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ento_zošit"/>
  <mc:AlternateContent xmlns:mc="http://schemas.openxmlformats.org/markup-compatibility/2006">
    <mc:Choice Requires="x15">
      <x15ac:absPath xmlns:x15ac="http://schemas.microsoft.com/office/spreadsheetml/2010/11/ac" url="https://ssdsk-my.sharepoint.com/personal/michal_kazani_ssd_sk/Documents/Pracovná plocha/stavebné práce/2026/OVS/Nižná/SO NIŽNÁ/"/>
    </mc:Choice>
  </mc:AlternateContent>
  <bookViews>
    <workbookView xWindow="0" yWindow="0" windowWidth="23040" windowHeight="10512" tabRatio="920" activeTab="2"/>
  </bookViews>
  <sheets>
    <sheet name="TL" sheetId="2" r:id="rId1"/>
    <sheet name="Obsah" sheetId="3" r:id="rId2"/>
    <sheet name="Rekapitulácia stavby" sheetId="4" r:id="rId3"/>
    <sheet name="SO11" sheetId="49" r:id="rId4"/>
    <sheet name="SO31" sheetId="52" r:id="rId5"/>
    <sheet name="SO32" sheetId="53" r:id="rId6"/>
    <sheet name="SO33" sheetId="54" r:id="rId7"/>
    <sheet name="SO34.01 " sheetId="55" r:id="rId8"/>
    <sheet name="SO34.03" sheetId="71" r:id="rId9"/>
    <sheet name="SO34.04" sheetId="50" r:id="rId10"/>
    <sheet name="SO34.05" sheetId="78" r:id="rId11"/>
    <sheet name="SO34_06" sheetId="5" r:id="rId12"/>
    <sheet name="SO34.07" sheetId="6" r:id="rId13"/>
    <sheet name="SO34.08" sheetId="7" r:id="rId14"/>
    <sheet name="SO36" sheetId="56" r:id="rId15"/>
    <sheet name="SO36a" sheetId="57" r:id="rId16"/>
    <sheet name="SO36b" sheetId="79" r:id="rId17"/>
    <sheet name="SO36-ELI" sheetId="44" r:id="rId18"/>
    <sheet name="SO37" sheetId="8" r:id="rId19"/>
    <sheet name="SO41" sheetId="58" r:id="rId20"/>
    <sheet name="SO42.01" sheetId="59" r:id="rId21"/>
    <sheet name="SO42.03" sheetId="9" r:id="rId22"/>
    <sheet name="SO42.04" sheetId="10" r:id="rId23"/>
    <sheet name="SO45" sheetId="60" r:id="rId24"/>
    <sheet name="SO46" sheetId="61" r:id="rId25"/>
    <sheet name="SO47" sheetId="62" r:id="rId26"/>
    <sheet name="SO48" sheetId="63" r:id="rId27"/>
    <sheet name="SO49" sheetId="64" r:id="rId28"/>
    <sheet name="SO50" sheetId="11" r:id="rId29"/>
    <sheet name="SO63" sheetId="73" r:id="rId30"/>
    <sheet name="SO64 " sheetId="66" r:id="rId31"/>
    <sheet name="SO66" sheetId="75" r:id="rId32"/>
    <sheet name="SO71" sheetId="77" r:id="rId33"/>
    <sheet name="POV_SO" sheetId="69" r:id="rId34"/>
    <sheet name="Likvidácia odpadov" sheetId="81" r:id="rId35"/>
  </sheets>
  <definedNames>
    <definedName name="__A">#REF!</definedName>
    <definedName name="__Anonymous_Sheet_DB__1">#REF!</definedName>
    <definedName name="__Anonymous_Sheet_DB__1_1">#REF!</definedName>
    <definedName name="__Anonymous_Sheet_DB__1_2">#REF!</definedName>
    <definedName name="__Anonymous_Sheet_DB__1_3">#REF!</definedName>
    <definedName name="__Anonymous_Sheet_DB__1_4">#REF!</definedName>
    <definedName name="__Anonymous_Sheet_DB__1_5">#REF!</definedName>
    <definedName name="__Anonymous_Sheet_DB__1_6">#REF!</definedName>
    <definedName name="__Anonymous_Sheet_DB__1_7">#REF!</definedName>
    <definedName name="__Anonymous_Sheet_DB__2">#REF!</definedName>
    <definedName name="_A666666" localSheetId="34">#REF!</definedName>
    <definedName name="_A666666">#REF!</definedName>
    <definedName name="_B65555" localSheetId="34">#REF!</definedName>
    <definedName name="_B65555">#REF!</definedName>
    <definedName name="_B666666">#REF!</definedName>
    <definedName name="_C666666">#REF!</definedName>
    <definedName name="_D666666">#REF!</definedName>
    <definedName name="_E666666">#REF!</definedName>
    <definedName name="_xlnm._FilterDatabase" localSheetId="33" hidden="1">POV_SO!$C$127:$K$216</definedName>
    <definedName name="_xlnm._FilterDatabase" localSheetId="3" hidden="1">'SO11'!$A$11:$H$436</definedName>
    <definedName name="_xlnm._FilterDatabase" localSheetId="4" hidden="1">'SO31'!$C$124:$K$155</definedName>
    <definedName name="_xlnm._FilterDatabase" localSheetId="5" hidden="1">'SO32'!$C$122:$K$142</definedName>
    <definedName name="_xlnm._FilterDatabase" localSheetId="6" hidden="1">'SO33'!$C$122:$K$143</definedName>
    <definedName name="_xlnm._FilterDatabase" localSheetId="7" hidden="1">'SO34.01 '!$C$148:$K$717</definedName>
    <definedName name="_xlnm._FilterDatabase" localSheetId="10" hidden="1">'SO34.05'!$C$118:$K$136</definedName>
    <definedName name="_xlnm._FilterDatabase" localSheetId="12" hidden="1">'SO34.07'!$A$11:$I$466</definedName>
    <definedName name="_xlnm._FilterDatabase" localSheetId="13" hidden="1">'SO34.08'!$A$11:$I$364</definedName>
    <definedName name="_xlnm._FilterDatabase" localSheetId="11" hidden="1">SO34_06!$A$11:$I$565</definedName>
    <definedName name="_xlnm._FilterDatabase" localSheetId="14" hidden="1">'SO36'!$C$123:$K$136</definedName>
    <definedName name="_xlnm._FilterDatabase" localSheetId="15" hidden="1">SO36a!$C$118:$K$129</definedName>
    <definedName name="_xlnm._FilterDatabase" localSheetId="17" hidden="1">'SO36-ELI'!$A$11:$I$468</definedName>
    <definedName name="_xlnm._FilterDatabase" localSheetId="18" hidden="1">'SO37'!$A$11:$I$1910</definedName>
    <definedName name="_xlnm._FilterDatabase" localSheetId="19" hidden="1">'SO41'!$C$125:$K$186</definedName>
    <definedName name="_xlnm._FilterDatabase" localSheetId="20" hidden="1">'SO42.01'!$C$131:$K$268</definedName>
    <definedName name="_xlnm._FilterDatabase" localSheetId="21" hidden="1">'SO42.03'!$A$11:$I$408</definedName>
    <definedName name="_xlnm._FilterDatabase" localSheetId="22" hidden="1">'SO42.04'!$A$11:$I$161</definedName>
    <definedName name="_xlnm._FilterDatabase" localSheetId="23" hidden="1">'SO45'!$C$121:$K$148</definedName>
    <definedName name="_xlnm._FilterDatabase" localSheetId="24" hidden="1">'SO46'!$C$124:$K$168</definedName>
    <definedName name="_xlnm._FilterDatabase" localSheetId="25" hidden="1">'SO47'!$C$129:$K$226</definedName>
    <definedName name="_xlnm._FilterDatabase" localSheetId="26" hidden="1">'SO48'!$C$127:$K$178</definedName>
    <definedName name="_xlnm._FilterDatabase" localSheetId="27" hidden="1">'SO49'!$C$127:$K$200</definedName>
    <definedName name="_xlnm._FilterDatabase" localSheetId="28" hidden="1">'SO50'!$A$11:$I$380</definedName>
    <definedName name="_xlnm._FilterDatabase" localSheetId="30" hidden="1">'SO64 '!$C$122:$K$152</definedName>
    <definedName name="_Toc531607230" localSheetId="34">'Likvidácia odpadov'!#REF!</definedName>
    <definedName name="czk">#REF!</definedName>
    <definedName name="D" localSheetId="1">#REF!</definedName>
    <definedName name="D" localSheetId="3">#REF!</definedName>
    <definedName name="D" localSheetId="12">#REF!</definedName>
    <definedName name="D" localSheetId="13">#REF!</definedName>
    <definedName name="D" localSheetId="11">#REF!</definedName>
    <definedName name="D" localSheetId="17">#REF!</definedName>
    <definedName name="D" localSheetId="18">#REF!</definedName>
    <definedName name="D" localSheetId="21">#REF!</definedName>
    <definedName name="D" localSheetId="22">#REF!</definedName>
    <definedName name="D" localSheetId="28">#REF!</definedName>
    <definedName name="D">#REF!</definedName>
    <definedName name="dflt1">#REF!</definedName>
    <definedName name="dflt2">#REF!</definedName>
    <definedName name="dflt3">#REF!</definedName>
    <definedName name="doch100">#REF!</definedName>
    <definedName name="doch150">#REF!</definedName>
    <definedName name="doch200">#REF!</definedName>
    <definedName name="doch25">#REF!</definedName>
    <definedName name="doch50">#REF!</definedName>
    <definedName name="E" localSheetId="1">#REF!</definedName>
    <definedName name="E" localSheetId="3">#REF!</definedName>
    <definedName name="E" localSheetId="12">#REF!</definedName>
    <definedName name="E" localSheetId="13">#REF!</definedName>
    <definedName name="E" localSheetId="11">#REF!</definedName>
    <definedName name="E" localSheetId="17">#REF!</definedName>
    <definedName name="E" localSheetId="18">#REF!</definedName>
    <definedName name="E" localSheetId="21">#REF!</definedName>
    <definedName name="E" localSheetId="22">#REF!</definedName>
    <definedName name="E" localSheetId="28">#REF!</definedName>
    <definedName name="E">#REF!</definedName>
    <definedName name="Excel_BuiltIn__FilterDatabase_2">#REF!</definedName>
    <definedName name="Excel_BuiltIn__FilterDatabase_3">#REF!</definedName>
    <definedName name="Excel_BuiltIn__FilterDatabase_4">#REF!</definedName>
    <definedName name="Excel_BuiltIn__FilterDatabase_6">#REF!</definedName>
    <definedName name="Excel_BuiltIn__FilterDatabase_7">#REF!</definedName>
    <definedName name="Excel_BuiltIn__FilterDatabase_8">#REF!</definedName>
    <definedName name="Excel_BuiltIn_Print_Area_1" localSheetId="16">SO36b!$A$4:$H$41</definedName>
    <definedName name="Excel_BuiltIn_Print_Area_1">'SO34.04'!$A$4:$H$341</definedName>
    <definedName name="Excel_BuiltIn_Print_Area_1_1" localSheetId="16">SO36b!$A$4:$H$41</definedName>
    <definedName name="Excel_BuiltIn_Print_Area_1_1">'SO34.04'!$A$4:$H$341</definedName>
    <definedName name="Excel_BuiltIn_Print_Area_1_1_1" localSheetId="16">SO36b!$A$4:$H$41</definedName>
    <definedName name="Excel_BuiltIn_Print_Area_1_1_1">'SO34.04'!$A$4:$H$341</definedName>
    <definedName name="Excel_BuiltIn_Print_Area_1_1_1_1" localSheetId="16">SO36b!$A$4:$H$41</definedName>
    <definedName name="Excel_BuiltIn_Print_Area_1_1_1_1">'SO34.04'!$A$4:$H$341</definedName>
    <definedName name="Excel_BuiltIn_Print_Area_1_1_1_1_1" localSheetId="16">SO36b!$A$4:$H$41</definedName>
    <definedName name="Excel_BuiltIn_Print_Area_1_1_1_1_1">'SO34.04'!$A$4:$H$341</definedName>
    <definedName name="Excel_BuiltIn_Print_Area_1_1_1_1_1_1" localSheetId="16">SO36b!$A$4:$H$162</definedName>
    <definedName name="Excel_BuiltIn_Print_Area_1_1_1_1_1_1">'SO34.04'!$A$4:$H$462</definedName>
    <definedName name="Excel_BuiltIn_Print_Area_1_1_1_1_1_1_2">#REF!</definedName>
    <definedName name="Excel_BuiltIn_Print_Area_1_1_1_1_1_2">#REF!</definedName>
    <definedName name="Excel_BuiltIn_Print_Area_1_1_1_1_2">#REF!</definedName>
    <definedName name="Excel_BuiltIn_Print_Area_1_1_1_2">#REF!</definedName>
    <definedName name="Excel_BuiltIn_Print_Area_1_1_2">#REF!</definedName>
    <definedName name="Excel_BuiltIn_Print_Area_1_2">#REF!</definedName>
    <definedName name="HTML_CodePage">1250</definedName>
    <definedName name="HTML_Control" localSheetId="34">{"'Modulární přístroje'!$A$456:$C$804"}</definedName>
    <definedName name="HTML_Control" localSheetId="1">{"'Modulární přístroje'!$A$456:$C$804"}</definedName>
    <definedName name="HTML_Control" localSheetId="2">{"'Modulární přístroje'!$A$456:$C$804"}</definedName>
    <definedName name="HTML_Control" localSheetId="11">{"'Modulární přístroje'!$A$456:$C$804"}</definedName>
    <definedName name="HTML_Control" localSheetId="17">{"'Modulární přístroje'!$A$456:$C$804"}</definedName>
    <definedName name="HTML_Control" localSheetId="28">{"'Modulární přístroje'!$A$456:$C$804"}</definedName>
    <definedName name="HTML_Control">{"'Modulární přístroje'!$A$456:$C$804"}</definedName>
    <definedName name="HTML_Control_1" localSheetId="34">{"'Modulární přístroje'!$A$456:$C$804"}</definedName>
    <definedName name="HTML_Control_1">{"'Modulární přístroje'!$A$456:$C$804"}</definedName>
    <definedName name="HTML_Control_2" localSheetId="34">{"'Modulární přístroje'!$A$456:$C$804"}</definedName>
    <definedName name="HTML_Control_2">{"'Modulární přístroje'!$A$456:$C$804"}</definedName>
    <definedName name="HTML_Description">""</definedName>
    <definedName name="HTML_Email">""</definedName>
    <definedName name="HTML_Header">"Izolační skříně"</definedName>
    <definedName name="HTML_LastUpdate">"4.4.2002"</definedName>
    <definedName name="HTML_LineAfter">0</definedName>
    <definedName name="HTML_LineBefore">0</definedName>
    <definedName name="HTML_Name">"Radek Tykva"</definedName>
    <definedName name="HTML_OBDlg2">1</definedName>
    <definedName name="HTML_OBDlg3">1</definedName>
    <definedName name="HTML_OBDlg4">1</definedName>
    <definedName name="HTML_OS">0</definedName>
    <definedName name="HTML_PathFile">"D:\RADEK\CENIK 2002\cen_is.htm"</definedName>
    <definedName name="HTML_PathTemplate">"D:\RADEK\CENIK 2002\vack.htm"</definedName>
    <definedName name="HTML_Title">"Izol.skříně"</definedName>
    <definedName name="id" localSheetId="34">#REF!</definedName>
    <definedName name="id" localSheetId="1">#REF!</definedName>
    <definedName name="id" localSheetId="3">#REF!</definedName>
    <definedName name="id" localSheetId="12">#REF!</definedName>
    <definedName name="id" localSheetId="13">#REF!</definedName>
    <definedName name="id" localSheetId="11">#REF!</definedName>
    <definedName name="id" localSheetId="17">#REF!</definedName>
    <definedName name="id" localSheetId="18">#REF!</definedName>
    <definedName name="id" localSheetId="21">#REF!</definedName>
    <definedName name="id" localSheetId="22">#REF!</definedName>
    <definedName name="id" localSheetId="28">#REF!</definedName>
    <definedName name="id">#REF!</definedName>
    <definedName name="J" localSheetId="1">#REF!</definedName>
    <definedName name="J" localSheetId="3">#REF!</definedName>
    <definedName name="J" localSheetId="12">#REF!</definedName>
    <definedName name="J" localSheetId="13">#REF!</definedName>
    <definedName name="J" localSheetId="11">#REF!</definedName>
    <definedName name="J" localSheetId="17">#REF!</definedName>
    <definedName name="J" localSheetId="18">#REF!</definedName>
    <definedName name="J" localSheetId="21">#REF!</definedName>
    <definedName name="J" localSheetId="22">#REF!</definedName>
    <definedName name="J" localSheetId="28">#REF!</definedName>
    <definedName name="J">#REF!</definedName>
    <definedName name="jadro">#REF!</definedName>
    <definedName name="k" localSheetId="1">#REF!</definedName>
    <definedName name="k" localSheetId="3">#REF!</definedName>
    <definedName name="k" localSheetId="12">#REF!</definedName>
    <definedName name="k" localSheetId="13">#REF!</definedName>
    <definedName name="k" localSheetId="11">#REF!</definedName>
    <definedName name="k" localSheetId="17">#REF!</definedName>
    <definedName name="k" localSheetId="18">#REF!</definedName>
    <definedName name="k" localSheetId="21">#REF!</definedName>
    <definedName name="k" localSheetId="22">#REF!</definedName>
    <definedName name="k" localSheetId="28">#REF!</definedName>
    <definedName name="k">#REF!</definedName>
    <definedName name="Likv.odpadov_merso">#REF!</definedName>
    <definedName name="M" localSheetId="1">#REF!</definedName>
    <definedName name="M" localSheetId="3">#REF!</definedName>
    <definedName name="M" localSheetId="12">#REF!</definedName>
    <definedName name="M" localSheetId="13">#REF!</definedName>
    <definedName name="M" localSheetId="11">#REF!</definedName>
    <definedName name="M" localSheetId="17">#REF!</definedName>
    <definedName name="M" localSheetId="18">#REF!</definedName>
    <definedName name="M" localSheetId="21">#REF!</definedName>
    <definedName name="M" localSheetId="22">#REF!</definedName>
    <definedName name="M" localSheetId="28">#REF!</definedName>
    <definedName name="M">#REF!</definedName>
    <definedName name="marza">#REF!</definedName>
    <definedName name="_xlnm.Print_Titles" localSheetId="33">POV_SO!$127:$127</definedName>
    <definedName name="_xlnm.Print_Titles" localSheetId="3">'SO11'!$10:$11</definedName>
    <definedName name="_xlnm.Print_Titles" localSheetId="4">'SO31'!$124:$124</definedName>
    <definedName name="_xlnm.Print_Titles" localSheetId="5">'SO32'!$122:$122</definedName>
    <definedName name="_xlnm.Print_Titles" localSheetId="6">'SO33'!$122:$122</definedName>
    <definedName name="_xlnm.Print_Titles" localSheetId="7">'SO34.01 '!$148:$148</definedName>
    <definedName name="_xlnm.Print_Titles" localSheetId="8">'SO34.03'!$10:$12</definedName>
    <definedName name="_xlnm.Print_Titles" localSheetId="10">'SO34.05'!$118:$118</definedName>
    <definedName name="_xlnm.Print_Titles" localSheetId="12">'SO34.07'!$10:$11</definedName>
    <definedName name="_xlnm.Print_Titles" localSheetId="13">'SO34.08'!$10:$11</definedName>
    <definedName name="_xlnm.Print_Titles" localSheetId="11">SO34_06!$10:$11</definedName>
    <definedName name="_xlnm.Print_Titles" localSheetId="14">'SO36'!$123:$123</definedName>
    <definedName name="_xlnm.Print_Titles" localSheetId="15">SO36a!$118:$118</definedName>
    <definedName name="_xlnm.Print_Titles" localSheetId="17">'SO36-ELI'!$10:$11</definedName>
    <definedName name="_xlnm.Print_Titles" localSheetId="18">'SO37'!$10:$11</definedName>
    <definedName name="_xlnm.Print_Titles" localSheetId="19">'SO41'!$125:$125</definedName>
    <definedName name="_xlnm.Print_Titles" localSheetId="20">'SO42.01'!$131:$131</definedName>
    <definedName name="_xlnm.Print_Titles" localSheetId="21">'SO42.03'!$10:$11</definedName>
    <definedName name="_xlnm.Print_Titles" localSheetId="22">'SO42.04'!$10:$11</definedName>
    <definedName name="_xlnm.Print_Titles" localSheetId="23">'SO45'!$121:$121</definedName>
    <definedName name="_xlnm.Print_Titles" localSheetId="24">'SO46'!$124:$124</definedName>
    <definedName name="_xlnm.Print_Titles" localSheetId="25">'SO47'!$129:$129</definedName>
    <definedName name="_xlnm.Print_Titles" localSheetId="26">'SO48'!$127:$127</definedName>
    <definedName name="_xlnm.Print_Titles" localSheetId="27">'SO49'!$127:$127</definedName>
    <definedName name="_xlnm.Print_Titles" localSheetId="28">'SO50'!$10:$11</definedName>
    <definedName name="_xlnm.Print_Titles" localSheetId="29">'SO63'!$10:$12</definedName>
    <definedName name="_xlnm.Print_Titles" localSheetId="30">'SO64 '!$122:$122</definedName>
    <definedName name="_xlnm.Print_Titles" localSheetId="31">'SO66'!$10:$12</definedName>
    <definedName name="_xlnm.Print_Titles" localSheetId="32">'SO71'!$10:$12</definedName>
    <definedName name="O" localSheetId="1">#REF!</definedName>
    <definedName name="O" localSheetId="3">#REF!</definedName>
    <definedName name="O" localSheetId="12">#REF!</definedName>
    <definedName name="O" localSheetId="13">#REF!</definedName>
    <definedName name="O" localSheetId="11">#REF!</definedName>
    <definedName name="O" localSheetId="17">#REF!</definedName>
    <definedName name="O" localSheetId="18">#REF!</definedName>
    <definedName name="O" localSheetId="21">#REF!</definedName>
    <definedName name="O" localSheetId="22">#REF!</definedName>
    <definedName name="O" localSheetId="28">#REF!</definedName>
    <definedName name="O">#REF!</definedName>
    <definedName name="_xlnm.Print_Area" localSheetId="34">'Likvidácia odpadov'!$A$1:$H$69</definedName>
    <definedName name="_xlnm.Print_Area" localSheetId="1">Obsah!$A$1:$H$68</definedName>
    <definedName name="_xlnm.Print_Area" localSheetId="33">POV_SO!$C$4:$J$76,POV_SO!$C$82:$J$109,POV_SO!$C$115:$J$216</definedName>
    <definedName name="_xlnm.Print_Area" localSheetId="2">'Rekapitulácia stavby'!$A$1:$H$61</definedName>
    <definedName name="_xlnm.Print_Area" localSheetId="3">'SO11'!$A$1:$H$120</definedName>
    <definedName name="_xlnm.Print_Area" localSheetId="4">'SO31'!$C$4:$J$76,'SO31'!$C$82:$J$106,'SO31'!$C$112:$J$157</definedName>
    <definedName name="_xlnm.Print_Area" localSheetId="5">'SO32'!$C$4:$J$76,'SO32'!$C$82:$J$104,'SO32'!$C$110:$J$144</definedName>
    <definedName name="_xlnm.Print_Area" localSheetId="6">'SO33'!$C$4:$J$76,'SO33'!$C$82:$J$104,'SO33'!$C$110:$J$145</definedName>
    <definedName name="_xlnm.Print_Area" localSheetId="7">'SO34.01 '!$C$4:$J$76,'SO34.01 '!$C$82:$J$129,'SO34.01 '!$C$136:$K$719</definedName>
    <definedName name="_xlnm.Print_Area" localSheetId="8">'SO34.03'!$A$1:$H$127</definedName>
    <definedName name="_xlnm.Print_Area" localSheetId="9">'SO34.04'!$A$1:$H$340</definedName>
    <definedName name="_xlnm.Print_Area" localSheetId="10">'SO34.05'!$C$4:$J$76,'SO34.05'!$C$82:$J$100,'SO34.05'!$C$106:$J$136</definedName>
    <definedName name="_xlnm.Print_Area" localSheetId="12">'SO34.07'!$A$1:$I$140</definedName>
    <definedName name="_xlnm.Print_Area" localSheetId="13">'SO34.08'!$A$1:$I$50</definedName>
    <definedName name="_xlnm.Print_Area" localSheetId="11">SO34_06!$A$1:$I$239</definedName>
    <definedName name="_xlnm.Print_Area" localSheetId="14">'SO36'!$C$4:$J$76,'SO36'!$C$82:$J$105,'SO36'!$C$111:$J$138</definedName>
    <definedName name="_xlnm.Print_Area" localSheetId="15">SO36a!$C$4:$J$76,SO36a!$C$82:$J$100,SO36a!$C$106:$J$129</definedName>
    <definedName name="_xlnm.Print_Area" localSheetId="16">SO36b!$A$1:$H$40</definedName>
    <definedName name="_xlnm.Print_Area" localSheetId="17">'SO36-ELI'!$A$1:$I$142</definedName>
    <definedName name="_xlnm.Print_Area" localSheetId="18">'SO37'!$A$1:$I$155</definedName>
    <definedName name="_xlnm.Print_Area" localSheetId="19">'SO41'!$C$4:$J$76,'SO41'!$C$82:$J$107,'SO41'!$C$113:$J$188</definedName>
    <definedName name="_xlnm.Print_Area" localSheetId="20">'SO42.01'!$C$4:$J$76,'SO42.01'!$C$82:$J$113,'SO42.01'!$C$119:$J$270</definedName>
    <definedName name="_xlnm.Print_Area" localSheetId="21">'SO42.03'!$A$1:$I$82</definedName>
    <definedName name="_xlnm.Print_Area" localSheetId="22">'SO42.04'!$A$1:$I$51</definedName>
    <definedName name="_xlnm.Print_Area" localSheetId="23">'SO45'!$C$4:$J$76,'SO45'!$C$82:$J$103,'SO45'!$C$109:$J$150</definedName>
    <definedName name="_xlnm.Print_Area" localSheetId="24">'SO46'!$C$4:$J$76,'SO46'!$C$82:$J$106,'SO46'!$C$112:$J$170</definedName>
    <definedName name="_xlnm.Print_Area" localSheetId="25">'SO47'!$C$4:$J$76,'SO47'!$C$82:$J$111,'SO47'!$C$117:$J$228</definedName>
    <definedName name="_xlnm.Print_Area" localSheetId="26">'SO48'!$C$4:$J$76,'SO48'!$C$82:$J$109,'SO48'!$C$115:$J$180</definedName>
    <definedName name="_xlnm.Print_Area" localSheetId="27">'SO49'!$C$4:$J$76,'SO49'!$C$82:$J$109,'SO49'!$C$115:$J$202</definedName>
    <definedName name="_xlnm.Print_Area" localSheetId="28">'SO50'!$A$1:$I$54</definedName>
    <definedName name="_xlnm.Print_Area" localSheetId="30">'SO64 '!$C$4:$J$76,'SO64 '!$C$82:$J$104,'SO64 '!$C$110:$J$154</definedName>
    <definedName name="_xlnm.Print_Area" localSheetId="0">TL!$A$1:$H$56</definedName>
    <definedName name="p" localSheetId="1">#REF!</definedName>
    <definedName name="p" localSheetId="3">#REF!</definedName>
    <definedName name="p" localSheetId="12">#REF!</definedName>
    <definedName name="p" localSheetId="13">#REF!</definedName>
    <definedName name="p" localSheetId="11">#REF!</definedName>
    <definedName name="p" localSheetId="17">#REF!</definedName>
    <definedName name="p" localSheetId="18">#REF!</definedName>
    <definedName name="p" localSheetId="21">#REF!</definedName>
    <definedName name="p" localSheetId="22">#REF!</definedName>
    <definedName name="p" localSheetId="28">#REF!</definedName>
    <definedName name="p">#REF!</definedName>
    <definedName name="S" localSheetId="1">#REF!</definedName>
    <definedName name="S" localSheetId="3">#REF!</definedName>
    <definedName name="S" localSheetId="12">#REF!</definedName>
    <definedName name="S" localSheetId="13">#REF!</definedName>
    <definedName name="S" localSheetId="11">#REF!</definedName>
    <definedName name="S" localSheetId="17">#REF!</definedName>
    <definedName name="S" localSheetId="18">#REF!</definedName>
    <definedName name="S" localSheetId="21">#REF!</definedName>
    <definedName name="S" localSheetId="22">#REF!</definedName>
    <definedName name="S" localSheetId="28">#REF!</definedName>
    <definedName name="S">#REF!</definedName>
    <definedName name="TYPE" localSheetId="34">#REF!</definedName>
    <definedName name="TYPE" localSheetId="1">#REF!</definedName>
    <definedName name="TYPE" localSheetId="3">#REF!</definedName>
    <definedName name="TYPE" localSheetId="12">#REF!</definedName>
    <definedName name="TYPE" localSheetId="13">#REF!</definedName>
    <definedName name="TYPE" localSheetId="11">#REF!</definedName>
    <definedName name="TYPE" localSheetId="17">#REF!</definedName>
    <definedName name="TYPE" localSheetId="18">#REF!</definedName>
    <definedName name="TYPE" localSheetId="21">#REF!</definedName>
    <definedName name="TYPE" localSheetId="22">#REF!</definedName>
    <definedName name="TYPE" localSheetId="28">#REF!</definedName>
    <definedName name="TYPE">#REF!</definedName>
    <definedName name="v" localSheetId="1">#REF!</definedName>
    <definedName name="v" localSheetId="3">#REF!</definedName>
    <definedName name="v" localSheetId="12">#REF!</definedName>
    <definedName name="v" localSheetId="13">#REF!</definedName>
    <definedName name="v" localSheetId="11">#REF!</definedName>
    <definedName name="v" localSheetId="17">#REF!</definedName>
    <definedName name="v" localSheetId="18">#REF!</definedName>
    <definedName name="v" localSheetId="21">#REF!</definedName>
    <definedName name="v" localSheetId="22">#REF!</definedName>
    <definedName name="v" localSheetId="28">#REF!</definedName>
    <definedName name="v">#REF!</definedName>
    <definedName name="Z_11524307_72FA_44F5_8277_CF70F46B99CC_.wvu.PrintArea" localSheetId="1" hidden="1">Obsah!$A$1:$H$56</definedName>
    <definedName name="Z_2702F61A_66AC_49FF_BF55_8FD8F814F0D8_.wvu.PrintArea" localSheetId="1" hidden="1">Obsah!$A$1:$H$68</definedName>
    <definedName name="Z_2F4A2F66_5BDC_4E48_A7BD_FA71DA349206_.wvu.PrintArea" localSheetId="1" hidden="1">Obsah!$A$1:$H$56</definedName>
    <definedName name="Z_3733D3E0_686C_4E5C_A1B0_9D7AA8CAE5D2_.wvu.FilterData" localSheetId="11" hidden="1">SO34_06!$A$11:$I$565</definedName>
    <definedName name="Z_3C454C78_F08D_4A28_AE8E_78F60CCE7F27_.wvu.PrintArea" localSheetId="1" hidden="1">Obsah!$A$1:$H$68</definedName>
    <definedName name="Z_528951BC_AEE0_4955_AE94_C32C5D2DEF39_.wvu.Cols" localSheetId="3" hidden="1">'SO11'!#REF!</definedName>
    <definedName name="Z_528951BC_AEE0_4955_AE94_C32C5D2DEF39_.wvu.Cols" localSheetId="12" hidden="1">'SO34.07'!#REF!</definedName>
    <definedName name="Z_528951BC_AEE0_4955_AE94_C32C5D2DEF39_.wvu.Cols" localSheetId="13" hidden="1">'SO34.08'!#REF!</definedName>
    <definedName name="Z_528951BC_AEE0_4955_AE94_C32C5D2DEF39_.wvu.Cols" localSheetId="11" hidden="1">SO34_06!#REF!</definedName>
    <definedName name="Z_528951BC_AEE0_4955_AE94_C32C5D2DEF39_.wvu.Cols" localSheetId="21" hidden="1">'SO42.03'!#REF!</definedName>
    <definedName name="Z_528951BC_AEE0_4955_AE94_C32C5D2DEF39_.wvu.Cols" localSheetId="22" hidden="1">'SO42.04'!#REF!</definedName>
    <definedName name="Z_528951BC_AEE0_4955_AE94_C32C5D2DEF39_.wvu.FilterData" localSheetId="3" hidden="1">'SO11'!$A$11:$H$436</definedName>
    <definedName name="Z_528951BC_AEE0_4955_AE94_C32C5D2DEF39_.wvu.FilterData" localSheetId="12" hidden="1">'SO34.07'!$A$11:$I$466</definedName>
    <definedName name="Z_528951BC_AEE0_4955_AE94_C32C5D2DEF39_.wvu.FilterData" localSheetId="13" hidden="1">'SO34.08'!$A$11:$I$364</definedName>
    <definedName name="Z_528951BC_AEE0_4955_AE94_C32C5D2DEF39_.wvu.FilterData" localSheetId="11" hidden="1">SO34_06!$A$11:$I$565</definedName>
    <definedName name="Z_528951BC_AEE0_4955_AE94_C32C5D2DEF39_.wvu.FilterData" localSheetId="18" hidden="1">'SO37'!$A$11:$I$1910</definedName>
    <definedName name="Z_528951BC_AEE0_4955_AE94_C32C5D2DEF39_.wvu.FilterData" localSheetId="21" hidden="1">'SO42.03'!$A$11:$I$408</definedName>
    <definedName name="Z_528951BC_AEE0_4955_AE94_C32C5D2DEF39_.wvu.FilterData" localSheetId="22" hidden="1">'SO42.04'!$A$11:$I$161</definedName>
    <definedName name="Z_528951BC_AEE0_4955_AE94_C32C5D2DEF39_.wvu.FilterData" localSheetId="28" hidden="1">'SO50'!$A$11:$I$380</definedName>
    <definedName name="Z_528951BC_AEE0_4955_AE94_C32C5D2DEF39_.wvu.PrintArea" localSheetId="34" hidden="1">'Likvidácia odpadov'!$A$1:$H$65</definedName>
    <definedName name="Z_528951BC_AEE0_4955_AE94_C32C5D2DEF39_.wvu.PrintArea" localSheetId="1" hidden="1">Obsah!$A$1:$H$68</definedName>
    <definedName name="Z_528951BC_AEE0_4955_AE94_C32C5D2DEF39_.wvu.PrintArea" localSheetId="2" hidden="1">'Rekapitulácia stavby'!$A$1:$H$62</definedName>
    <definedName name="Z_528951BC_AEE0_4955_AE94_C32C5D2DEF39_.wvu.PrintArea" localSheetId="3" hidden="1">'SO11'!$A$1:$H$120</definedName>
    <definedName name="Z_528951BC_AEE0_4955_AE94_C32C5D2DEF39_.wvu.PrintArea" localSheetId="12" hidden="1">'SO34.07'!$A$1:$I$140</definedName>
    <definedName name="Z_528951BC_AEE0_4955_AE94_C32C5D2DEF39_.wvu.PrintArea" localSheetId="13" hidden="1">'SO34.08'!$A$1:$I$50</definedName>
    <definedName name="Z_528951BC_AEE0_4955_AE94_C32C5D2DEF39_.wvu.PrintArea" localSheetId="11" hidden="1">SO34_06!$A$1:$F$239</definedName>
    <definedName name="Z_528951BC_AEE0_4955_AE94_C32C5D2DEF39_.wvu.PrintArea" localSheetId="18" hidden="1">'SO37'!$A$1:$I$1584</definedName>
    <definedName name="Z_528951BC_AEE0_4955_AE94_C32C5D2DEF39_.wvu.PrintArea" localSheetId="21" hidden="1">'SO42.03'!$A$1:$I$82</definedName>
    <definedName name="Z_528951BC_AEE0_4955_AE94_C32C5D2DEF39_.wvu.PrintArea" localSheetId="22" hidden="1">'SO42.04'!$A$1:$I$51</definedName>
    <definedName name="Z_528951BC_AEE0_4955_AE94_C32C5D2DEF39_.wvu.PrintArea" localSheetId="28" hidden="1">'SO50'!$A$1:$I$54</definedName>
    <definedName name="Z_528951BC_AEE0_4955_AE94_C32C5D2DEF39_.wvu.PrintArea" localSheetId="0" hidden="1">TL!$A$1:$H$56</definedName>
    <definedName name="Z_528951BC_AEE0_4955_AE94_C32C5D2DEF39_.wvu.PrintTitles" localSheetId="3" hidden="1">'SO11'!$10:$11</definedName>
    <definedName name="Z_528951BC_AEE0_4955_AE94_C32C5D2DEF39_.wvu.PrintTitles" localSheetId="12" hidden="1">'SO34.07'!$10:$11</definedName>
    <definedName name="Z_528951BC_AEE0_4955_AE94_C32C5D2DEF39_.wvu.PrintTitles" localSheetId="13" hidden="1">'SO34.08'!$10:$11</definedName>
    <definedName name="Z_528951BC_AEE0_4955_AE94_C32C5D2DEF39_.wvu.PrintTitles" localSheetId="11" hidden="1">SO34_06!$10:$11</definedName>
    <definedName name="Z_528951BC_AEE0_4955_AE94_C32C5D2DEF39_.wvu.PrintTitles" localSheetId="18" hidden="1">'SO37'!$10:$11</definedName>
    <definedName name="Z_528951BC_AEE0_4955_AE94_C32C5D2DEF39_.wvu.PrintTitles" localSheetId="21" hidden="1">'SO42.03'!$10:$11</definedName>
    <definedName name="Z_528951BC_AEE0_4955_AE94_C32C5D2DEF39_.wvu.PrintTitles" localSheetId="22" hidden="1">'SO42.04'!$10:$11</definedName>
    <definedName name="Z_528951BC_AEE0_4955_AE94_C32C5D2DEF39_.wvu.PrintTitles" localSheetId="28" hidden="1">'SO50'!$10:$11</definedName>
    <definedName name="Z_61BB9AB2_CC6F_4923_A5A4_B8772605E1EF_.wvu.Cols" localSheetId="3" hidden="1">'SO11'!#REF!</definedName>
    <definedName name="Z_61BB9AB2_CC6F_4923_A5A4_B8772605E1EF_.wvu.Cols" localSheetId="12" hidden="1">'SO34.07'!#REF!</definedName>
    <definedName name="Z_61BB9AB2_CC6F_4923_A5A4_B8772605E1EF_.wvu.Cols" localSheetId="13" hidden="1">'SO34.08'!#REF!</definedName>
    <definedName name="Z_61BB9AB2_CC6F_4923_A5A4_B8772605E1EF_.wvu.Cols" localSheetId="11" hidden="1">SO34_06!#REF!</definedName>
    <definedName name="Z_61BB9AB2_CC6F_4923_A5A4_B8772605E1EF_.wvu.Cols" localSheetId="21" hidden="1">'SO42.03'!#REF!</definedName>
    <definedName name="Z_61BB9AB2_CC6F_4923_A5A4_B8772605E1EF_.wvu.Cols" localSheetId="22" hidden="1">'SO42.04'!#REF!</definedName>
    <definedName name="Z_61BB9AB2_CC6F_4923_A5A4_B8772605E1EF_.wvu.FilterData" localSheetId="3" hidden="1">'SO11'!$A$11:$H$436</definedName>
    <definedName name="Z_61BB9AB2_CC6F_4923_A5A4_B8772605E1EF_.wvu.FilterData" localSheetId="12" hidden="1">'SO34.07'!$A$11:$I$466</definedName>
    <definedName name="Z_61BB9AB2_CC6F_4923_A5A4_B8772605E1EF_.wvu.FilterData" localSheetId="13" hidden="1">'SO34.08'!$A$11:$I$364</definedName>
    <definedName name="Z_61BB9AB2_CC6F_4923_A5A4_B8772605E1EF_.wvu.FilterData" localSheetId="11" hidden="1">SO34_06!$A$11:$I$565</definedName>
    <definedName name="Z_61BB9AB2_CC6F_4923_A5A4_B8772605E1EF_.wvu.FilterData" localSheetId="18" hidden="1">'SO37'!$A$11:$I$1910</definedName>
    <definedName name="Z_61BB9AB2_CC6F_4923_A5A4_B8772605E1EF_.wvu.FilterData" localSheetId="21" hidden="1">'SO42.03'!$A$11:$I$408</definedName>
    <definedName name="Z_61BB9AB2_CC6F_4923_A5A4_B8772605E1EF_.wvu.FilterData" localSheetId="22" hidden="1">'SO42.04'!$A$11:$I$161</definedName>
    <definedName name="Z_61BB9AB2_CC6F_4923_A5A4_B8772605E1EF_.wvu.FilterData" localSheetId="28" hidden="1">'SO50'!$A$11:$I$380</definedName>
    <definedName name="Z_61BB9AB2_CC6F_4923_A5A4_B8772605E1EF_.wvu.PrintArea" localSheetId="34" hidden="1">'Likvidácia odpadov'!$A$1:$H$65</definedName>
    <definedName name="Z_61BB9AB2_CC6F_4923_A5A4_B8772605E1EF_.wvu.PrintArea" localSheetId="1" hidden="1">Obsah!$A$1:$H$68</definedName>
    <definedName name="Z_61BB9AB2_CC6F_4923_A5A4_B8772605E1EF_.wvu.PrintArea" localSheetId="2" hidden="1">'Rekapitulácia stavby'!$A$1:$H$62</definedName>
    <definedName name="Z_61BB9AB2_CC6F_4923_A5A4_B8772605E1EF_.wvu.PrintArea" localSheetId="3" hidden="1">'SO11'!$A$1:$H$120</definedName>
    <definedName name="Z_61BB9AB2_CC6F_4923_A5A4_B8772605E1EF_.wvu.PrintArea" localSheetId="12" hidden="1">'SO34.07'!$A$1:$I$140</definedName>
    <definedName name="Z_61BB9AB2_CC6F_4923_A5A4_B8772605E1EF_.wvu.PrintArea" localSheetId="13" hidden="1">'SO34.08'!$A$1:$I$50</definedName>
    <definedName name="Z_61BB9AB2_CC6F_4923_A5A4_B8772605E1EF_.wvu.PrintArea" localSheetId="11" hidden="1">SO34_06!$A$1:$F$239</definedName>
    <definedName name="Z_61BB9AB2_CC6F_4923_A5A4_B8772605E1EF_.wvu.PrintArea" localSheetId="18" hidden="1">'SO37'!$A$1:$I$1584</definedName>
    <definedName name="Z_61BB9AB2_CC6F_4923_A5A4_B8772605E1EF_.wvu.PrintArea" localSheetId="21" hidden="1">'SO42.03'!$A$1:$I$82</definedName>
    <definedName name="Z_61BB9AB2_CC6F_4923_A5A4_B8772605E1EF_.wvu.PrintArea" localSheetId="22" hidden="1">'SO42.04'!$A$1:$I$51</definedName>
    <definedName name="Z_61BB9AB2_CC6F_4923_A5A4_B8772605E1EF_.wvu.PrintArea" localSheetId="28" hidden="1">'SO50'!$A$1:$I$54</definedName>
    <definedName name="Z_61BB9AB2_CC6F_4923_A5A4_B8772605E1EF_.wvu.PrintArea" localSheetId="0" hidden="1">TL!$A$1:$H$56</definedName>
    <definedName name="Z_61BB9AB2_CC6F_4923_A5A4_B8772605E1EF_.wvu.PrintTitles" localSheetId="3" hidden="1">'SO11'!$10:$11</definedName>
    <definedName name="Z_61BB9AB2_CC6F_4923_A5A4_B8772605E1EF_.wvu.PrintTitles" localSheetId="12" hidden="1">'SO34.07'!$10:$11</definedName>
    <definedName name="Z_61BB9AB2_CC6F_4923_A5A4_B8772605E1EF_.wvu.PrintTitles" localSheetId="13" hidden="1">'SO34.08'!$10:$11</definedName>
    <definedName name="Z_61BB9AB2_CC6F_4923_A5A4_B8772605E1EF_.wvu.PrintTitles" localSheetId="11" hidden="1">SO34_06!$10:$11</definedName>
    <definedName name="Z_61BB9AB2_CC6F_4923_A5A4_B8772605E1EF_.wvu.PrintTitles" localSheetId="18" hidden="1">'SO37'!$10:$11</definedName>
    <definedName name="Z_61BB9AB2_CC6F_4923_A5A4_B8772605E1EF_.wvu.PrintTitles" localSheetId="21" hidden="1">'SO42.03'!$10:$11</definedName>
    <definedName name="Z_61BB9AB2_CC6F_4923_A5A4_B8772605E1EF_.wvu.PrintTitles" localSheetId="22" hidden="1">'SO42.04'!$10:$11</definedName>
    <definedName name="Z_61BB9AB2_CC6F_4923_A5A4_B8772605E1EF_.wvu.PrintTitles" localSheetId="28" hidden="1">'SO50'!$10:$11</definedName>
    <definedName name="Z_6E283B31_C74D_48F0_A3AB_B50C86370946_.wvu.PrintArea" localSheetId="1" hidden="1">Obsah!#REF!</definedName>
    <definedName name="Z_6E283B31_C74D_48F0_A3AB_B50C86370946_.wvu.PrintArea" localSheetId="3" hidden="1">'SO11'!$A$1:$H$120</definedName>
    <definedName name="Z_6E283B31_C74D_48F0_A3AB_B50C86370946_.wvu.PrintArea" localSheetId="12" hidden="1">'SO34.07'!$A$1:$I$141</definedName>
    <definedName name="Z_6E283B31_C74D_48F0_A3AB_B50C86370946_.wvu.PrintArea" localSheetId="13" hidden="1">'SO34.08'!$A$1:$I$50</definedName>
    <definedName name="Z_6E283B31_C74D_48F0_A3AB_B50C86370946_.wvu.PrintArea" localSheetId="11" hidden="1">SO34_06!$A$1:$I$240</definedName>
    <definedName name="Z_6E283B31_C74D_48F0_A3AB_B50C86370946_.wvu.PrintArea" localSheetId="17" hidden="1">'SO36-ELI'!$A$1:$I$143</definedName>
    <definedName name="Z_6E283B31_C74D_48F0_A3AB_B50C86370946_.wvu.PrintArea" localSheetId="18" hidden="1">'SO37'!$A$1:$I$1585</definedName>
    <definedName name="Z_6E283B31_C74D_48F0_A3AB_B50C86370946_.wvu.PrintArea" localSheetId="21" hidden="1">'SO42.03'!$A$1:$I$83</definedName>
    <definedName name="Z_6E283B31_C74D_48F0_A3AB_B50C86370946_.wvu.PrintArea" localSheetId="22" hidden="1">'SO42.04'!$A$1:$I$51</definedName>
    <definedName name="Z_6E283B31_C74D_48F0_A3AB_B50C86370946_.wvu.PrintArea" localSheetId="28" hidden="1">'SO50'!$A$1:$I$55</definedName>
    <definedName name="Z_6E283B31_C74D_48F0_A3AB_B50C86370946_.wvu.Rows" localSheetId="3" hidden="1">'SO11'!#REF!</definedName>
    <definedName name="Z_6E283B31_C74D_48F0_A3AB_B50C86370946_.wvu.Rows" localSheetId="12" hidden="1">'SO34.07'!#REF!</definedName>
    <definedName name="Z_6E283B31_C74D_48F0_A3AB_B50C86370946_.wvu.Rows" localSheetId="13" hidden="1">'SO34.08'!#REF!</definedName>
    <definedName name="Z_6E283B31_C74D_48F0_A3AB_B50C86370946_.wvu.Rows" localSheetId="11" hidden="1">SO34_06!#REF!</definedName>
    <definedName name="Z_6E283B31_C74D_48F0_A3AB_B50C86370946_.wvu.Rows" localSheetId="17" hidden="1">'SO36-ELI'!#REF!</definedName>
    <definedName name="Z_6E283B31_C74D_48F0_A3AB_B50C86370946_.wvu.Rows" localSheetId="18" hidden="1">'SO37'!#REF!</definedName>
    <definedName name="Z_6E283B31_C74D_48F0_A3AB_B50C86370946_.wvu.Rows" localSheetId="21" hidden="1">'SO42.03'!#REF!</definedName>
    <definedName name="Z_6E283B31_C74D_48F0_A3AB_B50C86370946_.wvu.Rows" localSheetId="22" hidden="1">'SO42.04'!#REF!</definedName>
    <definedName name="Z_6E283B31_C74D_48F0_A3AB_B50C86370946_.wvu.Rows" localSheetId="28" hidden="1">'SO50'!#REF!</definedName>
    <definedName name="Z_7E986678_A576_4B83_962E_AD3AF3729099_.wvu.PrintArea" localSheetId="1" hidden="1">Obsah!#REF!</definedName>
    <definedName name="Z_7E986678_A576_4B83_962E_AD3AF3729099_.wvu.PrintArea" localSheetId="3" hidden="1">'SO11'!$A$1:$H$120</definedName>
    <definedName name="Z_7E986678_A576_4B83_962E_AD3AF3729099_.wvu.PrintArea" localSheetId="12" hidden="1">'SO34.07'!$A$1:$I$141</definedName>
    <definedName name="Z_7E986678_A576_4B83_962E_AD3AF3729099_.wvu.PrintArea" localSheetId="13" hidden="1">'SO34.08'!$A$1:$I$50</definedName>
    <definedName name="Z_7E986678_A576_4B83_962E_AD3AF3729099_.wvu.PrintArea" localSheetId="11" hidden="1">SO34_06!$A$1:$I$240</definedName>
    <definedName name="Z_7E986678_A576_4B83_962E_AD3AF3729099_.wvu.PrintArea" localSheetId="17" hidden="1">'SO36-ELI'!$A$1:$I$143</definedName>
    <definedName name="Z_7E986678_A576_4B83_962E_AD3AF3729099_.wvu.PrintArea" localSheetId="18" hidden="1">'SO37'!$A$1:$I$1585</definedName>
    <definedName name="Z_7E986678_A576_4B83_962E_AD3AF3729099_.wvu.PrintArea" localSheetId="21" hidden="1">'SO42.03'!$A$1:$I$83</definedName>
    <definedName name="Z_7E986678_A576_4B83_962E_AD3AF3729099_.wvu.PrintArea" localSheetId="22" hidden="1">'SO42.04'!$A$1:$I$51</definedName>
    <definedName name="Z_7E986678_A576_4B83_962E_AD3AF3729099_.wvu.PrintArea" localSheetId="28" hidden="1">'SO50'!$A$1:$I$55</definedName>
    <definedName name="Z_7E986678_A576_4B83_962E_AD3AF3729099_.wvu.Rows" localSheetId="3" hidden="1">'SO11'!#REF!</definedName>
    <definedName name="Z_7E986678_A576_4B83_962E_AD3AF3729099_.wvu.Rows" localSheetId="12" hidden="1">'SO34.07'!#REF!</definedName>
    <definedName name="Z_7E986678_A576_4B83_962E_AD3AF3729099_.wvu.Rows" localSheetId="13" hidden="1">'SO34.08'!#REF!</definedName>
    <definedName name="Z_7E986678_A576_4B83_962E_AD3AF3729099_.wvu.Rows" localSheetId="11" hidden="1">SO34_06!#REF!</definedName>
    <definedName name="Z_7E986678_A576_4B83_962E_AD3AF3729099_.wvu.Rows" localSheetId="17" hidden="1">'SO36-ELI'!#REF!</definedName>
    <definedName name="Z_7E986678_A576_4B83_962E_AD3AF3729099_.wvu.Rows" localSheetId="18" hidden="1">'SO37'!#REF!</definedName>
    <definedName name="Z_7E986678_A576_4B83_962E_AD3AF3729099_.wvu.Rows" localSheetId="21" hidden="1">'SO42.03'!#REF!</definedName>
    <definedName name="Z_7E986678_A576_4B83_962E_AD3AF3729099_.wvu.Rows" localSheetId="22" hidden="1">'SO42.04'!#REF!</definedName>
    <definedName name="Z_7E986678_A576_4B83_962E_AD3AF3729099_.wvu.Rows" localSheetId="28" hidden="1">'SO50'!#REF!</definedName>
    <definedName name="Z_81670B5C_4F47_4B4D_8AEC_37C7C58088C8_.wvu.PrintArea" localSheetId="1" hidden="1">Obsah!$A$1:$H$68</definedName>
    <definedName name="Z_852624AE_080A_4CFE_BADA_4EB815A56586_.wvu.PrintArea" localSheetId="1" hidden="1">Obsah!$A$1:$H$68</definedName>
    <definedName name="Z_86BA2876_47D1_49C3_9EE9_7134B222B409_.wvu.PrintArea" localSheetId="1" hidden="1">Obsah!#REF!</definedName>
    <definedName name="Z_86BA2876_47D1_49C3_9EE9_7134B222B409_.wvu.PrintArea" localSheetId="3" hidden="1">'SO11'!$A$1:$H$120</definedName>
    <definedName name="Z_86BA2876_47D1_49C3_9EE9_7134B222B409_.wvu.PrintArea" localSheetId="12" hidden="1">'SO34.07'!$A$1:$I$141</definedName>
    <definedName name="Z_86BA2876_47D1_49C3_9EE9_7134B222B409_.wvu.PrintArea" localSheetId="13" hidden="1">'SO34.08'!$A$1:$I$50</definedName>
    <definedName name="Z_86BA2876_47D1_49C3_9EE9_7134B222B409_.wvu.PrintArea" localSheetId="11" hidden="1">SO34_06!$A$1:$I$240</definedName>
    <definedName name="Z_86BA2876_47D1_49C3_9EE9_7134B222B409_.wvu.PrintArea" localSheetId="17" hidden="1">'SO36-ELI'!$A$1:$I$143</definedName>
    <definedName name="Z_86BA2876_47D1_49C3_9EE9_7134B222B409_.wvu.PrintArea" localSheetId="18" hidden="1">'SO37'!$A$1:$I$1585</definedName>
    <definedName name="Z_86BA2876_47D1_49C3_9EE9_7134B222B409_.wvu.PrintArea" localSheetId="21" hidden="1">'SO42.03'!$A$1:$I$83</definedName>
    <definedName name="Z_86BA2876_47D1_49C3_9EE9_7134B222B409_.wvu.PrintArea" localSheetId="22" hidden="1">'SO42.04'!$A$1:$I$51</definedName>
    <definedName name="Z_86BA2876_47D1_49C3_9EE9_7134B222B409_.wvu.PrintArea" localSheetId="28" hidden="1">'SO50'!$A$1:$I$55</definedName>
    <definedName name="Z_86BA2876_47D1_49C3_9EE9_7134B222B409_.wvu.Rows" localSheetId="3" hidden="1">'SO11'!#REF!</definedName>
    <definedName name="Z_86BA2876_47D1_49C3_9EE9_7134B222B409_.wvu.Rows" localSheetId="12" hidden="1">'SO34.07'!#REF!</definedName>
    <definedName name="Z_86BA2876_47D1_49C3_9EE9_7134B222B409_.wvu.Rows" localSheetId="13" hidden="1">'SO34.08'!#REF!</definedName>
    <definedName name="Z_86BA2876_47D1_49C3_9EE9_7134B222B409_.wvu.Rows" localSheetId="11" hidden="1">SO34_06!#REF!</definedName>
    <definedName name="Z_86BA2876_47D1_49C3_9EE9_7134B222B409_.wvu.Rows" localSheetId="17" hidden="1">'SO36-ELI'!#REF!</definedName>
    <definedName name="Z_86BA2876_47D1_49C3_9EE9_7134B222B409_.wvu.Rows" localSheetId="18" hidden="1">'SO37'!#REF!</definedName>
    <definedName name="Z_86BA2876_47D1_49C3_9EE9_7134B222B409_.wvu.Rows" localSheetId="21" hidden="1">'SO42.03'!#REF!</definedName>
    <definedName name="Z_86BA2876_47D1_49C3_9EE9_7134B222B409_.wvu.Rows" localSheetId="22" hidden="1">'SO42.04'!#REF!</definedName>
    <definedName name="Z_86BA2876_47D1_49C3_9EE9_7134B222B409_.wvu.Rows" localSheetId="28" hidden="1">'SO50'!#REF!</definedName>
    <definedName name="Z_8E0727A6_AAEB_423C_BE0F_371F5475BF8B_.wvu.PrintArea" localSheetId="1" hidden="1">Obsah!$A$1:$H$68</definedName>
    <definedName name="Z_91BDB633_9259_4256_B41C_66F4E297D14F_.wvu.Cols" localSheetId="3" hidden="1">'SO11'!#REF!</definedName>
    <definedName name="Z_91BDB633_9259_4256_B41C_66F4E297D14F_.wvu.Cols" localSheetId="12" hidden="1">'SO34.07'!#REF!</definedName>
    <definedName name="Z_91BDB633_9259_4256_B41C_66F4E297D14F_.wvu.Cols" localSheetId="13" hidden="1">'SO34.08'!#REF!</definedName>
    <definedName name="Z_91BDB633_9259_4256_B41C_66F4E297D14F_.wvu.Cols" localSheetId="18" hidden="1">'SO37'!#REF!</definedName>
    <definedName name="Z_91BDB633_9259_4256_B41C_66F4E297D14F_.wvu.Cols" localSheetId="21" hidden="1">'SO42.03'!#REF!</definedName>
    <definedName name="Z_91BDB633_9259_4256_B41C_66F4E297D14F_.wvu.Cols" localSheetId="22" hidden="1">'SO42.04'!#REF!</definedName>
    <definedName name="Z_91BDB633_9259_4256_B41C_66F4E297D14F_.wvu.FilterData" localSheetId="3" hidden="1">'SO11'!$A$11:$H$436</definedName>
    <definedName name="Z_91BDB633_9259_4256_B41C_66F4E297D14F_.wvu.FilterData" localSheetId="12" hidden="1">'SO34.07'!$A$11:$I$466</definedName>
    <definedName name="Z_91BDB633_9259_4256_B41C_66F4E297D14F_.wvu.FilterData" localSheetId="13" hidden="1">'SO34.08'!$A$11:$I$364</definedName>
    <definedName name="Z_91BDB633_9259_4256_B41C_66F4E297D14F_.wvu.FilterData" localSheetId="18" hidden="1">'SO37'!$A$11:$I$1910</definedName>
    <definedName name="Z_91BDB633_9259_4256_B41C_66F4E297D14F_.wvu.FilterData" localSheetId="21" hidden="1">'SO42.03'!$A$11:$I$408</definedName>
    <definedName name="Z_91BDB633_9259_4256_B41C_66F4E297D14F_.wvu.FilterData" localSheetId="22" hidden="1">'SO42.04'!$A$11:$I$161</definedName>
    <definedName name="Z_91BDB633_9259_4256_B41C_66F4E297D14F_.wvu.FilterData" localSheetId="28" hidden="1">'SO50'!$A$11:$I$380</definedName>
    <definedName name="Z_91BDB633_9259_4256_B41C_66F4E297D14F_.wvu.PrintArea" localSheetId="34" hidden="1">'Likvidácia odpadov'!$A$1:$H$65</definedName>
    <definedName name="Z_91BDB633_9259_4256_B41C_66F4E297D14F_.wvu.PrintArea" localSheetId="1" hidden="1">Obsah!$A$1:$H$68</definedName>
    <definedName name="Z_91BDB633_9259_4256_B41C_66F4E297D14F_.wvu.PrintArea" localSheetId="2" hidden="1">'Rekapitulácia stavby'!$A$1:$H$62</definedName>
    <definedName name="Z_91BDB633_9259_4256_B41C_66F4E297D14F_.wvu.PrintArea" localSheetId="3" hidden="1">'SO11'!$A$1:$H$120</definedName>
    <definedName name="Z_91BDB633_9259_4256_B41C_66F4E297D14F_.wvu.PrintArea" localSheetId="12" hidden="1">'SO34.07'!$A$1:$I$140</definedName>
    <definedName name="Z_91BDB633_9259_4256_B41C_66F4E297D14F_.wvu.PrintArea" localSheetId="13" hidden="1">'SO34.08'!$A$1:$I$50</definedName>
    <definedName name="Z_91BDB633_9259_4256_B41C_66F4E297D14F_.wvu.PrintArea" localSheetId="18" hidden="1">'SO37'!$A$1:$I$1584</definedName>
    <definedName name="Z_91BDB633_9259_4256_B41C_66F4E297D14F_.wvu.PrintArea" localSheetId="21" hidden="1">'SO42.03'!$A$1:$I$82</definedName>
    <definedName name="Z_91BDB633_9259_4256_B41C_66F4E297D14F_.wvu.PrintArea" localSheetId="22" hidden="1">'SO42.04'!$A$1:$I$51</definedName>
    <definedName name="Z_91BDB633_9259_4256_B41C_66F4E297D14F_.wvu.PrintArea" localSheetId="28" hidden="1">'SO50'!$A$1:$I$54</definedName>
    <definedName name="Z_91BDB633_9259_4256_B41C_66F4E297D14F_.wvu.PrintArea" localSheetId="0" hidden="1">TL!$A$1:$H$56</definedName>
    <definedName name="Z_91BDB633_9259_4256_B41C_66F4E297D14F_.wvu.PrintTitles" localSheetId="3" hidden="1">'SO11'!$10:$11</definedName>
    <definedName name="Z_91BDB633_9259_4256_B41C_66F4E297D14F_.wvu.PrintTitles" localSheetId="12" hidden="1">'SO34.07'!$10:$11</definedName>
    <definedName name="Z_91BDB633_9259_4256_B41C_66F4E297D14F_.wvu.PrintTitles" localSheetId="13" hidden="1">'SO34.08'!$10:$11</definedName>
    <definedName name="Z_91BDB633_9259_4256_B41C_66F4E297D14F_.wvu.PrintTitles" localSheetId="18" hidden="1">'SO37'!$10:$11</definedName>
    <definedName name="Z_91BDB633_9259_4256_B41C_66F4E297D14F_.wvu.PrintTitles" localSheetId="21" hidden="1">'SO42.03'!$10:$11</definedName>
    <definedName name="Z_91BDB633_9259_4256_B41C_66F4E297D14F_.wvu.PrintTitles" localSheetId="22" hidden="1">'SO42.04'!$10:$11</definedName>
    <definedName name="Z_91BDB633_9259_4256_B41C_66F4E297D14F_.wvu.PrintTitles" localSheetId="28" hidden="1">'SO50'!$10:$11</definedName>
    <definedName name="Z_9F69C856_73A8_448E_8DE8_E5E141510A6A_.wvu.PrintArea" localSheetId="1" hidden="1">Obsah!$A$1:$H$63</definedName>
    <definedName name="Z_A9D1DD74_94BA_42CE_815C_B24B34713708_.wvu.Cols" localSheetId="3" hidden="1">'SO11'!#REF!</definedName>
    <definedName name="Z_A9D1DD74_94BA_42CE_815C_B24B34713708_.wvu.Cols" localSheetId="12" hidden="1">'SO34.07'!#REF!</definedName>
    <definedName name="Z_A9D1DD74_94BA_42CE_815C_B24B34713708_.wvu.Cols" localSheetId="13" hidden="1">'SO34.08'!#REF!</definedName>
    <definedName name="Z_A9D1DD74_94BA_42CE_815C_B24B34713708_.wvu.Cols" localSheetId="11" hidden="1">SO34_06!#REF!</definedName>
    <definedName name="Z_A9D1DD74_94BA_42CE_815C_B24B34713708_.wvu.Cols" localSheetId="21" hidden="1">'SO42.03'!#REF!</definedName>
    <definedName name="Z_A9D1DD74_94BA_42CE_815C_B24B34713708_.wvu.Cols" localSheetId="22" hidden="1">'SO42.04'!#REF!</definedName>
    <definedName name="Z_A9D1DD74_94BA_42CE_815C_B24B34713708_.wvu.FilterData" localSheetId="3" hidden="1">'SO11'!$A$11:$H$436</definedName>
    <definedName name="Z_A9D1DD74_94BA_42CE_815C_B24B34713708_.wvu.FilterData" localSheetId="12" hidden="1">'SO34.07'!$A$11:$I$466</definedName>
    <definedName name="Z_A9D1DD74_94BA_42CE_815C_B24B34713708_.wvu.FilterData" localSheetId="13" hidden="1">'SO34.08'!$A$11:$I$364</definedName>
    <definedName name="Z_A9D1DD74_94BA_42CE_815C_B24B34713708_.wvu.FilterData" localSheetId="11" hidden="1">SO34_06!$A$11:$I$565</definedName>
    <definedName name="Z_A9D1DD74_94BA_42CE_815C_B24B34713708_.wvu.FilterData" localSheetId="18" hidden="1">'SO37'!$A$11:$I$1910</definedName>
    <definedName name="Z_A9D1DD74_94BA_42CE_815C_B24B34713708_.wvu.FilterData" localSheetId="21" hidden="1">'SO42.03'!$A$11:$I$408</definedName>
    <definedName name="Z_A9D1DD74_94BA_42CE_815C_B24B34713708_.wvu.FilterData" localSheetId="22" hidden="1">'SO42.04'!$A$11:$I$161</definedName>
    <definedName name="Z_A9D1DD74_94BA_42CE_815C_B24B34713708_.wvu.FilterData" localSheetId="28" hidden="1">'SO50'!$A$11:$I$380</definedName>
    <definedName name="Z_A9D1DD74_94BA_42CE_815C_B24B34713708_.wvu.PrintArea" localSheetId="34" hidden="1">'Likvidácia odpadov'!$A$1:$H$65</definedName>
    <definedName name="Z_A9D1DD74_94BA_42CE_815C_B24B34713708_.wvu.PrintArea" localSheetId="1" hidden="1">Obsah!$A$1:$H$68</definedName>
    <definedName name="Z_A9D1DD74_94BA_42CE_815C_B24B34713708_.wvu.PrintArea" localSheetId="2" hidden="1">'Rekapitulácia stavby'!$A$1:$H$62</definedName>
    <definedName name="Z_A9D1DD74_94BA_42CE_815C_B24B34713708_.wvu.PrintArea" localSheetId="3" hidden="1">'SO11'!$A$1:$H$120</definedName>
    <definedName name="Z_A9D1DD74_94BA_42CE_815C_B24B34713708_.wvu.PrintArea" localSheetId="12" hidden="1">'SO34.07'!$A$1:$I$140</definedName>
    <definedName name="Z_A9D1DD74_94BA_42CE_815C_B24B34713708_.wvu.PrintArea" localSheetId="13" hidden="1">'SO34.08'!$A$1:$I$50</definedName>
    <definedName name="Z_A9D1DD74_94BA_42CE_815C_B24B34713708_.wvu.PrintArea" localSheetId="11" hidden="1">SO34_06!$A$1:$F$239</definedName>
    <definedName name="Z_A9D1DD74_94BA_42CE_815C_B24B34713708_.wvu.PrintArea" localSheetId="18" hidden="1">'SO37'!$A$1:$I$1584</definedName>
    <definedName name="Z_A9D1DD74_94BA_42CE_815C_B24B34713708_.wvu.PrintArea" localSheetId="21" hidden="1">'SO42.03'!$A$1:$I$82</definedName>
    <definedName name="Z_A9D1DD74_94BA_42CE_815C_B24B34713708_.wvu.PrintArea" localSheetId="22" hidden="1">'SO42.04'!$A$1:$I$51</definedName>
    <definedName name="Z_A9D1DD74_94BA_42CE_815C_B24B34713708_.wvu.PrintArea" localSheetId="28" hidden="1">'SO50'!$A$1:$I$54</definedName>
    <definedName name="Z_A9D1DD74_94BA_42CE_815C_B24B34713708_.wvu.PrintArea" localSheetId="0" hidden="1">TL!$A$1:$H$56</definedName>
    <definedName name="Z_A9D1DD74_94BA_42CE_815C_B24B34713708_.wvu.PrintTitles" localSheetId="3" hidden="1">'SO11'!$10:$11</definedName>
    <definedName name="Z_A9D1DD74_94BA_42CE_815C_B24B34713708_.wvu.PrintTitles" localSheetId="12" hidden="1">'SO34.07'!$10:$11</definedName>
    <definedName name="Z_A9D1DD74_94BA_42CE_815C_B24B34713708_.wvu.PrintTitles" localSheetId="13" hidden="1">'SO34.08'!$10:$11</definedName>
    <definedName name="Z_A9D1DD74_94BA_42CE_815C_B24B34713708_.wvu.PrintTitles" localSheetId="11" hidden="1">SO34_06!$10:$11</definedName>
    <definedName name="Z_A9D1DD74_94BA_42CE_815C_B24B34713708_.wvu.PrintTitles" localSheetId="18" hidden="1">'SO37'!$10:$11</definedName>
    <definedName name="Z_A9D1DD74_94BA_42CE_815C_B24B34713708_.wvu.PrintTitles" localSheetId="21" hidden="1">'SO42.03'!$10:$11</definedName>
    <definedName name="Z_A9D1DD74_94BA_42CE_815C_B24B34713708_.wvu.PrintTitles" localSheetId="22" hidden="1">'SO42.04'!$10:$11</definedName>
    <definedName name="Z_A9D1DD74_94BA_42CE_815C_B24B34713708_.wvu.PrintTitles" localSheetId="28" hidden="1">'SO50'!$10:$11</definedName>
    <definedName name="Z_B04FC125_245F_481E_A53C_6577A851F8FA_.wvu.PrintArea" localSheetId="1" hidden="1">Obsah!#REF!</definedName>
    <definedName name="Z_B04FC125_245F_481E_A53C_6577A851F8FA_.wvu.PrintArea" localSheetId="3" hidden="1">'SO11'!$A$1:$H$120</definedName>
    <definedName name="Z_B04FC125_245F_481E_A53C_6577A851F8FA_.wvu.PrintArea" localSheetId="12" hidden="1">'SO34.07'!$A$1:$I$141</definedName>
    <definedName name="Z_B04FC125_245F_481E_A53C_6577A851F8FA_.wvu.PrintArea" localSheetId="13" hidden="1">'SO34.08'!$A$1:$I$50</definedName>
    <definedName name="Z_B04FC125_245F_481E_A53C_6577A851F8FA_.wvu.PrintArea" localSheetId="11" hidden="1">SO34_06!$A$1:$I$240</definedName>
    <definedName name="Z_B04FC125_245F_481E_A53C_6577A851F8FA_.wvu.PrintArea" localSheetId="17" hidden="1">'SO36-ELI'!$A$1:$I$143</definedName>
    <definedName name="Z_B04FC125_245F_481E_A53C_6577A851F8FA_.wvu.PrintArea" localSheetId="18" hidden="1">'SO37'!$A$1:$I$1585</definedName>
    <definedName name="Z_B04FC125_245F_481E_A53C_6577A851F8FA_.wvu.PrintArea" localSheetId="21" hidden="1">'SO42.03'!$A$1:$I$83</definedName>
    <definedName name="Z_B04FC125_245F_481E_A53C_6577A851F8FA_.wvu.PrintArea" localSheetId="22" hidden="1">'SO42.04'!$A$1:$I$51</definedName>
    <definedName name="Z_B04FC125_245F_481E_A53C_6577A851F8FA_.wvu.PrintArea" localSheetId="28" hidden="1">'SO50'!$A$1:$I$55</definedName>
    <definedName name="Z_B04FC125_245F_481E_A53C_6577A851F8FA_.wvu.Rows" localSheetId="3" hidden="1">'SO11'!#REF!</definedName>
    <definedName name="Z_B04FC125_245F_481E_A53C_6577A851F8FA_.wvu.Rows" localSheetId="12" hidden="1">'SO34.07'!#REF!</definedName>
    <definedName name="Z_B04FC125_245F_481E_A53C_6577A851F8FA_.wvu.Rows" localSheetId="13" hidden="1">'SO34.08'!#REF!</definedName>
    <definedName name="Z_B04FC125_245F_481E_A53C_6577A851F8FA_.wvu.Rows" localSheetId="11" hidden="1">SO34_06!#REF!</definedName>
    <definedName name="Z_B04FC125_245F_481E_A53C_6577A851F8FA_.wvu.Rows" localSheetId="17" hidden="1">'SO36-ELI'!#REF!</definedName>
    <definedName name="Z_B04FC125_245F_481E_A53C_6577A851F8FA_.wvu.Rows" localSheetId="18" hidden="1">'SO37'!#REF!</definedName>
    <definedName name="Z_B04FC125_245F_481E_A53C_6577A851F8FA_.wvu.Rows" localSheetId="21" hidden="1">'SO42.03'!#REF!</definedName>
    <definedName name="Z_B04FC125_245F_481E_A53C_6577A851F8FA_.wvu.Rows" localSheetId="22" hidden="1">'SO42.04'!#REF!</definedName>
    <definedName name="Z_B04FC125_245F_481E_A53C_6577A851F8FA_.wvu.Rows" localSheetId="28" hidden="1">'SO50'!#REF!</definedName>
    <definedName name="Z_B63ABFE2_0CB0_4108_BD25_B7871A02223C_.wvu.PrintArea" localSheetId="1" hidden="1">Obsah!$A$1:$H$56</definedName>
    <definedName name="Z_CD48AC43_F81B_44E8_BFC5_EB60D29CFBE9_.wvu.PrintArea" localSheetId="1" hidden="1">Obsah!$A$1:$H$68</definedName>
    <definedName name="Z_CD48AC43_F81B_44E8_BFC5_EB60D29CFBE9_.wvu.PrintArea" localSheetId="3" hidden="1">'SO11'!$A$1:$H$120</definedName>
    <definedName name="Z_CD48AC43_F81B_44E8_BFC5_EB60D29CFBE9_.wvu.PrintArea" localSheetId="12" hidden="1">'SO34.07'!$A$1:$I$141</definedName>
    <definedName name="Z_CD48AC43_F81B_44E8_BFC5_EB60D29CFBE9_.wvu.PrintArea" localSheetId="13" hidden="1">'SO34.08'!$A$1:$I$50</definedName>
    <definedName name="Z_CD48AC43_F81B_44E8_BFC5_EB60D29CFBE9_.wvu.PrintArea" localSheetId="11" hidden="1">SO34_06!$A$1:$I$240</definedName>
    <definedName name="Z_CD48AC43_F81B_44E8_BFC5_EB60D29CFBE9_.wvu.PrintArea" localSheetId="17" hidden="1">'SO36-ELI'!$A$1:$I$143</definedName>
    <definedName name="Z_CD48AC43_F81B_44E8_BFC5_EB60D29CFBE9_.wvu.PrintArea" localSheetId="18" hidden="1">'SO37'!$A$1:$I$1585</definedName>
    <definedName name="Z_CD48AC43_F81B_44E8_BFC5_EB60D29CFBE9_.wvu.PrintArea" localSheetId="21" hidden="1">'SO42.03'!$A$1:$I$83</definedName>
    <definedName name="Z_CD48AC43_F81B_44E8_BFC5_EB60D29CFBE9_.wvu.PrintArea" localSheetId="22" hidden="1">'SO42.04'!$A$1:$I$51</definedName>
    <definedName name="Z_CD48AC43_F81B_44E8_BFC5_EB60D29CFBE9_.wvu.PrintArea" localSheetId="28" hidden="1">'SO50'!$A$1:$I$55</definedName>
    <definedName name="Z_CD48AC43_F81B_44E8_BFC5_EB60D29CFBE9_.wvu.Rows" localSheetId="3" hidden="1">'SO11'!#REF!</definedName>
    <definedName name="Z_CD48AC43_F81B_44E8_BFC5_EB60D29CFBE9_.wvu.Rows" localSheetId="12" hidden="1">'SO34.07'!#REF!</definedName>
    <definedName name="Z_CD48AC43_F81B_44E8_BFC5_EB60D29CFBE9_.wvu.Rows" localSheetId="13" hidden="1">'SO34.08'!#REF!</definedName>
    <definedName name="Z_CD48AC43_F81B_44E8_BFC5_EB60D29CFBE9_.wvu.Rows" localSheetId="11" hidden="1">SO34_06!#REF!</definedName>
    <definedName name="Z_CD48AC43_F81B_44E8_BFC5_EB60D29CFBE9_.wvu.Rows" localSheetId="17" hidden="1">'SO36-ELI'!#REF!</definedName>
    <definedName name="Z_CD48AC43_F81B_44E8_BFC5_EB60D29CFBE9_.wvu.Rows" localSheetId="18" hidden="1">'SO37'!#REF!</definedName>
    <definedName name="Z_CD48AC43_F81B_44E8_BFC5_EB60D29CFBE9_.wvu.Rows" localSheetId="21" hidden="1">'SO42.03'!#REF!</definedName>
    <definedName name="Z_CD48AC43_F81B_44E8_BFC5_EB60D29CFBE9_.wvu.Rows" localSheetId="22" hidden="1">'SO42.04'!#REF!</definedName>
    <definedName name="Z_CD48AC43_F81B_44E8_BFC5_EB60D29CFBE9_.wvu.Rows" localSheetId="28" hidden="1">'SO50'!#REF!</definedName>
    <definedName name="Z_E6543161_0A38_4EB9_B95D_2DD8317373CA_.wvu.PrintArea" localSheetId="1" hidden="1">Obsah!#REF!</definedName>
    <definedName name="Z_E6543161_0A38_4EB9_B95D_2DD8317373CA_.wvu.PrintArea" localSheetId="3" hidden="1">'SO11'!$A$1:$H$120</definedName>
    <definedName name="Z_E6543161_0A38_4EB9_B95D_2DD8317373CA_.wvu.PrintArea" localSheetId="12" hidden="1">'SO34.07'!$A$1:$I$141</definedName>
    <definedName name="Z_E6543161_0A38_4EB9_B95D_2DD8317373CA_.wvu.PrintArea" localSheetId="13" hidden="1">'SO34.08'!$A$1:$I$50</definedName>
    <definedName name="Z_E6543161_0A38_4EB9_B95D_2DD8317373CA_.wvu.PrintArea" localSheetId="11" hidden="1">SO34_06!$A$1:$I$240</definedName>
    <definedName name="Z_E6543161_0A38_4EB9_B95D_2DD8317373CA_.wvu.PrintArea" localSheetId="17" hidden="1">'SO36-ELI'!$A$1:$I$143</definedName>
    <definedName name="Z_E6543161_0A38_4EB9_B95D_2DD8317373CA_.wvu.PrintArea" localSheetId="18" hidden="1">'SO37'!$A$1:$I$1585</definedName>
    <definedName name="Z_E6543161_0A38_4EB9_B95D_2DD8317373CA_.wvu.PrintArea" localSheetId="21" hidden="1">'SO42.03'!$A$1:$I$83</definedName>
    <definedName name="Z_E6543161_0A38_4EB9_B95D_2DD8317373CA_.wvu.PrintArea" localSheetId="22" hidden="1">'SO42.04'!$A$1:$I$51</definedName>
    <definedName name="Z_E6543161_0A38_4EB9_B95D_2DD8317373CA_.wvu.PrintArea" localSheetId="28" hidden="1">'SO50'!$A$1:$I$55</definedName>
    <definedName name="Z_E6543161_0A38_4EB9_B95D_2DD8317373CA_.wvu.Rows" localSheetId="3" hidden="1">'SO11'!#REF!</definedName>
    <definedName name="Z_E6543161_0A38_4EB9_B95D_2DD8317373CA_.wvu.Rows" localSheetId="12" hidden="1">'SO34.07'!#REF!</definedName>
    <definedName name="Z_E6543161_0A38_4EB9_B95D_2DD8317373CA_.wvu.Rows" localSheetId="13" hidden="1">'SO34.08'!#REF!</definedName>
    <definedName name="Z_E6543161_0A38_4EB9_B95D_2DD8317373CA_.wvu.Rows" localSheetId="11" hidden="1">SO34_06!#REF!</definedName>
    <definedName name="Z_E6543161_0A38_4EB9_B95D_2DD8317373CA_.wvu.Rows" localSheetId="17" hidden="1">'SO36-ELI'!#REF!</definedName>
    <definedName name="Z_E6543161_0A38_4EB9_B95D_2DD8317373CA_.wvu.Rows" localSheetId="18" hidden="1">'SO37'!#REF!</definedName>
    <definedName name="Z_E6543161_0A38_4EB9_B95D_2DD8317373CA_.wvu.Rows" localSheetId="21" hidden="1">'SO42.03'!#REF!</definedName>
    <definedName name="Z_E6543161_0A38_4EB9_B95D_2DD8317373CA_.wvu.Rows" localSheetId="22" hidden="1">'SO42.04'!#REF!</definedName>
    <definedName name="Z_E6543161_0A38_4EB9_B95D_2DD8317373CA_.wvu.Rows" localSheetId="28" hidden="1">'SO50'!#REF!</definedName>
    <definedName name="Z_EBA0C4FC_2699_4492_AE1C_5CB2AB95569A_.wvu.PrintArea" localSheetId="1" hidden="1">Obsah!#REF!</definedName>
    <definedName name="Z_EBA0C4FC_2699_4492_AE1C_5CB2AB95569A_.wvu.PrintArea" localSheetId="3" hidden="1">'SO11'!$A$1:$H$120</definedName>
    <definedName name="Z_EBA0C4FC_2699_4492_AE1C_5CB2AB95569A_.wvu.PrintArea" localSheetId="12" hidden="1">'SO34.07'!$A$1:$I$141</definedName>
    <definedName name="Z_EBA0C4FC_2699_4492_AE1C_5CB2AB95569A_.wvu.PrintArea" localSheetId="13" hidden="1">'SO34.08'!$A$1:$I$50</definedName>
    <definedName name="Z_EBA0C4FC_2699_4492_AE1C_5CB2AB95569A_.wvu.PrintArea" localSheetId="11" hidden="1">SO34_06!$A$1:$I$240</definedName>
    <definedName name="Z_EBA0C4FC_2699_4492_AE1C_5CB2AB95569A_.wvu.PrintArea" localSheetId="17" hidden="1">'SO36-ELI'!$A$1:$I$143</definedName>
    <definedName name="Z_EBA0C4FC_2699_4492_AE1C_5CB2AB95569A_.wvu.PrintArea" localSheetId="18" hidden="1">'SO37'!$A$1:$I$1585</definedName>
    <definedName name="Z_EBA0C4FC_2699_4492_AE1C_5CB2AB95569A_.wvu.PrintArea" localSheetId="21" hidden="1">'SO42.03'!$A$1:$I$83</definedName>
    <definedName name="Z_EBA0C4FC_2699_4492_AE1C_5CB2AB95569A_.wvu.PrintArea" localSheetId="22" hidden="1">'SO42.04'!$A$1:$I$51</definedName>
    <definedName name="Z_EBA0C4FC_2699_4492_AE1C_5CB2AB95569A_.wvu.PrintArea" localSheetId="28" hidden="1">'SO50'!$A$1:$I$55</definedName>
    <definedName name="Z_EBA0C4FC_2699_4492_AE1C_5CB2AB95569A_.wvu.Rows" localSheetId="3" hidden="1">'SO11'!#REF!</definedName>
    <definedName name="Z_EBA0C4FC_2699_4492_AE1C_5CB2AB95569A_.wvu.Rows" localSheetId="12" hidden="1">'SO34.07'!#REF!</definedName>
    <definedName name="Z_EBA0C4FC_2699_4492_AE1C_5CB2AB95569A_.wvu.Rows" localSheetId="13" hidden="1">'SO34.08'!#REF!</definedName>
    <definedName name="Z_EBA0C4FC_2699_4492_AE1C_5CB2AB95569A_.wvu.Rows" localSheetId="11" hidden="1">SO34_06!#REF!</definedName>
    <definedName name="Z_EBA0C4FC_2699_4492_AE1C_5CB2AB95569A_.wvu.Rows" localSheetId="17" hidden="1">'SO36-ELI'!#REF!</definedName>
    <definedName name="Z_EBA0C4FC_2699_4492_AE1C_5CB2AB95569A_.wvu.Rows" localSheetId="18" hidden="1">'SO37'!#REF!</definedName>
    <definedName name="Z_EBA0C4FC_2699_4492_AE1C_5CB2AB95569A_.wvu.Rows" localSheetId="21" hidden="1">'SO42.03'!#REF!</definedName>
    <definedName name="Z_EBA0C4FC_2699_4492_AE1C_5CB2AB95569A_.wvu.Rows" localSheetId="22" hidden="1">'SO42.04'!#REF!</definedName>
    <definedName name="Z_EBA0C4FC_2699_4492_AE1C_5CB2AB95569A_.wvu.Rows" localSheetId="28" hidden="1">'SO50'!#REF!</definedName>
    <definedName name="zisk">#REF!</definedName>
  </definedNames>
  <calcPr calcId="162913"/>
  <customWorkbookViews>
    <customWorkbookView name="krsak - osobné zobrazenie" guid="{528951BC-AEE0-4955-AE94-C32C5D2DEF39}" mergeInterval="0" personalView="1" maximized="1" xWindow="-8" yWindow="-8" windowWidth="2576" windowHeight="1408" tabRatio="742" activeSheetId="19"/>
    <customWorkbookView name="laluha - Personal View" guid="{61BB9AB2-CC6F-4923-A5A4-B8772605E1EF}" mergeInterval="0" personalView="1" maximized="1" xWindow="-8" yWindow="-8" windowWidth="2576" windowHeight="1408" tabRatio="742" activeSheetId="8"/>
    <customWorkbookView name="Farkaš - osobné zobrazenie" guid="{B63ABFE2-0CB0-4108-BD25-B7871A02223C}" mergeInterval="0" personalView="1" maximized="1" xWindow="-8" yWindow="-8" windowWidth="2576" windowHeight="1408" tabRatio="927" activeSheetId="35"/>
    <customWorkbookView name="lukac - osobné zobrazenie" guid="{11524307-72FA-44F5-8277-CF70F46B99CC}" mergeInterval="0" personalView="1" xWindow="-7" windowWidth="1294" windowHeight="1399" tabRatio="927" activeSheetId="21"/>
    <customWorkbookView name="valovic - osobné zobrazenie" guid="{2F4A2F66-5BDC-4E48-A7BD-FA71DA349206}" mergeInterval="0" personalView="1" maximized="1" xWindow="2551" yWindow="-9" windowWidth="2578" windowHeight="1398" tabRatio="927" activeSheetId="16" showComments="commIndAndComment"/>
    <customWorkbookView name="gyore - osobné zobrazenie" guid="{91BDB633-9259-4256-B41C-66F4E297D14F}" mergeInterval="0" personalView="1" maximized="1" xWindow="-8" yWindow="-8" windowWidth="2576" windowHeight="1408" tabRatio="927" activeSheetId="10"/>
    <customWorkbookView name="Martin Bálik - osobné zobrazenie" guid="{A9D1DD74-94BA-42CE-815C-B24B34713708}" mergeInterval="0" personalView="1" maximized="1" xWindow="3832" yWindow="942" windowWidth="1936" windowHeight="1168" tabRatio="742" activeSheetId="20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4" l="1"/>
  <c r="C48" i="4"/>
  <c r="E55" i="4"/>
  <c r="C55" i="4"/>
  <c r="G134" i="5" l="1"/>
  <c r="I134" i="5"/>
  <c r="G133" i="5"/>
  <c r="I151" i="5"/>
  <c r="I152" i="5"/>
  <c r="I153" i="5"/>
  <c r="I154" i="5"/>
  <c r="I155" i="5"/>
  <c r="I156" i="5"/>
  <c r="G151" i="5"/>
  <c r="G152" i="5"/>
  <c r="G153" i="5"/>
  <c r="G154" i="5"/>
  <c r="G155" i="5"/>
  <c r="G156" i="5"/>
  <c r="G50" i="5"/>
  <c r="G51" i="5"/>
  <c r="G52" i="5"/>
  <c r="G53" i="5"/>
  <c r="I50" i="5"/>
  <c r="I51" i="5"/>
  <c r="I52" i="5"/>
  <c r="I53" i="5"/>
  <c r="I54" i="5"/>
  <c r="G37" i="5"/>
  <c r="I37" i="5"/>
  <c r="G40" i="5"/>
  <c r="G38" i="5"/>
  <c r="G32" i="5"/>
  <c r="G30" i="5"/>
  <c r="I13" i="44"/>
  <c r="H14" i="44"/>
  <c r="H137" i="6" l="1"/>
  <c r="H47" i="7"/>
  <c r="H50" i="11"/>
  <c r="I46" i="10"/>
  <c r="H48" i="10"/>
  <c r="F48" i="10" l="1"/>
  <c r="F79" i="9"/>
  <c r="F152" i="8"/>
  <c r="F138" i="44"/>
  <c r="F47" i="7"/>
  <c r="F137" i="6"/>
  <c r="F235" i="5"/>
  <c r="F50" i="11" l="1"/>
  <c r="F41" i="11"/>
  <c r="F33" i="11"/>
  <c r="F32" i="11"/>
  <c r="F21" i="11"/>
  <c r="F20" i="11"/>
  <c r="F39" i="10"/>
  <c r="F38" i="10"/>
  <c r="F19" i="10"/>
  <c r="F18" i="10"/>
  <c r="F71" i="9"/>
  <c r="F70" i="9"/>
  <c r="F25" i="9"/>
  <c r="F24" i="9"/>
  <c r="F138" i="8"/>
  <c r="F126" i="8"/>
  <c r="F108" i="8"/>
  <c r="F107" i="8"/>
  <c r="F55" i="8"/>
  <c r="F54" i="8"/>
  <c r="F53" i="8"/>
  <c r="F17" i="8"/>
  <c r="F125" i="44"/>
  <c r="F124" i="44"/>
  <c r="F66" i="44"/>
  <c r="F65" i="44"/>
  <c r="F64" i="44"/>
  <c r="F17" i="44"/>
  <c r="F36" i="7"/>
  <c r="F35" i="7"/>
  <c r="F19" i="7"/>
  <c r="F18" i="7"/>
  <c r="F19" i="6"/>
  <c r="F18" i="6"/>
  <c r="F129" i="6"/>
  <c r="F128" i="6"/>
  <c r="F221" i="5"/>
  <c r="F203" i="5"/>
  <c r="F202" i="5"/>
  <c r="F95" i="5"/>
  <c r="F96" i="5"/>
  <c r="F94" i="5"/>
  <c r="F18" i="5"/>
  <c r="G34" i="10" l="1"/>
  <c r="G147" i="8"/>
  <c r="G148" i="8"/>
  <c r="G149" i="8"/>
  <c r="G146" i="8"/>
  <c r="G141" i="8"/>
  <c r="G142" i="8"/>
  <c r="G143" i="8"/>
  <c r="G140" i="8"/>
  <c r="G129" i="8"/>
  <c r="G130" i="8"/>
  <c r="G131" i="8"/>
  <c r="G132" i="8"/>
  <c r="G133" i="8"/>
  <c r="G134" i="8"/>
  <c r="G135" i="8"/>
  <c r="G136" i="8"/>
  <c r="G137" i="8"/>
  <c r="G128" i="8"/>
  <c r="G111" i="8"/>
  <c r="G112" i="8"/>
  <c r="G113" i="8"/>
  <c r="G114" i="8"/>
  <c r="G115" i="8"/>
  <c r="G116" i="8"/>
  <c r="G117" i="8"/>
  <c r="G118" i="8"/>
  <c r="G119" i="8"/>
  <c r="G120" i="8"/>
  <c r="G121" i="8"/>
  <c r="G122" i="8"/>
  <c r="G123" i="8"/>
  <c r="G124" i="8"/>
  <c r="G125" i="8"/>
  <c r="G110" i="8"/>
  <c r="G105" i="8"/>
  <c r="G106" i="8"/>
  <c r="G104" i="8"/>
  <c r="G102" i="8"/>
  <c r="G94" i="8"/>
  <c r="G95" i="8"/>
  <c r="G96" i="8"/>
  <c r="G97" i="8"/>
  <c r="G98" i="8"/>
  <c r="G99" i="8"/>
  <c r="G100" i="8"/>
  <c r="G93" i="8"/>
  <c r="G76" i="8"/>
  <c r="G77" i="8"/>
  <c r="G78" i="8"/>
  <c r="G79" i="8"/>
  <c r="G80" i="8"/>
  <c r="G81" i="8"/>
  <c r="G82" i="8"/>
  <c r="G83" i="8"/>
  <c r="G84" i="8"/>
  <c r="G85" i="8"/>
  <c r="G86" i="8"/>
  <c r="G87" i="8"/>
  <c r="G88" i="8"/>
  <c r="G89" i="8"/>
  <c r="G90" i="8"/>
  <c r="G91" i="8"/>
  <c r="G75" i="8"/>
  <c r="G71" i="8"/>
  <c r="G72" i="8"/>
  <c r="G73" i="8"/>
  <c r="G70" i="8"/>
  <c r="G64" i="8"/>
  <c r="G65" i="8"/>
  <c r="G66" i="8"/>
  <c r="G67" i="8"/>
  <c r="G68" i="8"/>
  <c r="G63" i="8"/>
  <c r="G59" i="8"/>
  <c r="G60" i="8"/>
  <c r="G61" i="8"/>
  <c r="G58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G49" i="8"/>
  <c r="G50" i="8"/>
  <c r="G51" i="8"/>
  <c r="G52" i="8"/>
  <c r="G19" i="8"/>
  <c r="G16" i="8"/>
  <c r="G15" i="8"/>
  <c r="G42" i="7"/>
  <c r="G43" i="7"/>
  <c r="G44" i="7"/>
  <c r="G41" i="7"/>
  <c r="G39" i="7"/>
  <c r="G38" i="7"/>
  <c r="G33" i="7"/>
  <c r="G34" i="7"/>
  <c r="G32" i="7"/>
  <c r="G23" i="7"/>
  <c r="G24" i="7"/>
  <c r="G25" i="7"/>
  <c r="G26" i="7"/>
  <c r="G27" i="7"/>
  <c r="G28" i="7"/>
  <c r="G29" i="7"/>
  <c r="G30" i="7"/>
  <c r="G22" i="7"/>
  <c r="G15" i="7"/>
  <c r="G16" i="7"/>
  <c r="G17" i="7"/>
  <c r="G14" i="7"/>
  <c r="G134" i="6"/>
  <c r="G132" i="6"/>
  <c r="G131" i="6"/>
  <c r="G127" i="6"/>
  <c r="G126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09" i="6"/>
  <c r="G96" i="6"/>
  <c r="G97" i="6"/>
  <c r="G98" i="6"/>
  <c r="G99" i="6"/>
  <c r="G100" i="6"/>
  <c r="G101" i="6"/>
  <c r="G102" i="6"/>
  <c r="G103" i="6"/>
  <c r="G104" i="6"/>
  <c r="G105" i="6"/>
  <c r="G106" i="6"/>
  <c r="G107" i="6"/>
  <c r="G95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73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22" i="6"/>
  <c r="G15" i="6"/>
  <c r="G16" i="6"/>
  <c r="G17" i="6"/>
  <c r="G14" i="6"/>
  <c r="G47" i="11"/>
  <c r="G44" i="11"/>
  <c r="G43" i="11"/>
  <c r="G45" i="10"/>
  <c r="G42" i="10"/>
  <c r="G43" i="10"/>
  <c r="G41" i="10"/>
  <c r="G76" i="9"/>
  <c r="G74" i="9"/>
  <c r="G73" i="9"/>
  <c r="G36" i="11"/>
  <c r="G37" i="11"/>
  <c r="G38" i="11"/>
  <c r="G39" i="11"/>
  <c r="G40" i="11"/>
  <c r="G35" i="11"/>
  <c r="G30" i="11"/>
  <c r="G31" i="11"/>
  <c r="G29" i="11"/>
  <c r="G25" i="11"/>
  <c r="G26" i="11"/>
  <c r="G27" i="11"/>
  <c r="G24" i="11"/>
  <c r="G15" i="11"/>
  <c r="G16" i="11"/>
  <c r="G17" i="11"/>
  <c r="G18" i="11"/>
  <c r="G19" i="11"/>
  <c r="G14" i="11"/>
  <c r="G37" i="10"/>
  <c r="G23" i="10"/>
  <c r="G24" i="10"/>
  <c r="G25" i="10"/>
  <c r="G26" i="10"/>
  <c r="G27" i="10"/>
  <c r="G28" i="10"/>
  <c r="G29" i="10"/>
  <c r="G30" i="10"/>
  <c r="G31" i="10"/>
  <c r="G32" i="10"/>
  <c r="G33" i="10"/>
  <c r="G35" i="10"/>
  <c r="G22" i="10"/>
  <c r="G15" i="10"/>
  <c r="G16" i="10"/>
  <c r="G17" i="10"/>
  <c r="G14" i="10"/>
  <c r="G15" i="9"/>
  <c r="G16" i="9"/>
  <c r="G17" i="9"/>
  <c r="G18" i="9"/>
  <c r="G19" i="9"/>
  <c r="G20" i="9"/>
  <c r="G21" i="9"/>
  <c r="G22" i="9"/>
  <c r="G23" i="9"/>
  <c r="G14" i="9"/>
  <c r="G63" i="9"/>
  <c r="G64" i="9"/>
  <c r="G65" i="9"/>
  <c r="G66" i="9"/>
  <c r="G67" i="9"/>
  <c r="G68" i="9"/>
  <c r="G69" i="9"/>
  <c r="G62" i="9"/>
  <c r="G56" i="9"/>
  <c r="G57" i="9"/>
  <c r="G58" i="9"/>
  <c r="G59" i="9"/>
  <c r="G60" i="9"/>
  <c r="G55" i="9"/>
  <c r="G29" i="9"/>
  <c r="G30" i="9"/>
  <c r="G31" i="9"/>
  <c r="G32" i="9"/>
  <c r="G33" i="9"/>
  <c r="G34" i="9"/>
  <c r="G35" i="9"/>
  <c r="G36" i="9"/>
  <c r="G37" i="9"/>
  <c r="G38" i="9"/>
  <c r="G39" i="9"/>
  <c r="G40" i="9"/>
  <c r="G41" i="9"/>
  <c r="G42" i="9"/>
  <c r="G43" i="9"/>
  <c r="G44" i="9"/>
  <c r="G45" i="9"/>
  <c r="G46" i="9"/>
  <c r="G47" i="9"/>
  <c r="G48" i="9"/>
  <c r="G49" i="9"/>
  <c r="G50" i="9"/>
  <c r="G51" i="9"/>
  <c r="G52" i="9"/>
  <c r="G53" i="9"/>
  <c r="G28" i="9"/>
  <c r="G229" i="5"/>
  <c r="G230" i="5"/>
  <c r="G231" i="5"/>
  <c r="G232" i="5"/>
  <c r="G228" i="5"/>
  <c r="G224" i="5"/>
  <c r="G225" i="5"/>
  <c r="G223" i="5"/>
  <c r="G211" i="5"/>
  <c r="G218" i="5"/>
  <c r="G205" i="5"/>
  <c r="G201" i="5"/>
  <c r="G200" i="5"/>
  <c r="G198" i="5"/>
  <c r="G182" i="5"/>
  <c r="G183" i="5"/>
  <c r="G184" i="5"/>
  <c r="G185" i="5"/>
  <c r="G186" i="5"/>
  <c r="G187" i="5"/>
  <c r="G188" i="5"/>
  <c r="G189" i="5"/>
  <c r="G190" i="5"/>
  <c r="G191" i="5"/>
  <c r="G192" i="5"/>
  <c r="G193" i="5"/>
  <c r="G194" i="5"/>
  <c r="G195" i="5"/>
  <c r="G196" i="5"/>
  <c r="G181" i="5"/>
  <c r="G166" i="5"/>
  <c r="G167" i="5"/>
  <c r="G168" i="5"/>
  <c r="G169" i="5"/>
  <c r="G170" i="5"/>
  <c r="G171" i="5"/>
  <c r="G172" i="5"/>
  <c r="G173" i="5"/>
  <c r="G174" i="5"/>
  <c r="G175" i="5"/>
  <c r="G176" i="5"/>
  <c r="G177" i="5"/>
  <c r="G178" i="5"/>
  <c r="G179" i="5"/>
  <c r="G165" i="5"/>
  <c r="G132" i="5"/>
  <c r="G135" i="5"/>
  <c r="G136" i="5"/>
  <c r="G137" i="5"/>
  <c r="G138" i="5"/>
  <c r="G139" i="5"/>
  <c r="G140" i="5"/>
  <c r="G141" i="5"/>
  <c r="G142" i="5"/>
  <c r="G143" i="5"/>
  <c r="G144" i="5"/>
  <c r="G145" i="5"/>
  <c r="G146" i="5"/>
  <c r="G147" i="5"/>
  <c r="G148" i="5"/>
  <c r="G149" i="5"/>
  <c r="G150" i="5"/>
  <c r="G157" i="5"/>
  <c r="G158" i="5"/>
  <c r="G159" i="5"/>
  <c r="G160" i="5"/>
  <c r="G161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G118" i="5"/>
  <c r="G119" i="5"/>
  <c r="G120" i="5"/>
  <c r="G121" i="5"/>
  <c r="G122" i="5"/>
  <c r="G123" i="5"/>
  <c r="G124" i="5"/>
  <c r="G125" i="5"/>
  <c r="G126" i="5"/>
  <c r="G127" i="5"/>
  <c r="G128" i="5"/>
  <c r="G129" i="5"/>
  <c r="G16" i="5"/>
  <c r="G17" i="5"/>
  <c r="G120" i="44"/>
  <c r="G121" i="44"/>
  <c r="G122" i="44"/>
  <c r="G123" i="44"/>
  <c r="G106" i="44"/>
  <c r="G107" i="44"/>
  <c r="G108" i="44"/>
  <c r="G109" i="44"/>
  <c r="G110" i="44"/>
  <c r="G111" i="44"/>
  <c r="G112" i="44"/>
  <c r="G113" i="44"/>
  <c r="G114" i="44"/>
  <c r="G115" i="44"/>
  <c r="G116" i="44"/>
  <c r="G117" i="44"/>
  <c r="G91" i="44"/>
  <c r="G92" i="44"/>
  <c r="G93" i="44"/>
  <c r="G94" i="44"/>
  <c r="G95" i="44"/>
  <c r="G96" i="44"/>
  <c r="G97" i="44"/>
  <c r="G98" i="44"/>
  <c r="G99" i="44"/>
  <c r="G100" i="44"/>
  <c r="G101" i="44"/>
  <c r="G102" i="44"/>
  <c r="G103" i="44"/>
  <c r="G79" i="44"/>
  <c r="G80" i="44"/>
  <c r="G81" i="44"/>
  <c r="G82" i="44"/>
  <c r="G83" i="44"/>
  <c r="G84" i="44"/>
  <c r="G85" i="44"/>
  <c r="G86" i="44"/>
  <c r="G87" i="44"/>
  <c r="G88" i="44"/>
  <c r="G70" i="44"/>
  <c r="G71" i="44"/>
  <c r="G72" i="44"/>
  <c r="G73" i="44"/>
  <c r="G74" i="44"/>
  <c r="G75" i="44"/>
  <c r="G76" i="44"/>
  <c r="G16" i="44"/>
  <c r="G119" i="44"/>
  <c r="G105" i="44"/>
  <c r="G90" i="44"/>
  <c r="G78" i="44"/>
  <c r="G69" i="44"/>
  <c r="G131" i="5"/>
  <c r="G99" i="5"/>
  <c r="G21" i="5"/>
  <c r="G22" i="5"/>
  <c r="G23" i="5"/>
  <c r="G24" i="5"/>
  <c r="G25" i="5"/>
  <c r="G26" i="5"/>
  <c r="G27" i="5"/>
  <c r="G28" i="5"/>
  <c r="G29" i="5"/>
  <c r="G31" i="5"/>
  <c r="G33" i="5"/>
  <c r="G34" i="5"/>
  <c r="G35" i="5"/>
  <c r="G36" i="5"/>
  <c r="G39" i="5"/>
  <c r="G41" i="5"/>
  <c r="G42" i="5"/>
  <c r="G43" i="5"/>
  <c r="G44" i="5"/>
  <c r="G45" i="5"/>
  <c r="G46" i="5"/>
  <c r="G47" i="5"/>
  <c r="G48" i="5"/>
  <c r="G49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20" i="5"/>
  <c r="G15" i="5"/>
  <c r="G132" i="44"/>
  <c r="G133" i="44"/>
  <c r="G134" i="44"/>
  <c r="G135" i="44"/>
  <c r="G131" i="44"/>
  <c r="G128" i="44"/>
  <c r="G127" i="44"/>
  <c r="G20" i="44"/>
  <c r="G21" i="44"/>
  <c r="G22" i="44"/>
  <c r="G23" i="44"/>
  <c r="G24" i="44"/>
  <c r="G25" i="44"/>
  <c r="G26" i="44"/>
  <c r="G27" i="44"/>
  <c r="G28" i="44"/>
  <c r="G29" i="44"/>
  <c r="G30" i="44"/>
  <c r="G31" i="44"/>
  <c r="G32" i="44"/>
  <c r="G33" i="44"/>
  <c r="G34" i="44"/>
  <c r="G35" i="44"/>
  <c r="G36" i="44"/>
  <c r="G37" i="44"/>
  <c r="G38" i="44"/>
  <c r="G39" i="44"/>
  <c r="G40" i="44"/>
  <c r="G41" i="44"/>
  <c r="G42" i="44"/>
  <c r="G43" i="44"/>
  <c r="G44" i="44"/>
  <c r="G45" i="44"/>
  <c r="G46" i="44"/>
  <c r="G47" i="44"/>
  <c r="G48" i="44"/>
  <c r="G49" i="44"/>
  <c r="G50" i="44"/>
  <c r="G51" i="44"/>
  <c r="G52" i="44"/>
  <c r="G53" i="44"/>
  <c r="G54" i="44"/>
  <c r="G55" i="44"/>
  <c r="G56" i="44"/>
  <c r="G57" i="44"/>
  <c r="G58" i="44"/>
  <c r="G59" i="44"/>
  <c r="G60" i="44"/>
  <c r="G61" i="44"/>
  <c r="G62" i="44"/>
  <c r="G63" i="44"/>
  <c r="G19" i="44"/>
  <c r="G15" i="44"/>
  <c r="C51" i="4"/>
  <c r="D51" i="4"/>
  <c r="E51" i="4" s="1"/>
  <c r="J247" i="59"/>
  <c r="BF247" i="59" s="1"/>
  <c r="BK247" i="59"/>
  <c r="BI247" i="59"/>
  <c r="BH247" i="59"/>
  <c r="BG247" i="59"/>
  <c r="BE247" i="59"/>
  <c r="T247" i="59"/>
  <c r="R247" i="59"/>
  <c r="P247" i="59"/>
  <c r="BK151" i="52"/>
  <c r="BI151" i="52"/>
  <c r="BH151" i="52"/>
  <c r="BG151" i="52"/>
  <c r="BE151" i="52"/>
  <c r="T151" i="52"/>
  <c r="R151" i="52"/>
  <c r="P151" i="52"/>
  <c r="J151" i="52"/>
  <c r="BF151" i="52" s="1"/>
  <c r="BK150" i="52"/>
  <c r="BI150" i="52"/>
  <c r="BH150" i="52"/>
  <c r="BG150" i="52"/>
  <c r="BE150" i="52"/>
  <c r="T150" i="52"/>
  <c r="R150" i="52"/>
  <c r="P150" i="52"/>
  <c r="J150" i="52"/>
  <c r="BF150" i="52" s="1"/>
  <c r="E9" i="69" l="1"/>
  <c r="G325" i="50"/>
  <c r="G323" i="50"/>
  <c r="G319" i="50"/>
  <c r="G311" i="50"/>
  <c r="G302" i="50"/>
  <c r="G300" i="50"/>
  <c r="G299" i="50"/>
  <c r="G298" i="50"/>
  <c r="G294" i="50"/>
  <c r="G293" i="50"/>
  <c r="G292" i="50"/>
  <c r="G291" i="50"/>
  <c r="G290" i="50"/>
  <c r="G289" i="50"/>
  <c r="G288" i="50"/>
  <c r="G281" i="50"/>
  <c r="G273" i="50"/>
  <c r="G272" i="50"/>
  <c r="G271" i="50"/>
  <c r="G270" i="50"/>
  <c r="G269" i="50"/>
  <c r="G268" i="50"/>
  <c r="G261" i="50"/>
  <c r="G252" i="50"/>
  <c r="G251" i="50"/>
  <c r="G250" i="50"/>
  <c r="G247" i="50"/>
  <c r="G242" i="50"/>
  <c r="G241" i="50"/>
  <c r="G240" i="50"/>
  <c r="G234" i="50"/>
  <c r="G232" i="50"/>
  <c r="G231" i="50"/>
  <c r="G230" i="50"/>
  <c r="G227" i="50"/>
  <c r="G226" i="50"/>
  <c r="G223" i="50"/>
  <c r="G222" i="50"/>
  <c r="G221" i="50"/>
  <c r="G218" i="50"/>
  <c r="G216" i="50"/>
  <c r="G215" i="50"/>
  <c r="G213" i="50"/>
  <c r="G212" i="50"/>
  <c r="G211" i="50"/>
  <c r="G208" i="50"/>
  <c r="G206" i="50"/>
  <c r="G197" i="50"/>
  <c r="G194" i="50"/>
  <c r="G193" i="50"/>
  <c r="G192" i="50"/>
  <c r="G186" i="50"/>
  <c r="G184" i="50"/>
  <c r="G182" i="50"/>
  <c r="G181" i="50"/>
  <c r="G180" i="50"/>
  <c r="G179" i="50"/>
  <c r="G178" i="50"/>
  <c r="G177" i="50"/>
  <c r="G170" i="50"/>
  <c r="G166" i="50"/>
  <c r="G165" i="50"/>
  <c r="G164" i="50"/>
  <c r="G161" i="50"/>
  <c r="G158" i="50"/>
  <c r="G157" i="50"/>
  <c r="G152" i="50"/>
  <c r="G149" i="50"/>
  <c r="G147" i="50"/>
  <c r="G146" i="50"/>
  <c r="G145" i="50"/>
  <c r="G144" i="50"/>
  <c r="G143" i="50"/>
  <c r="G142" i="50"/>
  <c r="G135" i="50"/>
  <c r="G133" i="50"/>
  <c r="G132" i="50"/>
  <c r="G131" i="50"/>
  <c r="G128" i="50"/>
  <c r="G127" i="50"/>
  <c r="G124" i="50"/>
  <c r="G123" i="50"/>
  <c r="G122" i="50"/>
  <c r="G119" i="50"/>
  <c r="G118" i="50"/>
  <c r="G116" i="50"/>
  <c r="G115" i="50"/>
  <c r="G114" i="50"/>
  <c r="G111" i="50"/>
  <c r="G109" i="50"/>
  <c r="G100" i="50"/>
  <c r="G97" i="50"/>
  <c r="G96" i="50"/>
  <c r="G91" i="50"/>
  <c r="G88" i="50"/>
  <c r="G86" i="50"/>
  <c r="G85" i="50"/>
  <c r="G84" i="50"/>
  <c r="G83" i="50"/>
  <c r="G82" i="50"/>
  <c r="G81" i="50"/>
  <c r="G74" i="50"/>
  <c r="G70" i="50"/>
  <c r="G69" i="50"/>
  <c r="G68" i="50"/>
  <c r="G65" i="50"/>
  <c r="G62" i="50"/>
  <c r="G61" i="50"/>
  <c r="G56" i="50"/>
  <c r="G53" i="50"/>
  <c r="G51" i="50"/>
  <c r="G50" i="50"/>
  <c r="G49" i="50"/>
  <c r="G48" i="50"/>
  <c r="G47" i="50"/>
  <c r="G46" i="50"/>
  <c r="G40" i="50"/>
  <c r="G38" i="50"/>
  <c r="G37" i="50"/>
  <c r="G36" i="50"/>
  <c r="G33" i="50"/>
  <c r="G32" i="50"/>
  <c r="G29" i="50"/>
  <c r="G28" i="50"/>
  <c r="G27" i="50"/>
  <c r="G24" i="50"/>
  <c r="G23" i="50"/>
  <c r="G21" i="50"/>
  <c r="G20" i="50"/>
  <c r="G19" i="50"/>
  <c r="G16" i="50"/>
  <c r="G14" i="50"/>
  <c r="G6" i="50"/>
  <c r="G30" i="79"/>
  <c r="G29" i="79"/>
  <c r="G28" i="79"/>
  <c r="G25" i="79"/>
  <c r="G24" i="79"/>
  <c r="G21" i="79"/>
  <c r="G20" i="79"/>
  <c r="G19" i="79"/>
  <c r="G16" i="79"/>
  <c r="G15" i="79"/>
  <c r="G11" i="79"/>
  <c r="G8" i="79"/>
  <c r="G6" i="79"/>
  <c r="G56" i="77" l="1"/>
  <c r="G53" i="77"/>
  <c r="G54" i="77"/>
  <c r="G52" i="77"/>
  <c r="G49" i="77"/>
  <c r="G43" i="77"/>
  <c r="G44" i="77"/>
  <c r="G45" i="77"/>
  <c r="G46" i="77"/>
  <c r="G47" i="77"/>
  <c r="G42" i="77"/>
  <c r="G32" i="77"/>
  <c r="G33" i="77"/>
  <c r="G34" i="77"/>
  <c r="G35" i="77"/>
  <c r="G36" i="77"/>
  <c r="G37" i="77"/>
  <c r="G38" i="77"/>
  <c r="G39" i="77"/>
  <c r="G40" i="77"/>
  <c r="G31" i="77"/>
  <c r="G29" i="77"/>
  <c r="G28" i="77"/>
  <c r="G17" i="77"/>
  <c r="G18" i="77"/>
  <c r="G19" i="77"/>
  <c r="G20" i="77"/>
  <c r="G21" i="77"/>
  <c r="G22" i="77"/>
  <c r="G23" i="77"/>
  <c r="G24" i="77"/>
  <c r="G25" i="77"/>
  <c r="G26" i="77"/>
  <c r="G16" i="77"/>
  <c r="G14" i="77" s="1"/>
  <c r="G42" i="75"/>
  <c r="G33" i="75"/>
  <c r="G34" i="75"/>
  <c r="G35" i="75"/>
  <c r="G36" i="75"/>
  <c r="G37" i="75"/>
  <c r="G38" i="75"/>
  <c r="G39" i="75"/>
  <c r="G40" i="75"/>
  <c r="G32" i="75"/>
  <c r="G24" i="75"/>
  <c r="G25" i="75"/>
  <c r="G26" i="75"/>
  <c r="G27" i="75"/>
  <c r="G28" i="75"/>
  <c r="G29" i="75"/>
  <c r="G30" i="75"/>
  <c r="G23" i="75"/>
  <c r="G19" i="75"/>
  <c r="G20" i="75"/>
  <c r="G21" i="75"/>
  <c r="G18" i="75"/>
  <c r="G16" i="75"/>
  <c r="G14" i="75" s="1"/>
  <c r="G105" i="73"/>
  <c r="G103" i="73"/>
  <c r="G102" i="73"/>
  <c r="G96" i="73"/>
  <c r="G97" i="73"/>
  <c r="G98" i="73"/>
  <c r="G99" i="73"/>
  <c r="G100" i="73"/>
  <c r="G95" i="73"/>
  <c r="G92" i="73"/>
  <c r="G91" i="73"/>
  <c r="G88" i="73"/>
  <c r="G43" i="73"/>
  <c r="G44" i="73"/>
  <c r="G45" i="73"/>
  <c r="G46" i="73"/>
  <c r="G47" i="73"/>
  <c r="G48" i="73"/>
  <c r="G49" i="73"/>
  <c r="G50" i="73"/>
  <c r="G51" i="73"/>
  <c r="G52" i="73"/>
  <c r="G53" i="73"/>
  <c r="G54" i="73"/>
  <c r="G55" i="73"/>
  <c r="G56" i="73"/>
  <c r="G57" i="73"/>
  <c r="G58" i="73"/>
  <c r="G59" i="73"/>
  <c r="G60" i="73"/>
  <c r="G61" i="73"/>
  <c r="G62" i="73"/>
  <c r="G63" i="73"/>
  <c r="G64" i="73"/>
  <c r="G65" i="73"/>
  <c r="G66" i="73"/>
  <c r="G67" i="73"/>
  <c r="G68" i="73"/>
  <c r="G69" i="73"/>
  <c r="G70" i="73"/>
  <c r="G71" i="73"/>
  <c r="G72" i="73"/>
  <c r="G73" i="73"/>
  <c r="G74" i="73"/>
  <c r="G75" i="73"/>
  <c r="G76" i="73"/>
  <c r="G77" i="73"/>
  <c r="G78" i="73"/>
  <c r="G79" i="73"/>
  <c r="G80" i="73"/>
  <c r="G81" i="73"/>
  <c r="G82" i="73"/>
  <c r="G83" i="73"/>
  <c r="G84" i="73"/>
  <c r="G85" i="73"/>
  <c r="G86" i="73"/>
  <c r="G42" i="73"/>
  <c r="G40" i="73"/>
  <c r="G39" i="73"/>
  <c r="G37" i="73"/>
  <c r="G16" i="73"/>
  <c r="G17" i="73"/>
  <c r="G18" i="73"/>
  <c r="G19" i="73"/>
  <c r="G20" i="73"/>
  <c r="G21" i="73"/>
  <c r="G22" i="73"/>
  <c r="G23" i="73"/>
  <c r="G24" i="73"/>
  <c r="G25" i="73"/>
  <c r="G26" i="73"/>
  <c r="G27" i="73"/>
  <c r="G28" i="73"/>
  <c r="G29" i="73"/>
  <c r="G30" i="73"/>
  <c r="G31" i="73"/>
  <c r="G32" i="73"/>
  <c r="G33" i="73"/>
  <c r="G34" i="73"/>
  <c r="G35" i="73"/>
  <c r="G15" i="73"/>
  <c r="G79" i="71"/>
  <c r="G80" i="71"/>
  <c r="G81" i="71"/>
  <c r="G82" i="71"/>
  <c r="G83" i="71"/>
  <c r="G84" i="71"/>
  <c r="G85" i="71"/>
  <c r="G86" i="71"/>
  <c r="G87" i="71"/>
  <c r="G88" i="71"/>
  <c r="G89" i="71"/>
  <c r="G90" i="71"/>
  <c r="G91" i="71"/>
  <c r="G92" i="71"/>
  <c r="G93" i="71"/>
  <c r="G94" i="71"/>
  <c r="G95" i="71"/>
  <c r="G96" i="71"/>
  <c r="G97" i="71"/>
  <c r="G98" i="71"/>
  <c r="G99" i="71"/>
  <c r="G100" i="71"/>
  <c r="G101" i="71"/>
  <c r="G102" i="71"/>
  <c r="G103" i="71"/>
  <c r="G104" i="71"/>
  <c r="G105" i="71"/>
  <c r="G106" i="71"/>
  <c r="G107" i="71"/>
  <c r="G108" i="71"/>
  <c r="G109" i="71"/>
  <c r="G110" i="71"/>
  <c r="G111" i="71"/>
  <c r="G112" i="71"/>
  <c r="G113" i="71"/>
  <c r="G114" i="71"/>
  <c r="G115" i="71"/>
  <c r="G116" i="71"/>
  <c r="G117" i="71"/>
  <c r="G118" i="71"/>
  <c r="G119" i="71"/>
  <c r="G120" i="71"/>
  <c r="G121" i="71"/>
  <c r="G122" i="71"/>
  <c r="G123" i="71"/>
  <c r="G124" i="71"/>
  <c r="G78" i="71"/>
  <c r="G52" i="71"/>
  <c r="G53" i="71"/>
  <c r="G54" i="71"/>
  <c r="G55" i="71"/>
  <c r="G56" i="71"/>
  <c r="G57" i="71"/>
  <c r="G58" i="71"/>
  <c r="G59" i="71"/>
  <c r="G60" i="71"/>
  <c r="G61" i="71"/>
  <c r="G62" i="71"/>
  <c r="G63" i="71"/>
  <c r="G64" i="71"/>
  <c r="G65" i="71"/>
  <c r="G66" i="71"/>
  <c r="G67" i="71"/>
  <c r="G68" i="71"/>
  <c r="G69" i="71"/>
  <c r="G70" i="71"/>
  <c r="G71" i="71"/>
  <c r="G72" i="71"/>
  <c r="G73" i="71"/>
  <c r="G74" i="71"/>
  <c r="G75" i="71"/>
  <c r="G76" i="71"/>
  <c r="G51" i="71"/>
  <c r="G36" i="71"/>
  <c r="G37" i="71"/>
  <c r="G38" i="71"/>
  <c r="G39" i="71"/>
  <c r="G40" i="71"/>
  <c r="G41" i="71"/>
  <c r="G42" i="71"/>
  <c r="G43" i="71"/>
  <c r="G44" i="71"/>
  <c r="G45" i="71"/>
  <c r="G46" i="71"/>
  <c r="G47" i="71"/>
  <c r="G48" i="71"/>
  <c r="G49" i="71"/>
  <c r="G35" i="71"/>
  <c r="G29" i="71"/>
  <c r="G30" i="71"/>
  <c r="G31" i="71"/>
  <c r="G32" i="71"/>
  <c r="G33" i="71"/>
  <c r="G28" i="71"/>
  <c r="G25" i="71"/>
  <c r="G16" i="71"/>
  <c r="G17" i="71"/>
  <c r="G18" i="71"/>
  <c r="G19" i="71"/>
  <c r="G20" i="71"/>
  <c r="G21" i="71"/>
  <c r="G22" i="71"/>
  <c r="G23" i="71"/>
  <c r="G15" i="71"/>
  <c r="G104" i="73"/>
  <c r="G125" i="71"/>
  <c r="BK476" i="55"/>
  <c r="BI476" i="55"/>
  <c r="BH476" i="55"/>
  <c r="BG476" i="55"/>
  <c r="BE476" i="55"/>
  <c r="T476" i="55"/>
  <c r="R476" i="55"/>
  <c r="P476" i="55"/>
  <c r="J476" i="55"/>
  <c r="BF476" i="55" s="1"/>
  <c r="BK563" i="55"/>
  <c r="BI563" i="55"/>
  <c r="BH563" i="55"/>
  <c r="BG563" i="55"/>
  <c r="BE563" i="55"/>
  <c r="T563" i="55"/>
  <c r="R563" i="55"/>
  <c r="P563" i="55"/>
  <c r="J563" i="55"/>
  <c r="BF563" i="55" s="1"/>
  <c r="H325" i="50"/>
  <c r="H323" i="50"/>
  <c r="H319" i="50"/>
  <c r="H311" i="50"/>
  <c r="H302" i="50"/>
  <c r="H300" i="50"/>
  <c r="H299" i="50"/>
  <c r="H298" i="50"/>
  <c r="H294" i="50"/>
  <c r="H293" i="50"/>
  <c r="H292" i="50"/>
  <c r="H291" i="50"/>
  <c r="H290" i="50"/>
  <c r="H289" i="50"/>
  <c r="H288" i="50"/>
  <c r="H281" i="50"/>
  <c r="H273" i="50"/>
  <c r="H272" i="50"/>
  <c r="H271" i="50"/>
  <c r="H270" i="50"/>
  <c r="H269" i="50"/>
  <c r="H268" i="50"/>
  <c r="H261" i="50"/>
  <c r="H252" i="50"/>
  <c r="H251" i="50"/>
  <c r="H250" i="50"/>
  <c r="H247" i="50"/>
  <c r="H242" i="50"/>
  <c r="H241" i="50"/>
  <c r="H240" i="50"/>
  <c r="H234" i="50"/>
  <c r="H232" i="50"/>
  <c r="H231" i="50"/>
  <c r="H230" i="50"/>
  <c r="H227" i="50"/>
  <c r="H226" i="50"/>
  <c r="H223" i="50"/>
  <c r="H222" i="50"/>
  <c r="H221" i="50"/>
  <c r="H218" i="50"/>
  <c r="H216" i="50"/>
  <c r="H215" i="50"/>
  <c r="H213" i="50"/>
  <c r="H212" i="50"/>
  <c r="H211" i="50"/>
  <c r="H208" i="50"/>
  <c r="H206" i="50"/>
  <c r="H197" i="50"/>
  <c r="H194" i="50"/>
  <c r="H193" i="50"/>
  <c r="H192" i="50"/>
  <c r="H186" i="50"/>
  <c r="H184" i="50"/>
  <c r="H182" i="50"/>
  <c r="H181" i="50"/>
  <c r="H180" i="50"/>
  <c r="H179" i="50"/>
  <c r="H178" i="50"/>
  <c r="H177" i="50"/>
  <c r="H170" i="50"/>
  <c r="H161" i="50"/>
  <c r="H158" i="50"/>
  <c r="H157" i="50"/>
  <c r="H152" i="50"/>
  <c r="H149" i="50"/>
  <c r="H147" i="50"/>
  <c r="H146" i="50"/>
  <c r="H145" i="50"/>
  <c r="H144" i="50"/>
  <c r="H143" i="50"/>
  <c r="H142" i="50"/>
  <c r="H135" i="50"/>
  <c r="H133" i="50"/>
  <c r="H132" i="50"/>
  <c r="H131" i="50"/>
  <c r="H128" i="50"/>
  <c r="H127" i="50"/>
  <c r="H124" i="50"/>
  <c r="H123" i="50"/>
  <c r="H122" i="50"/>
  <c r="H119" i="50"/>
  <c r="H118" i="50"/>
  <c r="H116" i="50"/>
  <c r="H115" i="50"/>
  <c r="H114" i="50"/>
  <c r="H111" i="50"/>
  <c r="H109" i="50"/>
  <c r="H100" i="50"/>
  <c r="H97" i="50"/>
  <c r="H96" i="50"/>
  <c r="H91" i="50"/>
  <c r="H88" i="50"/>
  <c r="H86" i="50"/>
  <c r="H85" i="50"/>
  <c r="H84" i="50"/>
  <c r="H83" i="50"/>
  <c r="H82" i="50"/>
  <c r="H81" i="50"/>
  <c r="H74" i="50"/>
  <c r="H65" i="50"/>
  <c r="H62" i="50"/>
  <c r="H61" i="50"/>
  <c r="H56" i="50"/>
  <c r="H53" i="50"/>
  <c r="H51" i="50"/>
  <c r="H50" i="50"/>
  <c r="H49" i="50"/>
  <c r="H48" i="50"/>
  <c r="H47" i="50"/>
  <c r="H46" i="50"/>
  <c r="H40" i="50"/>
  <c r="H38" i="50"/>
  <c r="H37" i="50"/>
  <c r="H36" i="50"/>
  <c r="H33" i="50"/>
  <c r="H32" i="50"/>
  <c r="H29" i="50"/>
  <c r="H28" i="50"/>
  <c r="H27" i="50"/>
  <c r="H24" i="50"/>
  <c r="H23" i="50"/>
  <c r="H21" i="50"/>
  <c r="H20" i="50"/>
  <c r="H19" i="50"/>
  <c r="H16" i="50"/>
  <c r="H14" i="50"/>
  <c r="H6" i="50"/>
  <c r="H334" i="50" l="1"/>
  <c r="BK484" i="55"/>
  <c r="BI484" i="55"/>
  <c r="BH484" i="55"/>
  <c r="BG484" i="55"/>
  <c r="BE484" i="55"/>
  <c r="T484" i="55"/>
  <c r="R484" i="55"/>
  <c r="P484" i="55"/>
  <c r="J484" i="55"/>
  <c r="BF484" i="55" s="1"/>
  <c r="BK491" i="55" l="1"/>
  <c r="BI491" i="55"/>
  <c r="BH491" i="55"/>
  <c r="BG491" i="55"/>
  <c r="BE491" i="55"/>
  <c r="T491" i="55"/>
  <c r="R491" i="55"/>
  <c r="P491" i="55"/>
  <c r="J491" i="55"/>
  <c r="BF491" i="55" s="1"/>
  <c r="J460" i="55"/>
  <c r="BK460" i="55"/>
  <c r="J459" i="55"/>
  <c r="BK459" i="55"/>
  <c r="J458" i="55"/>
  <c r="BK458" i="55"/>
  <c r="J457" i="55"/>
  <c r="BK457" i="55"/>
  <c r="C150" i="60"/>
  <c r="C148" i="60"/>
  <c r="C146" i="60"/>
  <c r="C145" i="60"/>
  <c r="C127" i="60"/>
  <c r="C128" i="60" s="1"/>
  <c r="C129" i="60" s="1"/>
  <c r="C130" i="60" s="1"/>
  <c r="C131" i="60" s="1"/>
  <c r="C132" i="60" s="1"/>
  <c r="C133" i="60" s="1"/>
  <c r="C134" i="60" s="1"/>
  <c r="C135" i="60" s="1"/>
  <c r="C136" i="60" s="1"/>
  <c r="C137" i="60" s="1"/>
  <c r="C138" i="60" s="1"/>
  <c r="C139" i="60" s="1"/>
  <c r="C140" i="60" s="1"/>
  <c r="C141" i="60" s="1"/>
  <c r="C142" i="60" s="1"/>
  <c r="C143" i="60" s="1"/>
  <c r="C126" i="60"/>
  <c r="C127" i="53" l="1"/>
  <c r="A56" i="77"/>
  <c r="A54" i="77"/>
  <c r="A53" i="77"/>
  <c r="A52" i="77"/>
  <c r="A49" i="77"/>
  <c r="A44" i="77"/>
  <c r="A45" i="77" s="1"/>
  <c r="A46" i="77" s="1"/>
  <c r="A47" i="77" s="1"/>
  <c r="A43" i="77"/>
  <c r="A42" i="77"/>
  <c r="A33" i="77"/>
  <c r="A34" i="77"/>
  <c r="A35" i="77"/>
  <c r="A36" i="77" s="1"/>
  <c r="A37" i="77" s="1"/>
  <c r="A38" i="77" s="1"/>
  <c r="A39" i="77" s="1"/>
  <c r="A40" i="77" s="1"/>
  <c r="A32" i="77"/>
  <c r="A31" i="77"/>
  <c r="A29" i="77"/>
  <c r="A28" i="77"/>
  <c r="A17" i="77"/>
  <c r="A18" i="77" s="1"/>
  <c r="A19" i="77" s="1"/>
  <c r="A20" i="77" s="1"/>
  <c r="A21" i="77" s="1"/>
  <c r="A22" i="77" s="1"/>
  <c r="A23" i="77" s="1"/>
  <c r="A24" i="77" s="1"/>
  <c r="A25" i="77" s="1"/>
  <c r="A26" i="77" s="1"/>
  <c r="A16" i="77"/>
  <c r="C202" i="64"/>
  <c r="C199" i="64"/>
  <c r="C200" i="64"/>
  <c r="C198" i="64"/>
  <c r="C197" i="64"/>
  <c r="C195" i="64"/>
  <c r="C194" i="64"/>
  <c r="C190" i="64"/>
  <c r="C191" i="64"/>
  <c r="C189" i="64"/>
  <c r="C188" i="64"/>
  <c r="C185" i="64"/>
  <c r="C154" i="64"/>
  <c r="C155" i="64"/>
  <c r="C156" i="64"/>
  <c r="C157" i="64"/>
  <c r="C158" i="64"/>
  <c r="C159" i="64"/>
  <c r="C160" i="64" s="1"/>
  <c r="C161" i="64" s="1"/>
  <c r="C162" i="64" s="1"/>
  <c r="C163" i="64" s="1"/>
  <c r="C164" i="64" s="1"/>
  <c r="C165" i="64" s="1"/>
  <c r="C166" i="64" s="1"/>
  <c r="C167" i="64" s="1"/>
  <c r="C168" i="64" s="1"/>
  <c r="C169" i="64" s="1"/>
  <c r="C170" i="64" s="1"/>
  <c r="C171" i="64" s="1"/>
  <c r="C172" i="64" s="1"/>
  <c r="C173" i="64" s="1"/>
  <c r="C174" i="64" s="1"/>
  <c r="C175" i="64" s="1"/>
  <c r="C176" i="64" s="1"/>
  <c r="C177" i="64" s="1"/>
  <c r="C178" i="64" s="1"/>
  <c r="C179" i="64" s="1"/>
  <c r="C180" i="64" s="1"/>
  <c r="C181" i="64" s="1"/>
  <c r="C182" i="64" s="1"/>
  <c r="C183" i="64" s="1"/>
  <c r="C153" i="64"/>
  <c r="C152" i="64"/>
  <c r="C150" i="64"/>
  <c r="C149" i="64"/>
  <c r="C133" i="64"/>
  <c r="C134" i="64" s="1"/>
  <c r="C135" i="64" s="1"/>
  <c r="C136" i="64" s="1"/>
  <c r="C137" i="64" s="1"/>
  <c r="C138" i="64" s="1"/>
  <c r="C139" i="64" s="1"/>
  <c r="C140" i="64" s="1"/>
  <c r="C141" i="64" s="1"/>
  <c r="C142" i="64" s="1"/>
  <c r="C143" i="64" s="1"/>
  <c r="C144" i="64" s="1"/>
  <c r="C145" i="64" s="1"/>
  <c r="C146" i="64" s="1"/>
  <c r="C147" i="64" s="1"/>
  <c r="C132" i="64"/>
  <c r="C180" i="63"/>
  <c r="C172" i="63"/>
  <c r="C173" i="63" s="1"/>
  <c r="C174" i="63" s="1"/>
  <c r="C175" i="63" s="1"/>
  <c r="C176" i="63" s="1"/>
  <c r="C177" i="63" s="1"/>
  <c r="C178" i="63" s="1"/>
  <c r="C171" i="63"/>
  <c r="C170" i="63"/>
  <c r="C169" i="63"/>
  <c r="C154" i="63"/>
  <c r="C155" i="63"/>
  <c r="C156" i="63" s="1"/>
  <c r="C157" i="63" s="1"/>
  <c r="C158" i="63" s="1"/>
  <c r="C159" i="63" s="1"/>
  <c r="C160" i="63" s="1"/>
  <c r="C161" i="63" s="1"/>
  <c r="C162" i="63" s="1"/>
  <c r="C163" i="63" s="1"/>
  <c r="C164" i="63" s="1"/>
  <c r="C165" i="63" s="1"/>
  <c r="C166" i="63" s="1"/>
  <c r="C153" i="63"/>
  <c r="C152" i="63"/>
  <c r="C149" i="63"/>
  <c r="C148" i="63"/>
  <c r="C146" i="63"/>
  <c r="C144" i="63"/>
  <c r="C143" i="63"/>
  <c r="C140" i="63"/>
  <c r="C141" i="63" s="1"/>
  <c r="C139" i="63"/>
  <c r="C138" i="63"/>
  <c r="C133" i="63"/>
  <c r="C134" i="63"/>
  <c r="C135" i="63"/>
  <c r="C136" i="63" s="1"/>
  <c r="C132" i="63"/>
  <c r="C193" i="62"/>
  <c r="C194" i="62"/>
  <c r="C195" i="62" s="1"/>
  <c r="C196" i="62" s="1"/>
  <c r="C197" i="62" s="1"/>
  <c r="C198" i="62" s="1"/>
  <c r="C199" i="62" s="1"/>
  <c r="C200" i="62" s="1"/>
  <c r="C201" i="62" s="1"/>
  <c r="C202" i="62" s="1"/>
  <c r="C203" i="62" s="1"/>
  <c r="C204" i="62" s="1"/>
  <c r="C205" i="62" s="1"/>
  <c r="C206" i="62" s="1"/>
  <c r="C207" i="62" s="1"/>
  <c r="C208" i="62" s="1"/>
  <c r="C209" i="62" s="1"/>
  <c r="C210" i="62" s="1"/>
  <c r="C213" i="62" s="1"/>
  <c r="C214" i="62" s="1"/>
  <c r="C215" i="62" s="1"/>
  <c r="C216" i="62" s="1"/>
  <c r="C217" i="62" s="1"/>
  <c r="C218" i="62" s="1"/>
  <c r="C219" i="62" s="1"/>
  <c r="C220" i="62" s="1"/>
  <c r="C221" i="62" s="1"/>
  <c r="C222" i="62" s="1"/>
  <c r="C223" i="62" s="1"/>
  <c r="C224" i="62" s="1"/>
  <c r="C225" i="62" s="1"/>
  <c r="C226" i="62" s="1"/>
  <c r="C228" i="62" s="1"/>
  <c r="C192" i="62"/>
  <c r="C191" i="62"/>
  <c r="C188" i="62"/>
  <c r="C187" i="62"/>
  <c r="C179" i="62"/>
  <c r="C180" i="62"/>
  <c r="C181" i="62" s="1"/>
  <c r="C182" i="62" s="1"/>
  <c r="C183" i="62" s="1"/>
  <c r="C184" i="62" s="1"/>
  <c r="C185" i="62" s="1"/>
  <c r="C178" i="62"/>
  <c r="C177" i="62"/>
  <c r="C176" i="62"/>
  <c r="C173" i="62"/>
  <c r="C174" i="62" s="1"/>
  <c r="C175" i="62"/>
  <c r="C171" i="62"/>
  <c r="C172" i="62" s="1"/>
  <c r="C166" i="62"/>
  <c r="C167" i="62"/>
  <c r="C168" i="62" s="1"/>
  <c r="C169" i="62" s="1"/>
  <c r="C165" i="62"/>
  <c r="C164" i="62"/>
  <c r="C160" i="62"/>
  <c r="C161" i="62"/>
  <c r="C162" i="62"/>
  <c r="C159" i="62"/>
  <c r="C157" i="62"/>
  <c r="C156" i="62"/>
  <c r="C155" i="62"/>
  <c r="C148" i="62"/>
  <c r="C149" i="62" s="1"/>
  <c r="C150" i="62" s="1"/>
  <c r="C151" i="62" s="1"/>
  <c r="C152" i="62" s="1"/>
  <c r="C153" i="62" s="1"/>
  <c r="C147" i="62"/>
  <c r="C146" i="62"/>
  <c r="C135" i="62"/>
  <c r="C136" i="62"/>
  <c r="C137" i="62"/>
  <c r="C138" i="62"/>
  <c r="C139" i="62"/>
  <c r="C140" i="62"/>
  <c r="C141" i="62"/>
  <c r="C142" i="62"/>
  <c r="C143" i="62"/>
  <c r="C144" i="62"/>
  <c r="C145" i="62"/>
  <c r="C134" i="62"/>
  <c r="C170" i="61"/>
  <c r="C168" i="61"/>
  <c r="C166" i="61"/>
  <c r="C165" i="61"/>
  <c r="C164" i="61"/>
  <c r="C162" i="61"/>
  <c r="C160" i="61"/>
  <c r="C159" i="61"/>
  <c r="C156" i="61"/>
  <c r="C157" i="61" s="1"/>
  <c r="C158" i="61" s="1"/>
  <c r="C155" i="61"/>
  <c r="C154" i="61"/>
  <c r="C152" i="61"/>
  <c r="C151" i="61"/>
  <c r="C149" i="61"/>
  <c r="C148" i="61"/>
  <c r="C137" i="61"/>
  <c r="C138" i="61"/>
  <c r="C139" i="61"/>
  <c r="C140" i="61"/>
  <c r="C141" i="61"/>
  <c r="C142" i="61"/>
  <c r="C143" i="61"/>
  <c r="C144" i="61"/>
  <c r="C145" i="61"/>
  <c r="C146" i="61"/>
  <c r="C147" i="61"/>
  <c r="C136" i="61"/>
  <c r="C135" i="61"/>
  <c r="C134" i="61"/>
  <c r="C129" i="61"/>
  <c r="C719" i="55"/>
  <c r="C135" i="78"/>
  <c r="C134" i="78"/>
  <c r="C133" i="78"/>
  <c r="H62" i="81"/>
  <c r="H61" i="81"/>
  <c r="H60" i="81"/>
  <c r="H59" i="81"/>
  <c r="H53" i="81"/>
  <c r="H52" i="81"/>
  <c r="H51" i="81"/>
  <c r="H50" i="81" s="1"/>
  <c r="H49" i="81"/>
  <c r="H48" i="81"/>
  <c r="H45" i="81"/>
  <c r="H43" i="81"/>
  <c r="H42" i="81"/>
  <c r="H41" i="81"/>
  <c r="H37" i="81"/>
  <c r="H34" i="81"/>
  <c r="H33" i="81"/>
  <c r="H32" i="81"/>
  <c r="H31" i="81"/>
  <c r="H29" i="81"/>
  <c r="H28" i="81"/>
  <c r="H47" i="81"/>
  <c r="H46" i="81"/>
  <c r="H25" i="81"/>
  <c r="H24" i="81"/>
  <c r="H23" i="81"/>
  <c r="H22" i="81"/>
  <c r="H21" i="81"/>
  <c r="H20" i="81"/>
  <c r="H39" i="81"/>
  <c r="H18" i="81"/>
  <c r="H17" i="81"/>
  <c r="H16" i="81"/>
  <c r="H15" i="81"/>
  <c r="H14" i="81"/>
  <c r="H13" i="81"/>
  <c r="H12" i="81"/>
  <c r="A12" i="81"/>
  <c r="A13" i="81" s="1"/>
  <c r="A14" i="81" s="1"/>
  <c r="A15" i="81" s="1"/>
  <c r="A16" i="81" s="1"/>
  <c r="A17" i="81" s="1"/>
  <c r="A18" i="81" s="1"/>
  <c r="A19" i="81" s="1"/>
  <c r="A20" i="81" s="1"/>
  <c r="A21" i="81" s="1"/>
  <c r="A22" i="81" s="1"/>
  <c r="A23" i="81" s="1"/>
  <c r="A24" i="81" s="1"/>
  <c r="A25" i="81" s="1"/>
  <c r="A26" i="81" s="1"/>
  <c r="A27" i="81" s="1"/>
  <c r="A28" i="81" s="1"/>
  <c r="A29" i="81" s="1"/>
  <c r="A31" i="81" s="1"/>
  <c r="A32" i="81" s="1"/>
  <c r="A33" i="81" s="1"/>
  <c r="A34" i="81" s="1"/>
  <c r="A35" i="81" s="1"/>
  <c r="A36" i="81" s="1"/>
  <c r="A37" i="81" s="1"/>
  <c r="A38" i="81" s="1"/>
  <c r="A39" i="81" s="1"/>
  <c r="A40" i="81" s="1"/>
  <c r="A41" i="81" s="1"/>
  <c r="A42" i="81" s="1"/>
  <c r="A43" i="81" s="1"/>
  <c r="A44" i="81" s="1"/>
  <c r="A45" i="81" s="1"/>
  <c r="A46" i="81" s="1"/>
  <c r="A47" i="81" s="1"/>
  <c r="A48" i="81" s="1"/>
  <c r="A49" i="81" s="1"/>
  <c r="A51" i="81" s="1"/>
  <c r="A52" i="81" s="1"/>
  <c r="A53" i="81" s="1"/>
  <c r="A55" i="81" s="1"/>
  <c r="A56" i="81" s="1"/>
  <c r="A57" i="81" s="1"/>
  <c r="A59" i="81" s="1"/>
  <c r="A60" i="81" s="1"/>
  <c r="A61" i="81" s="1"/>
  <c r="A62" i="81" s="1"/>
  <c r="A63" i="81" s="1"/>
  <c r="H11" i="81"/>
  <c r="D104" i="56"/>
  <c r="BK138" i="56"/>
  <c r="BK137" i="56" s="1"/>
  <c r="BI138" i="56"/>
  <c r="BH138" i="56"/>
  <c r="BG138" i="56"/>
  <c r="BE138" i="56"/>
  <c r="T138" i="56"/>
  <c r="R138" i="56"/>
  <c r="P138" i="56"/>
  <c r="T137" i="56"/>
  <c r="R137" i="56"/>
  <c r="P137" i="56"/>
  <c r="D4" i="81"/>
  <c r="A1" i="81"/>
  <c r="G8" i="81"/>
  <c r="D8" i="81"/>
  <c r="D6" i="81"/>
  <c r="D5" i="81"/>
  <c r="D3" i="81"/>
  <c r="D2" i="81"/>
  <c r="D55" i="4"/>
  <c r="C56" i="4"/>
  <c r="D56" i="4" s="1"/>
  <c r="G59" i="4"/>
  <c r="H59" i="4"/>
  <c r="G48" i="4"/>
  <c r="H48" i="4"/>
  <c r="B45" i="4"/>
  <c r="H26" i="81" l="1"/>
  <c r="H55" i="81"/>
  <c r="H56" i="81"/>
  <c r="H35" i="81"/>
  <c r="H36" i="81"/>
  <c r="H19" i="81"/>
  <c r="H57" i="81"/>
  <c r="H44" i="81"/>
  <c r="H38" i="81"/>
  <c r="H63" i="81"/>
  <c r="H58" i="81" s="1"/>
  <c r="H27" i="81"/>
  <c r="H40" i="81"/>
  <c r="J138" i="56"/>
  <c r="J104" i="56" s="1"/>
  <c r="J137" i="56"/>
  <c r="BF138" i="56"/>
  <c r="C50" i="4"/>
  <c r="D50" i="4" s="1"/>
  <c r="C52" i="4"/>
  <c r="D52" i="4" s="1"/>
  <c r="J12" i="69"/>
  <c r="H55" i="77"/>
  <c r="G43" i="75"/>
  <c r="H43" i="75"/>
  <c r="H104" i="73"/>
  <c r="D103" i="66"/>
  <c r="BK154" i="66"/>
  <c r="BK153" i="66" s="1"/>
  <c r="BI154" i="66"/>
  <c r="BH154" i="66"/>
  <c r="BG154" i="66"/>
  <c r="BE154" i="66"/>
  <c r="T154" i="66"/>
  <c r="R154" i="66"/>
  <c r="P154" i="66"/>
  <c r="J154" i="66"/>
  <c r="T153" i="66"/>
  <c r="R153" i="66"/>
  <c r="P153" i="66"/>
  <c r="D108" i="64"/>
  <c r="BK202" i="64"/>
  <c r="BK201" i="64" s="1"/>
  <c r="BI202" i="64"/>
  <c r="BH202" i="64"/>
  <c r="BG202" i="64"/>
  <c r="BE202" i="64"/>
  <c r="T202" i="64"/>
  <c r="R202" i="64"/>
  <c r="P202" i="64"/>
  <c r="T201" i="64"/>
  <c r="R201" i="64"/>
  <c r="P201" i="64"/>
  <c r="D108" i="63"/>
  <c r="J180" i="63"/>
  <c r="BI180" i="63"/>
  <c r="BH180" i="63"/>
  <c r="BG180" i="63"/>
  <c r="BE180" i="63"/>
  <c r="T180" i="63"/>
  <c r="R180" i="63"/>
  <c r="P180" i="63"/>
  <c r="T179" i="63"/>
  <c r="R179" i="63"/>
  <c r="P179" i="63"/>
  <c r="D110" i="62"/>
  <c r="J228" i="62"/>
  <c r="BI228" i="62"/>
  <c r="BH228" i="62"/>
  <c r="BG228" i="62"/>
  <c r="BE228" i="62"/>
  <c r="T228" i="62"/>
  <c r="R228" i="62"/>
  <c r="P228" i="62"/>
  <c r="T227" i="62"/>
  <c r="R227" i="62"/>
  <c r="P227" i="62"/>
  <c r="D105" i="61"/>
  <c r="J170" i="61"/>
  <c r="BK170" i="61"/>
  <c r="BK169" i="61" s="1"/>
  <c r="BI170" i="61"/>
  <c r="BH170" i="61"/>
  <c r="BG170" i="61"/>
  <c r="BE170" i="61"/>
  <c r="T170" i="61"/>
  <c r="R170" i="61"/>
  <c r="P170" i="61"/>
  <c r="T169" i="61"/>
  <c r="R169" i="61"/>
  <c r="P169" i="61"/>
  <c r="D102" i="60"/>
  <c r="BI150" i="60"/>
  <c r="BH150" i="60"/>
  <c r="BG150" i="60"/>
  <c r="BE150" i="60"/>
  <c r="T150" i="60"/>
  <c r="R150" i="60"/>
  <c r="P150" i="60"/>
  <c r="T149" i="60"/>
  <c r="R149" i="60"/>
  <c r="P149" i="60"/>
  <c r="D112" i="59"/>
  <c r="J270" i="59"/>
  <c r="BK270" i="59"/>
  <c r="BK269" i="59" s="1"/>
  <c r="BI270" i="59"/>
  <c r="BH270" i="59"/>
  <c r="BG270" i="59"/>
  <c r="BE270" i="59"/>
  <c r="T270" i="59"/>
  <c r="R270" i="59"/>
  <c r="P270" i="59"/>
  <c r="T269" i="59"/>
  <c r="R269" i="59"/>
  <c r="P269" i="59"/>
  <c r="D106" i="58"/>
  <c r="BK188" i="58"/>
  <c r="BK187" i="58" s="1"/>
  <c r="BI188" i="58"/>
  <c r="BH188" i="58"/>
  <c r="BG188" i="58"/>
  <c r="BE188" i="58"/>
  <c r="T188" i="58"/>
  <c r="R188" i="58"/>
  <c r="P188" i="58"/>
  <c r="T187" i="58"/>
  <c r="R187" i="58"/>
  <c r="P187" i="58"/>
  <c r="H125" i="71"/>
  <c r="D105" i="52"/>
  <c r="D103" i="53"/>
  <c r="D103" i="54"/>
  <c r="D129" i="55"/>
  <c r="J103" i="56" l="1"/>
  <c r="H25" i="4"/>
  <c r="H54" i="81"/>
  <c r="H10" i="81"/>
  <c r="H30" i="81"/>
  <c r="H64" i="81" s="1"/>
  <c r="F60" i="4" s="1"/>
  <c r="H43" i="4"/>
  <c r="J103" i="66"/>
  <c r="J108" i="63"/>
  <c r="J110" i="62"/>
  <c r="J105" i="61"/>
  <c r="J112" i="59"/>
  <c r="BF154" i="66"/>
  <c r="J153" i="66"/>
  <c r="J202" i="64"/>
  <c r="J108" i="64" s="1"/>
  <c r="J179" i="63"/>
  <c r="BF180" i="63"/>
  <c r="BK180" i="63"/>
  <c r="BK179" i="63" s="1"/>
  <c r="BK228" i="62"/>
  <c r="BK227" i="62" s="1"/>
  <c r="J227" i="62"/>
  <c r="BF228" i="62"/>
  <c r="BF170" i="61"/>
  <c r="J169" i="61"/>
  <c r="J269" i="59"/>
  <c r="BF270" i="59"/>
  <c r="J188" i="58"/>
  <c r="J106" i="58" s="1"/>
  <c r="BF188" i="58"/>
  <c r="J187" i="58"/>
  <c r="BI719" i="55"/>
  <c r="BH719" i="55"/>
  <c r="BG719" i="55"/>
  <c r="BE719" i="55"/>
  <c r="T719" i="55"/>
  <c r="R719" i="55"/>
  <c r="P719" i="55"/>
  <c r="T718" i="55"/>
  <c r="R718" i="55"/>
  <c r="P718" i="55"/>
  <c r="J145" i="54"/>
  <c r="BI145" i="54"/>
  <c r="BH145" i="54"/>
  <c r="BG145" i="54"/>
  <c r="BE145" i="54"/>
  <c r="T145" i="54"/>
  <c r="R145" i="54"/>
  <c r="P145" i="54"/>
  <c r="T144" i="54"/>
  <c r="R144" i="54"/>
  <c r="P144" i="54"/>
  <c r="E50" i="4" l="1"/>
  <c r="J102" i="66"/>
  <c r="J107" i="63"/>
  <c r="J109" i="62"/>
  <c r="J104" i="61"/>
  <c r="J111" i="59"/>
  <c r="J105" i="58"/>
  <c r="H18" i="4"/>
  <c r="J103" i="54"/>
  <c r="BF202" i="64"/>
  <c r="J201" i="64"/>
  <c r="BK145" i="54"/>
  <c r="BK144" i="54" s="1"/>
  <c r="BF145" i="54"/>
  <c r="J144" i="54"/>
  <c r="C60" i="4" l="1"/>
  <c r="F59" i="4"/>
  <c r="H42" i="4"/>
  <c r="J107" i="64"/>
  <c r="H38" i="4"/>
  <c r="H37" i="4"/>
  <c r="H36" i="4"/>
  <c r="H32" i="4"/>
  <c r="H30" i="4"/>
  <c r="J102" i="54"/>
  <c r="C59" i="4" l="1"/>
  <c r="D60" i="4"/>
  <c r="D59" i="4" s="1"/>
  <c r="H39" i="4"/>
  <c r="H15" i="4"/>
  <c r="F8" i="77" l="1"/>
  <c r="F8" i="75"/>
  <c r="F8" i="73"/>
  <c r="F8" i="71"/>
  <c r="J12" i="64"/>
  <c r="J12" i="63"/>
  <c r="J12" i="62"/>
  <c r="J12" i="61"/>
  <c r="J12" i="60"/>
  <c r="J12" i="59"/>
  <c r="J12" i="58"/>
  <c r="J12" i="57"/>
  <c r="J12" i="56"/>
  <c r="J12" i="78"/>
  <c r="J12" i="55"/>
  <c r="J12" i="54"/>
  <c r="J12" i="53"/>
  <c r="E7" i="69"/>
  <c r="E7" i="66"/>
  <c r="E7" i="64"/>
  <c r="E7" i="63"/>
  <c r="E7" i="62"/>
  <c r="E7" i="61"/>
  <c r="E7" i="60"/>
  <c r="E7" i="59"/>
  <c r="E122" i="59" s="1"/>
  <c r="E7" i="58"/>
  <c r="E7" i="57"/>
  <c r="E7" i="56"/>
  <c r="E114" i="56" s="1"/>
  <c r="E7" i="78"/>
  <c r="E7" i="55"/>
  <c r="E7" i="54"/>
  <c r="E7" i="53"/>
  <c r="E7" i="52"/>
  <c r="BI144" i="53"/>
  <c r="BH144" i="53"/>
  <c r="BG144" i="53"/>
  <c r="BE144" i="53"/>
  <c r="T144" i="53"/>
  <c r="R144" i="53"/>
  <c r="P144" i="53"/>
  <c r="T143" i="53"/>
  <c r="R143" i="53"/>
  <c r="P143" i="53"/>
  <c r="B46" i="4"/>
  <c r="A46" i="4" s="1"/>
  <c r="J12" i="52"/>
  <c r="BI157" i="52"/>
  <c r="BH157" i="52"/>
  <c r="BG157" i="52"/>
  <c r="BE157" i="52"/>
  <c r="T157" i="52"/>
  <c r="R157" i="52"/>
  <c r="P157" i="52"/>
  <c r="T156" i="52"/>
  <c r="R156" i="52"/>
  <c r="P156" i="52"/>
  <c r="J155" i="52"/>
  <c r="BF155" i="52" s="1"/>
  <c r="P155" i="52"/>
  <c r="R155" i="52"/>
  <c r="T155" i="52"/>
  <c r="BE155" i="52"/>
  <c r="BG155" i="52"/>
  <c r="BH155" i="52"/>
  <c r="BI155" i="52"/>
  <c r="BK155" i="52"/>
  <c r="B27" i="4" l="1"/>
  <c r="A27" i="4" s="1"/>
  <c r="B25" i="4"/>
  <c r="A25" i="4" s="1"/>
  <c r="B26" i="4"/>
  <c r="A26" i="4" s="1"/>
  <c r="H87" i="73"/>
  <c r="H90" i="73"/>
  <c r="H89" i="73" s="1"/>
  <c r="H94" i="73"/>
  <c r="H101" i="73"/>
  <c r="G101" i="73"/>
  <c r="G90" i="73"/>
  <c r="G89" i="73" s="1"/>
  <c r="G87" i="73"/>
  <c r="H41" i="73"/>
  <c r="H38" i="73"/>
  <c r="G38" i="73"/>
  <c r="H36" i="73"/>
  <c r="G36" i="73"/>
  <c r="H93" i="73" l="1"/>
  <c r="G41" i="73"/>
  <c r="G94" i="73"/>
  <c r="G93" i="73"/>
  <c r="H14" i="73"/>
  <c r="H13" i="73" s="1"/>
  <c r="H106" i="73" s="1"/>
  <c r="H13" i="77"/>
  <c r="H51" i="77"/>
  <c r="H50" i="77" s="1"/>
  <c r="G51" i="77"/>
  <c r="G50" i="77" s="1"/>
  <c r="G48" i="77"/>
  <c r="H48" i="77"/>
  <c r="H41" i="77"/>
  <c r="H30" i="77"/>
  <c r="G27" i="77"/>
  <c r="G15" i="77"/>
  <c r="H27" i="77"/>
  <c r="H14" i="77"/>
  <c r="G41" i="75"/>
  <c r="H41" i="75"/>
  <c r="H31" i="75"/>
  <c r="H22" i="75"/>
  <c r="H17" i="75"/>
  <c r="H14" i="75"/>
  <c r="H13" i="75" s="1"/>
  <c r="H45" i="75" s="1"/>
  <c r="G15" i="75"/>
  <c r="G17" i="75"/>
  <c r="J12" i="66"/>
  <c r="B36" i="4"/>
  <c r="A36" i="4" s="1"/>
  <c r="H77" i="71"/>
  <c r="H50" i="71"/>
  <c r="H34" i="71"/>
  <c r="H27" i="71"/>
  <c r="H24" i="71"/>
  <c r="G24" i="71"/>
  <c r="H14" i="71"/>
  <c r="H13" i="71" s="1"/>
  <c r="B17" i="4"/>
  <c r="A17" i="4" s="1"/>
  <c r="H30" i="79"/>
  <c r="H29" i="79"/>
  <c r="H28" i="79"/>
  <c r="H25" i="79"/>
  <c r="H24" i="79"/>
  <c r="H21" i="79"/>
  <c r="H20" i="79"/>
  <c r="H19" i="79"/>
  <c r="H16" i="79"/>
  <c r="H15" i="79"/>
  <c r="H11" i="79"/>
  <c r="H6" i="79"/>
  <c r="J122" i="57"/>
  <c r="G33" i="79" l="1"/>
  <c r="H8" i="79"/>
  <c r="H34" i="79" s="1"/>
  <c r="G30" i="77"/>
  <c r="G41" i="77"/>
  <c r="H57" i="77"/>
  <c r="G13" i="77"/>
  <c r="G22" i="75"/>
  <c r="G31" i="75"/>
  <c r="H26" i="71"/>
  <c r="G34" i="71"/>
  <c r="G14" i="71"/>
  <c r="G13" i="71" s="1"/>
  <c r="G27" i="71"/>
  <c r="H127" i="71"/>
  <c r="G14" i="73"/>
  <c r="G13" i="73" s="1"/>
  <c r="G77" i="71"/>
  <c r="G50" i="71"/>
  <c r="BK158" i="78"/>
  <c r="BI158" i="78"/>
  <c r="BH158" i="78"/>
  <c r="BG158" i="78"/>
  <c r="BF158" i="78"/>
  <c r="BE158" i="78"/>
  <c r="BK157" i="78"/>
  <c r="BK155" i="78" s="1"/>
  <c r="BI157" i="78"/>
  <c r="BH157" i="78"/>
  <c r="BG157" i="78"/>
  <c r="BF157" i="78"/>
  <c r="BE157" i="78"/>
  <c r="BK156" i="78"/>
  <c r="BI156" i="78"/>
  <c r="BH156" i="78"/>
  <c r="BG156" i="78"/>
  <c r="BF156" i="78"/>
  <c r="BE156" i="78"/>
  <c r="BK154" i="78"/>
  <c r="BI154" i="78"/>
  <c r="BH154" i="78"/>
  <c r="BG154" i="78"/>
  <c r="BF154" i="78"/>
  <c r="BE154" i="78"/>
  <c r="BK153" i="78"/>
  <c r="BI153" i="78"/>
  <c r="BH153" i="78"/>
  <c r="BG153" i="78"/>
  <c r="BF153" i="78"/>
  <c r="BE153" i="78"/>
  <c r="BK152" i="78"/>
  <c r="BI152" i="78"/>
  <c r="BH152" i="78"/>
  <c r="BG152" i="78"/>
  <c r="BF152" i="78"/>
  <c r="BE152" i="78"/>
  <c r="BK151" i="78"/>
  <c r="BI151" i="78"/>
  <c r="BH151" i="78"/>
  <c r="BG151" i="78"/>
  <c r="BF151" i="78"/>
  <c r="BE151" i="78"/>
  <c r="BK150" i="78"/>
  <c r="BI150" i="78"/>
  <c r="BH150" i="78"/>
  <c r="BG150" i="78"/>
  <c r="BF150" i="78"/>
  <c r="BE150" i="78"/>
  <c r="BK149" i="78"/>
  <c r="BI149" i="78"/>
  <c r="BH149" i="78"/>
  <c r="BG149" i="78"/>
  <c r="BF149" i="78"/>
  <c r="BE149" i="78"/>
  <c r="BK148" i="78"/>
  <c r="BI148" i="78"/>
  <c r="BH148" i="78"/>
  <c r="BG148" i="78"/>
  <c r="BF148" i="78"/>
  <c r="BE148" i="78"/>
  <c r="BK147" i="78"/>
  <c r="BK146" i="78" s="1"/>
  <c r="BK145" i="78" s="1"/>
  <c r="BI147" i="78"/>
  <c r="BH147" i="78"/>
  <c r="BG147" i="78"/>
  <c r="BF147" i="78"/>
  <c r="BE147" i="78"/>
  <c r="T136" i="78"/>
  <c r="R136" i="78"/>
  <c r="P136" i="78"/>
  <c r="T135" i="78"/>
  <c r="R135" i="78"/>
  <c r="P135" i="78"/>
  <c r="J135" i="78"/>
  <c r="T134" i="78"/>
  <c r="R134" i="78"/>
  <c r="P134" i="78"/>
  <c r="J134" i="78"/>
  <c r="T133" i="78"/>
  <c r="R133" i="78"/>
  <c r="P133" i="78"/>
  <c r="J133" i="78"/>
  <c r="T132" i="78"/>
  <c r="R132" i="78"/>
  <c r="P132" i="78"/>
  <c r="T131" i="78"/>
  <c r="R131" i="78"/>
  <c r="P131" i="78"/>
  <c r="J131" i="78"/>
  <c r="T130" i="78"/>
  <c r="R130" i="78"/>
  <c r="P130" i="78"/>
  <c r="J130" i="78"/>
  <c r="T129" i="78"/>
  <c r="R129" i="78"/>
  <c r="P129" i="78"/>
  <c r="J129" i="78"/>
  <c r="T128" i="78"/>
  <c r="R128" i="78"/>
  <c r="P128" i="78"/>
  <c r="P126" i="78" s="1"/>
  <c r="J128" i="78"/>
  <c r="T127" i="78"/>
  <c r="T126" i="78" s="1"/>
  <c r="R127" i="78"/>
  <c r="P127" i="78"/>
  <c r="J127" i="78"/>
  <c r="J126" i="78"/>
  <c r="T125" i="78"/>
  <c r="R125" i="78"/>
  <c r="P125" i="78"/>
  <c r="J125" i="78"/>
  <c r="J124" i="78"/>
  <c r="J123" i="78"/>
  <c r="T122" i="78"/>
  <c r="R122" i="78"/>
  <c r="P122" i="78"/>
  <c r="P121" i="78" s="1"/>
  <c r="J122" i="78"/>
  <c r="T121" i="78"/>
  <c r="R121" i="78"/>
  <c r="J116" i="78"/>
  <c r="F116" i="78"/>
  <c r="J115" i="78"/>
  <c r="F115" i="78"/>
  <c r="J113" i="78"/>
  <c r="F113" i="78"/>
  <c r="E111" i="78"/>
  <c r="E109" i="78"/>
  <c r="J92" i="78"/>
  <c r="F92" i="78"/>
  <c r="J91" i="78"/>
  <c r="F91" i="78"/>
  <c r="J89" i="78"/>
  <c r="F89" i="78"/>
  <c r="E87" i="78"/>
  <c r="E85" i="78"/>
  <c r="J37" i="78"/>
  <c r="F37" i="78"/>
  <c r="J36" i="78"/>
  <c r="F36" i="78"/>
  <c r="J35" i="78"/>
  <c r="F35" i="78"/>
  <c r="J34" i="78"/>
  <c r="F34" i="78"/>
  <c r="J33" i="78"/>
  <c r="F33" i="78"/>
  <c r="G13" i="75" l="1"/>
  <c r="F43" i="4" s="1"/>
  <c r="C43" i="4" s="1"/>
  <c r="D43" i="4" s="1"/>
  <c r="G26" i="71"/>
  <c r="F18" i="4" s="1"/>
  <c r="C18" i="4" s="1"/>
  <c r="D18" i="4" s="1"/>
  <c r="F44" i="4"/>
  <c r="G55" i="77"/>
  <c r="H44" i="4" s="1"/>
  <c r="G45" i="75"/>
  <c r="F27" i="4"/>
  <c r="G36" i="79"/>
  <c r="H27" i="4" s="1"/>
  <c r="AD121" i="78"/>
  <c r="R126" i="78"/>
  <c r="T120" i="78"/>
  <c r="T119" i="78" s="1"/>
  <c r="H41" i="4"/>
  <c r="G27" i="4"/>
  <c r="AD132" i="78"/>
  <c r="J132" i="78" s="1"/>
  <c r="F41" i="4"/>
  <c r="R120" i="78"/>
  <c r="R119" i="78" s="1"/>
  <c r="J121" i="78"/>
  <c r="J98" i="78" s="1"/>
  <c r="J120" i="78"/>
  <c r="P120" i="78"/>
  <c r="P119" i="78" s="1"/>
  <c r="BK144" i="78"/>
  <c r="C27" i="4" l="1"/>
  <c r="D27" i="4" s="1"/>
  <c r="E27" i="4" s="1"/>
  <c r="G127" i="71"/>
  <c r="G57" i="77"/>
  <c r="C44" i="4"/>
  <c r="D44" i="4" s="1"/>
  <c r="G38" i="79"/>
  <c r="G39" i="79" s="1"/>
  <c r="J97" i="78"/>
  <c r="F20" i="4"/>
  <c r="C41" i="4"/>
  <c r="D41" i="4" s="1"/>
  <c r="G106" i="73"/>
  <c r="H20" i="4"/>
  <c r="C20" i="4" s="1"/>
  <c r="D20" i="4" s="1"/>
  <c r="J99" i="78"/>
  <c r="J119" i="78"/>
  <c r="J96" i="78"/>
  <c r="J30" i="78"/>
  <c r="J39" i="78" s="1"/>
  <c r="BI216" i="69" l="1"/>
  <c r="BH216" i="69"/>
  <c r="BG216" i="69"/>
  <c r="BE216" i="69"/>
  <c r="T216" i="69"/>
  <c r="R216" i="69"/>
  <c r="R215" i="69" s="1"/>
  <c r="P216" i="69"/>
  <c r="P215" i="69" s="1"/>
  <c r="BK214" i="69"/>
  <c r="BK213" i="69" s="1"/>
  <c r="J213" i="69" s="1"/>
  <c r="BI214" i="69"/>
  <c r="BH214" i="69"/>
  <c r="BG214" i="69"/>
  <c r="BF214" i="69"/>
  <c r="BE214" i="69"/>
  <c r="T214" i="69"/>
  <c r="T213" i="69" s="1"/>
  <c r="R214" i="69"/>
  <c r="R213" i="69" s="1"/>
  <c r="P214" i="69"/>
  <c r="J214" i="69"/>
  <c r="P213" i="69"/>
  <c r="BK212" i="69"/>
  <c r="BI212" i="69"/>
  <c r="BH212" i="69"/>
  <c r="BG212" i="69"/>
  <c r="BE212" i="69"/>
  <c r="T212" i="69"/>
  <c r="R212" i="69"/>
  <c r="P212" i="69"/>
  <c r="J212" i="69"/>
  <c r="BF212" i="69" s="1"/>
  <c r="BK211" i="69"/>
  <c r="BI211" i="69"/>
  <c r="BH211" i="69"/>
  <c r="BG211" i="69"/>
  <c r="BF211" i="69"/>
  <c r="BE211" i="69"/>
  <c r="T211" i="69"/>
  <c r="R211" i="69"/>
  <c r="P211" i="69"/>
  <c r="J211" i="69"/>
  <c r="BK210" i="69"/>
  <c r="BI210" i="69"/>
  <c r="BH210" i="69"/>
  <c r="BG210" i="69"/>
  <c r="BE210" i="69"/>
  <c r="T210" i="69"/>
  <c r="R210" i="69"/>
  <c r="P210" i="69"/>
  <c r="J210" i="69"/>
  <c r="BF210" i="69" s="1"/>
  <c r="BK209" i="69"/>
  <c r="BI209" i="69"/>
  <c r="BH209" i="69"/>
  <c r="BG209" i="69"/>
  <c r="BF209" i="69"/>
  <c r="BE209" i="69"/>
  <c r="T209" i="69"/>
  <c r="R209" i="69"/>
  <c r="P209" i="69"/>
  <c r="J209" i="69"/>
  <c r="BK208" i="69"/>
  <c r="BI208" i="69"/>
  <c r="BH208" i="69"/>
  <c r="BG208" i="69"/>
  <c r="BE208" i="69"/>
  <c r="T208" i="69"/>
  <c r="R208" i="69"/>
  <c r="P208" i="69"/>
  <c r="J208" i="69"/>
  <c r="BF208" i="69" s="1"/>
  <c r="BK207" i="69"/>
  <c r="BI207" i="69"/>
  <c r="BH207" i="69"/>
  <c r="BG207" i="69"/>
  <c r="BE207" i="69"/>
  <c r="T207" i="69"/>
  <c r="R207" i="69"/>
  <c r="P207" i="69"/>
  <c r="J207" i="69"/>
  <c r="BF207" i="69" s="1"/>
  <c r="BK206" i="69"/>
  <c r="BI206" i="69"/>
  <c r="BH206" i="69"/>
  <c r="BG206" i="69"/>
  <c r="BE206" i="69"/>
  <c r="T206" i="69"/>
  <c r="R206" i="69"/>
  <c r="P206" i="69"/>
  <c r="J206" i="69"/>
  <c r="BF206" i="69" s="1"/>
  <c r="BK205" i="69"/>
  <c r="BI205" i="69"/>
  <c r="BH205" i="69"/>
  <c r="BG205" i="69"/>
  <c r="BE205" i="69"/>
  <c r="T205" i="69"/>
  <c r="R205" i="69"/>
  <c r="P205" i="69"/>
  <c r="J205" i="69"/>
  <c r="BF205" i="69" s="1"/>
  <c r="BK204" i="69"/>
  <c r="BI204" i="69"/>
  <c r="BH204" i="69"/>
  <c r="BG204" i="69"/>
  <c r="BE204" i="69"/>
  <c r="T204" i="69"/>
  <c r="R204" i="69"/>
  <c r="P204" i="69"/>
  <c r="J204" i="69"/>
  <c r="BF204" i="69" s="1"/>
  <c r="BK203" i="69"/>
  <c r="BI203" i="69"/>
  <c r="BH203" i="69"/>
  <c r="BG203" i="69"/>
  <c r="BE203" i="69"/>
  <c r="T203" i="69"/>
  <c r="R203" i="69"/>
  <c r="P203" i="69"/>
  <c r="J203" i="69"/>
  <c r="BF203" i="69" s="1"/>
  <c r="BK202" i="69"/>
  <c r="BI202" i="69"/>
  <c r="BH202" i="69"/>
  <c r="BG202" i="69"/>
  <c r="BE202" i="69"/>
  <c r="T202" i="69"/>
  <c r="R202" i="69"/>
  <c r="P202" i="69"/>
  <c r="J202" i="69"/>
  <c r="BF202" i="69" s="1"/>
  <c r="BK201" i="69"/>
  <c r="BI201" i="69"/>
  <c r="BH201" i="69"/>
  <c r="BG201" i="69"/>
  <c r="BE201" i="69"/>
  <c r="T201" i="69"/>
  <c r="R201" i="69"/>
  <c r="P201" i="69"/>
  <c r="J201" i="69"/>
  <c r="BF201" i="69" s="1"/>
  <c r="BK200" i="69"/>
  <c r="BI200" i="69"/>
  <c r="BH200" i="69"/>
  <c r="BG200" i="69"/>
  <c r="BE200" i="69"/>
  <c r="T200" i="69"/>
  <c r="R200" i="69"/>
  <c r="P200" i="69"/>
  <c r="J200" i="69"/>
  <c r="BF200" i="69" s="1"/>
  <c r="BK199" i="69"/>
  <c r="BI199" i="69"/>
  <c r="BH199" i="69"/>
  <c r="BG199" i="69"/>
  <c r="BE199" i="69"/>
  <c r="T199" i="69"/>
  <c r="R199" i="69"/>
  <c r="P199" i="69"/>
  <c r="J199" i="69"/>
  <c r="BF199" i="69" s="1"/>
  <c r="BK198" i="69"/>
  <c r="BI198" i="69"/>
  <c r="BH198" i="69"/>
  <c r="BG198" i="69"/>
  <c r="BE198" i="69"/>
  <c r="T198" i="69"/>
  <c r="R198" i="69"/>
  <c r="P198" i="69"/>
  <c r="J198" i="69"/>
  <c r="BF198" i="69" s="1"/>
  <c r="BK197" i="69"/>
  <c r="BI197" i="69"/>
  <c r="BH197" i="69"/>
  <c r="BG197" i="69"/>
  <c r="BE197" i="69"/>
  <c r="T197" i="69"/>
  <c r="R197" i="69"/>
  <c r="P197" i="69"/>
  <c r="J197" i="69"/>
  <c r="BF197" i="69" s="1"/>
  <c r="BK196" i="69"/>
  <c r="BI196" i="69"/>
  <c r="BH196" i="69"/>
  <c r="BG196" i="69"/>
  <c r="BE196" i="69"/>
  <c r="T196" i="69"/>
  <c r="R196" i="69"/>
  <c r="P196" i="69"/>
  <c r="J196" i="69"/>
  <c r="BF196" i="69" s="1"/>
  <c r="BK195" i="69"/>
  <c r="BI195" i="69"/>
  <c r="BH195" i="69"/>
  <c r="BG195" i="69"/>
  <c r="BE195" i="69"/>
  <c r="T195" i="69"/>
  <c r="R195" i="69"/>
  <c r="P195" i="69"/>
  <c r="J195" i="69"/>
  <c r="BF195" i="69" s="1"/>
  <c r="BK194" i="69"/>
  <c r="BI194" i="69"/>
  <c r="BH194" i="69"/>
  <c r="BG194" i="69"/>
  <c r="BE194" i="69"/>
  <c r="T194" i="69"/>
  <c r="R194" i="69"/>
  <c r="P194" i="69"/>
  <c r="J194" i="69"/>
  <c r="BF194" i="69" s="1"/>
  <c r="BK193" i="69"/>
  <c r="BI193" i="69"/>
  <c r="BH193" i="69"/>
  <c r="BG193" i="69"/>
  <c r="BE193" i="69"/>
  <c r="T193" i="69"/>
  <c r="R193" i="69"/>
  <c r="P193" i="69"/>
  <c r="J193" i="69"/>
  <c r="BF193" i="69" s="1"/>
  <c r="BK192" i="69"/>
  <c r="BI192" i="69"/>
  <c r="BH192" i="69"/>
  <c r="BG192" i="69"/>
  <c r="BE192" i="69"/>
  <c r="T192" i="69"/>
  <c r="R192" i="69"/>
  <c r="R183" i="69" s="1"/>
  <c r="R182" i="69" s="1"/>
  <c r="P192" i="69"/>
  <c r="J192" i="69"/>
  <c r="BF192" i="69" s="1"/>
  <c r="BK191" i="69"/>
  <c r="BI191" i="69"/>
  <c r="BH191" i="69"/>
  <c r="BG191" i="69"/>
  <c r="BE191" i="69"/>
  <c r="T191" i="69"/>
  <c r="R191" i="69"/>
  <c r="P191" i="69"/>
  <c r="J191" i="69"/>
  <c r="BF191" i="69" s="1"/>
  <c r="BK190" i="69"/>
  <c r="BI190" i="69"/>
  <c r="BH190" i="69"/>
  <c r="BG190" i="69"/>
  <c r="BE190" i="69"/>
  <c r="T190" i="69"/>
  <c r="R190" i="69"/>
  <c r="P190" i="69"/>
  <c r="J190" i="69"/>
  <c r="BF190" i="69" s="1"/>
  <c r="BK189" i="69"/>
  <c r="BI189" i="69"/>
  <c r="BH189" i="69"/>
  <c r="BG189" i="69"/>
  <c r="BE189" i="69"/>
  <c r="T189" i="69"/>
  <c r="R189" i="69"/>
  <c r="P189" i="69"/>
  <c r="J189" i="69"/>
  <c r="BF189" i="69" s="1"/>
  <c r="BK188" i="69"/>
  <c r="BI188" i="69"/>
  <c r="BH188" i="69"/>
  <c r="BG188" i="69"/>
  <c r="BE188" i="69"/>
  <c r="T188" i="69"/>
  <c r="R188" i="69"/>
  <c r="P188" i="69"/>
  <c r="J188" i="69"/>
  <c r="BF188" i="69" s="1"/>
  <c r="BK187" i="69"/>
  <c r="BI187" i="69"/>
  <c r="BH187" i="69"/>
  <c r="BG187" i="69"/>
  <c r="BE187" i="69"/>
  <c r="T187" i="69"/>
  <c r="R187" i="69"/>
  <c r="P187" i="69"/>
  <c r="J187" i="69"/>
  <c r="BF187" i="69" s="1"/>
  <c r="BK186" i="69"/>
  <c r="BI186" i="69"/>
  <c r="BH186" i="69"/>
  <c r="BG186" i="69"/>
  <c r="BE186" i="69"/>
  <c r="T186" i="69"/>
  <c r="R186" i="69"/>
  <c r="P186" i="69"/>
  <c r="J186" i="69"/>
  <c r="BF186" i="69" s="1"/>
  <c r="BK185" i="69"/>
  <c r="BI185" i="69"/>
  <c r="BH185" i="69"/>
  <c r="BG185" i="69"/>
  <c r="BE185" i="69"/>
  <c r="T185" i="69"/>
  <c r="R185" i="69"/>
  <c r="P185" i="69"/>
  <c r="J185" i="69"/>
  <c r="BF185" i="69" s="1"/>
  <c r="BK184" i="69"/>
  <c r="BI184" i="69"/>
  <c r="BH184" i="69"/>
  <c r="BG184" i="69"/>
  <c r="BE184" i="69"/>
  <c r="T184" i="69"/>
  <c r="R184" i="69"/>
  <c r="P184" i="69"/>
  <c r="J184" i="69"/>
  <c r="BF184" i="69" s="1"/>
  <c r="BK181" i="69"/>
  <c r="BK180" i="69" s="1"/>
  <c r="J180" i="69" s="1"/>
  <c r="J104" i="69" s="1"/>
  <c r="BI181" i="69"/>
  <c r="BH181" i="69"/>
  <c r="BG181" i="69"/>
  <c r="BE181" i="69"/>
  <c r="T181" i="69"/>
  <c r="R181" i="69"/>
  <c r="R180" i="69" s="1"/>
  <c r="P181" i="69"/>
  <c r="J181" i="69"/>
  <c r="BF181" i="69" s="1"/>
  <c r="T180" i="69"/>
  <c r="P180" i="69"/>
  <c r="BK179" i="69"/>
  <c r="BI179" i="69"/>
  <c r="BH179" i="69"/>
  <c r="BG179" i="69"/>
  <c r="BE179" i="69"/>
  <c r="T179" i="69"/>
  <c r="R179" i="69"/>
  <c r="P179" i="69"/>
  <c r="J179" i="69"/>
  <c r="BF179" i="69" s="1"/>
  <c r="BK178" i="69"/>
  <c r="BI178" i="69"/>
  <c r="BH178" i="69"/>
  <c r="BG178" i="69"/>
  <c r="BE178" i="69"/>
  <c r="T178" i="69"/>
  <c r="R178" i="69"/>
  <c r="P178" i="69"/>
  <c r="J178" i="69"/>
  <c r="BF178" i="69" s="1"/>
  <c r="BK177" i="69"/>
  <c r="BI177" i="69"/>
  <c r="BH177" i="69"/>
  <c r="BG177" i="69"/>
  <c r="BE177" i="69"/>
  <c r="T177" i="69"/>
  <c r="R177" i="69"/>
  <c r="P177" i="69"/>
  <c r="J177" i="69"/>
  <c r="BF177" i="69" s="1"/>
  <c r="BK176" i="69"/>
  <c r="BI176" i="69"/>
  <c r="BH176" i="69"/>
  <c r="BG176" i="69"/>
  <c r="BE176" i="69"/>
  <c r="T176" i="69"/>
  <c r="R176" i="69"/>
  <c r="P176" i="69"/>
  <c r="J176" i="69"/>
  <c r="BF176" i="69" s="1"/>
  <c r="BK175" i="69"/>
  <c r="BI175" i="69"/>
  <c r="BH175" i="69"/>
  <c r="BG175" i="69"/>
  <c r="BE175" i="69"/>
  <c r="T175" i="69"/>
  <c r="R175" i="69"/>
  <c r="P175" i="69"/>
  <c r="J175" i="69"/>
  <c r="BF175" i="69" s="1"/>
  <c r="BK174" i="69"/>
  <c r="BI174" i="69"/>
  <c r="BH174" i="69"/>
  <c r="BG174" i="69"/>
  <c r="BE174" i="69"/>
  <c r="T174" i="69"/>
  <c r="R174" i="69"/>
  <c r="P174" i="69"/>
  <c r="J174" i="69"/>
  <c r="BF174" i="69" s="1"/>
  <c r="BK173" i="69"/>
  <c r="BI173" i="69"/>
  <c r="BH173" i="69"/>
  <c r="BG173" i="69"/>
  <c r="BE173" i="69"/>
  <c r="T173" i="69"/>
  <c r="R173" i="69"/>
  <c r="P173" i="69"/>
  <c r="J173" i="69"/>
  <c r="BF173" i="69" s="1"/>
  <c r="BK172" i="69"/>
  <c r="BI172" i="69"/>
  <c r="BH172" i="69"/>
  <c r="BG172" i="69"/>
  <c r="BE172" i="69"/>
  <c r="T172" i="69"/>
  <c r="R172" i="69"/>
  <c r="P172" i="69"/>
  <c r="J172" i="69"/>
  <c r="BF172" i="69" s="1"/>
  <c r="BK170" i="69"/>
  <c r="BI170" i="69"/>
  <c r="BH170" i="69"/>
  <c r="BG170" i="69"/>
  <c r="BE170" i="69"/>
  <c r="T170" i="69"/>
  <c r="R170" i="69"/>
  <c r="P170" i="69"/>
  <c r="J170" i="69"/>
  <c r="BF170" i="69" s="1"/>
  <c r="BK169" i="69"/>
  <c r="BI169" i="69"/>
  <c r="BH169" i="69"/>
  <c r="BG169" i="69"/>
  <c r="BE169" i="69"/>
  <c r="T169" i="69"/>
  <c r="R169" i="69"/>
  <c r="P169" i="69"/>
  <c r="J169" i="69"/>
  <c r="BF169" i="69" s="1"/>
  <c r="BK168" i="69"/>
  <c r="BI168" i="69"/>
  <c r="BH168" i="69"/>
  <c r="BG168" i="69"/>
  <c r="BE168" i="69"/>
  <c r="T168" i="69"/>
  <c r="R168" i="69"/>
  <c r="P168" i="69"/>
  <c r="J168" i="69"/>
  <c r="BF168" i="69" s="1"/>
  <c r="BK167" i="69"/>
  <c r="BI167" i="69"/>
  <c r="BH167" i="69"/>
  <c r="BG167" i="69"/>
  <c r="BE167" i="69"/>
  <c r="T167" i="69"/>
  <c r="R167" i="69"/>
  <c r="R162" i="69" s="1"/>
  <c r="P167" i="69"/>
  <c r="J167" i="69"/>
  <c r="BF167" i="69" s="1"/>
  <c r="BK166" i="69"/>
  <c r="BI166" i="69"/>
  <c r="BH166" i="69"/>
  <c r="BG166" i="69"/>
  <c r="BE166" i="69"/>
  <c r="T166" i="69"/>
  <c r="R166" i="69"/>
  <c r="P166" i="69"/>
  <c r="J166" i="69"/>
  <c r="BF166" i="69" s="1"/>
  <c r="BK165" i="69"/>
  <c r="BI165" i="69"/>
  <c r="BH165" i="69"/>
  <c r="BG165" i="69"/>
  <c r="BE165" i="69"/>
  <c r="T165" i="69"/>
  <c r="R165" i="69"/>
  <c r="P165" i="69"/>
  <c r="J165" i="69"/>
  <c r="BF165" i="69" s="1"/>
  <c r="BK164" i="69"/>
  <c r="BI164" i="69"/>
  <c r="BH164" i="69"/>
  <c r="BG164" i="69"/>
  <c r="BE164" i="69"/>
  <c r="T164" i="69"/>
  <c r="R164" i="69"/>
  <c r="P164" i="69"/>
  <c r="J164" i="69"/>
  <c r="BF164" i="69" s="1"/>
  <c r="BK163" i="69"/>
  <c r="BI163" i="69"/>
  <c r="BH163" i="69"/>
  <c r="BG163" i="69"/>
  <c r="BE163" i="69"/>
  <c r="T163" i="69"/>
  <c r="R163" i="69"/>
  <c r="P163" i="69"/>
  <c r="J163" i="69"/>
  <c r="BF163" i="69" s="1"/>
  <c r="BK161" i="69"/>
  <c r="BI161" i="69"/>
  <c r="BH161" i="69"/>
  <c r="BG161" i="69"/>
  <c r="BE161" i="69"/>
  <c r="T161" i="69"/>
  <c r="R161" i="69"/>
  <c r="P161" i="69"/>
  <c r="J161" i="69"/>
  <c r="BF161" i="69" s="1"/>
  <c r="BK160" i="69"/>
  <c r="BI160" i="69"/>
  <c r="BH160" i="69"/>
  <c r="BG160" i="69"/>
  <c r="BE160" i="69"/>
  <c r="T160" i="69"/>
  <c r="R160" i="69"/>
  <c r="P160" i="69"/>
  <c r="J160" i="69"/>
  <c r="BF160" i="69" s="1"/>
  <c r="BK159" i="69"/>
  <c r="BI159" i="69"/>
  <c r="BH159" i="69"/>
  <c r="BG159" i="69"/>
  <c r="BE159" i="69"/>
  <c r="T159" i="69"/>
  <c r="R159" i="69"/>
  <c r="P159" i="69"/>
  <c r="J159" i="69"/>
  <c r="BF159" i="69" s="1"/>
  <c r="BK158" i="69"/>
  <c r="BI158" i="69"/>
  <c r="BH158" i="69"/>
  <c r="BG158" i="69"/>
  <c r="BE158" i="69"/>
  <c r="T158" i="69"/>
  <c r="R158" i="69"/>
  <c r="P158" i="69"/>
  <c r="J158" i="69"/>
  <c r="BF158" i="69" s="1"/>
  <c r="BK157" i="69"/>
  <c r="BI157" i="69"/>
  <c r="BH157" i="69"/>
  <c r="BG157" i="69"/>
  <c r="BE157" i="69"/>
  <c r="T157" i="69"/>
  <c r="R157" i="69"/>
  <c r="P157" i="69"/>
  <c r="P156" i="69" s="1"/>
  <c r="J157" i="69"/>
  <c r="BF157" i="69" s="1"/>
  <c r="BK155" i="69"/>
  <c r="BI155" i="69"/>
  <c r="BH155" i="69"/>
  <c r="BG155" i="69"/>
  <c r="BE155" i="69"/>
  <c r="T155" i="69"/>
  <c r="R155" i="69"/>
  <c r="P155" i="69"/>
  <c r="J155" i="69"/>
  <c r="BF155" i="69" s="1"/>
  <c r="BK154" i="69"/>
  <c r="BI154" i="69"/>
  <c r="BH154" i="69"/>
  <c r="BG154" i="69"/>
  <c r="BE154" i="69"/>
  <c r="T154" i="69"/>
  <c r="R154" i="69"/>
  <c r="P154" i="69"/>
  <c r="J154" i="69"/>
  <c r="BF154" i="69" s="1"/>
  <c r="BK153" i="69"/>
  <c r="BI153" i="69"/>
  <c r="BH153" i="69"/>
  <c r="BG153" i="69"/>
  <c r="BE153" i="69"/>
  <c r="T153" i="69"/>
  <c r="R153" i="69"/>
  <c r="P153" i="69"/>
  <c r="J153" i="69"/>
  <c r="BF153" i="69" s="1"/>
  <c r="BK152" i="69"/>
  <c r="BI152" i="69"/>
  <c r="BH152" i="69"/>
  <c r="BG152" i="69"/>
  <c r="BE152" i="69"/>
  <c r="T152" i="69"/>
  <c r="R152" i="69"/>
  <c r="P152" i="69"/>
  <c r="J152" i="69"/>
  <c r="BF152" i="69" s="1"/>
  <c r="BK151" i="69"/>
  <c r="BI151" i="69"/>
  <c r="BH151" i="69"/>
  <c r="BG151" i="69"/>
  <c r="BE151" i="69"/>
  <c r="T151" i="69"/>
  <c r="R151" i="69"/>
  <c r="P151" i="69"/>
  <c r="J151" i="69"/>
  <c r="BF151" i="69" s="1"/>
  <c r="BK150" i="69"/>
  <c r="BI150" i="69"/>
  <c r="BH150" i="69"/>
  <c r="BG150" i="69"/>
  <c r="BE150" i="69"/>
  <c r="T150" i="69"/>
  <c r="R150" i="69"/>
  <c r="P150" i="69"/>
  <c r="J150" i="69"/>
  <c r="BF150" i="69" s="1"/>
  <c r="BK149" i="69"/>
  <c r="BI149" i="69"/>
  <c r="BH149" i="69"/>
  <c r="BG149" i="69"/>
  <c r="BE149" i="69"/>
  <c r="T149" i="69"/>
  <c r="R149" i="69"/>
  <c r="P149" i="69"/>
  <c r="J149" i="69"/>
  <c r="BF149" i="69" s="1"/>
  <c r="BK148" i="69"/>
  <c r="BI148" i="69"/>
  <c r="BH148" i="69"/>
  <c r="BG148" i="69"/>
  <c r="BE148" i="69"/>
  <c r="T148" i="69"/>
  <c r="R148" i="69"/>
  <c r="P148" i="69"/>
  <c r="J148" i="69"/>
  <c r="BF148" i="69" s="1"/>
  <c r="BK147" i="69"/>
  <c r="BI147" i="69"/>
  <c r="BH147" i="69"/>
  <c r="BG147" i="69"/>
  <c r="BE147" i="69"/>
  <c r="T147" i="69"/>
  <c r="R147" i="69"/>
  <c r="P147" i="69"/>
  <c r="J147" i="69"/>
  <c r="BF147" i="69" s="1"/>
  <c r="BK146" i="69"/>
  <c r="BI146" i="69"/>
  <c r="BH146" i="69"/>
  <c r="BG146" i="69"/>
  <c r="BE146" i="69"/>
  <c r="T146" i="69"/>
  <c r="R146" i="69"/>
  <c r="P146" i="69"/>
  <c r="J146" i="69"/>
  <c r="BF146" i="69" s="1"/>
  <c r="BK145" i="69"/>
  <c r="BI145" i="69"/>
  <c r="BH145" i="69"/>
  <c r="BG145" i="69"/>
  <c r="BE145" i="69"/>
  <c r="T145" i="69"/>
  <c r="R145" i="69"/>
  <c r="P145" i="69"/>
  <c r="J145" i="69"/>
  <c r="BF145" i="69" s="1"/>
  <c r="BK144" i="69"/>
  <c r="BI144" i="69"/>
  <c r="BH144" i="69"/>
  <c r="BG144" i="69"/>
  <c r="BE144" i="69"/>
  <c r="T144" i="69"/>
  <c r="R144" i="69"/>
  <c r="P144" i="69"/>
  <c r="J144" i="69"/>
  <c r="BF144" i="69" s="1"/>
  <c r="BK143" i="69"/>
  <c r="BI143" i="69"/>
  <c r="BH143" i="69"/>
  <c r="BG143" i="69"/>
  <c r="BE143" i="69"/>
  <c r="T143" i="69"/>
  <c r="R143" i="69"/>
  <c r="P143" i="69"/>
  <c r="J143" i="69"/>
  <c r="BF143" i="69" s="1"/>
  <c r="BK142" i="69"/>
  <c r="BI142" i="69"/>
  <c r="BH142" i="69"/>
  <c r="BG142" i="69"/>
  <c r="BE142" i="69"/>
  <c r="T142" i="69"/>
  <c r="R142" i="69"/>
  <c r="P142" i="69"/>
  <c r="J142" i="69"/>
  <c r="BF142" i="69" s="1"/>
  <c r="BK141" i="69"/>
  <c r="BI141" i="69"/>
  <c r="BH141" i="69"/>
  <c r="BG141" i="69"/>
  <c r="BE141" i="69"/>
  <c r="T141" i="69"/>
  <c r="R141" i="69"/>
  <c r="P141" i="69"/>
  <c r="J141" i="69"/>
  <c r="BF141" i="69" s="1"/>
  <c r="BK140" i="69"/>
  <c r="BI140" i="69"/>
  <c r="BH140" i="69"/>
  <c r="BG140" i="69"/>
  <c r="BE140" i="69"/>
  <c r="T140" i="69"/>
  <c r="R140" i="69"/>
  <c r="P140" i="69"/>
  <c r="J140" i="69"/>
  <c r="BF140" i="69" s="1"/>
  <c r="BK139" i="69"/>
  <c r="BI139" i="69"/>
  <c r="BH139" i="69"/>
  <c r="BG139" i="69"/>
  <c r="BE139" i="69"/>
  <c r="T139" i="69"/>
  <c r="R139" i="69"/>
  <c r="R137" i="69" s="1"/>
  <c r="P139" i="69"/>
  <c r="J139" i="69"/>
  <c r="BF139" i="69" s="1"/>
  <c r="BK138" i="69"/>
  <c r="BI138" i="69"/>
  <c r="BH138" i="69"/>
  <c r="BG138" i="69"/>
  <c r="BE138" i="69"/>
  <c r="T138" i="69"/>
  <c r="R138" i="69"/>
  <c r="P138" i="69"/>
  <c r="J138" i="69"/>
  <c r="BF138" i="69" s="1"/>
  <c r="BK136" i="69"/>
  <c r="BI136" i="69"/>
  <c r="BH136" i="69"/>
  <c r="BG136" i="69"/>
  <c r="BE136" i="69"/>
  <c r="T136" i="69"/>
  <c r="T134" i="69" s="1"/>
  <c r="R136" i="69"/>
  <c r="R134" i="69" s="1"/>
  <c r="P136" i="69"/>
  <c r="J136" i="69"/>
  <c r="BF136" i="69" s="1"/>
  <c r="BK135" i="69"/>
  <c r="BI135" i="69"/>
  <c r="BH135" i="69"/>
  <c r="BG135" i="69"/>
  <c r="BE135" i="69"/>
  <c r="T135" i="69"/>
  <c r="R135" i="69"/>
  <c r="P135" i="69"/>
  <c r="J135" i="69"/>
  <c r="BF135" i="69" s="1"/>
  <c r="BK133" i="69"/>
  <c r="BI133" i="69"/>
  <c r="BH133" i="69"/>
  <c r="BG133" i="69"/>
  <c r="BE133" i="69"/>
  <c r="T133" i="69"/>
  <c r="R133" i="69"/>
  <c r="P133" i="69"/>
  <c r="J133" i="69"/>
  <c r="BF133" i="69" s="1"/>
  <c r="BK132" i="69"/>
  <c r="BI132" i="69"/>
  <c r="BH132" i="69"/>
  <c r="BG132" i="69"/>
  <c r="BE132" i="69"/>
  <c r="T132" i="69"/>
  <c r="R132" i="69"/>
  <c r="P132" i="69"/>
  <c r="P130" i="69" s="1"/>
  <c r="J132" i="69"/>
  <c r="BF132" i="69" s="1"/>
  <c r="BK131" i="69"/>
  <c r="BI131" i="69"/>
  <c r="BH131" i="69"/>
  <c r="BG131" i="69"/>
  <c r="BF131" i="69"/>
  <c r="BE131" i="69"/>
  <c r="T131" i="69"/>
  <c r="T130" i="69" s="1"/>
  <c r="R131" i="69"/>
  <c r="R130" i="69" s="1"/>
  <c r="P131" i="69"/>
  <c r="J131" i="69"/>
  <c r="J125" i="69"/>
  <c r="F125" i="69"/>
  <c r="J124" i="69"/>
  <c r="F124" i="69"/>
  <c r="F122" i="69"/>
  <c r="E120" i="69"/>
  <c r="J107" i="69"/>
  <c r="G46" i="4" s="1"/>
  <c r="G45" i="4" s="1"/>
  <c r="J92" i="69"/>
  <c r="F92" i="69"/>
  <c r="J91" i="69"/>
  <c r="F91" i="69"/>
  <c r="F89" i="69"/>
  <c r="E87" i="69"/>
  <c r="J37" i="69"/>
  <c r="J36" i="69"/>
  <c r="J35" i="69"/>
  <c r="J89" i="69"/>
  <c r="E85" i="69"/>
  <c r="BK152" i="66"/>
  <c r="BI152" i="66"/>
  <c r="BH152" i="66"/>
  <c r="BG152" i="66"/>
  <c r="BE152" i="66"/>
  <c r="T152" i="66"/>
  <c r="R152" i="66"/>
  <c r="P152" i="66"/>
  <c r="J152" i="66"/>
  <c r="BF152" i="66" s="1"/>
  <c r="BK151" i="66"/>
  <c r="T151" i="66"/>
  <c r="R151" i="66"/>
  <c r="P151" i="66"/>
  <c r="J151" i="66"/>
  <c r="J101" i="66" s="1"/>
  <c r="BK150" i="66"/>
  <c r="BI150" i="66"/>
  <c r="BH150" i="66"/>
  <c r="BG150" i="66"/>
  <c r="BE150" i="66"/>
  <c r="T150" i="66"/>
  <c r="R150" i="66"/>
  <c r="P150" i="66"/>
  <c r="J150" i="66"/>
  <c r="BF150" i="66" s="1"/>
  <c r="BK149" i="66"/>
  <c r="BI149" i="66"/>
  <c r="BH149" i="66"/>
  <c r="BG149" i="66"/>
  <c r="BE149" i="66"/>
  <c r="T149" i="66"/>
  <c r="R149" i="66"/>
  <c r="P149" i="66"/>
  <c r="J149" i="66"/>
  <c r="BF149" i="66" s="1"/>
  <c r="BK148" i="66"/>
  <c r="BI148" i="66"/>
  <c r="BH148" i="66"/>
  <c r="BG148" i="66"/>
  <c r="BE148" i="66"/>
  <c r="T148" i="66"/>
  <c r="R148" i="66"/>
  <c r="P148" i="66"/>
  <c r="J148" i="66"/>
  <c r="BF148" i="66" s="1"/>
  <c r="BK147" i="66"/>
  <c r="BI147" i="66"/>
  <c r="BH147" i="66"/>
  <c r="BG147" i="66"/>
  <c r="BE147" i="66"/>
  <c r="T147" i="66"/>
  <c r="R147" i="66"/>
  <c r="P147" i="66"/>
  <c r="J147" i="66"/>
  <c r="BF147" i="66" s="1"/>
  <c r="BK146" i="66"/>
  <c r="BI146" i="66"/>
  <c r="BH146" i="66"/>
  <c r="BG146" i="66"/>
  <c r="BE146" i="66"/>
  <c r="T146" i="66"/>
  <c r="R146" i="66"/>
  <c r="P146" i="66"/>
  <c r="J146" i="66"/>
  <c r="BF146" i="66" s="1"/>
  <c r="BK145" i="66"/>
  <c r="BI145" i="66"/>
  <c r="BH145" i="66"/>
  <c r="BG145" i="66"/>
  <c r="BE145" i="66"/>
  <c r="T145" i="66"/>
  <c r="R145" i="66"/>
  <c r="P145" i="66"/>
  <c r="J145" i="66"/>
  <c r="BF145" i="66" s="1"/>
  <c r="BK144" i="66"/>
  <c r="BI144" i="66"/>
  <c r="BH144" i="66"/>
  <c r="BG144" i="66"/>
  <c r="BE144" i="66"/>
  <c r="T144" i="66"/>
  <c r="R144" i="66"/>
  <c r="P144" i="66"/>
  <c r="J144" i="66"/>
  <c r="BF144" i="66" s="1"/>
  <c r="BK143" i="66"/>
  <c r="BI143" i="66"/>
  <c r="BH143" i="66"/>
  <c r="BG143" i="66"/>
  <c r="BE143" i="66"/>
  <c r="T143" i="66"/>
  <c r="R143" i="66"/>
  <c r="P143" i="66"/>
  <c r="J143" i="66"/>
  <c r="BF143" i="66" s="1"/>
  <c r="BK142" i="66"/>
  <c r="BI142" i="66"/>
  <c r="BH142" i="66"/>
  <c r="BG142" i="66"/>
  <c r="BE142" i="66"/>
  <c r="T142" i="66"/>
  <c r="R142" i="66"/>
  <c r="P142" i="66"/>
  <c r="J142" i="66"/>
  <c r="BF142" i="66" s="1"/>
  <c r="BK140" i="66"/>
  <c r="BK139" i="66" s="1"/>
  <c r="J139" i="66" s="1"/>
  <c r="J99" i="66" s="1"/>
  <c r="BI140" i="66"/>
  <c r="BH140" i="66"/>
  <c r="BG140" i="66"/>
  <c r="BE140" i="66"/>
  <c r="T140" i="66"/>
  <c r="T139" i="66" s="1"/>
  <c r="R140" i="66"/>
  <c r="R139" i="66" s="1"/>
  <c r="P140" i="66"/>
  <c r="P139" i="66" s="1"/>
  <c r="J140" i="66"/>
  <c r="BF140" i="66" s="1"/>
  <c r="BK138" i="66"/>
  <c r="BI138" i="66"/>
  <c r="BH138" i="66"/>
  <c r="BG138" i="66"/>
  <c r="BE138" i="66"/>
  <c r="T138" i="66"/>
  <c r="R138" i="66"/>
  <c r="P138" i="66"/>
  <c r="J138" i="66"/>
  <c r="BF138" i="66" s="1"/>
  <c r="BK137" i="66"/>
  <c r="BI137" i="66"/>
  <c r="BH137" i="66"/>
  <c r="BG137" i="66"/>
  <c r="BE137" i="66"/>
  <c r="T137" i="66"/>
  <c r="R137" i="66"/>
  <c r="P137" i="66"/>
  <c r="J137" i="66"/>
  <c r="BF137" i="66" s="1"/>
  <c r="BK136" i="66"/>
  <c r="BI136" i="66"/>
  <c r="BH136" i="66"/>
  <c r="BG136" i="66"/>
  <c r="BE136" i="66"/>
  <c r="T136" i="66"/>
  <c r="R136" i="66"/>
  <c r="P136" i="66"/>
  <c r="J136" i="66"/>
  <c r="BF136" i="66" s="1"/>
  <c r="BK135" i="66"/>
  <c r="BI135" i="66"/>
  <c r="BH135" i="66"/>
  <c r="BG135" i="66"/>
  <c r="BE135" i="66"/>
  <c r="T135" i="66"/>
  <c r="R135" i="66"/>
  <c r="P135" i="66"/>
  <c r="J135" i="66"/>
  <c r="BF135" i="66" s="1"/>
  <c r="BK134" i="66"/>
  <c r="BI134" i="66"/>
  <c r="BH134" i="66"/>
  <c r="BG134" i="66"/>
  <c r="BE134" i="66"/>
  <c r="T134" i="66"/>
  <c r="R134" i="66"/>
  <c r="P134" i="66"/>
  <c r="J134" i="66"/>
  <c r="BF134" i="66" s="1"/>
  <c r="BK133" i="66"/>
  <c r="BI133" i="66"/>
  <c r="BH133" i="66"/>
  <c r="BG133" i="66"/>
  <c r="BE133" i="66"/>
  <c r="T133" i="66"/>
  <c r="R133" i="66"/>
  <c r="P133" i="66"/>
  <c r="J133" i="66"/>
  <c r="BF133" i="66" s="1"/>
  <c r="BK132" i="66"/>
  <c r="BI132" i="66"/>
  <c r="BH132" i="66"/>
  <c r="BG132" i="66"/>
  <c r="BE132" i="66"/>
  <c r="T132" i="66"/>
  <c r="R132" i="66"/>
  <c r="P132" i="66"/>
  <c r="J132" i="66"/>
  <c r="BF132" i="66" s="1"/>
  <c r="BK131" i="66"/>
  <c r="BI131" i="66"/>
  <c r="BH131" i="66"/>
  <c r="BG131" i="66"/>
  <c r="BE131" i="66"/>
  <c r="T131" i="66"/>
  <c r="R131" i="66"/>
  <c r="P131" i="66"/>
  <c r="J131" i="66"/>
  <c r="BF131" i="66" s="1"/>
  <c r="BK130" i="66"/>
  <c r="BI130" i="66"/>
  <c r="BH130" i="66"/>
  <c r="BG130" i="66"/>
  <c r="BE130" i="66"/>
  <c r="T130" i="66"/>
  <c r="R130" i="66"/>
  <c r="P130" i="66"/>
  <c r="J130" i="66"/>
  <c r="BF130" i="66" s="1"/>
  <c r="BK129" i="66"/>
  <c r="BI129" i="66"/>
  <c r="BH129" i="66"/>
  <c r="BG129" i="66"/>
  <c r="BE129" i="66"/>
  <c r="T129" i="66"/>
  <c r="R129" i="66"/>
  <c r="P129" i="66"/>
  <c r="J129" i="66"/>
  <c r="BF129" i="66" s="1"/>
  <c r="BK128" i="66"/>
  <c r="BI128" i="66"/>
  <c r="BH128" i="66"/>
  <c r="BG128" i="66"/>
  <c r="BE128" i="66"/>
  <c r="T128" i="66"/>
  <c r="R128" i="66"/>
  <c r="P128" i="66"/>
  <c r="J128" i="66"/>
  <c r="BF128" i="66" s="1"/>
  <c r="BK127" i="66"/>
  <c r="BI127" i="66"/>
  <c r="BH127" i="66"/>
  <c r="BG127" i="66"/>
  <c r="BE127" i="66"/>
  <c r="T127" i="66"/>
  <c r="R127" i="66"/>
  <c r="P127" i="66"/>
  <c r="J127" i="66"/>
  <c r="BF127" i="66" s="1"/>
  <c r="BK126" i="66"/>
  <c r="BI126" i="66"/>
  <c r="BH126" i="66"/>
  <c r="BG126" i="66"/>
  <c r="BE126" i="66"/>
  <c r="T126" i="66"/>
  <c r="R126" i="66"/>
  <c r="P126" i="66"/>
  <c r="J126" i="66"/>
  <c r="BF126" i="66" s="1"/>
  <c r="J120" i="66"/>
  <c r="F120" i="66"/>
  <c r="J119" i="66"/>
  <c r="F119" i="66"/>
  <c r="F117" i="66"/>
  <c r="E115" i="66"/>
  <c r="J92" i="66"/>
  <c r="F92" i="66"/>
  <c r="J91" i="66"/>
  <c r="F91" i="66"/>
  <c r="F89" i="66"/>
  <c r="E87" i="66"/>
  <c r="J37" i="66"/>
  <c r="J36" i="66"/>
  <c r="J35" i="66"/>
  <c r="J89" i="66"/>
  <c r="BK200" i="64"/>
  <c r="BI200" i="64"/>
  <c r="BH200" i="64"/>
  <c r="BG200" i="64"/>
  <c r="BE200" i="64"/>
  <c r="T200" i="64"/>
  <c r="R200" i="64"/>
  <c r="P200" i="64"/>
  <c r="J200" i="64"/>
  <c r="BF200" i="64" s="1"/>
  <c r="BK199" i="64"/>
  <c r="BI199" i="64"/>
  <c r="BH199" i="64"/>
  <c r="BG199" i="64"/>
  <c r="BE199" i="64"/>
  <c r="T199" i="64"/>
  <c r="R199" i="64"/>
  <c r="P199" i="64"/>
  <c r="J199" i="64"/>
  <c r="BF199" i="64" s="1"/>
  <c r="BK198" i="64"/>
  <c r="BI198" i="64"/>
  <c r="BH198" i="64"/>
  <c r="BG198" i="64"/>
  <c r="BE198" i="64"/>
  <c r="T198" i="64"/>
  <c r="R198" i="64"/>
  <c r="P198" i="64"/>
  <c r="J198" i="64"/>
  <c r="BF198" i="64" s="1"/>
  <c r="BK197" i="64"/>
  <c r="BI197" i="64"/>
  <c r="BH197" i="64"/>
  <c r="BG197" i="64"/>
  <c r="BE197" i="64"/>
  <c r="T197" i="64"/>
  <c r="R197" i="64"/>
  <c r="P197" i="64"/>
  <c r="J197" i="64"/>
  <c r="BF197" i="64" s="1"/>
  <c r="BK195" i="64"/>
  <c r="BI195" i="64"/>
  <c r="BH195" i="64"/>
  <c r="BG195" i="64"/>
  <c r="BE195" i="64"/>
  <c r="T195" i="64"/>
  <c r="R195" i="64"/>
  <c r="P195" i="64"/>
  <c r="P193" i="64" s="1"/>
  <c r="J195" i="64"/>
  <c r="BF195" i="64" s="1"/>
  <c r="BK194" i="64"/>
  <c r="BI194" i="64"/>
  <c r="BH194" i="64"/>
  <c r="BG194" i="64"/>
  <c r="BE194" i="64"/>
  <c r="T194" i="64"/>
  <c r="R194" i="64"/>
  <c r="P194" i="64"/>
  <c r="J194" i="64"/>
  <c r="BF194" i="64" s="1"/>
  <c r="BK191" i="64"/>
  <c r="BI191" i="64"/>
  <c r="BH191" i="64"/>
  <c r="BG191" i="64"/>
  <c r="BE191" i="64"/>
  <c r="T191" i="64"/>
  <c r="R191" i="64"/>
  <c r="P191" i="64"/>
  <c r="J191" i="64"/>
  <c r="BF191" i="64" s="1"/>
  <c r="BK190" i="64"/>
  <c r="BI190" i="64"/>
  <c r="BH190" i="64"/>
  <c r="BG190" i="64"/>
  <c r="BE190" i="64"/>
  <c r="T190" i="64"/>
  <c r="R190" i="64"/>
  <c r="P190" i="64"/>
  <c r="J190" i="64"/>
  <c r="BF190" i="64" s="1"/>
  <c r="BK189" i="64"/>
  <c r="BI189" i="64"/>
  <c r="BH189" i="64"/>
  <c r="BG189" i="64"/>
  <c r="BE189" i="64"/>
  <c r="T189" i="64"/>
  <c r="R189" i="64"/>
  <c r="P189" i="64"/>
  <c r="J189" i="64"/>
  <c r="BF189" i="64" s="1"/>
  <c r="BK188" i="64"/>
  <c r="BI188" i="64"/>
  <c r="BH188" i="64"/>
  <c r="BG188" i="64"/>
  <c r="BE188" i="64"/>
  <c r="T188" i="64"/>
  <c r="R188" i="64"/>
  <c r="P188" i="64"/>
  <c r="J188" i="64"/>
  <c r="BF188" i="64" s="1"/>
  <c r="BK185" i="64"/>
  <c r="BK184" i="64" s="1"/>
  <c r="J184" i="64" s="1"/>
  <c r="J101" i="64" s="1"/>
  <c r="BI185" i="64"/>
  <c r="BH185" i="64"/>
  <c r="BG185" i="64"/>
  <c r="BE185" i="64"/>
  <c r="T185" i="64"/>
  <c r="T184" i="64" s="1"/>
  <c r="R185" i="64"/>
  <c r="R184" i="64" s="1"/>
  <c r="P185" i="64"/>
  <c r="P184" i="64" s="1"/>
  <c r="J185" i="64"/>
  <c r="BF185" i="64" s="1"/>
  <c r="BK183" i="64"/>
  <c r="BI183" i="64"/>
  <c r="BH183" i="64"/>
  <c r="BG183" i="64"/>
  <c r="BE183" i="64"/>
  <c r="T183" i="64"/>
  <c r="R183" i="64"/>
  <c r="P183" i="64"/>
  <c r="J183" i="64"/>
  <c r="BF183" i="64" s="1"/>
  <c r="BK182" i="64"/>
  <c r="BI182" i="64"/>
  <c r="BH182" i="64"/>
  <c r="BG182" i="64"/>
  <c r="BE182" i="64"/>
  <c r="T182" i="64"/>
  <c r="R182" i="64"/>
  <c r="P182" i="64"/>
  <c r="J182" i="64"/>
  <c r="BF182" i="64" s="1"/>
  <c r="BK181" i="64"/>
  <c r="BI181" i="64"/>
  <c r="BH181" i="64"/>
  <c r="BG181" i="64"/>
  <c r="BE181" i="64"/>
  <c r="T181" i="64"/>
  <c r="R181" i="64"/>
  <c r="P181" i="64"/>
  <c r="J181" i="64"/>
  <c r="BF181" i="64" s="1"/>
  <c r="BK180" i="64"/>
  <c r="BI180" i="64"/>
  <c r="BH180" i="64"/>
  <c r="BG180" i="64"/>
  <c r="BE180" i="64"/>
  <c r="T180" i="64"/>
  <c r="R180" i="64"/>
  <c r="P180" i="64"/>
  <c r="J180" i="64"/>
  <c r="BF180" i="64" s="1"/>
  <c r="BK179" i="64"/>
  <c r="BI179" i="64"/>
  <c r="BH179" i="64"/>
  <c r="BG179" i="64"/>
  <c r="BE179" i="64"/>
  <c r="T179" i="64"/>
  <c r="R179" i="64"/>
  <c r="P179" i="64"/>
  <c r="J179" i="64"/>
  <c r="BF179" i="64" s="1"/>
  <c r="BK178" i="64"/>
  <c r="BI178" i="64"/>
  <c r="BH178" i="64"/>
  <c r="BG178" i="64"/>
  <c r="BE178" i="64"/>
  <c r="T178" i="64"/>
  <c r="R178" i="64"/>
  <c r="P178" i="64"/>
  <c r="J178" i="64"/>
  <c r="BF178" i="64" s="1"/>
  <c r="BK177" i="64"/>
  <c r="BI177" i="64"/>
  <c r="BH177" i="64"/>
  <c r="BG177" i="64"/>
  <c r="BE177" i="64"/>
  <c r="T177" i="64"/>
  <c r="R177" i="64"/>
  <c r="P177" i="64"/>
  <c r="J177" i="64"/>
  <c r="BF177" i="64" s="1"/>
  <c r="BK176" i="64"/>
  <c r="BI176" i="64"/>
  <c r="BH176" i="64"/>
  <c r="BG176" i="64"/>
  <c r="BE176" i="64"/>
  <c r="T176" i="64"/>
  <c r="R176" i="64"/>
  <c r="P176" i="64"/>
  <c r="J176" i="64"/>
  <c r="BF176" i="64" s="1"/>
  <c r="BK175" i="64"/>
  <c r="BI175" i="64"/>
  <c r="BH175" i="64"/>
  <c r="BG175" i="64"/>
  <c r="BE175" i="64"/>
  <c r="T175" i="64"/>
  <c r="R175" i="64"/>
  <c r="P175" i="64"/>
  <c r="J175" i="64"/>
  <c r="BF175" i="64" s="1"/>
  <c r="BK174" i="64"/>
  <c r="BI174" i="64"/>
  <c r="BH174" i="64"/>
  <c r="BG174" i="64"/>
  <c r="BE174" i="64"/>
  <c r="T174" i="64"/>
  <c r="R174" i="64"/>
  <c r="P174" i="64"/>
  <c r="J174" i="64"/>
  <c r="BF174" i="64" s="1"/>
  <c r="BK173" i="64"/>
  <c r="BI173" i="64"/>
  <c r="BH173" i="64"/>
  <c r="BG173" i="64"/>
  <c r="BE173" i="64"/>
  <c r="T173" i="64"/>
  <c r="R173" i="64"/>
  <c r="P173" i="64"/>
  <c r="J173" i="64"/>
  <c r="BF173" i="64" s="1"/>
  <c r="BK172" i="64"/>
  <c r="BI172" i="64"/>
  <c r="BH172" i="64"/>
  <c r="BG172" i="64"/>
  <c r="BE172" i="64"/>
  <c r="T172" i="64"/>
  <c r="R172" i="64"/>
  <c r="P172" i="64"/>
  <c r="J172" i="64"/>
  <c r="BF172" i="64" s="1"/>
  <c r="BK171" i="64"/>
  <c r="BI171" i="64"/>
  <c r="BH171" i="64"/>
  <c r="BG171" i="64"/>
  <c r="BE171" i="64"/>
  <c r="T171" i="64"/>
  <c r="R171" i="64"/>
  <c r="P171" i="64"/>
  <c r="J171" i="64"/>
  <c r="BF171" i="64" s="1"/>
  <c r="BK170" i="64"/>
  <c r="BI170" i="64"/>
  <c r="BH170" i="64"/>
  <c r="BG170" i="64"/>
  <c r="BE170" i="64"/>
  <c r="T170" i="64"/>
  <c r="R170" i="64"/>
  <c r="P170" i="64"/>
  <c r="J170" i="64"/>
  <c r="BF170" i="64" s="1"/>
  <c r="BK169" i="64"/>
  <c r="BI169" i="64"/>
  <c r="BH169" i="64"/>
  <c r="BG169" i="64"/>
  <c r="BE169" i="64"/>
  <c r="T169" i="64"/>
  <c r="R169" i="64"/>
  <c r="P169" i="64"/>
  <c r="J169" i="64"/>
  <c r="BF169" i="64" s="1"/>
  <c r="BK168" i="64"/>
  <c r="BI168" i="64"/>
  <c r="BH168" i="64"/>
  <c r="BG168" i="64"/>
  <c r="BE168" i="64"/>
  <c r="T168" i="64"/>
  <c r="R168" i="64"/>
  <c r="P168" i="64"/>
  <c r="J168" i="64"/>
  <c r="BF168" i="64" s="1"/>
  <c r="BK167" i="64"/>
  <c r="BI167" i="64"/>
  <c r="BH167" i="64"/>
  <c r="BG167" i="64"/>
  <c r="BE167" i="64"/>
  <c r="T167" i="64"/>
  <c r="R167" i="64"/>
  <c r="P167" i="64"/>
  <c r="J167" i="64"/>
  <c r="BF167" i="64" s="1"/>
  <c r="BK166" i="64"/>
  <c r="BI166" i="64"/>
  <c r="BH166" i="64"/>
  <c r="BG166" i="64"/>
  <c r="BE166" i="64"/>
  <c r="T166" i="64"/>
  <c r="R166" i="64"/>
  <c r="P166" i="64"/>
  <c r="J166" i="64"/>
  <c r="BF166" i="64" s="1"/>
  <c r="BK165" i="64"/>
  <c r="BI165" i="64"/>
  <c r="BH165" i="64"/>
  <c r="BG165" i="64"/>
  <c r="BE165" i="64"/>
  <c r="T165" i="64"/>
  <c r="R165" i="64"/>
  <c r="P165" i="64"/>
  <c r="J165" i="64"/>
  <c r="BF165" i="64" s="1"/>
  <c r="BK164" i="64"/>
  <c r="BI164" i="64"/>
  <c r="BH164" i="64"/>
  <c r="BG164" i="64"/>
  <c r="BE164" i="64"/>
  <c r="T164" i="64"/>
  <c r="R164" i="64"/>
  <c r="P164" i="64"/>
  <c r="J164" i="64"/>
  <c r="BF164" i="64" s="1"/>
  <c r="BK163" i="64"/>
  <c r="BI163" i="64"/>
  <c r="BH163" i="64"/>
  <c r="BG163" i="64"/>
  <c r="BE163" i="64"/>
  <c r="T163" i="64"/>
  <c r="R163" i="64"/>
  <c r="P163" i="64"/>
  <c r="J163" i="64"/>
  <c r="BF163" i="64" s="1"/>
  <c r="BK162" i="64"/>
  <c r="BI162" i="64"/>
  <c r="BH162" i="64"/>
  <c r="BG162" i="64"/>
  <c r="BE162" i="64"/>
  <c r="T162" i="64"/>
  <c r="R162" i="64"/>
  <c r="P162" i="64"/>
  <c r="J162" i="64"/>
  <c r="BF162" i="64" s="1"/>
  <c r="BK161" i="64"/>
  <c r="BI161" i="64"/>
  <c r="BH161" i="64"/>
  <c r="BG161" i="64"/>
  <c r="BE161" i="64"/>
  <c r="T161" i="64"/>
  <c r="R161" i="64"/>
  <c r="P161" i="64"/>
  <c r="J161" i="64"/>
  <c r="BF161" i="64" s="1"/>
  <c r="BK160" i="64"/>
  <c r="BI160" i="64"/>
  <c r="BH160" i="64"/>
  <c r="BG160" i="64"/>
  <c r="BE160" i="64"/>
  <c r="T160" i="64"/>
  <c r="R160" i="64"/>
  <c r="P160" i="64"/>
  <c r="J160" i="64"/>
  <c r="BF160" i="64" s="1"/>
  <c r="BK159" i="64"/>
  <c r="BI159" i="64"/>
  <c r="BH159" i="64"/>
  <c r="BG159" i="64"/>
  <c r="BE159" i="64"/>
  <c r="T159" i="64"/>
  <c r="R159" i="64"/>
  <c r="P159" i="64"/>
  <c r="J159" i="64"/>
  <c r="BF159" i="64" s="1"/>
  <c r="BK158" i="64"/>
  <c r="BI158" i="64"/>
  <c r="BH158" i="64"/>
  <c r="BG158" i="64"/>
  <c r="BE158" i="64"/>
  <c r="T158" i="64"/>
  <c r="R158" i="64"/>
  <c r="P158" i="64"/>
  <c r="J158" i="64"/>
  <c r="BF158" i="64" s="1"/>
  <c r="BK157" i="64"/>
  <c r="BI157" i="64"/>
  <c r="BH157" i="64"/>
  <c r="BG157" i="64"/>
  <c r="BE157" i="64"/>
  <c r="T157" i="64"/>
  <c r="R157" i="64"/>
  <c r="P157" i="64"/>
  <c r="J157" i="64"/>
  <c r="BF157" i="64" s="1"/>
  <c r="BK156" i="64"/>
  <c r="BI156" i="64"/>
  <c r="BH156" i="64"/>
  <c r="BG156" i="64"/>
  <c r="BE156" i="64"/>
  <c r="T156" i="64"/>
  <c r="R156" i="64"/>
  <c r="P156" i="64"/>
  <c r="J156" i="64"/>
  <c r="BF156" i="64" s="1"/>
  <c r="BK155" i="64"/>
  <c r="BI155" i="64"/>
  <c r="BH155" i="64"/>
  <c r="BG155" i="64"/>
  <c r="BE155" i="64"/>
  <c r="T155" i="64"/>
  <c r="R155" i="64"/>
  <c r="P155" i="64"/>
  <c r="J155" i="64"/>
  <c r="BF155" i="64" s="1"/>
  <c r="BK154" i="64"/>
  <c r="BI154" i="64"/>
  <c r="BH154" i="64"/>
  <c r="BG154" i="64"/>
  <c r="BE154" i="64"/>
  <c r="T154" i="64"/>
  <c r="R154" i="64"/>
  <c r="P154" i="64"/>
  <c r="J154" i="64"/>
  <c r="BF154" i="64" s="1"/>
  <c r="BK153" i="64"/>
  <c r="BI153" i="64"/>
  <c r="BH153" i="64"/>
  <c r="BG153" i="64"/>
  <c r="BE153" i="64"/>
  <c r="T153" i="64"/>
  <c r="R153" i="64"/>
  <c r="P153" i="64"/>
  <c r="J153" i="64"/>
  <c r="BF153" i="64" s="1"/>
  <c r="BK152" i="64"/>
  <c r="BI152" i="64"/>
  <c r="BH152" i="64"/>
  <c r="BG152" i="64"/>
  <c r="BE152" i="64"/>
  <c r="T152" i="64"/>
  <c r="R152" i="64"/>
  <c r="P152" i="64"/>
  <c r="J152" i="64"/>
  <c r="BF152" i="64" s="1"/>
  <c r="BK150" i="64"/>
  <c r="BI150" i="64"/>
  <c r="BH150" i="64"/>
  <c r="BG150" i="64"/>
  <c r="BE150" i="64"/>
  <c r="T150" i="64"/>
  <c r="R150" i="64"/>
  <c r="P150" i="64"/>
  <c r="J150" i="64"/>
  <c r="BF150" i="64" s="1"/>
  <c r="BK149" i="64"/>
  <c r="BI149" i="64"/>
  <c r="BH149" i="64"/>
  <c r="BG149" i="64"/>
  <c r="BE149" i="64"/>
  <c r="T149" i="64"/>
  <c r="R149" i="64"/>
  <c r="P149" i="64"/>
  <c r="P148" i="64" s="1"/>
  <c r="J149" i="64"/>
  <c r="BF149" i="64" s="1"/>
  <c r="BK147" i="64"/>
  <c r="BI147" i="64"/>
  <c r="BH147" i="64"/>
  <c r="BG147" i="64"/>
  <c r="BE147" i="64"/>
  <c r="T147" i="64"/>
  <c r="R147" i="64"/>
  <c r="P147" i="64"/>
  <c r="J147" i="64"/>
  <c r="BF147" i="64" s="1"/>
  <c r="BK146" i="64"/>
  <c r="BI146" i="64"/>
  <c r="BH146" i="64"/>
  <c r="BG146" i="64"/>
  <c r="BE146" i="64"/>
  <c r="T146" i="64"/>
  <c r="R146" i="64"/>
  <c r="P146" i="64"/>
  <c r="J146" i="64"/>
  <c r="BF146" i="64" s="1"/>
  <c r="BK145" i="64"/>
  <c r="BI145" i="64"/>
  <c r="BH145" i="64"/>
  <c r="BG145" i="64"/>
  <c r="BE145" i="64"/>
  <c r="T145" i="64"/>
  <c r="R145" i="64"/>
  <c r="P145" i="64"/>
  <c r="J145" i="64"/>
  <c r="BF145" i="64" s="1"/>
  <c r="BK144" i="64"/>
  <c r="BI144" i="64"/>
  <c r="BH144" i="64"/>
  <c r="BG144" i="64"/>
  <c r="BE144" i="64"/>
  <c r="T144" i="64"/>
  <c r="R144" i="64"/>
  <c r="P144" i="64"/>
  <c r="J144" i="64"/>
  <c r="BF144" i="64" s="1"/>
  <c r="BK143" i="64"/>
  <c r="BI143" i="64"/>
  <c r="BH143" i="64"/>
  <c r="BG143" i="64"/>
  <c r="BE143" i="64"/>
  <c r="T143" i="64"/>
  <c r="R143" i="64"/>
  <c r="P143" i="64"/>
  <c r="J143" i="64"/>
  <c r="BF143" i="64" s="1"/>
  <c r="BK142" i="64"/>
  <c r="BI142" i="64"/>
  <c r="BH142" i="64"/>
  <c r="BG142" i="64"/>
  <c r="BE142" i="64"/>
  <c r="T142" i="64"/>
  <c r="R142" i="64"/>
  <c r="P142" i="64"/>
  <c r="J142" i="64"/>
  <c r="BF142" i="64" s="1"/>
  <c r="BK141" i="64"/>
  <c r="BI141" i="64"/>
  <c r="BH141" i="64"/>
  <c r="BG141" i="64"/>
  <c r="BE141" i="64"/>
  <c r="T141" i="64"/>
  <c r="R141" i="64"/>
  <c r="P141" i="64"/>
  <c r="J141" i="64"/>
  <c r="BF141" i="64" s="1"/>
  <c r="BK140" i="64"/>
  <c r="BI140" i="64"/>
  <c r="BH140" i="64"/>
  <c r="BG140" i="64"/>
  <c r="BE140" i="64"/>
  <c r="T140" i="64"/>
  <c r="R140" i="64"/>
  <c r="P140" i="64"/>
  <c r="J140" i="64"/>
  <c r="BF140" i="64" s="1"/>
  <c r="BK139" i="64"/>
  <c r="BI139" i="64"/>
  <c r="BH139" i="64"/>
  <c r="BG139" i="64"/>
  <c r="BE139" i="64"/>
  <c r="T139" i="64"/>
  <c r="R139" i="64"/>
  <c r="P139" i="64"/>
  <c r="J139" i="64"/>
  <c r="BF139" i="64" s="1"/>
  <c r="BK138" i="64"/>
  <c r="BI138" i="64"/>
  <c r="BH138" i="64"/>
  <c r="BG138" i="64"/>
  <c r="BE138" i="64"/>
  <c r="T138" i="64"/>
  <c r="R138" i="64"/>
  <c r="P138" i="64"/>
  <c r="J138" i="64"/>
  <c r="BF138" i="64" s="1"/>
  <c r="BK137" i="64"/>
  <c r="BI137" i="64"/>
  <c r="BH137" i="64"/>
  <c r="BG137" i="64"/>
  <c r="BE137" i="64"/>
  <c r="T137" i="64"/>
  <c r="R137" i="64"/>
  <c r="P137" i="64"/>
  <c r="J137" i="64"/>
  <c r="BF137" i="64" s="1"/>
  <c r="BK136" i="64"/>
  <c r="BI136" i="64"/>
  <c r="BH136" i="64"/>
  <c r="BG136" i="64"/>
  <c r="BE136" i="64"/>
  <c r="T136" i="64"/>
  <c r="R136" i="64"/>
  <c r="P136" i="64"/>
  <c r="J136" i="64"/>
  <c r="BF136" i="64" s="1"/>
  <c r="BK135" i="64"/>
  <c r="BI135" i="64"/>
  <c r="BH135" i="64"/>
  <c r="BG135" i="64"/>
  <c r="BE135" i="64"/>
  <c r="T135" i="64"/>
  <c r="R135" i="64"/>
  <c r="P135" i="64"/>
  <c r="J135" i="64"/>
  <c r="BF135" i="64" s="1"/>
  <c r="BK134" i="64"/>
  <c r="BI134" i="64"/>
  <c r="BH134" i="64"/>
  <c r="BG134" i="64"/>
  <c r="BE134" i="64"/>
  <c r="T134" i="64"/>
  <c r="R134" i="64"/>
  <c r="P134" i="64"/>
  <c r="J134" i="64"/>
  <c r="BF134" i="64" s="1"/>
  <c r="BK133" i="64"/>
  <c r="BI133" i="64"/>
  <c r="BH133" i="64"/>
  <c r="BG133" i="64"/>
  <c r="BE133" i="64"/>
  <c r="T133" i="64"/>
  <c r="R133" i="64"/>
  <c r="P133" i="64"/>
  <c r="J133" i="64"/>
  <c r="BF133" i="64" s="1"/>
  <c r="BK132" i="64"/>
  <c r="BI132" i="64"/>
  <c r="BH132" i="64"/>
  <c r="BG132" i="64"/>
  <c r="BE132" i="64"/>
  <c r="T132" i="64"/>
  <c r="R132" i="64"/>
  <c r="P132" i="64"/>
  <c r="J132" i="64"/>
  <c r="BF132" i="64" s="1"/>
  <c r="BK131" i="64"/>
  <c r="BI131" i="64"/>
  <c r="BH131" i="64"/>
  <c r="BG131" i="64"/>
  <c r="BE131" i="64"/>
  <c r="T131" i="64"/>
  <c r="R131" i="64"/>
  <c r="P131" i="64"/>
  <c r="J131" i="64"/>
  <c r="BF131" i="64" s="1"/>
  <c r="J125" i="64"/>
  <c r="F125" i="64"/>
  <c r="J124" i="64"/>
  <c r="F124" i="64"/>
  <c r="F122" i="64"/>
  <c r="E120" i="64"/>
  <c r="J92" i="64"/>
  <c r="F92" i="64"/>
  <c r="J91" i="64"/>
  <c r="F91" i="64"/>
  <c r="F89" i="64"/>
  <c r="E87" i="64"/>
  <c r="J37" i="64"/>
  <c r="J36" i="64"/>
  <c r="J35" i="64"/>
  <c r="J89" i="64"/>
  <c r="BK178" i="63"/>
  <c r="BI178" i="63"/>
  <c r="BH178" i="63"/>
  <c r="BG178" i="63"/>
  <c r="BE178" i="63"/>
  <c r="T178" i="63"/>
  <c r="R178" i="63"/>
  <c r="P178" i="63"/>
  <c r="J178" i="63"/>
  <c r="BF178" i="63" s="1"/>
  <c r="BK177" i="63"/>
  <c r="BI177" i="63"/>
  <c r="BH177" i="63"/>
  <c r="BG177" i="63"/>
  <c r="BE177" i="63"/>
  <c r="T177" i="63"/>
  <c r="R177" i="63"/>
  <c r="P177" i="63"/>
  <c r="J177" i="63"/>
  <c r="BF177" i="63" s="1"/>
  <c r="BK176" i="63"/>
  <c r="BI176" i="63"/>
  <c r="BH176" i="63"/>
  <c r="BG176" i="63"/>
  <c r="BE176" i="63"/>
  <c r="T176" i="63"/>
  <c r="R176" i="63"/>
  <c r="P176" i="63"/>
  <c r="J176" i="63"/>
  <c r="BF176" i="63" s="1"/>
  <c r="BK175" i="63"/>
  <c r="BI175" i="63"/>
  <c r="BH175" i="63"/>
  <c r="BG175" i="63"/>
  <c r="BE175" i="63"/>
  <c r="T175" i="63"/>
  <c r="R175" i="63"/>
  <c r="P175" i="63"/>
  <c r="J175" i="63"/>
  <c r="BF175" i="63" s="1"/>
  <c r="BK174" i="63"/>
  <c r="BI174" i="63"/>
  <c r="BH174" i="63"/>
  <c r="BG174" i="63"/>
  <c r="BE174" i="63"/>
  <c r="T174" i="63"/>
  <c r="R174" i="63"/>
  <c r="P174" i="63"/>
  <c r="J174" i="63"/>
  <c r="BF174" i="63" s="1"/>
  <c r="BK173" i="63"/>
  <c r="BI173" i="63"/>
  <c r="BH173" i="63"/>
  <c r="BG173" i="63"/>
  <c r="BE173" i="63"/>
  <c r="T173" i="63"/>
  <c r="R173" i="63"/>
  <c r="P173" i="63"/>
  <c r="J173" i="63"/>
  <c r="BF173" i="63" s="1"/>
  <c r="BK172" i="63"/>
  <c r="BI172" i="63"/>
  <c r="BH172" i="63"/>
  <c r="BG172" i="63"/>
  <c r="BE172" i="63"/>
  <c r="T172" i="63"/>
  <c r="R172" i="63"/>
  <c r="P172" i="63"/>
  <c r="J172" i="63"/>
  <c r="BF172" i="63" s="1"/>
  <c r="BK171" i="63"/>
  <c r="BI171" i="63"/>
  <c r="BH171" i="63"/>
  <c r="BG171" i="63"/>
  <c r="BE171" i="63"/>
  <c r="T171" i="63"/>
  <c r="R171" i="63"/>
  <c r="P171" i="63"/>
  <c r="J171" i="63"/>
  <c r="BF171" i="63" s="1"/>
  <c r="BK170" i="63"/>
  <c r="BI170" i="63"/>
  <c r="BH170" i="63"/>
  <c r="BG170" i="63"/>
  <c r="BE170" i="63"/>
  <c r="T170" i="63"/>
  <c r="R170" i="63"/>
  <c r="P170" i="63"/>
  <c r="J170" i="63"/>
  <c r="BF170" i="63" s="1"/>
  <c r="BK169" i="63"/>
  <c r="BI169" i="63"/>
  <c r="BH169" i="63"/>
  <c r="BG169" i="63"/>
  <c r="BF169" i="63"/>
  <c r="BE169" i="63"/>
  <c r="T169" i="63"/>
  <c r="R169" i="63"/>
  <c r="P169" i="63"/>
  <c r="J169" i="63"/>
  <c r="BK166" i="63"/>
  <c r="BI166" i="63"/>
  <c r="BH166" i="63"/>
  <c r="BG166" i="63"/>
  <c r="BE166" i="63"/>
  <c r="T166" i="63"/>
  <c r="R166" i="63"/>
  <c r="P166" i="63"/>
  <c r="J166" i="63"/>
  <c r="BF166" i="63" s="1"/>
  <c r="BK165" i="63"/>
  <c r="BI165" i="63"/>
  <c r="BH165" i="63"/>
  <c r="BG165" i="63"/>
  <c r="BE165" i="63"/>
  <c r="T165" i="63"/>
  <c r="R165" i="63"/>
  <c r="P165" i="63"/>
  <c r="J165" i="63"/>
  <c r="BF165" i="63" s="1"/>
  <c r="BK164" i="63"/>
  <c r="BI164" i="63"/>
  <c r="BH164" i="63"/>
  <c r="BG164" i="63"/>
  <c r="BE164" i="63"/>
  <c r="T164" i="63"/>
  <c r="R164" i="63"/>
  <c r="P164" i="63"/>
  <c r="J164" i="63"/>
  <c r="BF164" i="63" s="1"/>
  <c r="BK163" i="63"/>
  <c r="BI163" i="63"/>
  <c r="BH163" i="63"/>
  <c r="BG163" i="63"/>
  <c r="BE163" i="63"/>
  <c r="T163" i="63"/>
  <c r="R163" i="63"/>
  <c r="P163" i="63"/>
  <c r="J163" i="63"/>
  <c r="BF163" i="63" s="1"/>
  <c r="BK162" i="63"/>
  <c r="BI162" i="63"/>
  <c r="BH162" i="63"/>
  <c r="BG162" i="63"/>
  <c r="BE162" i="63"/>
  <c r="T162" i="63"/>
  <c r="R162" i="63"/>
  <c r="P162" i="63"/>
  <c r="J162" i="63"/>
  <c r="BF162" i="63" s="1"/>
  <c r="BK161" i="63"/>
  <c r="BI161" i="63"/>
  <c r="BH161" i="63"/>
  <c r="BG161" i="63"/>
  <c r="BE161" i="63"/>
  <c r="T161" i="63"/>
  <c r="R161" i="63"/>
  <c r="P161" i="63"/>
  <c r="J161" i="63"/>
  <c r="BF161" i="63" s="1"/>
  <c r="BK160" i="63"/>
  <c r="BI160" i="63"/>
  <c r="BH160" i="63"/>
  <c r="BG160" i="63"/>
  <c r="BE160" i="63"/>
  <c r="T160" i="63"/>
  <c r="R160" i="63"/>
  <c r="P160" i="63"/>
  <c r="J160" i="63"/>
  <c r="BF160" i="63" s="1"/>
  <c r="BK159" i="63"/>
  <c r="BI159" i="63"/>
  <c r="BH159" i="63"/>
  <c r="BG159" i="63"/>
  <c r="BE159" i="63"/>
  <c r="T159" i="63"/>
  <c r="R159" i="63"/>
  <c r="P159" i="63"/>
  <c r="J159" i="63"/>
  <c r="BF159" i="63" s="1"/>
  <c r="BK158" i="63"/>
  <c r="BI158" i="63"/>
  <c r="BH158" i="63"/>
  <c r="BG158" i="63"/>
  <c r="BE158" i="63"/>
  <c r="T158" i="63"/>
  <c r="R158" i="63"/>
  <c r="P158" i="63"/>
  <c r="J158" i="63"/>
  <c r="BF158" i="63" s="1"/>
  <c r="BK157" i="63"/>
  <c r="BI157" i="63"/>
  <c r="BH157" i="63"/>
  <c r="BG157" i="63"/>
  <c r="BE157" i="63"/>
  <c r="T157" i="63"/>
  <c r="R157" i="63"/>
  <c r="P157" i="63"/>
  <c r="J157" i="63"/>
  <c r="BF157" i="63" s="1"/>
  <c r="BK156" i="63"/>
  <c r="BI156" i="63"/>
  <c r="BH156" i="63"/>
  <c r="BG156" i="63"/>
  <c r="BE156" i="63"/>
  <c r="T156" i="63"/>
  <c r="R156" i="63"/>
  <c r="P156" i="63"/>
  <c r="J156" i="63"/>
  <c r="BF156" i="63" s="1"/>
  <c r="BK155" i="63"/>
  <c r="BI155" i="63"/>
  <c r="BH155" i="63"/>
  <c r="BG155" i="63"/>
  <c r="BE155" i="63"/>
  <c r="T155" i="63"/>
  <c r="R155" i="63"/>
  <c r="P155" i="63"/>
  <c r="J155" i="63"/>
  <c r="BF155" i="63" s="1"/>
  <c r="BK154" i="63"/>
  <c r="BI154" i="63"/>
  <c r="BH154" i="63"/>
  <c r="BG154" i="63"/>
  <c r="BE154" i="63"/>
  <c r="T154" i="63"/>
  <c r="R154" i="63"/>
  <c r="P154" i="63"/>
  <c r="J154" i="63"/>
  <c r="BF154" i="63" s="1"/>
  <c r="BK153" i="63"/>
  <c r="BI153" i="63"/>
  <c r="BH153" i="63"/>
  <c r="BG153" i="63"/>
  <c r="BE153" i="63"/>
  <c r="T153" i="63"/>
  <c r="R153" i="63"/>
  <c r="P153" i="63"/>
  <c r="J153" i="63"/>
  <c r="BF153" i="63" s="1"/>
  <c r="BK152" i="63"/>
  <c r="BI152" i="63"/>
  <c r="BH152" i="63"/>
  <c r="BG152" i="63"/>
  <c r="BE152" i="63"/>
  <c r="T152" i="63"/>
  <c r="R152" i="63"/>
  <c r="P152" i="63"/>
  <c r="J152" i="63"/>
  <c r="BF152" i="63" s="1"/>
  <c r="BK149" i="63"/>
  <c r="BI149" i="63"/>
  <c r="BH149" i="63"/>
  <c r="BG149" i="63"/>
  <c r="BE149" i="63"/>
  <c r="T149" i="63"/>
  <c r="R149" i="63"/>
  <c r="P149" i="63"/>
  <c r="J149" i="63"/>
  <c r="BF149" i="63" s="1"/>
  <c r="BK148" i="63"/>
  <c r="BI148" i="63"/>
  <c r="BH148" i="63"/>
  <c r="BG148" i="63"/>
  <c r="BE148" i="63"/>
  <c r="T148" i="63"/>
  <c r="R148" i="63"/>
  <c r="R147" i="63" s="1"/>
  <c r="P148" i="63"/>
  <c r="J148" i="63"/>
  <c r="BF148" i="63" s="1"/>
  <c r="BK146" i="63"/>
  <c r="BK145" i="63" s="1"/>
  <c r="J145" i="63" s="1"/>
  <c r="J101" i="63" s="1"/>
  <c r="BI146" i="63"/>
  <c r="BH146" i="63"/>
  <c r="BG146" i="63"/>
  <c r="BE146" i="63"/>
  <c r="T146" i="63"/>
  <c r="T145" i="63" s="1"/>
  <c r="R146" i="63"/>
  <c r="R145" i="63" s="1"/>
  <c r="P146" i="63"/>
  <c r="P145" i="63" s="1"/>
  <c r="J146" i="63"/>
  <c r="BF146" i="63" s="1"/>
  <c r="BK144" i="63"/>
  <c r="BI144" i="63"/>
  <c r="BH144" i="63"/>
  <c r="BG144" i="63"/>
  <c r="BE144" i="63"/>
  <c r="T144" i="63"/>
  <c r="R144" i="63"/>
  <c r="P144" i="63"/>
  <c r="J144" i="63"/>
  <c r="BF144" i="63" s="1"/>
  <c r="BK143" i="63"/>
  <c r="BK142" i="63" s="1"/>
  <c r="J142" i="63" s="1"/>
  <c r="J100" i="63" s="1"/>
  <c r="BI143" i="63"/>
  <c r="BH143" i="63"/>
  <c r="BG143" i="63"/>
  <c r="BE143" i="63"/>
  <c r="T143" i="63"/>
  <c r="R143" i="63"/>
  <c r="P143" i="63"/>
  <c r="J143" i="63"/>
  <c r="BF143" i="63" s="1"/>
  <c r="BK141" i="63"/>
  <c r="BI141" i="63"/>
  <c r="BH141" i="63"/>
  <c r="BG141" i="63"/>
  <c r="BE141" i="63"/>
  <c r="T141" i="63"/>
  <c r="R141" i="63"/>
  <c r="P141" i="63"/>
  <c r="J141" i="63"/>
  <c r="BF141" i="63" s="1"/>
  <c r="BK140" i="63"/>
  <c r="BI140" i="63"/>
  <c r="BH140" i="63"/>
  <c r="BG140" i="63"/>
  <c r="BE140" i="63"/>
  <c r="T140" i="63"/>
  <c r="R140" i="63"/>
  <c r="P140" i="63"/>
  <c r="J140" i="63"/>
  <c r="BF140" i="63" s="1"/>
  <c r="BK139" i="63"/>
  <c r="BI139" i="63"/>
  <c r="BH139" i="63"/>
  <c r="BG139" i="63"/>
  <c r="BE139" i="63"/>
  <c r="T139" i="63"/>
  <c r="R139" i="63"/>
  <c r="P139" i="63"/>
  <c r="J139" i="63"/>
  <c r="BF139" i="63" s="1"/>
  <c r="BK138" i="63"/>
  <c r="BI138" i="63"/>
  <c r="BH138" i="63"/>
  <c r="BG138" i="63"/>
  <c r="BE138" i="63"/>
  <c r="T138" i="63"/>
  <c r="R138" i="63"/>
  <c r="P138" i="63"/>
  <c r="J138" i="63"/>
  <c r="BF138" i="63" s="1"/>
  <c r="BK136" i="63"/>
  <c r="BI136" i="63"/>
  <c r="BH136" i="63"/>
  <c r="BG136" i="63"/>
  <c r="BE136" i="63"/>
  <c r="T136" i="63"/>
  <c r="R136" i="63"/>
  <c r="P136" i="63"/>
  <c r="J136" i="63"/>
  <c r="BF136" i="63" s="1"/>
  <c r="BK135" i="63"/>
  <c r="BI135" i="63"/>
  <c r="BH135" i="63"/>
  <c r="BG135" i="63"/>
  <c r="BE135" i="63"/>
  <c r="T135" i="63"/>
  <c r="R135" i="63"/>
  <c r="P135" i="63"/>
  <c r="J135" i="63"/>
  <c r="BF135" i="63" s="1"/>
  <c r="BK134" i="63"/>
  <c r="BI134" i="63"/>
  <c r="BH134" i="63"/>
  <c r="BG134" i="63"/>
  <c r="BE134" i="63"/>
  <c r="T134" i="63"/>
  <c r="R134" i="63"/>
  <c r="P134" i="63"/>
  <c r="J134" i="63"/>
  <c r="BF134" i="63" s="1"/>
  <c r="BK133" i="63"/>
  <c r="BI133" i="63"/>
  <c r="BH133" i="63"/>
  <c r="BG133" i="63"/>
  <c r="BE133" i="63"/>
  <c r="T133" i="63"/>
  <c r="R133" i="63"/>
  <c r="P133" i="63"/>
  <c r="J133" i="63"/>
  <c r="BF133" i="63" s="1"/>
  <c r="BK132" i="63"/>
  <c r="BI132" i="63"/>
  <c r="BH132" i="63"/>
  <c r="BG132" i="63"/>
  <c r="BE132" i="63"/>
  <c r="T132" i="63"/>
  <c r="R132" i="63"/>
  <c r="P132" i="63"/>
  <c r="J132" i="63"/>
  <c r="BF132" i="63" s="1"/>
  <c r="BK131" i="63"/>
  <c r="BI131" i="63"/>
  <c r="BH131" i="63"/>
  <c r="BG131" i="63"/>
  <c r="BE131" i="63"/>
  <c r="T131" i="63"/>
  <c r="R131" i="63"/>
  <c r="P131" i="63"/>
  <c r="J131" i="63"/>
  <c r="BF131" i="63" s="1"/>
  <c r="J125" i="63"/>
  <c r="F125" i="63"/>
  <c r="J124" i="63"/>
  <c r="F124" i="63"/>
  <c r="J122" i="63"/>
  <c r="F122" i="63"/>
  <c r="E120" i="63"/>
  <c r="J92" i="63"/>
  <c r="F92" i="63"/>
  <c r="J91" i="63"/>
  <c r="F91" i="63"/>
  <c r="F89" i="63"/>
  <c r="E87" i="63"/>
  <c r="J37" i="63"/>
  <c r="J36" i="63"/>
  <c r="J35" i="63"/>
  <c r="J89" i="63"/>
  <c r="E118" i="63"/>
  <c r="BK226" i="62"/>
  <c r="BI226" i="62"/>
  <c r="BH226" i="62"/>
  <c r="BG226" i="62"/>
  <c r="BE226" i="62"/>
  <c r="T226" i="62"/>
  <c r="R226" i="62"/>
  <c r="P226" i="62"/>
  <c r="J226" i="62"/>
  <c r="BF226" i="62" s="1"/>
  <c r="BK225" i="62"/>
  <c r="BI225" i="62"/>
  <c r="BH225" i="62"/>
  <c r="BG225" i="62"/>
  <c r="BE225" i="62"/>
  <c r="T225" i="62"/>
  <c r="R225" i="62"/>
  <c r="P225" i="62"/>
  <c r="J225" i="62"/>
  <c r="BF225" i="62" s="1"/>
  <c r="BK224" i="62"/>
  <c r="BI224" i="62"/>
  <c r="BH224" i="62"/>
  <c r="BG224" i="62"/>
  <c r="BE224" i="62"/>
  <c r="T224" i="62"/>
  <c r="R224" i="62"/>
  <c r="P224" i="62"/>
  <c r="J224" i="62"/>
  <c r="BF224" i="62" s="1"/>
  <c r="BK223" i="62"/>
  <c r="BI223" i="62"/>
  <c r="BH223" i="62"/>
  <c r="BG223" i="62"/>
  <c r="BE223" i="62"/>
  <c r="T223" i="62"/>
  <c r="R223" i="62"/>
  <c r="P223" i="62"/>
  <c r="J223" i="62"/>
  <c r="BF223" i="62" s="1"/>
  <c r="BK222" i="62"/>
  <c r="BI222" i="62"/>
  <c r="BH222" i="62"/>
  <c r="BG222" i="62"/>
  <c r="BE222" i="62"/>
  <c r="T222" i="62"/>
  <c r="R222" i="62"/>
  <c r="P222" i="62"/>
  <c r="J222" i="62"/>
  <c r="BF222" i="62" s="1"/>
  <c r="BK221" i="62"/>
  <c r="BI221" i="62"/>
  <c r="BH221" i="62"/>
  <c r="BG221" i="62"/>
  <c r="BE221" i="62"/>
  <c r="T221" i="62"/>
  <c r="R221" i="62"/>
  <c r="P221" i="62"/>
  <c r="J221" i="62"/>
  <c r="BF221" i="62" s="1"/>
  <c r="BK220" i="62"/>
  <c r="BI220" i="62"/>
  <c r="BH220" i="62"/>
  <c r="BG220" i="62"/>
  <c r="BE220" i="62"/>
  <c r="T220" i="62"/>
  <c r="R220" i="62"/>
  <c r="P220" i="62"/>
  <c r="J220" i="62"/>
  <c r="BF220" i="62" s="1"/>
  <c r="BK219" i="62"/>
  <c r="BI219" i="62"/>
  <c r="BH219" i="62"/>
  <c r="BG219" i="62"/>
  <c r="BE219" i="62"/>
  <c r="T219" i="62"/>
  <c r="R219" i="62"/>
  <c r="P219" i="62"/>
  <c r="J219" i="62"/>
  <c r="BF219" i="62" s="1"/>
  <c r="BK218" i="62"/>
  <c r="BI218" i="62"/>
  <c r="BH218" i="62"/>
  <c r="BG218" i="62"/>
  <c r="BE218" i="62"/>
  <c r="T218" i="62"/>
  <c r="R218" i="62"/>
  <c r="P218" i="62"/>
  <c r="J218" i="62"/>
  <c r="BF218" i="62" s="1"/>
  <c r="BK217" i="62"/>
  <c r="BI217" i="62"/>
  <c r="BH217" i="62"/>
  <c r="BG217" i="62"/>
  <c r="BE217" i="62"/>
  <c r="T217" i="62"/>
  <c r="R217" i="62"/>
  <c r="P217" i="62"/>
  <c r="J217" i="62"/>
  <c r="BF217" i="62" s="1"/>
  <c r="BK216" i="62"/>
  <c r="BI216" i="62"/>
  <c r="BH216" i="62"/>
  <c r="BG216" i="62"/>
  <c r="BE216" i="62"/>
  <c r="T216" i="62"/>
  <c r="R216" i="62"/>
  <c r="P216" i="62"/>
  <c r="J216" i="62"/>
  <c r="BF216" i="62" s="1"/>
  <c r="BK215" i="62"/>
  <c r="BI215" i="62"/>
  <c r="BH215" i="62"/>
  <c r="BG215" i="62"/>
  <c r="BE215" i="62"/>
  <c r="T215" i="62"/>
  <c r="R215" i="62"/>
  <c r="P215" i="62"/>
  <c r="J215" i="62"/>
  <c r="BF215" i="62" s="1"/>
  <c r="BK214" i="62"/>
  <c r="BI214" i="62"/>
  <c r="BH214" i="62"/>
  <c r="BG214" i="62"/>
  <c r="BE214" i="62"/>
  <c r="T214" i="62"/>
  <c r="R214" i="62"/>
  <c r="P214" i="62"/>
  <c r="J214" i="62"/>
  <c r="BF214" i="62" s="1"/>
  <c r="BK213" i="62"/>
  <c r="BI213" i="62"/>
  <c r="BH213" i="62"/>
  <c r="BG213" i="62"/>
  <c r="BE213" i="62"/>
  <c r="T213" i="62"/>
  <c r="R213" i="62"/>
  <c r="P213" i="62"/>
  <c r="J213" i="62"/>
  <c r="BF213" i="62" s="1"/>
  <c r="BK210" i="62"/>
  <c r="BI210" i="62"/>
  <c r="BH210" i="62"/>
  <c r="BG210" i="62"/>
  <c r="BE210" i="62"/>
  <c r="T210" i="62"/>
  <c r="R210" i="62"/>
  <c r="P210" i="62"/>
  <c r="J210" i="62"/>
  <c r="BF210" i="62" s="1"/>
  <c r="BK209" i="62"/>
  <c r="BI209" i="62"/>
  <c r="BH209" i="62"/>
  <c r="BG209" i="62"/>
  <c r="BE209" i="62"/>
  <c r="T209" i="62"/>
  <c r="R209" i="62"/>
  <c r="P209" i="62"/>
  <c r="J209" i="62"/>
  <c r="BF209" i="62" s="1"/>
  <c r="BK208" i="62"/>
  <c r="BI208" i="62"/>
  <c r="BH208" i="62"/>
  <c r="BG208" i="62"/>
  <c r="BE208" i="62"/>
  <c r="T208" i="62"/>
  <c r="R208" i="62"/>
  <c r="P208" i="62"/>
  <c r="J208" i="62"/>
  <c r="BF208" i="62" s="1"/>
  <c r="BK207" i="62"/>
  <c r="BI207" i="62"/>
  <c r="BH207" i="62"/>
  <c r="BG207" i="62"/>
  <c r="BE207" i="62"/>
  <c r="T207" i="62"/>
  <c r="R207" i="62"/>
  <c r="P207" i="62"/>
  <c r="J207" i="62"/>
  <c r="BF207" i="62" s="1"/>
  <c r="BK206" i="62"/>
  <c r="BI206" i="62"/>
  <c r="BH206" i="62"/>
  <c r="BG206" i="62"/>
  <c r="BE206" i="62"/>
  <c r="T206" i="62"/>
  <c r="R206" i="62"/>
  <c r="P206" i="62"/>
  <c r="J206" i="62"/>
  <c r="BF206" i="62" s="1"/>
  <c r="BK205" i="62"/>
  <c r="BI205" i="62"/>
  <c r="BH205" i="62"/>
  <c r="BG205" i="62"/>
  <c r="BE205" i="62"/>
  <c r="T205" i="62"/>
  <c r="R205" i="62"/>
  <c r="P205" i="62"/>
  <c r="J205" i="62"/>
  <c r="BF205" i="62" s="1"/>
  <c r="BK204" i="62"/>
  <c r="BI204" i="62"/>
  <c r="BH204" i="62"/>
  <c r="BG204" i="62"/>
  <c r="BE204" i="62"/>
  <c r="T204" i="62"/>
  <c r="R204" i="62"/>
  <c r="P204" i="62"/>
  <c r="J204" i="62"/>
  <c r="BF204" i="62" s="1"/>
  <c r="BK203" i="62"/>
  <c r="BI203" i="62"/>
  <c r="BH203" i="62"/>
  <c r="BG203" i="62"/>
  <c r="BE203" i="62"/>
  <c r="T203" i="62"/>
  <c r="R203" i="62"/>
  <c r="P203" i="62"/>
  <c r="J203" i="62"/>
  <c r="BF203" i="62" s="1"/>
  <c r="BK202" i="62"/>
  <c r="BI202" i="62"/>
  <c r="BH202" i="62"/>
  <c r="BG202" i="62"/>
  <c r="BE202" i="62"/>
  <c r="T202" i="62"/>
  <c r="R202" i="62"/>
  <c r="P202" i="62"/>
  <c r="J202" i="62"/>
  <c r="BF202" i="62" s="1"/>
  <c r="BK201" i="62"/>
  <c r="BI201" i="62"/>
  <c r="BH201" i="62"/>
  <c r="BG201" i="62"/>
  <c r="BE201" i="62"/>
  <c r="T201" i="62"/>
  <c r="R201" i="62"/>
  <c r="P201" i="62"/>
  <c r="J201" i="62"/>
  <c r="BF201" i="62" s="1"/>
  <c r="BK200" i="62"/>
  <c r="BI200" i="62"/>
  <c r="BH200" i="62"/>
  <c r="BG200" i="62"/>
  <c r="BE200" i="62"/>
  <c r="T200" i="62"/>
  <c r="R200" i="62"/>
  <c r="P200" i="62"/>
  <c r="J200" i="62"/>
  <c r="BF200" i="62" s="1"/>
  <c r="BK199" i="62"/>
  <c r="BI199" i="62"/>
  <c r="BH199" i="62"/>
  <c r="BG199" i="62"/>
  <c r="BE199" i="62"/>
  <c r="T199" i="62"/>
  <c r="R199" i="62"/>
  <c r="P199" i="62"/>
  <c r="J199" i="62"/>
  <c r="BF199" i="62" s="1"/>
  <c r="BK198" i="62"/>
  <c r="BI198" i="62"/>
  <c r="BH198" i="62"/>
  <c r="BG198" i="62"/>
  <c r="BE198" i="62"/>
  <c r="T198" i="62"/>
  <c r="R198" i="62"/>
  <c r="P198" i="62"/>
  <c r="J198" i="62"/>
  <c r="BF198" i="62" s="1"/>
  <c r="BK197" i="62"/>
  <c r="BI197" i="62"/>
  <c r="BH197" i="62"/>
  <c r="BG197" i="62"/>
  <c r="BE197" i="62"/>
  <c r="T197" i="62"/>
  <c r="R197" i="62"/>
  <c r="P197" i="62"/>
  <c r="J197" i="62"/>
  <c r="BF197" i="62" s="1"/>
  <c r="BK196" i="62"/>
  <c r="BI196" i="62"/>
  <c r="BH196" i="62"/>
  <c r="BG196" i="62"/>
  <c r="BE196" i="62"/>
  <c r="T196" i="62"/>
  <c r="R196" i="62"/>
  <c r="P196" i="62"/>
  <c r="J196" i="62"/>
  <c r="BF196" i="62" s="1"/>
  <c r="BK195" i="62"/>
  <c r="BI195" i="62"/>
  <c r="BH195" i="62"/>
  <c r="BG195" i="62"/>
  <c r="BE195" i="62"/>
  <c r="T195" i="62"/>
  <c r="R195" i="62"/>
  <c r="P195" i="62"/>
  <c r="J195" i="62"/>
  <c r="BF195" i="62" s="1"/>
  <c r="BK194" i="62"/>
  <c r="BI194" i="62"/>
  <c r="BH194" i="62"/>
  <c r="BG194" i="62"/>
  <c r="BE194" i="62"/>
  <c r="T194" i="62"/>
  <c r="R194" i="62"/>
  <c r="P194" i="62"/>
  <c r="J194" i="62"/>
  <c r="BF194" i="62" s="1"/>
  <c r="BK193" i="62"/>
  <c r="BI193" i="62"/>
  <c r="BH193" i="62"/>
  <c r="BG193" i="62"/>
  <c r="BE193" i="62"/>
  <c r="T193" i="62"/>
  <c r="R193" i="62"/>
  <c r="P193" i="62"/>
  <c r="J193" i="62"/>
  <c r="BF193" i="62" s="1"/>
  <c r="BK192" i="62"/>
  <c r="BI192" i="62"/>
  <c r="BH192" i="62"/>
  <c r="BG192" i="62"/>
  <c r="BE192" i="62"/>
  <c r="T192" i="62"/>
  <c r="R192" i="62"/>
  <c r="P192" i="62"/>
  <c r="J192" i="62"/>
  <c r="BF192" i="62" s="1"/>
  <c r="BK191" i="62"/>
  <c r="BI191" i="62"/>
  <c r="BH191" i="62"/>
  <c r="BG191" i="62"/>
  <c r="BE191" i="62"/>
  <c r="T191" i="62"/>
  <c r="R191" i="62"/>
  <c r="P191" i="62"/>
  <c r="J191" i="62"/>
  <c r="BF191" i="62" s="1"/>
  <c r="BK188" i="62"/>
  <c r="BI188" i="62"/>
  <c r="BH188" i="62"/>
  <c r="BG188" i="62"/>
  <c r="BE188" i="62"/>
  <c r="T188" i="62"/>
  <c r="T186" i="62" s="1"/>
  <c r="R188" i="62"/>
  <c r="P188" i="62"/>
  <c r="J188" i="62"/>
  <c r="BF188" i="62" s="1"/>
  <c r="BK187" i="62"/>
  <c r="BI187" i="62"/>
  <c r="BH187" i="62"/>
  <c r="BG187" i="62"/>
  <c r="BE187" i="62"/>
  <c r="T187" i="62"/>
  <c r="R187" i="62"/>
  <c r="P187" i="62"/>
  <c r="J187" i="62"/>
  <c r="BF187" i="62" s="1"/>
  <c r="BK185" i="62"/>
  <c r="BI185" i="62"/>
  <c r="BH185" i="62"/>
  <c r="BG185" i="62"/>
  <c r="BE185" i="62"/>
  <c r="T185" i="62"/>
  <c r="R185" i="62"/>
  <c r="P185" i="62"/>
  <c r="J185" i="62"/>
  <c r="BF185" i="62" s="1"/>
  <c r="BK184" i="62"/>
  <c r="BI184" i="62"/>
  <c r="BH184" i="62"/>
  <c r="BG184" i="62"/>
  <c r="BE184" i="62"/>
  <c r="T184" i="62"/>
  <c r="R184" i="62"/>
  <c r="P184" i="62"/>
  <c r="J184" i="62"/>
  <c r="BF184" i="62" s="1"/>
  <c r="BK183" i="62"/>
  <c r="BI183" i="62"/>
  <c r="BH183" i="62"/>
  <c r="BG183" i="62"/>
  <c r="BE183" i="62"/>
  <c r="T183" i="62"/>
  <c r="R183" i="62"/>
  <c r="P183" i="62"/>
  <c r="J183" i="62"/>
  <c r="BF183" i="62" s="1"/>
  <c r="BK182" i="62"/>
  <c r="BI182" i="62"/>
  <c r="BH182" i="62"/>
  <c r="BG182" i="62"/>
  <c r="BE182" i="62"/>
  <c r="T182" i="62"/>
  <c r="R182" i="62"/>
  <c r="P182" i="62"/>
  <c r="J182" i="62"/>
  <c r="BF182" i="62" s="1"/>
  <c r="BK181" i="62"/>
  <c r="BI181" i="62"/>
  <c r="BH181" i="62"/>
  <c r="BG181" i="62"/>
  <c r="BE181" i="62"/>
  <c r="T181" i="62"/>
  <c r="R181" i="62"/>
  <c r="P181" i="62"/>
  <c r="J181" i="62"/>
  <c r="BF181" i="62" s="1"/>
  <c r="BK180" i="62"/>
  <c r="BI180" i="62"/>
  <c r="BH180" i="62"/>
  <c r="BG180" i="62"/>
  <c r="BE180" i="62"/>
  <c r="T180" i="62"/>
  <c r="R180" i="62"/>
  <c r="P180" i="62"/>
  <c r="J180" i="62"/>
  <c r="BF180" i="62" s="1"/>
  <c r="BK179" i="62"/>
  <c r="BI179" i="62"/>
  <c r="BH179" i="62"/>
  <c r="BG179" i="62"/>
  <c r="BE179" i="62"/>
  <c r="T179" i="62"/>
  <c r="R179" i="62"/>
  <c r="P179" i="62"/>
  <c r="J179" i="62"/>
  <c r="BF179" i="62" s="1"/>
  <c r="BK178" i="62"/>
  <c r="BI178" i="62"/>
  <c r="BH178" i="62"/>
  <c r="BG178" i="62"/>
  <c r="BE178" i="62"/>
  <c r="T178" i="62"/>
  <c r="R178" i="62"/>
  <c r="P178" i="62"/>
  <c r="J178" i="62"/>
  <c r="BF178" i="62" s="1"/>
  <c r="BK177" i="62"/>
  <c r="BI177" i="62"/>
  <c r="BH177" i="62"/>
  <c r="BG177" i="62"/>
  <c r="BE177" i="62"/>
  <c r="T177" i="62"/>
  <c r="R177" i="62"/>
  <c r="P177" i="62"/>
  <c r="J177" i="62"/>
  <c r="BF177" i="62" s="1"/>
  <c r="BK176" i="62"/>
  <c r="BI176" i="62"/>
  <c r="BH176" i="62"/>
  <c r="BG176" i="62"/>
  <c r="BE176" i="62"/>
  <c r="T176" i="62"/>
  <c r="R176" i="62"/>
  <c r="P176" i="62"/>
  <c r="J176" i="62"/>
  <c r="BF176" i="62" s="1"/>
  <c r="BK175" i="62"/>
  <c r="BI175" i="62"/>
  <c r="BH175" i="62"/>
  <c r="BG175" i="62"/>
  <c r="BE175" i="62"/>
  <c r="T175" i="62"/>
  <c r="R175" i="62"/>
  <c r="P175" i="62"/>
  <c r="J175" i="62"/>
  <c r="BF175" i="62" s="1"/>
  <c r="BK174" i="62"/>
  <c r="BI174" i="62"/>
  <c r="BH174" i="62"/>
  <c r="BG174" i="62"/>
  <c r="BE174" i="62"/>
  <c r="T174" i="62"/>
  <c r="R174" i="62"/>
  <c r="P174" i="62"/>
  <c r="J174" i="62"/>
  <c r="BF174" i="62" s="1"/>
  <c r="BK173" i="62"/>
  <c r="BI173" i="62"/>
  <c r="BH173" i="62"/>
  <c r="BG173" i="62"/>
  <c r="BE173" i="62"/>
  <c r="T173" i="62"/>
  <c r="R173" i="62"/>
  <c r="P173" i="62"/>
  <c r="J173" i="62"/>
  <c r="BF173" i="62" s="1"/>
  <c r="BK172" i="62"/>
  <c r="BI172" i="62"/>
  <c r="BH172" i="62"/>
  <c r="BG172" i="62"/>
  <c r="BE172" i="62"/>
  <c r="T172" i="62"/>
  <c r="R172" i="62"/>
  <c r="P172" i="62"/>
  <c r="J172" i="62"/>
  <c r="BF172" i="62" s="1"/>
  <c r="BK171" i="62"/>
  <c r="BI171" i="62"/>
  <c r="BH171" i="62"/>
  <c r="BG171" i="62"/>
  <c r="BE171" i="62"/>
  <c r="T171" i="62"/>
  <c r="R171" i="62"/>
  <c r="P171" i="62"/>
  <c r="J171" i="62"/>
  <c r="BF171" i="62" s="1"/>
  <c r="BK169" i="62"/>
  <c r="BI169" i="62"/>
  <c r="BH169" i="62"/>
  <c r="BG169" i="62"/>
  <c r="BE169" i="62"/>
  <c r="T169" i="62"/>
  <c r="R169" i="62"/>
  <c r="P169" i="62"/>
  <c r="J169" i="62"/>
  <c r="BF169" i="62" s="1"/>
  <c r="BK168" i="62"/>
  <c r="BI168" i="62"/>
  <c r="BH168" i="62"/>
  <c r="BG168" i="62"/>
  <c r="BE168" i="62"/>
  <c r="T168" i="62"/>
  <c r="R168" i="62"/>
  <c r="P168" i="62"/>
  <c r="J168" i="62"/>
  <c r="BF168" i="62" s="1"/>
  <c r="BK167" i="62"/>
  <c r="BI167" i="62"/>
  <c r="BH167" i="62"/>
  <c r="BG167" i="62"/>
  <c r="BE167" i="62"/>
  <c r="T167" i="62"/>
  <c r="R167" i="62"/>
  <c r="P167" i="62"/>
  <c r="J167" i="62"/>
  <c r="BF167" i="62" s="1"/>
  <c r="BK166" i="62"/>
  <c r="BI166" i="62"/>
  <c r="BH166" i="62"/>
  <c r="BG166" i="62"/>
  <c r="BE166" i="62"/>
  <c r="T166" i="62"/>
  <c r="R166" i="62"/>
  <c r="P166" i="62"/>
  <c r="J166" i="62"/>
  <c r="BF166" i="62" s="1"/>
  <c r="BK165" i="62"/>
  <c r="BI165" i="62"/>
  <c r="BH165" i="62"/>
  <c r="BG165" i="62"/>
  <c r="BE165" i="62"/>
  <c r="T165" i="62"/>
  <c r="R165" i="62"/>
  <c r="P165" i="62"/>
  <c r="J165" i="62"/>
  <c r="BF165" i="62" s="1"/>
  <c r="BK164" i="62"/>
  <c r="BI164" i="62"/>
  <c r="BH164" i="62"/>
  <c r="BG164" i="62"/>
  <c r="BE164" i="62"/>
  <c r="T164" i="62"/>
  <c r="R164" i="62"/>
  <c r="P164" i="62"/>
  <c r="J164" i="62"/>
  <c r="BF164" i="62" s="1"/>
  <c r="BK162" i="62"/>
  <c r="BI162" i="62"/>
  <c r="BH162" i="62"/>
  <c r="BG162" i="62"/>
  <c r="BE162" i="62"/>
  <c r="T162" i="62"/>
  <c r="R162" i="62"/>
  <c r="P162" i="62"/>
  <c r="J162" i="62"/>
  <c r="BF162" i="62" s="1"/>
  <c r="BK161" i="62"/>
  <c r="BI161" i="62"/>
  <c r="BH161" i="62"/>
  <c r="BG161" i="62"/>
  <c r="BE161" i="62"/>
  <c r="T161" i="62"/>
  <c r="R161" i="62"/>
  <c r="P161" i="62"/>
  <c r="J161" i="62"/>
  <c r="BF161" i="62" s="1"/>
  <c r="BK160" i="62"/>
  <c r="BI160" i="62"/>
  <c r="BH160" i="62"/>
  <c r="BG160" i="62"/>
  <c r="BE160" i="62"/>
  <c r="T160" i="62"/>
  <c r="R160" i="62"/>
  <c r="P160" i="62"/>
  <c r="J160" i="62"/>
  <c r="BF160" i="62" s="1"/>
  <c r="BK159" i="62"/>
  <c r="BI159" i="62"/>
  <c r="BH159" i="62"/>
  <c r="BG159" i="62"/>
  <c r="BE159" i="62"/>
  <c r="T159" i="62"/>
  <c r="R159" i="62"/>
  <c r="P159" i="62"/>
  <c r="J159" i="62"/>
  <c r="BF159" i="62" s="1"/>
  <c r="BK157" i="62"/>
  <c r="BI157" i="62"/>
  <c r="BH157" i="62"/>
  <c r="BG157" i="62"/>
  <c r="BE157" i="62"/>
  <c r="T157" i="62"/>
  <c r="R157" i="62"/>
  <c r="P157" i="62"/>
  <c r="J157" i="62"/>
  <c r="BF157" i="62" s="1"/>
  <c r="BK156" i="62"/>
  <c r="BI156" i="62"/>
  <c r="BH156" i="62"/>
  <c r="BG156" i="62"/>
  <c r="BE156" i="62"/>
  <c r="T156" i="62"/>
  <c r="R156" i="62"/>
  <c r="P156" i="62"/>
  <c r="J156" i="62"/>
  <c r="BF156" i="62" s="1"/>
  <c r="BK155" i="62"/>
  <c r="BI155" i="62"/>
  <c r="BH155" i="62"/>
  <c r="BG155" i="62"/>
  <c r="BE155" i="62"/>
  <c r="T155" i="62"/>
  <c r="R155" i="62"/>
  <c r="P155" i="62"/>
  <c r="J155" i="62"/>
  <c r="BF155" i="62" s="1"/>
  <c r="BK153" i="62"/>
  <c r="BI153" i="62"/>
  <c r="BH153" i="62"/>
  <c r="BG153" i="62"/>
  <c r="BE153" i="62"/>
  <c r="T153" i="62"/>
  <c r="R153" i="62"/>
  <c r="P153" i="62"/>
  <c r="J153" i="62"/>
  <c r="BF153" i="62" s="1"/>
  <c r="BK152" i="62"/>
  <c r="BI152" i="62"/>
  <c r="BH152" i="62"/>
  <c r="BG152" i="62"/>
  <c r="BE152" i="62"/>
  <c r="T152" i="62"/>
  <c r="R152" i="62"/>
  <c r="P152" i="62"/>
  <c r="J152" i="62"/>
  <c r="BF152" i="62" s="1"/>
  <c r="BK151" i="62"/>
  <c r="BI151" i="62"/>
  <c r="BH151" i="62"/>
  <c r="BG151" i="62"/>
  <c r="BE151" i="62"/>
  <c r="T151" i="62"/>
  <c r="R151" i="62"/>
  <c r="P151" i="62"/>
  <c r="J151" i="62"/>
  <c r="BF151" i="62" s="1"/>
  <c r="BK150" i="62"/>
  <c r="BI150" i="62"/>
  <c r="BH150" i="62"/>
  <c r="BG150" i="62"/>
  <c r="BE150" i="62"/>
  <c r="T150" i="62"/>
  <c r="R150" i="62"/>
  <c r="P150" i="62"/>
  <c r="J150" i="62"/>
  <c r="BF150" i="62" s="1"/>
  <c r="BK149" i="62"/>
  <c r="BI149" i="62"/>
  <c r="BH149" i="62"/>
  <c r="BG149" i="62"/>
  <c r="BE149" i="62"/>
  <c r="T149" i="62"/>
  <c r="R149" i="62"/>
  <c r="P149" i="62"/>
  <c r="J149" i="62"/>
  <c r="BF149" i="62" s="1"/>
  <c r="BK148" i="62"/>
  <c r="BI148" i="62"/>
  <c r="BH148" i="62"/>
  <c r="BG148" i="62"/>
  <c r="BE148" i="62"/>
  <c r="T148" i="62"/>
  <c r="R148" i="62"/>
  <c r="P148" i="62"/>
  <c r="J148" i="62"/>
  <c r="BF148" i="62" s="1"/>
  <c r="BK147" i="62"/>
  <c r="BI147" i="62"/>
  <c r="BH147" i="62"/>
  <c r="BG147" i="62"/>
  <c r="BE147" i="62"/>
  <c r="T147" i="62"/>
  <c r="R147" i="62"/>
  <c r="P147" i="62"/>
  <c r="J147" i="62"/>
  <c r="BF147" i="62" s="1"/>
  <c r="BK146" i="62"/>
  <c r="BI146" i="62"/>
  <c r="BH146" i="62"/>
  <c r="BG146" i="62"/>
  <c r="BE146" i="62"/>
  <c r="T146" i="62"/>
  <c r="R146" i="62"/>
  <c r="P146" i="62"/>
  <c r="J146" i="62"/>
  <c r="BF146" i="62" s="1"/>
  <c r="BK145" i="62"/>
  <c r="BI145" i="62"/>
  <c r="BH145" i="62"/>
  <c r="BG145" i="62"/>
  <c r="BE145" i="62"/>
  <c r="T145" i="62"/>
  <c r="R145" i="62"/>
  <c r="P145" i="62"/>
  <c r="J145" i="62"/>
  <c r="BF145" i="62" s="1"/>
  <c r="BK144" i="62"/>
  <c r="BI144" i="62"/>
  <c r="BH144" i="62"/>
  <c r="BG144" i="62"/>
  <c r="BE144" i="62"/>
  <c r="T144" i="62"/>
  <c r="R144" i="62"/>
  <c r="P144" i="62"/>
  <c r="J144" i="62"/>
  <c r="BF144" i="62" s="1"/>
  <c r="BK143" i="62"/>
  <c r="BI143" i="62"/>
  <c r="BH143" i="62"/>
  <c r="BG143" i="62"/>
  <c r="BE143" i="62"/>
  <c r="T143" i="62"/>
  <c r="R143" i="62"/>
  <c r="P143" i="62"/>
  <c r="J143" i="62"/>
  <c r="BF143" i="62" s="1"/>
  <c r="BK142" i="62"/>
  <c r="BI142" i="62"/>
  <c r="BH142" i="62"/>
  <c r="BG142" i="62"/>
  <c r="BE142" i="62"/>
  <c r="T142" i="62"/>
  <c r="R142" i="62"/>
  <c r="P142" i="62"/>
  <c r="J142" i="62"/>
  <c r="BF142" i="62" s="1"/>
  <c r="BK141" i="62"/>
  <c r="BI141" i="62"/>
  <c r="BH141" i="62"/>
  <c r="BG141" i="62"/>
  <c r="BE141" i="62"/>
  <c r="T141" i="62"/>
  <c r="R141" i="62"/>
  <c r="P141" i="62"/>
  <c r="J141" i="62"/>
  <c r="BF141" i="62" s="1"/>
  <c r="BK140" i="62"/>
  <c r="BI140" i="62"/>
  <c r="BH140" i="62"/>
  <c r="BG140" i="62"/>
  <c r="BE140" i="62"/>
  <c r="T140" i="62"/>
  <c r="R140" i="62"/>
  <c r="P140" i="62"/>
  <c r="J140" i="62"/>
  <c r="BF140" i="62" s="1"/>
  <c r="BK138" i="62"/>
  <c r="BI138" i="62"/>
  <c r="BH138" i="62"/>
  <c r="BG138" i="62"/>
  <c r="BE138" i="62"/>
  <c r="T138" i="62"/>
  <c r="R138" i="62"/>
  <c r="P138" i="62"/>
  <c r="J138" i="62"/>
  <c r="BF138" i="62" s="1"/>
  <c r="BK137" i="62"/>
  <c r="BI137" i="62"/>
  <c r="BH137" i="62"/>
  <c r="BG137" i="62"/>
  <c r="BE137" i="62"/>
  <c r="T137" i="62"/>
  <c r="R137" i="62"/>
  <c r="P137" i="62"/>
  <c r="J137" i="62"/>
  <c r="BF137" i="62" s="1"/>
  <c r="BK136" i="62"/>
  <c r="BI136" i="62"/>
  <c r="BH136" i="62"/>
  <c r="BG136" i="62"/>
  <c r="BE136" i="62"/>
  <c r="T136" i="62"/>
  <c r="R136" i="62"/>
  <c r="P136" i="62"/>
  <c r="J136" i="62"/>
  <c r="BF136" i="62" s="1"/>
  <c r="BK135" i="62"/>
  <c r="BI135" i="62"/>
  <c r="BH135" i="62"/>
  <c r="BG135" i="62"/>
  <c r="BE135" i="62"/>
  <c r="T135" i="62"/>
  <c r="R135" i="62"/>
  <c r="P135" i="62"/>
  <c r="J135" i="62"/>
  <c r="BF135" i="62" s="1"/>
  <c r="BK134" i="62"/>
  <c r="BI134" i="62"/>
  <c r="BH134" i="62"/>
  <c r="BG134" i="62"/>
  <c r="BF134" i="62"/>
  <c r="BE134" i="62"/>
  <c r="T134" i="62"/>
  <c r="R134" i="62"/>
  <c r="P134" i="62"/>
  <c r="J134" i="62"/>
  <c r="BK133" i="62"/>
  <c r="BI133" i="62"/>
  <c r="BH133" i="62"/>
  <c r="BG133" i="62"/>
  <c r="BE133" i="62"/>
  <c r="T133" i="62"/>
  <c r="R133" i="62"/>
  <c r="P133" i="62"/>
  <c r="J133" i="62"/>
  <c r="BF133" i="62" s="1"/>
  <c r="J127" i="62"/>
  <c r="F127" i="62"/>
  <c r="J126" i="62"/>
  <c r="F126" i="62"/>
  <c r="F124" i="62"/>
  <c r="E122" i="62"/>
  <c r="J92" i="62"/>
  <c r="F92" i="62"/>
  <c r="J91" i="62"/>
  <c r="F91" i="62"/>
  <c r="F89" i="62"/>
  <c r="E87" i="62"/>
  <c r="J37" i="62"/>
  <c r="J36" i="62"/>
  <c r="J35" i="62"/>
  <c r="BK168" i="61"/>
  <c r="BK167" i="61" s="1"/>
  <c r="J167" i="61" s="1"/>
  <c r="J103" i="61" s="1"/>
  <c r="BI168" i="61"/>
  <c r="BH168" i="61"/>
  <c r="BG168" i="61"/>
  <c r="BE168" i="61"/>
  <c r="T168" i="61"/>
  <c r="T167" i="61" s="1"/>
  <c r="R168" i="61"/>
  <c r="R167" i="61" s="1"/>
  <c r="P168" i="61"/>
  <c r="P167" i="61" s="1"/>
  <c r="J168" i="61"/>
  <c r="BF168" i="61" s="1"/>
  <c r="BK166" i="61"/>
  <c r="BI166" i="61"/>
  <c r="BH166" i="61"/>
  <c r="BG166" i="61"/>
  <c r="BE166" i="61"/>
  <c r="T166" i="61"/>
  <c r="R166" i="61"/>
  <c r="P166" i="61"/>
  <c r="P163" i="61" s="1"/>
  <c r="J166" i="61"/>
  <c r="BF166" i="61" s="1"/>
  <c r="BK165" i="61"/>
  <c r="BI165" i="61"/>
  <c r="BH165" i="61"/>
  <c r="BG165" i="61"/>
  <c r="BE165" i="61"/>
  <c r="T165" i="61"/>
  <c r="R165" i="61"/>
  <c r="P165" i="61"/>
  <c r="J165" i="61"/>
  <c r="BF165" i="61" s="1"/>
  <c r="BK164" i="61"/>
  <c r="BI164" i="61"/>
  <c r="BH164" i="61"/>
  <c r="BG164" i="61"/>
  <c r="BE164" i="61"/>
  <c r="T164" i="61"/>
  <c r="R164" i="61"/>
  <c r="P164" i="61"/>
  <c r="J164" i="61"/>
  <c r="BF164" i="61" s="1"/>
  <c r="BK162" i="61"/>
  <c r="BK161" i="61" s="1"/>
  <c r="J161" i="61" s="1"/>
  <c r="J101" i="61" s="1"/>
  <c r="BI162" i="61"/>
  <c r="BH162" i="61"/>
  <c r="BG162" i="61"/>
  <c r="BE162" i="61"/>
  <c r="T162" i="61"/>
  <c r="T161" i="61" s="1"/>
  <c r="R162" i="61"/>
  <c r="R161" i="61" s="1"/>
  <c r="P162" i="61"/>
  <c r="P161" i="61" s="1"/>
  <c r="J162" i="61"/>
  <c r="BF162" i="61" s="1"/>
  <c r="BK160" i="61"/>
  <c r="BI160" i="61"/>
  <c r="BH160" i="61"/>
  <c r="BG160" i="61"/>
  <c r="BE160" i="61"/>
  <c r="T160" i="61"/>
  <c r="R160" i="61"/>
  <c r="P160" i="61"/>
  <c r="J160" i="61"/>
  <c r="BF160" i="61" s="1"/>
  <c r="BK159" i="61"/>
  <c r="BI159" i="61"/>
  <c r="BH159" i="61"/>
  <c r="BG159" i="61"/>
  <c r="BE159" i="61"/>
  <c r="T159" i="61"/>
  <c r="R159" i="61"/>
  <c r="P159" i="61"/>
  <c r="J159" i="61"/>
  <c r="BF159" i="61" s="1"/>
  <c r="BK158" i="61"/>
  <c r="BI158" i="61"/>
  <c r="BH158" i="61"/>
  <c r="BG158" i="61"/>
  <c r="BE158" i="61"/>
  <c r="T158" i="61"/>
  <c r="R158" i="61"/>
  <c r="P158" i="61"/>
  <c r="J158" i="61"/>
  <c r="BF158" i="61" s="1"/>
  <c r="BK157" i="61"/>
  <c r="BI157" i="61"/>
  <c r="BH157" i="61"/>
  <c r="BG157" i="61"/>
  <c r="BE157" i="61"/>
  <c r="T157" i="61"/>
  <c r="R157" i="61"/>
  <c r="P157" i="61"/>
  <c r="J157" i="61"/>
  <c r="BF157" i="61" s="1"/>
  <c r="BK156" i="61"/>
  <c r="BI156" i="61"/>
  <c r="BH156" i="61"/>
  <c r="BG156" i="61"/>
  <c r="BE156" i="61"/>
  <c r="T156" i="61"/>
  <c r="R156" i="61"/>
  <c r="P156" i="61"/>
  <c r="J156" i="61"/>
  <c r="BF156" i="61" s="1"/>
  <c r="BK155" i="61"/>
  <c r="BI155" i="61"/>
  <c r="BH155" i="61"/>
  <c r="BG155" i="61"/>
  <c r="BE155" i="61"/>
  <c r="T155" i="61"/>
  <c r="R155" i="61"/>
  <c r="P155" i="61"/>
  <c r="J155" i="61"/>
  <c r="BF155" i="61" s="1"/>
  <c r="BK154" i="61"/>
  <c r="BI154" i="61"/>
  <c r="BH154" i="61"/>
  <c r="BG154" i="61"/>
  <c r="BE154" i="61"/>
  <c r="T154" i="61"/>
  <c r="R154" i="61"/>
  <c r="P154" i="61"/>
  <c r="J154" i="61"/>
  <c r="BF154" i="61" s="1"/>
  <c r="BK152" i="61"/>
  <c r="BI152" i="61"/>
  <c r="BH152" i="61"/>
  <c r="BG152" i="61"/>
  <c r="BE152" i="61"/>
  <c r="T152" i="61"/>
  <c r="R152" i="61"/>
  <c r="R150" i="61" s="1"/>
  <c r="P152" i="61"/>
  <c r="J152" i="61"/>
  <c r="BF152" i="61" s="1"/>
  <c r="BK151" i="61"/>
  <c r="BI151" i="61"/>
  <c r="BH151" i="61"/>
  <c r="BG151" i="61"/>
  <c r="BE151" i="61"/>
  <c r="T151" i="61"/>
  <c r="R151" i="61"/>
  <c r="P151" i="61"/>
  <c r="J151" i="61"/>
  <c r="BF151" i="61" s="1"/>
  <c r="BK149" i="61"/>
  <c r="BI149" i="61"/>
  <c r="BH149" i="61"/>
  <c r="BG149" i="61"/>
  <c r="BE149" i="61"/>
  <c r="T149" i="61"/>
  <c r="R149" i="61"/>
  <c r="P149" i="61"/>
  <c r="J149" i="61"/>
  <c r="BF149" i="61" s="1"/>
  <c r="BK148" i="61"/>
  <c r="BI148" i="61"/>
  <c r="BH148" i="61"/>
  <c r="BG148" i="61"/>
  <c r="BE148" i="61"/>
  <c r="T148" i="61"/>
  <c r="R148" i="61"/>
  <c r="P148" i="61"/>
  <c r="J148" i="61"/>
  <c r="BF148" i="61" s="1"/>
  <c r="BK147" i="61"/>
  <c r="BI147" i="61"/>
  <c r="BH147" i="61"/>
  <c r="BG147" i="61"/>
  <c r="BE147" i="61"/>
  <c r="T147" i="61"/>
  <c r="R147" i="61"/>
  <c r="P147" i="61"/>
  <c r="J147" i="61"/>
  <c r="BF147" i="61" s="1"/>
  <c r="BK146" i="61"/>
  <c r="BI146" i="61"/>
  <c r="BH146" i="61"/>
  <c r="BG146" i="61"/>
  <c r="BE146" i="61"/>
  <c r="T146" i="61"/>
  <c r="R146" i="61"/>
  <c r="P146" i="61"/>
  <c r="J146" i="61"/>
  <c r="BF146" i="61" s="1"/>
  <c r="BK145" i="61"/>
  <c r="BI145" i="61"/>
  <c r="BH145" i="61"/>
  <c r="BG145" i="61"/>
  <c r="BE145" i="61"/>
  <c r="T145" i="61"/>
  <c r="R145" i="61"/>
  <c r="P145" i="61"/>
  <c r="J145" i="61"/>
  <c r="BF145" i="61" s="1"/>
  <c r="BK144" i="61"/>
  <c r="BI144" i="61"/>
  <c r="BH144" i="61"/>
  <c r="BG144" i="61"/>
  <c r="BE144" i="61"/>
  <c r="T144" i="61"/>
  <c r="R144" i="61"/>
  <c r="P144" i="61"/>
  <c r="J144" i="61"/>
  <c r="BF144" i="61" s="1"/>
  <c r="BK143" i="61"/>
  <c r="BI143" i="61"/>
  <c r="BH143" i="61"/>
  <c r="BG143" i="61"/>
  <c r="BE143" i="61"/>
  <c r="T143" i="61"/>
  <c r="R143" i="61"/>
  <c r="P143" i="61"/>
  <c r="J143" i="61"/>
  <c r="BF143" i="61" s="1"/>
  <c r="BK142" i="61"/>
  <c r="BI142" i="61"/>
  <c r="BH142" i="61"/>
  <c r="BG142" i="61"/>
  <c r="BE142" i="61"/>
  <c r="T142" i="61"/>
  <c r="R142" i="61"/>
  <c r="P142" i="61"/>
  <c r="J142" i="61"/>
  <c r="BF142" i="61" s="1"/>
  <c r="BK141" i="61"/>
  <c r="BI141" i="61"/>
  <c r="BH141" i="61"/>
  <c r="BG141" i="61"/>
  <c r="BE141" i="61"/>
  <c r="T141" i="61"/>
  <c r="R141" i="61"/>
  <c r="P141" i="61"/>
  <c r="J141" i="61"/>
  <c r="BF141" i="61" s="1"/>
  <c r="BK140" i="61"/>
  <c r="BI140" i="61"/>
  <c r="BH140" i="61"/>
  <c r="BG140" i="61"/>
  <c r="BE140" i="61"/>
  <c r="T140" i="61"/>
  <c r="R140" i="61"/>
  <c r="P140" i="61"/>
  <c r="J140" i="61"/>
  <c r="BF140" i="61" s="1"/>
  <c r="BK139" i="61"/>
  <c r="BI139" i="61"/>
  <c r="BH139" i="61"/>
  <c r="BG139" i="61"/>
  <c r="BE139" i="61"/>
  <c r="T139" i="61"/>
  <c r="R139" i="61"/>
  <c r="P139" i="61"/>
  <c r="J139" i="61"/>
  <c r="BF139" i="61" s="1"/>
  <c r="BK138" i="61"/>
  <c r="BI138" i="61"/>
  <c r="BH138" i="61"/>
  <c r="BG138" i="61"/>
  <c r="BE138" i="61"/>
  <c r="T138" i="61"/>
  <c r="R138" i="61"/>
  <c r="P138" i="61"/>
  <c r="J138" i="61"/>
  <c r="BF138" i="61" s="1"/>
  <c r="BK137" i="61"/>
  <c r="BI137" i="61"/>
  <c r="BH137" i="61"/>
  <c r="BG137" i="61"/>
  <c r="BE137" i="61"/>
  <c r="T137" i="61"/>
  <c r="R137" i="61"/>
  <c r="P137" i="61"/>
  <c r="J137" i="61"/>
  <c r="BF137" i="61" s="1"/>
  <c r="BK136" i="61"/>
  <c r="BI136" i="61"/>
  <c r="BH136" i="61"/>
  <c r="BG136" i="61"/>
  <c r="BE136" i="61"/>
  <c r="T136" i="61"/>
  <c r="R136" i="61"/>
  <c r="P136" i="61"/>
  <c r="J136" i="61"/>
  <c r="BF136" i="61" s="1"/>
  <c r="BK135" i="61"/>
  <c r="BI135" i="61"/>
  <c r="BH135" i="61"/>
  <c r="BG135" i="61"/>
  <c r="BE135" i="61"/>
  <c r="T135" i="61"/>
  <c r="R135" i="61"/>
  <c r="P135" i="61"/>
  <c r="J135" i="61"/>
  <c r="BF135" i="61" s="1"/>
  <c r="BK134" i="61"/>
  <c r="BI134" i="61"/>
  <c r="BH134" i="61"/>
  <c r="BG134" i="61"/>
  <c r="BE134" i="61"/>
  <c r="T134" i="61"/>
  <c r="R134" i="61"/>
  <c r="P134" i="61"/>
  <c r="J134" i="61"/>
  <c r="BF134" i="61" s="1"/>
  <c r="BK133" i="61"/>
  <c r="BI133" i="61"/>
  <c r="BH133" i="61"/>
  <c r="BG133" i="61"/>
  <c r="BE133" i="61"/>
  <c r="T133" i="61"/>
  <c r="R133" i="61"/>
  <c r="P133" i="61"/>
  <c r="J133" i="61"/>
  <c r="BF133" i="61" s="1"/>
  <c r="BK132" i="61"/>
  <c r="BI132" i="61"/>
  <c r="BH132" i="61"/>
  <c r="BG132" i="61"/>
  <c r="BE132" i="61"/>
  <c r="T132" i="61"/>
  <c r="R132" i="61"/>
  <c r="P132" i="61"/>
  <c r="J132" i="61"/>
  <c r="BF132" i="61" s="1"/>
  <c r="BK131" i="61"/>
  <c r="BI131" i="61"/>
  <c r="BH131" i="61"/>
  <c r="BG131" i="61"/>
  <c r="BE131" i="61"/>
  <c r="T131" i="61"/>
  <c r="R131" i="61"/>
  <c r="P131" i="61"/>
  <c r="J131" i="61"/>
  <c r="BF131" i="61" s="1"/>
  <c r="BK130" i="61"/>
  <c r="BI130" i="61"/>
  <c r="BH130" i="61"/>
  <c r="BG130" i="61"/>
  <c r="BE130" i="61"/>
  <c r="T130" i="61"/>
  <c r="R130" i="61"/>
  <c r="P130" i="61"/>
  <c r="J130" i="61"/>
  <c r="BF130" i="61" s="1"/>
  <c r="BK129" i="61"/>
  <c r="BI129" i="61"/>
  <c r="BH129" i="61"/>
  <c r="BG129" i="61"/>
  <c r="BE129" i="61"/>
  <c r="T129" i="61"/>
  <c r="R129" i="61"/>
  <c r="P129" i="61"/>
  <c r="J129" i="61"/>
  <c r="BF129" i="61" s="1"/>
  <c r="BK128" i="61"/>
  <c r="BI128" i="61"/>
  <c r="BH128" i="61"/>
  <c r="BG128" i="61"/>
  <c r="BE128" i="61"/>
  <c r="T128" i="61"/>
  <c r="R128" i="61"/>
  <c r="P128" i="61"/>
  <c r="J128" i="61"/>
  <c r="BF128" i="61" s="1"/>
  <c r="J122" i="61"/>
  <c r="F122" i="61"/>
  <c r="J121" i="61"/>
  <c r="F121" i="61"/>
  <c r="J119" i="61"/>
  <c r="F119" i="61"/>
  <c r="E117" i="61"/>
  <c r="J92" i="61"/>
  <c r="F92" i="61"/>
  <c r="J91" i="61"/>
  <c r="F91" i="61"/>
  <c r="F89" i="61"/>
  <c r="E87" i="61"/>
  <c r="J37" i="61"/>
  <c r="J36" i="61"/>
  <c r="J35" i="61"/>
  <c r="J89" i="61"/>
  <c r="BK148" i="60"/>
  <c r="BK147" i="60" s="1"/>
  <c r="J147" i="60" s="1"/>
  <c r="J100" i="60" s="1"/>
  <c r="BI148" i="60"/>
  <c r="BH148" i="60"/>
  <c r="BG148" i="60"/>
  <c r="BE148" i="60"/>
  <c r="T148" i="60"/>
  <c r="T147" i="60" s="1"/>
  <c r="R148" i="60"/>
  <c r="R147" i="60" s="1"/>
  <c r="P148" i="60"/>
  <c r="P147" i="60" s="1"/>
  <c r="J148" i="60"/>
  <c r="BF148" i="60" s="1"/>
  <c r="BK146" i="60"/>
  <c r="BK144" i="60" s="1"/>
  <c r="J144" i="60" s="1"/>
  <c r="J99" i="60" s="1"/>
  <c r="BI146" i="60"/>
  <c r="BH146" i="60"/>
  <c r="BG146" i="60"/>
  <c r="BE146" i="60"/>
  <c r="T146" i="60"/>
  <c r="R146" i="60"/>
  <c r="P146" i="60"/>
  <c r="J146" i="60"/>
  <c r="BF146" i="60" s="1"/>
  <c r="BK145" i="60"/>
  <c r="BI145" i="60"/>
  <c r="BH145" i="60"/>
  <c r="BG145" i="60"/>
  <c r="BE145" i="60"/>
  <c r="T145" i="60"/>
  <c r="R145" i="60"/>
  <c r="P145" i="60"/>
  <c r="J145" i="60"/>
  <c r="BF145" i="60" s="1"/>
  <c r="BK143" i="60"/>
  <c r="BI143" i="60"/>
  <c r="BH143" i="60"/>
  <c r="BG143" i="60"/>
  <c r="BF143" i="60"/>
  <c r="BE143" i="60"/>
  <c r="T143" i="60"/>
  <c r="R143" i="60"/>
  <c r="P143" i="60"/>
  <c r="J143" i="60"/>
  <c r="BK142" i="60"/>
  <c r="BI142" i="60"/>
  <c r="BH142" i="60"/>
  <c r="BG142" i="60"/>
  <c r="BE142" i="60"/>
  <c r="T142" i="60"/>
  <c r="R142" i="60"/>
  <c r="P142" i="60"/>
  <c r="J142" i="60"/>
  <c r="BF142" i="60" s="1"/>
  <c r="BK141" i="60"/>
  <c r="BI141" i="60"/>
  <c r="BH141" i="60"/>
  <c r="BG141" i="60"/>
  <c r="BE141" i="60"/>
  <c r="T141" i="60"/>
  <c r="R141" i="60"/>
  <c r="P141" i="60"/>
  <c r="J141" i="60"/>
  <c r="BF141" i="60" s="1"/>
  <c r="BK140" i="60"/>
  <c r="BI140" i="60"/>
  <c r="BH140" i="60"/>
  <c r="BG140" i="60"/>
  <c r="BE140" i="60"/>
  <c r="T140" i="60"/>
  <c r="R140" i="60"/>
  <c r="P140" i="60"/>
  <c r="J140" i="60"/>
  <c r="BF140" i="60" s="1"/>
  <c r="BK139" i="60"/>
  <c r="BI139" i="60"/>
  <c r="BH139" i="60"/>
  <c r="BG139" i="60"/>
  <c r="BE139" i="60"/>
  <c r="T139" i="60"/>
  <c r="R139" i="60"/>
  <c r="P139" i="60"/>
  <c r="J139" i="60"/>
  <c r="BF139" i="60" s="1"/>
  <c r="BK138" i="60"/>
  <c r="BI138" i="60"/>
  <c r="BH138" i="60"/>
  <c r="BG138" i="60"/>
  <c r="BE138" i="60"/>
  <c r="T138" i="60"/>
  <c r="R138" i="60"/>
  <c r="P138" i="60"/>
  <c r="J138" i="60"/>
  <c r="BF138" i="60" s="1"/>
  <c r="BK137" i="60"/>
  <c r="BI137" i="60"/>
  <c r="BH137" i="60"/>
  <c r="BG137" i="60"/>
  <c r="BE137" i="60"/>
  <c r="T137" i="60"/>
  <c r="R137" i="60"/>
  <c r="P137" i="60"/>
  <c r="J137" i="60"/>
  <c r="BF137" i="60" s="1"/>
  <c r="BK136" i="60"/>
  <c r="BI136" i="60"/>
  <c r="BH136" i="60"/>
  <c r="BG136" i="60"/>
  <c r="BE136" i="60"/>
  <c r="T136" i="60"/>
  <c r="R136" i="60"/>
  <c r="P136" i="60"/>
  <c r="J136" i="60"/>
  <c r="BF136" i="60" s="1"/>
  <c r="BK135" i="60"/>
  <c r="BI135" i="60"/>
  <c r="BH135" i="60"/>
  <c r="BG135" i="60"/>
  <c r="BE135" i="60"/>
  <c r="T135" i="60"/>
  <c r="R135" i="60"/>
  <c r="P135" i="60"/>
  <c r="J135" i="60"/>
  <c r="BF135" i="60" s="1"/>
  <c r="BK134" i="60"/>
  <c r="BI134" i="60"/>
  <c r="BH134" i="60"/>
  <c r="BG134" i="60"/>
  <c r="BE134" i="60"/>
  <c r="T134" i="60"/>
  <c r="R134" i="60"/>
  <c r="P134" i="60"/>
  <c r="J134" i="60"/>
  <c r="BF134" i="60" s="1"/>
  <c r="BK133" i="60"/>
  <c r="BI133" i="60"/>
  <c r="BH133" i="60"/>
  <c r="BG133" i="60"/>
  <c r="BE133" i="60"/>
  <c r="T133" i="60"/>
  <c r="R133" i="60"/>
  <c r="P133" i="60"/>
  <c r="J133" i="60"/>
  <c r="BF133" i="60" s="1"/>
  <c r="BK132" i="60"/>
  <c r="BI132" i="60"/>
  <c r="BH132" i="60"/>
  <c r="BG132" i="60"/>
  <c r="BE132" i="60"/>
  <c r="T132" i="60"/>
  <c r="R132" i="60"/>
  <c r="P132" i="60"/>
  <c r="J132" i="60"/>
  <c r="BF132" i="60" s="1"/>
  <c r="BK131" i="60"/>
  <c r="BI131" i="60"/>
  <c r="BH131" i="60"/>
  <c r="BG131" i="60"/>
  <c r="BE131" i="60"/>
  <c r="T131" i="60"/>
  <c r="R131" i="60"/>
  <c r="P131" i="60"/>
  <c r="J131" i="60"/>
  <c r="BF131" i="60" s="1"/>
  <c r="BK130" i="60"/>
  <c r="BI130" i="60"/>
  <c r="BH130" i="60"/>
  <c r="BG130" i="60"/>
  <c r="BE130" i="60"/>
  <c r="T130" i="60"/>
  <c r="R130" i="60"/>
  <c r="P130" i="60"/>
  <c r="J130" i="60"/>
  <c r="BF130" i="60" s="1"/>
  <c r="BK129" i="60"/>
  <c r="BI129" i="60"/>
  <c r="BH129" i="60"/>
  <c r="BG129" i="60"/>
  <c r="BE129" i="60"/>
  <c r="T129" i="60"/>
  <c r="R129" i="60"/>
  <c r="P129" i="60"/>
  <c r="J129" i="60"/>
  <c r="BF129" i="60" s="1"/>
  <c r="BK128" i="60"/>
  <c r="BI128" i="60"/>
  <c r="BH128" i="60"/>
  <c r="BG128" i="60"/>
  <c r="BE128" i="60"/>
  <c r="T128" i="60"/>
  <c r="R128" i="60"/>
  <c r="P128" i="60"/>
  <c r="J128" i="60"/>
  <c r="BF128" i="60" s="1"/>
  <c r="BK127" i="60"/>
  <c r="BI127" i="60"/>
  <c r="BH127" i="60"/>
  <c r="BG127" i="60"/>
  <c r="BE127" i="60"/>
  <c r="T127" i="60"/>
  <c r="R127" i="60"/>
  <c r="P127" i="60"/>
  <c r="J127" i="60"/>
  <c r="BF127" i="60" s="1"/>
  <c r="BK126" i="60"/>
  <c r="BI126" i="60"/>
  <c r="BH126" i="60"/>
  <c r="BG126" i="60"/>
  <c r="BE126" i="60"/>
  <c r="T126" i="60"/>
  <c r="R126" i="60"/>
  <c r="P126" i="60"/>
  <c r="J126" i="60"/>
  <c r="BF126" i="60" s="1"/>
  <c r="BK125" i="60"/>
  <c r="BI125" i="60"/>
  <c r="BH125" i="60"/>
  <c r="BG125" i="60"/>
  <c r="BE125" i="60"/>
  <c r="T125" i="60"/>
  <c r="R125" i="60"/>
  <c r="P125" i="60"/>
  <c r="J125" i="60"/>
  <c r="BF125" i="60" s="1"/>
  <c r="J119" i="60"/>
  <c r="F119" i="60"/>
  <c r="J118" i="60"/>
  <c r="F118" i="60"/>
  <c r="F116" i="60"/>
  <c r="E114" i="60"/>
  <c r="J92" i="60"/>
  <c r="F92" i="60"/>
  <c r="J91" i="60"/>
  <c r="F91" i="60"/>
  <c r="F89" i="60"/>
  <c r="E87" i="60"/>
  <c r="J37" i="60"/>
  <c r="J36" i="60"/>
  <c r="J35" i="60"/>
  <c r="J116" i="60"/>
  <c r="E85" i="60"/>
  <c r="BK268" i="59"/>
  <c r="BI268" i="59"/>
  <c r="BH268" i="59"/>
  <c r="BG268" i="59"/>
  <c r="BE268" i="59"/>
  <c r="T268" i="59"/>
  <c r="R268" i="59"/>
  <c r="P268" i="59"/>
  <c r="J268" i="59"/>
  <c r="BF268" i="59" s="1"/>
  <c r="BK267" i="59"/>
  <c r="BI267" i="59"/>
  <c r="BH267" i="59"/>
  <c r="BG267" i="59"/>
  <c r="BE267" i="59"/>
  <c r="T267" i="59"/>
  <c r="R267" i="59"/>
  <c r="P267" i="59"/>
  <c r="J267" i="59"/>
  <c r="BF267" i="59" s="1"/>
  <c r="BK266" i="59"/>
  <c r="BI266" i="59"/>
  <c r="BH266" i="59"/>
  <c r="BG266" i="59"/>
  <c r="BE266" i="59"/>
  <c r="T266" i="59"/>
  <c r="R266" i="59"/>
  <c r="P266" i="59"/>
  <c r="J266" i="59"/>
  <c r="BF266" i="59" s="1"/>
  <c r="BK265" i="59"/>
  <c r="BI265" i="59"/>
  <c r="BH265" i="59"/>
  <c r="BG265" i="59"/>
  <c r="BE265" i="59"/>
  <c r="T265" i="59"/>
  <c r="R265" i="59"/>
  <c r="P265" i="59"/>
  <c r="J265" i="59"/>
  <c r="BF265" i="59" s="1"/>
  <c r="BK262" i="59"/>
  <c r="BI262" i="59"/>
  <c r="BH262" i="59"/>
  <c r="BG262" i="59"/>
  <c r="BE262" i="59"/>
  <c r="T262" i="59"/>
  <c r="R262" i="59"/>
  <c r="P262" i="59"/>
  <c r="J262" i="59"/>
  <c r="BF262" i="59" s="1"/>
  <c r="BK261" i="59"/>
  <c r="BI261" i="59"/>
  <c r="BH261" i="59"/>
  <c r="BG261" i="59"/>
  <c r="BE261" i="59"/>
  <c r="T261" i="59"/>
  <c r="R261" i="59"/>
  <c r="P261" i="59"/>
  <c r="J261" i="59"/>
  <c r="BF261" i="59" s="1"/>
  <c r="BK259" i="59"/>
  <c r="BI259" i="59"/>
  <c r="BH259" i="59"/>
  <c r="BG259" i="59"/>
  <c r="BE259" i="59"/>
  <c r="T259" i="59"/>
  <c r="R259" i="59"/>
  <c r="P259" i="59"/>
  <c r="J259" i="59"/>
  <c r="BF259" i="59" s="1"/>
  <c r="BK258" i="59"/>
  <c r="BI258" i="59"/>
  <c r="BH258" i="59"/>
  <c r="BG258" i="59"/>
  <c r="BE258" i="59"/>
  <c r="T258" i="59"/>
  <c r="R258" i="59"/>
  <c r="P258" i="59"/>
  <c r="J258" i="59"/>
  <c r="BF258" i="59" s="1"/>
  <c r="BK257" i="59"/>
  <c r="BI257" i="59"/>
  <c r="BH257" i="59"/>
  <c r="BG257" i="59"/>
  <c r="BE257" i="59"/>
  <c r="T257" i="59"/>
  <c r="R257" i="59"/>
  <c r="P257" i="59"/>
  <c r="J257" i="59"/>
  <c r="BF257" i="59" s="1"/>
  <c r="BK256" i="59"/>
  <c r="BI256" i="59"/>
  <c r="BH256" i="59"/>
  <c r="BG256" i="59"/>
  <c r="BE256" i="59"/>
  <c r="T256" i="59"/>
  <c r="R256" i="59"/>
  <c r="P256" i="59"/>
  <c r="J256" i="59"/>
  <c r="BF256" i="59" s="1"/>
  <c r="BK255" i="59"/>
  <c r="BI255" i="59"/>
  <c r="BH255" i="59"/>
  <c r="BG255" i="59"/>
  <c r="BE255" i="59"/>
  <c r="T255" i="59"/>
  <c r="R255" i="59"/>
  <c r="P255" i="59"/>
  <c r="J255" i="59"/>
  <c r="BF255" i="59" s="1"/>
  <c r="BK254" i="59"/>
  <c r="BI254" i="59"/>
  <c r="BH254" i="59"/>
  <c r="BG254" i="59"/>
  <c r="BE254" i="59"/>
  <c r="T254" i="59"/>
  <c r="R254" i="59"/>
  <c r="P254" i="59"/>
  <c r="J254" i="59"/>
  <c r="BF254" i="59" s="1"/>
  <c r="BK251" i="59"/>
  <c r="BI251" i="59"/>
  <c r="BH251" i="59"/>
  <c r="BG251" i="59"/>
  <c r="BE251" i="59"/>
  <c r="T251" i="59"/>
  <c r="R251" i="59"/>
  <c r="P251" i="59"/>
  <c r="J251" i="59"/>
  <c r="BF251" i="59" s="1"/>
  <c r="BK250" i="59"/>
  <c r="BI250" i="59"/>
  <c r="BH250" i="59"/>
  <c r="BG250" i="59"/>
  <c r="BE250" i="59"/>
  <c r="T250" i="59"/>
  <c r="R250" i="59"/>
  <c r="P250" i="59"/>
  <c r="J250" i="59"/>
  <c r="BF250" i="59" s="1"/>
  <c r="BK248" i="59"/>
  <c r="BI248" i="59"/>
  <c r="BH248" i="59"/>
  <c r="BG248" i="59"/>
  <c r="BE248" i="59"/>
  <c r="T248" i="59"/>
  <c r="R248" i="59"/>
  <c r="P248" i="59"/>
  <c r="J248" i="59"/>
  <c r="BF248" i="59" s="1"/>
  <c r="BK246" i="59"/>
  <c r="BI246" i="59"/>
  <c r="BH246" i="59"/>
  <c r="BG246" i="59"/>
  <c r="BE246" i="59"/>
  <c r="T246" i="59"/>
  <c r="R246" i="59"/>
  <c r="P246" i="59"/>
  <c r="J246" i="59"/>
  <c r="BF246" i="59" s="1"/>
  <c r="BK245" i="59"/>
  <c r="BI245" i="59"/>
  <c r="BH245" i="59"/>
  <c r="BG245" i="59"/>
  <c r="BE245" i="59"/>
  <c r="T245" i="59"/>
  <c r="R245" i="59"/>
  <c r="P245" i="59"/>
  <c r="J245" i="59"/>
  <c r="BF245" i="59" s="1"/>
  <c r="BK244" i="59"/>
  <c r="BI244" i="59"/>
  <c r="BH244" i="59"/>
  <c r="BG244" i="59"/>
  <c r="BE244" i="59"/>
  <c r="T244" i="59"/>
  <c r="R244" i="59"/>
  <c r="P244" i="59"/>
  <c r="J244" i="59"/>
  <c r="BF244" i="59" s="1"/>
  <c r="BK243" i="59"/>
  <c r="BI243" i="59"/>
  <c r="BH243" i="59"/>
  <c r="BG243" i="59"/>
  <c r="BE243" i="59"/>
  <c r="T243" i="59"/>
  <c r="R243" i="59"/>
  <c r="P243" i="59"/>
  <c r="J243" i="59"/>
  <c r="BF243" i="59" s="1"/>
  <c r="BK242" i="59"/>
  <c r="BI242" i="59"/>
  <c r="BH242" i="59"/>
  <c r="BG242" i="59"/>
  <c r="BE242" i="59"/>
  <c r="T242" i="59"/>
  <c r="R242" i="59"/>
  <c r="P242" i="59"/>
  <c r="J242" i="59"/>
  <c r="BF242" i="59" s="1"/>
  <c r="BK241" i="59"/>
  <c r="BI241" i="59"/>
  <c r="BH241" i="59"/>
  <c r="BG241" i="59"/>
  <c r="BE241" i="59"/>
  <c r="T241" i="59"/>
  <c r="R241" i="59"/>
  <c r="P241" i="59"/>
  <c r="J241" i="59"/>
  <c r="BF241" i="59" s="1"/>
  <c r="BK240" i="59"/>
  <c r="BI240" i="59"/>
  <c r="BH240" i="59"/>
  <c r="BG240" i="59"/>
  <c r="BE240" i="59"/>
  <c r="T240" i="59"/>
  <c r="R240" i="59"/>
  <c r="P240" i="59"/>
  <c r="J240" i="59"/>
  <c r="BF240" i="59" s="1"/>
  <c r="BK239" i="59"/>
  <c r="BI239" i="59"/>
  <c r="BH239" i="59"/>
  <c r="BG239" i="59"/>
  <c r="BE239" i="59"/>
  <c r="T239" i="59"/>
  <c r="R239" i="59"/>
  <c r="P239" i="59"/>
  <c r="J239" i="59"/>
  <c r="BF239" i="59" s="1"/>
  <c r="BK238" i="59"/>
  <c r="BI238" i="59"/>
  <c r="BH238" i="59"/>
  <c r="BG238" i="59"/>
  <c r="BE238" i="59"/>
  <c r="T238" i="59"/>
  <c r="R238" i="59"/>
  <c r="P238" i="59"/>
  <c r="J238" i="59"/>
  <c r="BF238" i="59" s="1"/>
  <c r="BK237" i="59"/>
  <c r="BI237" i="59"/>
  <c r="BH237" i="59"/>
  <c r="BG237" i="59"/>
  <c r="BE237" i="59"/>
  <c r="T237" i="59"/>
  <c r="R237" i="59"/>
  <c r="P237" i="59"/>
  <c r="J237" i="59"/>
  <c r="BF237" i="59" s="1"/>
  <c r="BK236" i="59"/>
  <c r="BI236" i="59"/>
  <c r="BH236" i="59"/>
  <c r="BG236" i="59"/>
  <c r="BE236" i="59"/>
  <c r="T236" i="59"/>
  <c r="R236" i="59"/>
  <c r="P236" i="59"/>
  <c r="J236" i="59"/>
  <c r="BF236" i="59" s="1"/>
  <c r="BK235" i="59"/>
  <c r="BI235" i="59"/>
  <c r="BH235" i="59"/>
  <c r="BG235" i="59"/>
  <c r="BE235" i="59"/>
  <c r="T235" i="59"/>
  <c r="R235" i="59"/>
  <c r="P235" i="59"/>
  <c r="J235" i="59"/>
  <c r="BF235" i="59" s="1"/>
  <c r="BK234" i="59"/>
  <c r="BI234" i="59"/>
  <c r="BH234" i="59"/>
  <c r="BG234" i="59"/>
  <c r="BE234" i="59"/>
  <c r="T234" i="59"/>
  <c r="R234" i="59"/>
  <c r="P234" i="59"/>
  <c r="J234" i="59"/>
  <c r="BF234" i="59" s="1"/>
  <c r="BK233" i="59"/>
  <c r="BI233" i="59"/>
  <c r="BH233" i="59"/>
  <c r="BG233" i="59"/>
  <c r="BE233" i="59"/>
  <c r="T233" i="59"/>
  <c r="R233" i="59"/>
  <c r="P233" i="59"/>
  <c r="J233" i="59"/>
  <c r="BF233" i="59" s="1"/>
  <c r="BK232" i="59"/>
  <c r="BI232" i="59"/>
  <c r="BH232" i="59"/>
  <c r="BG232" i="59"/>
  <c r="BE232" i="59"/>
  <c r="T232" i="59"/>
  <c r="R232" i="59"/>
  <c r="P232" i="59"/>
  <c r="J232" i="59"/>
  <c r="BF232" i="59" s="1"/>
  <c r="BK231" i="59"/>
  <c r="BI231" i="59"/>
  <c r="BH231" i="59"/>
  <c r="BG231" i="59"/>
  <c r="BE231" i="59"/>
  <c r="T231" i="59"/>
  <c r="R231" i="59"/>
  <c r="P231" i="59"/>
  <c r="J231" i="59"/>
  <c r="BF231" i="59" s="1"/>
  <c r="BK230" i="59"/>
  <c r="BI230" i="59"/>
  <c r="BH230" i="59"/>
  <c r="BG230" i="59"/>
  <c r="BE230" i="59"/>
  <c r="T230" i="59"/>
  <c r="R230" i="59"/>
  <c r="P230" i="59"/>
  <c r="J230" i="59"/>
  <c r="BF230" i="59" s="1"/>
  <c r="BK229" i="59"/>
  <c r="BI229" i="59"/>
  <c r="BH229" i="59"/>
  <c r="BG229" i="59"/>
  <c r="BE229" i="59"/>
  <c r="T229" i="59"/>
  <c r="R229" i="59"/>
  <c r="P229" i="59"/>
  <c r="J229" i="59"/>
  <c r="BF229" i="59" s="1"/>
  <c r="BK227" i="59"/>
  <c r="BI227" i="59"/>
  <c r="BH227" i="59"/>
  <c r="BG227" i="59"/>
  <c r="BE227" i="59"/>
  <c r="T227" i="59"/>
  <c r="R227" i="59"/>
  <c r="P227" i="59"/>
  <c r="J227" i="59"/>
  <c r="BF227" i="59" s="1"/>
  <c r="BK226" i="59"/>
  <c r="BI226" i="59"/>
  <c r="BH226" i="59"/>
  <c r="BG226" i="59"/>
  <c r="BE226" i="59"/>
  <c r="T226" i="59"/>
  <c r="R226" i="59"/>
  <c r="P226" i="59"/>
  <c r="J226" i="59"/>
  <c r="BF226" i="59" s="1"/>
  <c r="BK225" i="59"/>
  <c r="BI225" i="59"/>
  <c r="BH225" i="59"/>
  <c r="BG225" i="59"/>
  <c r="BE225" i="59"/>
  <c r="T225" i="59"/>
  <c r="R225" i="59"/>
  <c r="P225" i="59"/>
  <c r="J225" i="59"/>
  <c r="BF225" i="59" s="1"/>
  <c r="BK224" i="59"/>
  <c r="BI224" i="59"/>
  <c r="BH224" i="59"/>
  <c r="BG224" i="59"/>
  <c r="BE224" i="59"/>
  <c r="T224" i="59"/>
  <c r="R224" i="59"/>
  <c r="P224" i="59"/>
  <c r="J224" i="59"/>
  <c r="BF224" i="59" s="1"/>
  <c r="BK223" i="59"/>
  <c r="BI223" i="59"/>
  <c r="BH223" i="59"/>
  <c r="BG223" i="59"/>
  <c r="BE223" i="59"/>
  <c r="T223" i="59"/>
  <c r="R223" i="59"/>
  <c r="P223" i="59"/>
  <c r="J223" i="59"/>
  <c r="BF223" i="59" s="1"/>
  <c r="BK222" i="59"/>
  <c r="BI222" i="59"/>
  <c r="BH222" i="59"/>
  <c r="BG222" i="59"/>
  <c r="BE222" i="59"/>
  <c r="T222" i="59"/>
  <c r="R222" i="59"/>
  <c r="P222" i="59"/>
  <c r="J222" i="59"/>
  <c r="BF222" i="59" s="1"/>
  <c r="BK221" i="59"/>
  <c r="BI221" i="59"/>
  <c r="BH221" i="59"/>
  <c r="BG221" i="59"/>
  <c r="BE221" i="59"/>
  <c r="T221" i="59"/>
  <c r="R221" i="59"/>
  <c r="P221" i="59"/>
  <c r="J221" i="59"/>
  <c r="BF221" i="59" s="1"/>
  <c r="BK220" i="59"/>
  <c r="BI220" i="59"/>
  <c r="BH220" i="59"/>
  <c r="BG220" i="59"/>
  <c r="BE220" i="59"/>
  <c r="T220" i="59"/>
  <c r="R220" i="59"/>
  <c r="P220" i="59"/>
  <c r="J220" i="59"/>
  <c r="BF220" i="59" s="1"/>
  <c r="BK219" i="59"/>
  <c r="BI219" i="59"/>
  <c r="BH219" i="59"/>
  <c r="BG219" i="59"/>
  <c r="BE219" i="59"/>
  <c r="T219" i="59"/>
  <c r="R219" i="59"/>
  <c r="P219" i="59"/>
  <c r="J219" i="59"/>
  <c r="BF219" i="59" s="1"/>
  <c r="BK218" i="59"/>
  <c r="BI218" i="59"/>
  <c r="BH218" i="59"/>
  <c r="BG218" i="59"/>
  <c r="BE218" i="59"/>
  <c r="T218" i="59"/>
  <c r="R218" i="59"/>
  <c r="P218" i="59"/>
  <c r="J218" i="59"/>
  <c r="BF218" i="59" s="1"/>
  <c r="BK217" i="59"/>
  <c r="BI217" i="59"/>
  <c r="BH217" i="59"/>
  <c r="BG217" i="59"/>
  <c r="BE217" i="59"/>
  <c r="T217" i="59"/>
  <c r="R217" i="59"/>
  <c r="P217" i="59"/>
  <c r="J217" i="59"/>
  <c r="BF217" i="59" s="1"/>
  <c r="BK216" i="59"/>
  <c r="BI216" i="59"/>
  <c r="BH216" i="59"/>
  <c r="BG216" i="59"/>
  <c r="BE216" i="59"/>
  <c r="T216" i="59"/>
  <c r="R216" i="59"/>
  <c r="P216" i="59"/>
  <c r="J216" i="59"/>
  <c r="BF216" i="59" s="1"/>
  <c r="BK215" i="59"/>
  <c r="BI215" i="59"/>
  <c r="BH215" i="59"/>
  <c r="BG215" i="59"/>
  <c r="BE215" i="59"/>
  <c r="T215" i="59"/>
  <c r="R215" i="59"/>
  <c r="P215" i="59"/>
  <c r="J215" i="59"/>
  <c r="BF215" i="59" s="1"/>
  <c r="BK214" i="59"/>
  <c r="BI214" i="59"/>
  <c r="BH214" i="59"/>
  <c r="BG214" i="59"/>
  <c r="BE214" i="59"/>
  <c r="T214" i="59"/>
  <c r="R214" i="59"/>
  <c r="P214" i="59"/>
  <c r="J214" i="59"/>
  <c r="BF214" i="59" s="1"/>
  <c r="BK213" i="59"/>
  <c r="BI213" i="59"/>
  <c r="BH213" i="59"/>
  <c r="BG213" i="59"/>
  <c r="BE213" i="59"/>
  <c r="T213" i="59"/>
  <c r="R213" i="59"/>
  <c r="P213" i="59"/>
  <c r="J213" i="59"/>
  <c r="BF213" i="59" s="1"/>
  <c r="BK212" i="59"/>
  <c r="BI212" i="59"/>
  <c r="BH212" i="59"/>
  <c r="BG212" i="59"/>
  <c r="BE212" i="59"/>
  <c r="T212" i="59"/>
  <c r="R212" i="59"/>
  <c r="P212" i="59"/>
  <c r="J212" i="59"/>
  <c r="BF212" i="59" s="1"/>
  <c r="BK211" i="59"/>
  <c r="BI211" i="59"/>
  <c r="BH211" i="59"/>
  <c r="BG211" i="59"/>
  <c r="BE211" i="59"/>
  <c r="T211" i="59"/>
  <c r="R211" i="59"/>
  <c r="P211" i="59"/>
  <c r="J211" i="59"/>
  <c r="BF211" i="59" s="1"/>
  <c r="BK210" i="59"/>
  <c r="BI210" i="59"/>
  <c r="BH210" i="59"/>
  <c r="BG210" i="59"/>
  <c r="BE210" i="59"/>
  <c r="T210" i="59"/>
  <c r="R210" i="59"/>
  <c r="P210" i="59"/>
  <c r="J210" i="59"/>
  <c r="BF210" i="59" s="1"/>
  <c r="BK209" i="59"/>
  <c r="BI209" i="59"/>
  <c r="BH209" i="59"/>
  <c r="BG209" i="59"/>
  <c r="BE209" i="59"/>
  <c r="T209" i="59"/>
  <c r="R209" i="59"/>
  <c r="P209" i="59"/>
  <c r="J209" i="59"/>
  <c r="BF209" i="59" s="1"/>
  <c r="BK208" i="59"/>
  <c r="BI208" i="59"/>
  <c r="BH208" i="59"/>
  <c r="BG208" i="59"/>
  <c r="BE208" i="59"/>
  <c r="T208" i="59"/>
  <c r="R208" i="59"/>
  <c r="P208" i="59"/>
  <c r="J208" i="59"/>
  <c r="BF208" i="59" s="1"/>
  <c r="BK207" i="59"/>
  <c r="BI207" i="59"/>
  <c r="BH207" i="59"/>
  <c r="BG207" i="59"/>
  <c r="BE207" i="59"/>
  <c r="T207" i="59"/>
  <c r="R207" i="59"/>
  <c r="P207" i="59"/>
  <c r="J207" i="59"/>
  <c r="BF207" i="59" s="1"/>
  <c r="BK206" i="59"/>
  <c r="BI206" i="59"/>
  <c r="BH206" i="59"/>
  <c r="BG206" i="59"/>
  <c r="BE206" i="59"/>
  <c r="T206" i="59"/>
  <c r="R206" i="59"/>
  <c r="P206" i="59"/>
  <c r="J206" i="59"/>
  <c r="BF206" i="59" s="1"/>
  <c r="BK205" i="59"/>
  <c r="BI205" i="59"/>
  <c r="BH205" i="59"/>
  <c r="BG205" i="59"/>
  <c r="BE205" i="59"/>
  <c r="T205" i="59"/>
  <c r="R205" i="59"/>
  <c r="P205" i="59"/>
  <c r="J205" i="59"/>
  <c r="BF205" i="59" s="1"/>
  <c r="BK204" i="59"/>
  <c r="BI204" i="59"/>
  <c r="BH204" i="59"/>
  <c r="BG204" i="59"/>
  <c r="BE204" i="59"/>
  <c r="T204" i="59"/>
  <c r="R204" i="59"/>
  <c r="P204" i="59"/>
  <c r="J204" i="59"/>
  <c r="BF204" i="59" s="1"/>
  <c r="BK203" i="59"/>
  <c r="BI203" i="59"/>
  <c r="BH203" i="59"/>
  <c r="BG203" i="59"/>
  <c r="BE203" i="59"/>
  <c r="T203" i="59"/>
  <c r="R203" i="59"/>
  <c r="P203" i="59"/>
  <c r="J203" i="59"/>
  <c r="BF203" i="59" s="1"/>
  <c r="BK202" i="59"/>
  <c r="BI202" i="59"/>
  <c r="BH202" i="59"/>
  <c r="BG202" i="59"/>
  <c r="BE202" i="59"/>
  <c r="T202" i="59"/>
  <c r="R202" i="59"/>
  <c r="P202" i="59"/>
  <c r="J202" i="59"/>
  <c r="BF202" i="59" s="1"/>
  <c r="BK201" i="59"/>
  <c r="BI201" i="59"/>
  <c r="BH201" i="59"/>
  <c r="BG201" i="59"/>
  <c r="BE201" i="59"/>
  <c r="T201" i="59"/>
  <c r="R201" i="59"/>
  <c r="P201" i="59"/>
  <c r="J201" i="59"/>
  <c r="BF201" i="59" s="1"/>
  <c r="BK200" i="59"/>
  <c r="BI200" i="59"/>
  <c r="BH200" i="59"/>
  <c r="BG200" i="59"/>
  <c r="BE200" i="59"/>
  <c r="T200" i="59"/>
  <c r="R200" i="59"/>
  <c r="P200" i="59"/>
  <c r="J200" i="59"/>
  <c r="BF200" i="59" s="1"/>
  <c r="BK199" i="59"/>
  <c r="BI199" i="59"/>
  <c r="BH199" i="59"/>
  <c r="BG199" i="59"/>
  <c r="BE199" i="59"/>
  <c r="T199" i="59"/>
  <c r="R199" i="59"/>
  <c r="P199" i="59"/>
  <c r="J199" i="59"/>
  <c r="BF199" i="59" s="1"/>
  <c r="BK198" i="59"/>
  <c r="BI198" i="59"/>
  <c r="BH198" i="59"/>
  <c r="BG198" i="59"/>
  <c r="BE198" i="59"/>
  <c r="T198" i="59"/>
  <c r="R198" i="59"/>
  <c r="P198" i="59"/>
  <c r="J198" i="59"/>
  <c r="BF198" i="59" s="1"/>
  <c r="BK197" i="59"/>
  <c r="BI197" i="59"/>
  <c r="BH197" i="59"/>
  <c r="BG197" i="59"/>
  <c r="BE197" i="59"/>
  <c r="T197" i="59"/>
  <c r="R197" i="59"/>
  <c r="P197" i="59"/>
  <c r="J197" i="59"/>
  <c r="BF197" i="59" s="1"/>
  <c r="BK196" i="59"/>
  <c r="BI196" i="59"/>
  <c r="BH196" i="59"/>
  <c r="BG196" i="59"/>
  <c r="BE196" i="59"/>
  <c r="T196" i="59"/>
  <c r="R196" i="59"/>
  <c r="P196" i="59"/>
  <c r="J196" i="59"/>
  <c r="BF196" i="59" s="1"/>
  <c r="BK195" i="59"/>
  <c r="BI195" i="59"/>
  <c r="BH195" i="59"/>
  <c r="BG195" i="59"/>
  <c r="BE195" i="59"/>
  <c r="T195" i="59"/>
  <c r="R195" i="59"/>
  <c r="P195" i="59"/>
  <c r="J195" i="59"/>
  <c r="BF195" i="59" s="1"/>
  <c r="BK194" i="59"/>
  <c r="BI194" i="59"/>
  <c r="BH194" i="59"/>
  <c r="BG194" i="59"/>
  <c r="BE194" i="59"/>
  <c r="T194" i="59"/>
  <c r="R194" i="59"/>
  <c r="P194" i="59"/>
  <c r="J194" i="59"/>
  <c r="BF194" i="59" s="1"/>
  <c r="BK193" i="59"/>
  <c r="BI193" i="59"/>
  <c r="BH193" i="59"/>
  <c r="BG193" i="59"/>
  <c r="BE193" i="59"/>
  <c r="T193" i="59"/>
  <c r="R193" i="59"/>
  <c r="P193" i="59"/>
  <c r="J193" i="59"/>
  <c r="BF193" i="59" s="1"/>
  <c r="BK191" i="59"/>
  <c r="BI191" i="59"/>
  <c r="BH191" i="59"/>
  <c r="BG191" i="59"/>
  <c r="BE191" i="59"/>
  <c r="T191" i="59"/>
  <c r="R191" i="59"/>
  <c r="P191" i="59"/>
  <c r="J191" i="59"/>
  <c r="BF191" i="59" s="1"/>
  <c r="BK190" i="59"/>
  <c r="BI190" i="59"/>
  <c r="BH190" i="59"/>
  <c r="BG190" i="59"/>
  <c r="BE190" i="59"/>
  <c r="T190" i="59"/>
  <c r="R190" i="59"/>
  <c r="P190" i="59"/>
  <c r="J190" i="59"/>
  <c r="BF190" i="59" s="1"/>
  <c r="BK189" i="59"/>
  <c r="BI189" i="59"/>
  <c r="BH189" i="59"/>
  <c r="BG189" i="59"/>
  <c r="BE189" i="59"/>
  <c r="T189" i="59"/>
  <c r="R189" i="59"/>
  <c r="P189" i="59"/>
  <c r="J189" i="59"/>
  <c r="BF189" i="59" s="1"/>
  <c r="BK188" i="59"/>
  <c r="BI188" i="59"/>
  <c r="BH188" i="59"/>
  <c r="BG188" i="59"/>
  <c r="BE188" i="59"/>
  <c r="T188" i="59"/>
  <c r="R188" i="59"/>
  <c r="P188" i="59"/>
  <c r="J188" i="59"/>
  <c r="BF188" i="59" s="1"/>
  <c r="BK187" i="59"/>
  <c r="BI187" i="59"/>
  <c r="BH187" i="59"/>
  <c r="BG187" i="59"/>
  <c r="BF187" i="59"/>
  <c r="BE187" i="59"/>
  <c r="T187" i="59"/>
  <c r="R187" i="59"/>
  <c r="P187" i="59"/>
  <c r="J187" i="59"/>
  <c r="BK186" i="59"/>
  <c r="BI186" i="59"/>
  <c r="BH186" i="59"/>
  <c r="BG186" i="59"/>
  <c r="BE186" i="59"/>
  <c r="T186" i="59"/>
  <c r="R186" i="59"/>
  <c r="P186" i="59"/>
  <c r="J186" i="59"/>
  <c r="BF186" i="59" s="1"/>
  <c r="BK184" i="59"/>
  <c r="BI184" i="59"/>
  <c r="BH184" i="59"/>
  <c r="BG184" i="59"/>
  <c r="BE184" i="59"/>
  <c r="T184" i="59"/>
  <c r="R184" i="59"/>
  <c r="P184" i="59"/>
  <c r="J184" i="59"/>
  <c r="BF184" i="59" s="1"/>
  <c r="BK183" i="59"/>
  <c r="BI183" i="59"/>
  <c r="BH183" i="59"/>
  <c r="BG183" i="59"/>
  <c r="BE183" i="59"/>
  <c r="T183" i="59"/>
  <c r="R183" i="59"/>
  <c r="P183" i="59"/>
  <c r="J183" i="59"/>
  <c r="BF183" i="59" s="1"/>
  <c r="BK182" i="59"/>
  <c r="BI182" i="59"/>
  <c r="BH182" i="59"/>
  <c r="BG182" i="59"/>
  <c r="BE182" i="59"/>
  <c r="T182" i="59"/>
  <c r="R182" i="59"/>
  <c r="P182" i="59"/>
  <c r="J182" i="59"/>
  <c r="BF182" i="59" s="1"/>
  <c r="BK181" i="59"/>
  <c r="BI181" i="59"/>
  <c r="BH181" i="59"/>
  <c r="BG181" i="59"/>
  <c r="BE181" i="59"/>
  <c r="T181" i="59"/>
  <c r="R181" i="59"/>
  <c r="P181" i="59"/>
  <c r="J181" i="59"/>
  <c r="BF181" i="59" s="1"/>
  <c r="BK180" i="59"/>
  <c r="BI180" i="59"/>
  <c r="BH180" i="59"/>
  <c r="BG180" i="59"/>
  <c r="BE180" i="59"/>
  <c r="T180" i="59"/>
  <c r="R180" i="59"/>
  <c r="P180" i="59"/>
  <c r="J180" i="59"/>
  <c r="BF180" i="59" s="1"/>
  <c r="BK179" i="59"/>
  <c r="BI179" i="59"/>
  <c r="BH179" i="59"/>
  <c r="BG179" i="59"/>
  <c r="BE179" i="59"/>
  <c r="T179" i="59"/>
  <c r="R179" i="59"/>
  <c r="P179" i="59"/>
  <c r="J179" i="59"/>
  <c r="BF179" i="59" s="1"/>
  <c r="BK178" i="59"/>
  <c r="BI178" i="59"/>
  <c r="BH178" i="59"/>
  <c r="BG178" i="59"/>
  <c r="BE178" i="59"/>
  <c r="T178" i="59"/>
  <c r="R178" i="59"/>
  <c r="P178" i="59"/>
  <c r="J178" i="59"/>
  <c r="BF178" i="59" s="1"/>
  <c r="BK177" i="59"/>
  <c r="BI177" i="59"/>
  <c r="BH177" i="59"/>
  <c r="BG177" i="59"/>
  <c r="BE177" i="59"/>
  <c r="T177" i="59"/>
  <c r="R177" i="59"/>
  <c r="P177" i="59"/>
  <c r="J177" i="59"/>
  <c r="BF177" i="59" s="1"/>
  <c r="BK176" i="59"/>
  <c r="BI176" i="59"/>
  <c r="BH176" i="59"/>
  <c r="BG176" i="59"/>
  <c r="BE176" i="59"/>
  <c r="T176" i="59"/>
  <c r="R176" i="59"/>
  <c r="P176" i="59"/>
  <c r="J176" i="59"/>
  <c r="BF176" i="59" s="1"/>
  <c r="BK174" i="59"/>
  <c r="BI174" i="59"/>
  <c r="BH174" i="59"/>
  <c r="BG174" i="59"/>
  <c r="BE174" i="59"/>
  <c r="T174" i="59"/>
  <c r="R174" i="59"/>
  <c r="P174" i="59"/>
  <c r="J174" i="59"/>
  <c r="BF174" i="59" s="1"/>
  <c r="BK173" i="59"/>
  <c r="BI173" i="59"/>
  <c r="BH173" i="59"/>
  <c r="BG173" i="59"/>
  <c r="BE173" i="59"/>
  <c r="T173" i="59"/>
  <c r="R173" i="59"/>
  <c r="P173" i="59"/>
  <c r="J173" i="59"/>
  <c r="BF173" i="59" s="1"/>
  <c r="BK172" i="59"/>
  <c r="BI172" i="59"/>
  <c r="BH172" i="59"/>
  <c r="BG172" i="59"/>
  <c r="BE172" i="59"/>
  <c r="T172" i="59"/>
  <c r="R172" i="59"/>
  <c r="P172" i="59"/>
  <c r="J172" i="59"/>
  <c r="BF172" i="59" s="1"/>
  <c r="BK171" i="59"/>
  <c r="BI171" i="59"/>
  <c r="BH171" i="59"/>
  <c r="BG171" i="59"/>
  <c r="BE171" i="59"/>
  <c r="T171" i="59"/>
  <c r="R171" i="59"/>
  <c r="P171" i="59"/>
  <c r="J171" i="59"/>
  <c r="BF171" i="59" s="1"/>
  <c r="BK170" i="59"/>
  <c r="BI170" i="59"/>
  <c r="BH170" i="59"/>
  <c r="BG170" i="59"/>
  <c r="BE170" i="59"/>
  <c r="T170" i="59"/>
  <c r="R170" i="59"/>
  <c r="P170" i="59"/>
  <c r="J170" i="59"/>
  <c r="BF170" i="59" s="1"/>
  <c r="BK169" i="59"/>
  <c r="BI169" i="59"/>
  <c r="BH169" i="59"/>
  <c r="BG169" i="59"/>
  <c r="BE169" i="59"/>
  <c r="T169" i="59"/>
  <c r="R169" i="59"/>
  <c r="P169" i="59"/>
  <c r="J169" i="59"/>
  <c r="BF169" i="59" s="1"/>
  <c r="BK168" i="59"/>
  <c r="BI168" i="59"/>
  <c r="BH168" i="59"/>
  <c r="BG168" i="59"/>
  <c r="BE168" i="59"/>
  <c r="T168" i="59"/>
  <c r="R168" i="59"/>
  <c r="P168" i="59"/>
  <c r="J168" i="59"/>
  <c r="BF168" i="59" s="1"/>
  <c r="BK167" i="59"/>
  <c r="BI167" i="59"/>
  <c r="BH167" i="59"/>
  <c r="BG167" i="59"/>
  <c r="BE167" i="59"/>
  <c r="T167" i="59"/>
  <c r="R167" i="59"/>
  <c r="P167" i="59"/>
  <c r="J167" i="59"/>
  <c r="BF167" i="59" s="1"/>
  <c r="BK166" i="59"/>
  <c r="BI166" i="59"/>
  <c r="BH166" i="59"/>
  <c r="BG166" i="59"/>
  <c r="BE166" i="59"/>
  <c r="T166" i="59"/>
  <c r="R166" i="59"/>
  <c r="P166" i="59"/>
  <c r="J166" i="59"/>
  <c r="BF166" i="59" s="1"/>
  <c r="BK165" i="59"/>
  <c r="BI165" i="59"/>
  <c r="BH165" i="59"/>
  <c r="BG165" i="59"/>
  <c r="BE165" i="59"/>
  <c r="T165" i="59"/>
  <c r="R165" i="59"/>
  <c r="P165" i="59"/>
  <c r="J165" i="59"/>
  <c r="BF165" i="59" s="1"/>
  <c r="BK164" i="59"/>
  <c r="BI164" i="59"/>
  <c r="BH164" i="59"/>
  <c r="BG164" i="59"/>
  <c r="BE164" i="59"/>
  <c r="T164" i="59"/>
  <c r="R164" i="59"/>
  <c r="P164" i="59"/>
  <c r="J164" i="59"/>
  <c r="BF164" i="59" s="1"/>
  <c r="BK163" i="59"/>
  <c r="BI163" i="59"/>
  <c r="BH163" i="59"/>
  <c r="BG163" i="59"/>
  <c r="BE163" i="59"/>
  <c r="T163" i="59"/>
  <c r="R163" i="59"/>
  <c r="P163" i="59"/>
  <c r="J163" i="59"/>
  <c r="BF163" i="59" s="1"/>
  <c r="BK162" i="59"/>
  <c r="BI162" i="59"/>
  <c r="BH162" i="59"/>
  <c r="BG162" i="59"/>
  <c r="BE162" i="59"/>
  <c r="T162" i="59"/>
  <c r="R162" i="59"/>
  <c r="P162" i="59"/>
  <c r="J162" i="59"/>
  <c r="BF162" i="59" s="1"/>
  <c r="BK161" i="59"/>
  <c r="BI161" i="59"/>
  <c r="BH161" i="59"/>
  <c r="BG161" i="59"/>
  <c r="BE161" i="59"/>
  <c r="T161" i="59"/>
  <c r="R161" i="59"/>
  <c r="P161" i="59"/>
  <c r="J161" i="59"/>
  <c r="BF161" i="59" s="1"/>
  <c r="BK160" i="59"/>
  <c r="BI160" i="59"/>
  <c r="BH160" i="59"/>
  <c r="BG160" i="59"/>
  <c r="BE160" i="59"/>
  <c r="T160" i="59"/>
  <c r="R160" i="59"/>
  <c r="P160" i="59"/>
  <c r="J160" i="59"/>
  <c r="BF160" i="59" s="1"/>
  <c r="BK159" i="59"/>
  <c r="BI159" i="59"/>
  <c r="BH159" i="59"/>
  <c r="BG159" i="59"/>
  <c r="BE159" i="59"/>
  <c r="T159" i="59"/>
  <c r="R159" i="59"/>
  <c r="P159" i="59"/>
  <c r="J159" i="59"/>
  <c r="BF159" i="59" s="1"/>
  <c r="BK158" i="59"/>
  <c r="BI158" i="59"/>
  <c r="BH158" i="59"/>
  <c r="BG158" i="59"/>
  <c r="BE158" i="59"/>
  <c r="T158" i="59"/>
  <c r="R158" i="59"/>
  <c r="P158" i="59"/>
  <c r="J158" i="59"/>
  <c r="BF158" i="59" s="1"/>
  <c r="BK157" i="59"/>
  <c r="BI157" i="59"/>
  <c r="BH157" i="59"/>
  <c r="BG157" i="59"/>
  <c r="BE157" i="59"/>
  <c r="T157" i="59"/>
  <c r="R157" i="59"/>
  <c r="P157" i="59"/>
  <c r="J157" i="59"/>
  <c r="BF157" i="59" s="1"/>
  <c r="BK156" i="59"/>
  <c r="BI156" i="59"/>
  <c r="BH156" i="59"/>
  <c r="BG156" i="59"/>
  <c r="BE156" i="59"/>
  <c r="T156" i="59"/>
  <c r="R156" i="59"/>
  <c r="P156" i="59"/>
  <c r="J156" i="59"/>
  <c r="BF156" i="59" s="1"/>
  <c r="BK155" i="59"/>
  <c r="BI155" i="59"/>
  <c r="BH155" i="59"/>
  <c r="BG155" i="59"/>
  <c r="BE155" i="59"/>
  <c r="T155" i="59"/>
  <c r="R155" i="59"/>
  <c r="P155" i="59"/>
  <c r="J155" i="59"/>
  <c r="BF155" i="59" s="1"/>
  <c r="BK154" i="59"/>
  <c r="BI154" i="59"/>
  <c r="BH154" i="59"/>
  <c r="BG154" i="59"/>
  <c r="BE154" i="59"/>
  <c r="T154" i="59"/>
  <c r="R154" i="59"/>
  <c r="P154" i="59"/>
  <c r="J154" i="59"/>
  <c r="BF154" i="59" s="1"/>
  <c r="BK153" i="59"/>
  <c r="BI153" i="59"/>
  <c r="BH153" i="59"/>
  <c r="BG153" i="59"/>
  <c r="BE153" i="59"/>
  <c r="T153" i="59"/>
  <c r="R153" i="59"/>
  <c r="P153" i="59"/>
  <c r="J153" i="59"/>
  <c r="BF153" i="59" s="1"/>
  <c r="BK152" i="59"/>
  <c r="BI152" i="59"/>
  <c r="BH152" i="59"/>
  <c r="BG152" i="59"/>
  <c r="BE152" i="59"/>
  <c r="T152" i="59"/>
  <c r="R152" i="59"/>
  <c r="P152" i="59"/>
  <c r="J152" i="59"/>
  <c r="BF152" i="59" s="1"/>
  <c r="BK151" i="59"/>
  <c r="BI151" i="59"/>
  <c r="BH151" i="59"/>
  <c r="BG151" i="59"/>
  <c r="BE151" i="59"/>
  <c r="T151" i="59"/>
  <c r="R151" i="59"/>
  <c r="P151" i="59"/>
  <c r="J151" i="59"/>
  <c r="BF151" i="59" s="1"/>
  <c r="BK149" i="59"/>
  <c r="BI149" i="59"/>
  <c r="BH149" i="59"/>
  <c r="BG149" i="59"/>
  <c r="BE149" i="59"/>
  <c r="T149" i="59"/>
  <c r="R149" i="59"/>
  <c r="P149" i="59"/>
  <c r="J149" i="59"/>
  <c r="BF149" i="59" s="1"/>
  <c r="BK148" i="59"/>
  <c r="BI148" i="59"/>
  <c r="BH148" i="59"/>
  <c r="BG148" i="59"/>
  <c r="BE148" i="59"/>
  <c r="T148" i="59"/>
  <c r="R148" i="59"/>
  <c r="P148" i="59"/>
  <c r="J148" i="59"/>
  <c r="BF148" i="59" s="1"/>
  <c r="BK147" i="59"/>
  <c r="BI147" i="59"/>
  <c r="BH147" i="59"/>
  <c r="BG147" i="59"/>
  <c r="BE147" i="59"/>
  <c r="T147" i="59"/>
  <c r="R147" i="59"/>
  <c r="P147" i="59"/>
  <c r="J147" i="59"/>
  <c r="BF147" i="59" s="1"/>
  <c r="BK146" i="59"/>
  <c r="BI146" i="59"/>
  <c r="BH146" i="59"/>
  <c r="BG146" i="59"/>
  <c r="BE146" i="59"/>
  <c r="T146" i="59"/>
  <c r="R146" i="59"/>
  <c r="P146" i="59"/>
  <c r="J146" i="59"/>
  <c r="BF146" i="59" s="1"/>
  <c r="BK145" i="59"/>
  <c r="BI145" i="59"/>
  <c r="BH145" i="59"/>
  <c r="BG145" i="59"/>
  <c r="BE145" i="59"/>
  <c r="T145" i="59"/>
  <c r="R145" i="59"/>
  <c r="P145" i="59"/>
  <c r="J145" i="59"/>
  <c r="BF145" i="59" s="1"/>
  <c r="BK144" i="59"/>
  <c r="BI144" i="59"/>
  <c r="BH144" i="59"/>
  <c r="BG144" i="59"/>
  <c r="BE144" i="59"/>
  <c r="T144" i="59"/>
  <c r="R144" i="59"/>
  <c r="P144" i="59"/>
  <c r="J144" i="59"/>
  <c r="BF144" i="59" s="1"/>
  <c r="BK143" i="59"/>
  <c r="BI143" i="59"/>
  <c r="BH143" i="59"/>
  <c r="BG143" i="59"/>
  <c r="BE143" i="59"/>
  <c r="T143" i="59"/>
  <c r="R143" i="59"/>
  <c r="P143" i="59"/>
  <c r="J143" i="59"/>
  <c r="BF143" i="59" s="1"/>
  <c r="BK142" i="59"/>
  <c r="BI142" i="59"/>
  <c r="BH142" i="59"/>
  <c r="BG142" i="59"/>
  <c r="BE142" i="59"/>
  <c r="T142" i="59"/>
  <c r="R142" i="59"/>
  <c r="P142" i="59"/>
  <c r="J142" i="59"/>
  <c r="BF142" i="59" s="1"/>
  <c r="BK140" i="59"/>
  <c r="BI140" i="59"/>
  <c r="BH140" i="59"/>
  <c r="BG140" i="59"/>
  <c r="BE140" i="59"/>
  <c r="T140" i="59"/>
  <c r="R140" i="59"/>
  <c r="P140" i="59"/>
  <c r="J140" i="59"/>
  <c r="BF140" i="59" s="1"/>
  <c r="BK139" i="59"/>
  <c r="BI139" i="59"/>
  <c r="BH139" i="59"/>
  <c r="BG139" i="59"/>
  <c r="BE139" i="59"/>
  <c r="T139" i="59"/>
  <c r="R139" i="59"/>
  <c r="P139" i="59"/>
  <c r="J139" i="59"/>
  <c r="BF139" i="59" s="1"/>
  <c r="BK138" i="59"/>
  <c r="BI138" i="59"/>
  <c r="BH138" i="59"/>
  <c r="BG138" i="59"/>
  <c r="BE138" i="59"/>
  <c r="T138" i="59"/>
  <c r="R138" i="59"/>
  <c r="P138" i="59"/>
  <c r="J138" i="59"/>
  <c r="BF138" i="59" s="1"/>
  <c r="BK137" i="59"/>
  <c r="BI137" i="59"/>
  <c r="BH137" i="59"/>
  <c r="BG137" i="59"/>
  <c r="BE137" i="59"/>
  <c r="T137" i="59"/>
  <c r="R137" i="59"/>
  <c r="P137" i="59"/>
  <c r="J137" i="59"/>
  <c r="BF137" i="59" s="1"/>
  <c r="BK136" i="59"/>
  <c r="BI136" i="59"/>
  <c r="BH136" i="59"/>
  <c r="BG136" i="59"/>
  <c r="BE136" i="59"/>
  <c r="T136" i="59"/>
  <c r="R136" i="59"/>
  <c r="P136" i="59"/>
  <c r="J136" i="59"/>
  <c r="BF136" i="59" s="1"/>
  <c r="BK135" i="59"/>
  <c r="BI135" i="59"/>
  <c r="BH135" i="59"/>
  <c r="BG135" i="59"/>
  <c r="BE135" i="59"/>
  <c r="T135" i="59"/>
  <c r="R135" i="59"/>
  <c r="P135" i="59"/>
  <c r="J135" i="59"/>
  <c r="BF135" i="59" s="1"/>
  <c r="J129" i="59"/>
  <c r="F129" i="59"/>
  <c r="J128" i="59"/>
  <c r="F128" i="59"/>
  <c r="F126" i="59"/>
  <c r="E124" i="59"/>
  <c r="J92" i="59"/>
  <c r="F92" i="59"/>
  <c r="J91" i="59"/>
  <c r="F91" i="59"/>
  <c r="F89" i="59"/>
  <c r="E87" i="59"/>
  <c r="J37" i="59"/>
  <c r="J36" i="59"/>
  <c r="J35" i="59"/>
  <c r="J89" i="59"/>
  <c r="BK186" i="58"/>
  <c r="BK185" i="58" s="1"/>
  <c r="J185" i="58" s="1"/>
  <c r="J104" i="58" s="1"/>
  <c r="BI186" i="58"/>
  <c r="BH186" i="58"/>
  <c r="BG186" i="58"/>
  <c r="BE186" i="58"/>
  <c r="T186" i="58"/>
  <c r="T185" i="58" s="1"/>
  <c r="R186" i="58"/>
  <c r="R185" i="58" s="1"/>
  <c r="P186" i="58"/>
  <c r="P185" i="58" s="1"/>
  <c r="J186" i="58"/>
  <c r="BF186" i="58" s="1"/>
  <c r="BK184" i="58"/>
  <c r="BI184" i="58"/>
  <c r="BH184" i="58"/>
  <c r="BG184" i="58"/>
  <c r="BE184" i="58"/>
  <c r="T184" i="58"/>
  <c r="R184" i="58"/>
  <c r="P184" i="58"/>
  <c r="J184" i="58"/>
  <c r="BF184" i="58" s="1"/>
  <c r="BK183" i="58"/>
  <c r="BI183" i="58"/>
  <c r="BH183" i="58"/>
  <c r="BG183" i="58"/>
  <c r="BE183" i="58"/>
  <c r="T183" i="58"/>
  <c r="R183" i="58"/>
  <c r="P183" i="58"/>
  <c r="J183" i="58"/>
  <c r="BF183" i="58" s="1"/>
  <c r="BK182" i="58"/>
  <c r="BI182" i="58"/>
  <c r="BH182" i="58"/>
  <c r="BG182" i="58"/>
  <c r="BE182" i="58"/>
  <c r="T182" i="58"/>
  <c r="R182" i="58"/>
  <c r="P182" i="58"/>
  <c r="J182" i="58"/>
  <c r="BF182" i="58" s="1"/>
  <c r="BK181" i="58"/>
  <c r="BI181" i="58"/>
  <c r="BH181" i="58"/>
  <c r="BG181" i="58"/>
  <c r="BE181" i="58"/>
  <c r="T181" i="58"/>
  <c r="R181" i="58"/>
  <c r="P181" i="58"/>
  <c r="J181" i="58"/>
  <c r="BF181" i="58" s="1"/>
  <c r="BK180" i="58"/>
  <c r="BI180" i="58"/>
  <c r="BH180" i="58"/>
  <c r="BG180" i="58"/>
  <c r="BE180" i="58"/>
  <c r="T180" i="58"/>
  <c r="R180" i="58"/>
  <c r="P180" i="58"/>
  <c r="J180" i="58"/>
  <c r="BF180" i="58" s="1"/>
  <c r="BK179" i="58"/>
  <c r="BI179" i="58"/>
  <c r="BH179" i="58"/>
  <c r="BG179" i="58"/>
  <c r="BE179" i="58"/>
  <c r="T179" i="58"/>
  <c r="R179" i="58"/>
  <c r="P179" i="58"/>
  <c r="J179" i="58"/>
  <c r="BF179" i="58" s="1"/>
  <c r="BK178" i="58"/>
  <c r="BI178" i="58"/>
  <c r="BH178" i="58"/>
  <c r="BG178" i="58"/>
  <c r="BE178" i="58"/>
  <c r="T178" i="58"/>
  <c r="R178" i="58"/>
  <c r="P178" i="58"/>
  <c r="J178" i="58"/>
  <c r="BF178" i="58" s="1"/>
  <c r="BK177" i="58"/>
  <c r="BI177" i="58"/>
  <c r="BH177" i="58"/>
  <c r="BG177" i="58"/>
  <c r="BE177" i="58"/>
  <c r="T177" i="58"/>
  <c r="R177" i="58"/>
  <c r="P177" i="58"/>
  <c r="J177" i="58"/>
  <c r="BF177" i="58" s="1"/>
  <c r="BK176" i="58"/>
  <c r="BI176" i="58"/>
  <c r="BH176" i="58"/>
  <c r="BG176" i="58"/>
  <c r="BE176" i="58"/>
  <c r="T176" i="58"/>
  <c r="R176" i="58"/>
  <c r="P176" i="58"/>
  <c r="J176" i="58"/>
  <c r="BF176" i="58" s="1"/>
  <c r="BK175" i="58"/>
  <c r="BI175" i="58"/>
  <c r="BH175" i="58"/>
  <c r="BG175" i="58"/>
  <c r="BE175" i="58"/>
  <c r="T175" i="58"/>
  <c r="R175" i="58"/>
  <c r="P175" i="58"/>
  <c r="J175" i="58"/>
  <c r="BF175" i="58" s="1"/>
  <c r="BK174" i="58"/>
  <c r="BI174" i="58"/>
  <c r="BH174" i="58"/>
  <c r="BG174" i="58"/>
  <c r="BE174" i="58"/>
  <c r="T174" i="58"/>
  <c r="R174" i="58"/>
  <c r="P174" i="58"/>
  <c r="J174" i="58"/>
  <c r="BF174" i="58" s="1"/>
  <c r="BK173" i="58"/>
  <c r="BI173" i="58"/>
  <c r="BH173" i="58"/>
  <c r="BG173" i="58"/>
  <c r="BE173" i="58"/>
  <c r="T173" i="58"/>
  <c r="R173" i="58"/>
  <c r="P173" i="58"/>
  <c r="J173" i="58"/>
  <c r="BF173" i="58" s="1"/>
  <c r="BK172" i="58"/>
  <c r="BI172" i="58"/>
  <c r="BH172" i="58"/>
  <c r="BG172" i="58"/>
  <c r="BE172" i="58"/>
  <c r="T172" i="58"/>
  <c r="R172" i="58"/>
  <c r="P172" i="58"/>
  <c r="J172" i="58"/>
  <c r="BF172" i="58" s="1"/>
  <c r="BK171" i="58"/>
  <c r="BI171" i="58"/>
  <c r="BH171" i="58"/>
  <c r="BG171" i="58"/>
  <c r="BE171" i="58"/>
  <c r="T171" i="58"/>
  <c r="R171" i="58"/>
  <c r="P171" i="58"/>
  <c r="J171" i="58"/>
  <c r="BF171" i="58" s="1"/>
  <c r="BK170" i="58"/>
  <c r="BI170" i="58"/>
  <c r="BH170" i="58"/>
  <c r="BG170" i="58"/>
  <c r="BE170" i="58"/>
  <c r="T170" i="58"/>
  <c r="R170" i="58"/>
  <c r="P170" i="58"/>
  <c r="J170" i="58"/>
  <c r="BF170" i="58" s="1"/>
  <c r="BK169" i="58"/>
  <c r="BI169" i="58"/>
  <c r="BH169" i="58"/>
  <c r="BG169" i="58"/>
  <c r="BE169" i="58"/>
  <c r="T169" i="58"/>
  <c r="R169" i="58"/>
  <c r="P169" i="58"/>
  <c r="J169" i="58"/>
  <c r="BF169" i="58" s="1"/>
  <c r="BK168" i="58"/>
  <c r="BI168" i="58"/>
  <c r="BH168" i="58"/>
  <c r="BG168" i="58"/>
  <c r="BE168" i="58"/>
  <c r="T168" i="58"/>
  <c r="R168" i="58"/>
  <c r="P168" i="58"/>
  <c r="J168" i="58"/>
  <c r="BF168" i="58" s="1"/>
  <c r="BK166" i="58"/>
  <c r="BI166" i="58"/>
  <c r="BH166" i="58"/>
  <c r="BG166" i="58"/>
  <c r="BE166" i="58"/>
  <c r="T166" i="58"/>
  <c r="R166" i="58"/>
  <c r="P166" i="58"/>
  <c r="J166" i="58"/>
  <c r="BF166" i="58" s="1"/>
  <c r="BK165" i="58"/>
  <c r="BI165" i="58"/>
  <c r="BH165" i="58"/>
  <c r="BG165" i="58"/>
  <c r="BE165" i="58"/>
  <c r="T165" i="58"/>
  <c r="R165" i="58"/>
  <c r="P165" i="58"/>
  <c r="J165" i="58"/>
  <c r="BF165" i="58" s="1"/>
  <c r="BK164" i="58"/>
  <c r="BI164" i="58"/>
  <c r="BH164" i="58"/>
  <c r="BG164" i="58"/>
  <c r="BE164" i="58"/>
  <c r="T164" i="58"/>
  <c r="R164" i="58"/>
  <c r="P164" i="58"/>
  <c r="J164" i="58"/>
  <c r="BF164" i="58" s="1"/>
  <c r="BK163" i="58"/>
  <c r="BI163" i="58"/>
  <c r="BH163" i="58"/>
  <c r="BG163" i="58"/>
  <c r="BE163" i="58"/>
  <c r="T163" i="58"/>
  <c r="R163" i="58"/>
  <c r="P163" i="58"/>
  <c r="J163" i="58"/>
  <c r="BF163" i="58" s="1"/>
  <c r="BK162" i="58"/>
  <c r="BI162" i="58"/>
  <c r="BH162" i="58"/>
  <c r="BG162" i="58"/>
  <c r="BE162" i="58"/>
  <c r="T162" i="58"/>
  <c r="R162" i="58"/>
  <c r="P162" i="58"/>
  <c r="J162" i="58"/>
  <c r="BF162" i="58" s="1"/>
  <c r="BK161" i="58"/>
  <c r="BI161" i="58"/>
  <c r="BH161" i="58"/>
  <c r="BG161" i="58"/>
  <c r="BE161" i="58"/>
  <c r="T161" i="58"/>
  <c r="R161" i="58"/>
  <c r="P161" i="58"/>
  <c r="J161" i="58"/>
  <c r="BF161" i="58" s="1"/>
  <c r="BK160" i="58"/>
  <c r="BI160" i="58"/>
  <c r="BH160" i="58"/>
  <c r="BG160" i="58"/>
  <c r="BE160" i="58"/>
  <c r="T160" i="58"/>
  <c r="R160" i="58"/>
  <c r="P160" i="58"/>
  <c r="J160" i="58"/>
  <c r="BF160" i="58" s="1"/>
  <c r="BK159" i="58"/>
  <c r="BI159" i="58"/>
  <c r="BH159" i="58"/>
  <c r="BG159" i="58"/>
  <c r="BE159" i="58"/>
  <c r="T159" i="58"/>
  <c r="R159" i="58"/>
  <c r="P159" i="58"/>
  <c r="J159" i="58"/>
  <c r="BF159" i="58" s="1"/>
  <c r="BK158" i="58"/>
  <c r="BI158" i="58"/>
  <c r="BH158" i="58"/>
  <c r="BG158" i="58"/>
  <c r="BE158" i="58"/>
  <c r="T158" i="58"/>
  <c r="R158" i="58"/>
  <c r="P158" i="58"/>
  <c r="J158" i="58"/>
  <c r="BF158" i="58" s="1"/>
  <c r="BK157" i="58"/>
  <c r="BI157" i="58"/>
  <c r="BH157" i="58"/>
  <c r="BG157" i="58"/>
  <c r="BE157" i="58"/>
  <c r="T157" i="58"/>
  <c r="R157" i="58"/>
  <c r="P157" i="58"/>
  <c r="J157" i="58"/>
  <c r="BF157" i="58" s="1"/>
  <c r="BK155" i="58"/>
  <c r="BK154" i="58" s="1"/>
  <c r="J154" i="58" s="1"/>
  <c r="J101" i="58" s="1"/>
  <c r="BI155" i="58"/>
  <c r="BH155" i="58"/>
  <c r="BG155" i="58"/>
  <c r="BE155" i="58"/>
  <c r="T155" i="58"/>
  <c r="R155" i="58"/>
  <c r="R154" i="58" s="1"/>
  <c r="P155" i="58"/>
  <c r="J155" i="58"/>
  <c r="BF155" i="58" s="1"/>
  <c r="T154" i="58"/>
  <c r="P154" i="58"/>
  <c r="BK153" i="58"/>
  <c r="BI153" i="58"/>
  <c r="BH153" i="58"/>
  <c r="BG153" i="58"/>
  <c r="BE153" i="58"/>
  <c r="T153" i="58"/>
  <c r="R153" i="58"/>
  <c r="P153" i="58"/>
  <c r="J153" i="58"/>
  <c r="BF153" i="58" s="1"/>
  <c r="BK152" i="58"/>
  <c r="BI152" i="58"/>
  <c r="BH152" i="58"/>
  <c r="BG152" i="58"/>
  <c r="BE152" i="58"/>
  <c r="T152" i="58"/>
  <c r="R152" i="58"/>
  <c r="P152" i="58"/>
  <c r="J152" i="58"/>
  <c r="BF152" i="58" s="1"/>
  <c r="BK151" i="58"/>
  <c r="BI151" i="58"/>
  <c r="BH151" i="58"/>
  <c r="BG151" i="58"/>
  <c r="BE151" i="58"/>
  <c r="T151" i="58"/>
  <c r="R151" i="58"/>
  <c r="P151" i="58"/>
  <c r="J151" i="58"/>
  <c r="BF151" i="58" s="1"/>
  <c r="BK150" i="58"/>
  <c r="BI150" i="58"/>
  <c r="BH150" i="58"/>
  <c r="BG150" i="58"/>
  <c r="BE150" i="58"/>
  <c r="T150" i="58"/>
  <c r="R150" i="58"/>
  <c r="P150" i="58"/>
  <c r="J150" i="58"/>
  <c r="BF150" i="58" s="1"/>
  <c r="BK149" i="58"/>
  <c r="BI149" i="58"/>
  <c r="BH149" i="58"/>
  <c r="BG149" i="58"/>
  <c r="BE149" i="58"/>
  <c r="T149" i="58"/>
  <c r="R149" i="58"/>
  <c r="P149" i="58"/>
  <c r="J149" i="58"/>
  <c r="BF149" i="58" s="1"/>
  <c r="BK148" i="58"/>
  <c r="BI148" i="58"/>
  <c r="BH148" i="58"/>
  <c r="BG148" i="58"/>
  <c r="BE148" i="58"/>
  <c r="T148" i="58"/>
  <c r="R148" i="58"/>
  <c r="P148" i="58"/>
  <c r="J148" i="58"/>
  <c r="BF148" i="58" s="1"/>
  <c r="BK147" i="58"/>
  <c r="BI147" i="58"/>
  <c r="BH147" i="58"/>
  <c r="BG147" i="58"/>
  <c r="BE147" i="58"/>
  <c r="T147" i="58"/>
  <c r="R147" i="58"/>
  <c r="P147" i="58"/>
  <c r="J147" i="58"/>
  <c r="BF147" i="58" s="1"/>
  <c r="BK146" i="58"/>
  <c r="BI146" i="58"/>
  <c r="BH146" i="58"/>
  <c r="BG146" i="58"/>
  <c r="BE146" i="58"/>
  <c r="T146" i="58"/>
  <c r="R146" i="58"/>
  <c r="P146" i="58"/>
  <c r="J146" i="58"/>
  <c r="BF146" i="58" s="1"/>
  <c r="BK145" i="58"/>
  <c r="BI145" i="58"/>
  <c r="BH145" i="58"/>
  <c r="BG145" i="58"/>
  <c r="BE145" i="58"/>
  <c r="T145" i="58"/>
  <c r="R145" i="58"/>
  <c r="P145" i="58"/>
  <c r="J145" i="58"/>
  <c r="BF145" i="58" s="1"/>
  <c r="BK143" i="58"/>
  <c r="BI143" i="58"/>
  <c r="BH143" i="58"/>
  <c r="BG143" i="58"/>
  <c r="BE143" i="58"/>
  <c r="T143" i="58"/>
  <c r="R143" i="58"/>
  <c r="P143" i="58"/>
  <c r="J143" i="58"/>
  <c r="BF143" i="58" s="1"/>
  <c r="BK142" i="58"/>
  <c r="BI142" i="58"/>
  <c r="BH142" i="58"/>
  <c r="BG142" i="58"/>
  <c r="BE142" i="58"/>
  <c r="T142" i="58"/>
  <c r="R142" i="58"/>
  <c r="P142" i="58"/>
  <c r="J142" i="58"/>
  <c r="BF142" i="58" s="1"/>
  <c r="BK141" i="58"/>
  <c r="BI141" i="58"/>
  <c r="BH141" i="58"/>
  <c r="BG141" i="58"/>
  <c r="BE141" i="58"/>
  <c r="T141" i="58"/>
  <c r="R141" i="58"/>
  <c r="P141" i="58"/>
  <c r="J141" i="58"/>
  <c r="BF141" i="58" s="1"/>
  <c r="BK140" i="58"/>
  <c r="BI140" i="58"/>
  <c r="BH140" i="58"/>
  <c r="BG140" i="58"/>
  <c r="BE140" i="58"/>
  <c r="T140" i="58"/>
  <c r="R140" i="58"/>
  <c r="P140" i="58"/>
  <c r="J140" i="58"/>
  <c r="BF140" i="58" s="1"/>
  <c r="BK139" i="58"/>
  <c r="BI139" i="58"/>
  <c r="BH139" i="58"/>
  <c r="BG139" i="58"/>
  <c r="BE139" i="58"/>
  <c r="T139" i="58"/>
  <c r="R139" i="58"/>
  <c r="P139" i="58"/>
  <c r="J139" i="58"/>
  <c r="BF139" i="58" s="1"/>
  <c r="BK138" i="58"/>
  <c r="BI138" i="58"/>
  <c r="BH138" i="58"/>
  <c r="BG138" i="58"/>
  <c r="BE138" i="58"/>
  <c r="T138" i="58"/>
  <c r="R138" i="58"/>
  <c r="P138" i="58"/>
  <c r="J138" i="58"/>
  <c r="BF138" i="58" s="1"/>
  <c r="BK137" i="58"/>
  <c r="BI137" i="58"/>
  <c r="BH137" i="58"/>
  <c r="BG137" i="58"/>
  <c r="BE137" i="58"/>
  <c r="T137" i="58"/>
  <c r="R137" i="58"/>
  <c r="P137" i="58"/>
  <c r="J137" i="58"/>
  <c r="BF137" i="58" s="1"/>
  <c r="BK135" i="58"/>
  <c r="BI135" i="58"/>
  <c r="BH135" i="58"/>
  <c r="BG135" i="58"/>
  <c r="BE135" i="58"/>
  <c r="T135" i="58"/>
  <c r="R135" i="58"/>
  <c r="P135" i="58"/>
  <c r="J135" i="58"/>
  <c r="BF135" i="58" s="1"/>
  <c r="BK134" i="58"/>
  <c r="BI134" i="58"/>
  <c r="BH134" i="58"/>
  <c r="BG134" i="58"/>
  <c r="BE134" i="58"/>
  <c r="T134" i="58"/>
  <c r="R134" i="58"/>
  <c r="P134" i="58"/>
  <c r="J134" i="58"/>
  <c r="BF134" i="58" s="1"/>
  <c r="BK133" i="58"/>
  <c r="BI133" i="58"/>
  <c r="BH133" i="58"/>
  <c r="BG133" i="58"/>
  <c r="BE133" i="58"/>
  <c r="T133" i="58"/>
  <c r="R133" i="58"/>
  <c r="P133" i="58"/>
  <c r="J133" i="58"/>
  <c r="BF133" i="58" s="1"/>
  <c r="BK132" i="58"/>
  <c r="BI132" i="58"/>
  <c r="BH132" i="58"/>
  <c r="BG132" i="58"/>
  <c r="BE132" i="58"/>
  <c r="T132" i="58"/>
  <c r="R132" i="58"/>
  <c r="P132" i="58"/>
  <c r="J132" i="58"/>
  <c r="BF132" i="58" s="1"/>
  <c r="BK131" i="58"/>
  <c r="BI131" i="58"/>
  <c r="BH131" i="58"/>
  <c r="BG131" i="58"/>
  <c r="BE131" i="58"/>
  <c r="T131" i="58"/>
  <c r="R131" i="58"/>
  <c r="P131" i="58"/>
  <c r="J131" i="58"/>
  <c r="BF131" i="58" s="1"/>
  <c r="BK130" i="58"/>
  <c r="BI130" i="58"/>
  <c r="BH130" i="58"/>
  <c r="BG130" i="58"/>
  <c r="BE130" i="58"/>
  <c r="T130" i="58"/>
  <c r="R130" i="58"/>
  <c r="P130" i="58"/>
  <c r="J130" i="58"/>
  <c r="BF130" i="58" s="1"/>
  <c r="BK129" i="58"/>
  <c r="BI129" i="58"/>
  <c r="BH129" i="58"/>
  <c r="BG129" i="58"/>
  <c r="BE129" i="58"/>
  <c r="T129" i="58"/>
  <c r="R129" i="58"/>
  <c r="P129" i="58"/>
  <c r="J129" i="58"/>
  <c r="BF129" i="58" s="1"/>
  <c r="F123" i="58"/>
  <c r="J122" i="58"/>
  <c r="F122" i="58"/>
  <c r="F120" i="58"/>
  <c r="E118" i="58"/>
  <c r="J92" i="58"/>
  <c r="F92" i="58"/>
  <c r="J91" i="58"/>
  <c r="F91" i="58"/>
  <c r="F89" i="58"/>
  <c r="E87" i="58"/>
  <c r="J37" i="58"/>
  <c r="J36" i="58"/>
  <c r="J35" i="58"/>
  <c r="E116" i="58"/>
  <c r="BK129" i="57"/>
  <c r="BI129" i="57"/>
  <c r="BH129" i="57"/>
  <c r="BG129" i="57"/>
  <c r="BE129" i="57"/>
  <c r="T129" i="57"/>
  <c r="R129" i="57"/>
  <c r="P129" i="57"/>
  <c r="J129" i="57"/>
  <c r="BF129" i="57" s="1"/>
  <c r="BK128" i="57"/>
  <c r="J128" i="57" s="1"/>
  <c r="T128" i="57"/>
  <c r="R128" i="57"/>
  <c r="P128" i="57"/>
  <c r="BK127" i="57"/>
  <c r="BI127" i="57"/>
  <c r="BH127" i="57"/>
  <c r="BG127" i="57"/>
  <c r="BE127" i="57"/>
  <c r="T127" i="57"/>
  <c r="R127" i="57"/>
  <c r="P127" i="57"/>
  <c r="J127" i="57"/>
  <c r="BF127" i="57" s="1"/>
  <c r="BK126" i="57"/>
  <c r="BI126" i="57"/>
  <c r="BH126" i="57"/>
  <c r="BG126" i="57"/>
  <c r="BE126" i="57"/>
  <c r="T126" i="57"/>
  <c r="R126" i="57"/>
  <c r="P126" i="57"/>
  <c r="J126" i="57"/>
  <c r="BF126" i="57" s="1"/>
  <c r="BK125" i="57"/>
  <c r="BI125" i="57"/>
  <c r="BH125" i="57"/>
  <c r="BG125" i="57"/>
  <c r="BE125" i="57"/>
  <c r="T125" i="57"/>
  <c r="R125" i="57"/>
  <c r="P125" i="57"/>
  <c r="J125" i="57"/>
  <c r="BF125" i="57" s="1"/>
  <c r="BK124" i="57"/>
  <c r="BI124" i="57"/>
  <c r="BH124" i="57"/>
  <c r="BG124" i="57"/>
  <c r="BE124" i="57"/>
  <c r="F33" i="57" s="1"/>
  <c r="T124" i="57"/>
  <c r="R124" i="57"/>
  <c r="P124" i="57"/>
  <c r="J124" i="57"/>
  <c r="BF124" i="57" s="1"/>
  <c r="BK123" i="57"/>
  <c r="BI123" i="57"/>
  <c r="BH123" i="57"/>
  <c r="BG123" i="57"/>
  <c r="BE123" i="57"/>
  <c r="T123" i="57"/>
  <c r="R123" i="57"/>
  <c r="P123" i="57"/>
  <c r="J123" i="57"/>
  <c r="BF123" i="57" s="1"/>
  <c r="BK122" i="57"/>
  <c r="BI122" i="57"/>
  <c r="BH122" i="57"/>
  <c r="BG122" i="57"/>
  <c r="BE122" i="57"/>
  <c r="T122" i="57"/>
  <c r="R122" i="57"/>
  <c r="R121" i="57" s="1"/>
  <c r="R120" i="57" s="1"/>
  <c r="P122" i="57"/>
  <c r="BF122" i="57"/>
  <c r="T121" i="57"/>
  <c r="T120" i="57" s="1"/>
  <c r="J116" i="57"/>
  <c r="F116" i="57"/>
  <c r="J115" i="57"/>
  <c r="F115" i="57"/>
  <c r="F113" i="57"/>
  <c r="E111" i="57"/>
  <c r="J92" i="57"/>
  <c r="F92" i="57"/>
  <c r="J91" i="57"/>
  <c r="F91" i="57"/>
  <c r="F89" i="57"/>
  <c r="E87" i="57"/>
  <c r="J37" i="57"/>
  <c r="J36" i="57"/>
  <c r="J35" i="57"/>
  <c r="J113" i="57"/>
  <c r="E85" i="57"/>
  <c r="BK136" i="56"/>
  <c r="BK135" i="56" s="1"/>
  <c r="BI136" i="56"/>
  <c r="BH136" i="56"/>
  <c r="BG136" i="56"/>
  <c r="BE136" i="56"/>
  <c r="T136" i="56"/>
  <c r="T135" i="56" s="1"/>
  <c r="T134" i="56" s="1"/>
  <c r="R136" i="56"/>
  <c r="R135" i="56" s="1"/>
  <c r="R134" i="56" s="1"/>
  <c r="P136" i="56"/>
  <c r="P135" i="56" s="1"/>
  <c r="P134" i="56" s="1"/>
  <c r="J136" i="56"/>
  <c r="BF136" i="56" s="1"/>
  <c r="BK133" i="56"/>
  <c r="BK132" i="56" s="1"/>
  <c r="J132" i="56" s="1"/>
  <c r="J100" i="56" s="1"/>
  <c r="BI133" i="56"/>
  <c r="BH133" i="56"/>
  <c r="BG133" i="56"/>
  <c r="BE133" i="56"/>
  <c r="T133" i="56"/>
  <c r="T132" i="56" s="1"/>
  <c r="R133" i="56"/>
  <c r="R132" i="56" s="1"/>
  <c r="P133" i="56"/>
  <c r="P132" i="56" s="1"/>
  <c r="J133" i="56"/>
  <c r="BF133" i="56" s="1"/>
  <c r="BK131" i="56"/>
  <c r="BI131" i="56"/>
  <c r="BH131" i="56"/>
  <c r="BG131" i="56"/>
  <c r="BE131" i="56"/>
  <c r="T131" i="56"/>
  <c r="R131" i="56"/>
  <c r="P131" i="56"/>
  <c r="J131" i="56"/>
  <c r="BF131" i="56" s="1"/>
  <c r="BK130" i="56"/>
  <c r="BI130" i="56"/>
  <c r="BH130" i="56"/>
  <c r="BG130" i="56"/>
  <c r="BE130" i="56"/>
  <c r="T130" i="56"/>
  <c r="R130" i="56"/>
  <c r="P130" i="56"/>
  <c r="J130" i="56"/>
  <c r="BF130" i="56" s="1"/>
  <c r="BK128" i="56"/>
  <c r="BI128" i="56"/>
  <c r="BH128" i="56"/>
  <c r="BG128" i="56"/>
  <c r="BE128" i="56"/>
  <c r="T128" i="56"/>
  <c r="R128" i="56"/>
  <c r="P128" i="56"/>
  <c r="P126" i="56" s="1"/>
  <c r="J128" i="56"/>
  <c r="BF128" i="56" s="1"/>
  <c r="BK127" i="56"/>
  <c r="BI127" i="56"/>
  <c r="BH127" i="56"/>
  <c r="BG127" i="56"/>
  <c r="BE127" i="56"/>
  <c r="T127" i="56"/>
  <c r="R127" i="56"/>
  <c r="P127" i="56"/>
  <c r="J127" i="56"/>
  <c r="BF127" i="56" s="1"/>
  <c r="J121" i="56"/>
  <c r="F121" i="56"/>
  <c r="J120" i="56"/>
  <c r="F120" i="56"/>
  <c r="F118" i="56"/>
  <c r="E116" i="56"/>
  <c r="J92" i="56"/>
  <c r="F92" i="56"/>
  <c r="J91" i="56"/>
  <c r="F91" i="56"/>
  <c r="F89" i="56"/>
  <c r="E87" i="56"/>
  <c r="J37" i="56"/>
  <c r="J36" i="56"/>
  <c r="J35" i="56"/>
  <c r="E85" i="56"/>
  <c r="BK717" i="55"/>
  <c r="BI717" i="55"/>
  <c r="BH717" i="55"/>
  <c r="BG717" i="55"/>
  <c r="BE717" i="55"/>
  <c r="T717" i="55"/>
  <c r="R717" i="55"/>
  <c r="P717" i="55"/>
  <c r="J717" i="55"/>
  <c r="BF717" i="55" s="1"/>
  <c r="BK716" i="55"/>
  <c r="BI716" i="55"/>
  <c r="BH716" i="55"/>
  <c r="BG716" i="55"/>
  <c r="BE716" i="55"/>
  <c r="T716" i="55"/>
  <c r="R716" i="55"/>
  <c r="P716" i="55"/>
  <c r="J716" i="55"/>
  <c r="BF716" i="55" s="1"/>
  <c r="BK715" i="55"/>
  <c r="BI715" i="55"/>
  <c r="BH715" i="55"/>
  <c r="BG715" i="55"/>
  <c r="BE715" i="55"/>
  <c r="T715" i="55"/>
  <c r="R715" i="55"/>
  <c r="P715" i="55"/>
  <c r="J715" i="55"/>
  <c r="BF715" i="55" s="1"/>
  <c r="BK714" i="55"/>
  <c r="BI714" i="55"/>
  <c r="BH714" i="55"/>
  <c r="BG714" i="55"/>
  <c r="BE714" i="55"/>
  <c r="T714" i="55"/>
  <c r="R714" i="55"/>
  <c r="P714" i="55"/>
  <c r="J714" i="55"/>
  <c r="BF714" i="55" s="1"/>
  <c r="BK713" i="55"/>
  <c r="BI713" i="55"/>
  <c r="BH713" i="55"/>
  <c r="BG713" i="55"/>
  <c r="BE713" i="55"/>
  <c r="T713" i="55"/>
  <c r="R713" i="55"/>
  <c r="P713" i="55"/>
  <c r="J713" i="55"/>
  <c r="BF713" i="55" s="1"/>
  <c r="BK711" i="55"/>
  <c r="BK710" i="55" s="1"/>
  <c r="J710" i="55" s="1"/>
  <c r="J126" i="55" s="1"/>
  <c r="BI711" i="55"/>
  <c r="BH711" i="55"/>
  <c r="BG711" i="55"/>
  <c r="BE711" i="55"/>
  <c r="T711" i="55"/>
  <c r="T710" i="55" s="1"/>
  <c r="R711" i="55"/>
  <c r="R710" i="55" s="1"/>
  <c r="P711" i="55"/>
  <c r="P710" i="55" s="1"/>
  <c r="J711" i="55"/>
  <c r="BF711" i="55" s="1"/>
  <c r="BK709" i="55"/>
  <c r="BI709" i="55"/>
  <c r="BH709" i="55"/>
  <c r="BG709" i="55"/>
  <c r="BE709" i="55"/>
  <c r="T709" i="55"/>
  <c r="R709" i="55"/>
  <c r="P709" i="55"/>
  <c r="J709" i="55"/>
  <c r="BF709" i="55" s="1"/>
  <c r="BK708" i="55"/>
  <c r="BI708" i="55"/>
  <c r="BH708" i="55"/>
  <c r="BG708" i="55"/>
  <c r="BE708" i="55"/>
  <c r="T708" i="55"/>
  <c r="R708" i="55"/>
  <c r="P708" i="55"/>
  <c r="J708" i="55"/>
  <c r="BF708" i="55" s="1"/>
  <c r="BK707" i="55"/>
  <c r="BI707" i="55"/>
  <c r="BH707" i="55"/>
  <c r="BG707" i="55"/>
  <c r="BE707" i="55"/>
  <c r="T707" i="55"/>
  <c r="R707" i="55"/>
  <c r="P707" i="55"/>
  <c r="J707" i="55"/>
  <c r="BF707" i="55" s="1"/>
  <c r="BK706" i="55"/>
  <c r="BI706" i="55"/>
  <c r="BH706" i="55"/>
  <c r="BG706" i="55"/>
  <c r="BE706" i="55"/>
  <c r="T706" i="55"/>
  <c r="R706" i="55"/>
  <c r="P706" i="55"/>
  <c r="J706" i="55"/>
  <c r="BF706" i="55" s="1"/>
  <c r="BK705" i="55"/>
  <c r="BI705" i="55"/>
  <c r="BH705" i="55"/>
  <c r="BG705" i="55"/>
  <c r="BE705" i="55"/>
  <c r="T705" i="55"/>
  <c r="R705" i="55"/>
  <c r="P705" i="55"/>
  <c r="J705" i="55"/>
  <c r="BF705" i="55" s="1"/>
  <c r="BK704" i="55"/>
  <c r="BI704" i="55"/>
  <c r="BH704" i="55"/>
  <c r="BG704" i="55"/>
  <c r="BE704" i="55"/>
  <c r="T704" i="55"/>
  <c r="R704" i="55"/>
  <c r="P704" i="55"/>
  <c r="J704" i="55"/>
  <c r="BF704" i="55" s="1"/>
  <c r="BK703" i="55"/>
  <c r="BI703" i="55"/>
  <c r="BH703" i="55"/>
  <c r="BG703" i="55"/>
  <c r="BE703" i="55"/>
  <c r="T703" i="55"/>
  <c r="R703" i="55"/>
  <c r="P703" i="55"/>
  <c r="J703" i="55"/>
  <c r="BF703" i="55" s="1"/>
  <c r="BK702" i="55"/>
  <c r="BI702" i="55"/>
  <c r="BH702" i="55"/>
  <c r="BG702" i="55"/>
  <c r="BE702" i="55"/>
  <c r="T702" i="55"/>
  <c r="R702" i="55"/>
  <c r="P702" i="55"/>
  <c r="J702" i="55"/>
  <c r="BF702" i="55" s="1"/>
  <c r="BK701" i="55"/>
  <c r="BI701" i="55"/>
  <c r="BH701" i="55"/>
  <c r="BG701" i="55"/>
  <c r="BE701" i="55"/>
  <c r="T701" i="55"/>
  <c r="R701" i="55"/>
  <c r="P701" i="55"/>
  <c r="J701" i="55"/>
  <c r="BF701" i="55" s="1"/>
  <c r="BK698" i="55"/>
  <c r="BI698" i="55"/>
  <c r="BH698" i="55"/>
  <c r="BG698" i="55"/>
  <c r="BE698" i="55"/>
  <c r="T698" i="55"/>
  <c r="R698" i="55"/>
  <c r="P698" i="55"/>
  <c r="J698" i="55"/>
  <c r="BF698" i="55" s="1"/>
  <c r="BK697" i="55"/>
  <c r="BI697" i="55"/>
  <c r="BH697" i="55"/>
  <c r="BG697" i="55"/>
  <c r="BE697" i="55"/>
  <c r="T697" i="55"/>
  <c r="R697" i="55"/>
  <c r="P697" i="55"/>
  <c r="J697" i="55"/>
  <c r="BF697" i="55" s="1"/>
  <c r="BK696" i="55"/>
  <c r="BI696" i="55"/>
  <c r="BH696" i="55"/>
  <c r="BG696" i="55"/>
  <c r="BE696" i="55"/>
  <c r="T696" i="55"/>
  <c r="R696" i="55"/>
  <c r="P696" i="55"/>
  <c r="J696" i="55"/>
  <c r="BF696" i="55" s="1"/>
  <c r="BK695" i="55"/>
  <c r="BI695" i="55"/>
  <c r="BH695" i="55"/>
  <c r="BG695" i="55"/>
  <c r="BE695" i="55"/>
  <c r="T695" i="55"/>
  <c r="R695" i="55"/>
  <c r="P695" i="55"/>
  <c r="J695" i="55"/>
  <c r="BF695" i="55" s="1"/>
  <c r="BK694" i="55"/>
  <c r="BI694" i="55"/>
  <c r="BH694" i="55"/>
  <c r="BG694" i="55"/>
  <c r="BE694" i="55"/>
  <c r="T694" i="55"/>
  <c r="R694" i="55"/>
  <c r="P694" i="55"/>
  <c r="J694" i="55"/>
  <c r="BF694" i="55" s="1"/>
  <c r="BK693" i="55"/>
  <c r="BI693" i="55"/>
  <c r="BH693" i="55"/>
  <c r="BG693" i="55"/>
  <c r="BE693" i="55"/>
  <c r="T693" i="55"/>
  <c r="R693" i="55"/>
  <c r="P693" i="55"/>
  <c r="J693" i="55"/>
  <c r="BF693" i="55" s="1"/>
  <c r="BK692" i="55"/>
  <c r="BI692" i="55"/>
  <c r="BH692" i="55"/>
  <c r="BG692" i="55"/>
  <c r="BE692" i="55"/>
  <c r="T692" i="55"/>
  <c r="R692" i="55"/>
  <c r="P692" i="55"/>
  <c r="J692" i="55"/>
  <c r="BF692" i="55" s="1"/>
  <c r="BK690" i="55"/>
  <c r="BI690" i="55"/>
  <c r="BH690" i="55"/>
  <c r="BG690" i="55"/>
  <c r="BE690" i="55"/>
  <c r="T690" i="55"/>
  <c r="R690" i="55"/>
  <c r="P690" i="55"/>
  <c r="J690" i="55"/>
  <c r="BF690" i="55" s="1"/>
  <c r="BK689" i="55"/>
  <c r="BI689" i="55"/>
  <c r="BH689" i="55"/>
  <c r="BG689" i="55"/>
  <c r="BE689" i="55"/>
  <c r="T689" i="55"/>
  <c r="R689" i="55"/>
  <c r="P689" i="55"/>
  <c r="J689" i="55"/>
  <c r="BF689" i="55" s="1"/>
  <c r="BK688" i="55"/>
  <c r="BI688" i="55"/>
  <c r="BH688" i="55"/>
  <c r="BG688" i="55"/>
  <c r="BE688" i="55"/>
  <c r="T688" i="55"/>
  <c r="R688" i="55"/>
  <c r="P688" i="55"/>
  <c r="J688" i="55"/>
  <c r="BF688" i="55" s="1"/>
  <c r="BK686" i="55"/>
  <c r="BI686" i="55"/>
  <c r="BH686" i="55"/>
  <c r="BG686" i="55"/>
  <c r="BE686" i="55"/>
  <c r="T686" i="55"/>
  <c r="R686" i="55"/>
  <c r="P686" i="55"/>
  <c r="J686" i="55"/>
  <c r="BF686" i="55" s="1"/>
  <c r="BK685" i="55"/>
  <c r="BI685" i="55"/>
  <c r="BH685" i="55"/>
  <c r="BG685" i="55"/>
  <c r="BE685" i="55"/>
  <c r="T685" i="55"/>
  <c r="R685" i="55"/>
  <c r="P685" i="55"/>
  <c r="J685" i="55"/>
  <c r="BF685" i="55" s="1"/>
  <c r="BK684" i="55"/>
  <c r="BI684" i="55"/>
  <c r="BH684" i="55"/>
  <c r="BG684" i="55"/>
  <c r="BE684" i="55"/>
  <c r="T684" i="55"/>
  <c r="R684" i="55"/>
  <c r="P684" i="55"/>
  <c r="J684" i="55"/>
  <c r="BF684" i="55" s="1"/>
  <c r="BK683" i="55"/>
  <c r="BI683" i="55"/>
  <c r="BH683" i="55"/>
  <c r="BG683" i="55"/>
  <c r="BE683" i="55"/>
  <c r="T683" i="55"/>
  <c r="R683" i="55"/>
  <c r="P683" i="55"/>
  <c r="J683" i="55"/>
  <c r="BF683" i="55" s="1"/>
  <c r="BK682" i="55"/>
  <c r="BI682" i="55"/>
  <c r="BH682" i="55"/>
  <c r="BG682" i="55"/>
  <c r="BE682" i="55"/>
  <c r="T682" i="55"/>
  <c r="R682" i="55"/>
  <c r="P682" i="55"/>
  <c r="J682" i="55"/>
  <c r="BF682" i="55" s="1"/>
  <c r="BK681" i="55"/>
  <c r="BI681" i="55"/>
  <c r="BH681" i="55"/>
  <c r="BG681" i="55"/>
  <c r="BE681" i="55"/>
  <c r="T681" i="55"/>
  <c r="R681" i="55"/>
  <c r="P681" i="55"/>
  <c r="J681" i="55"/>
  <c r="BF681" i="55" s="1"/>
  <c r="BK680" i="55"/>
  <c r="BI680" i="55"/>
  <c r="BH680" i="55"/>
  <c r="BG680" i="55"/>
  <c r="BE680" i="55"/>
  <c r="T680" i="55"/>
  <c r="R680" i="55"/>
  <c r="P680" i="55"/>
  <c r="J680" i="55"/>
  <c r="BF680" i="55" s="1"/>
  <c r="BK679" i="55"/>
  <c r="BI679" i="55"/>
  <c r="BH679" i="55"/>
  <c r="BG679" i="55"/>
  <c r="BE679" i="55"/>
  <c r="T679" i="55"/>
  <c r="R679" i="55"/>
  <c r="P679" i="55"/>
  <c r="J679" i="55"/>
  <c r="BF679" i="55" s="1"/>
  <c r="BK678" i="55"/>
  <c r="BI678" i="55"/>
  <c r="BH678" i="55"/>
  <c r="BG678" i="55"/>
  <c r="BE678" i="55"/>
  <c r="T678" i="55"/>
  <c r="R678" i="55"/>
  <c r="P678" i="55"/>
  <c r="J678" i="55"/>
  <c r="BF678" i="55" s="1"/>
  <c r="BK676" i="55"/>
  <c r="BI676" i="55"/>
  <c r="BH676" i="55"/>
  <c r="BG676" i="55"/>
  <c r="BE676" i="55"/>
  <c r="T676" i="55"/>
  <c r="R676" i="55"/>
  <c r="P676" i="55"/>
  <c r="J676" i="55"/>
  <c r="BF676" i="55" s="1"/>
  <c r="BK675" i="55"/>
  <c r="BI675" i="55"/>
  <c r="BH675" i="55"/>
  <c r="BG675" i="55"/>
  <c r="BE675" i="55"/>
  <c r="T675" i="55"/>
  <c r="R675" i="55"/>
  <c r="P675" i="55"/>
  <c r="J675" i="55"/>
  <c r="BF675" i="55" s="1"/>
  <c r="BK674" i="55"/>
  <c r="BI674" i="55"/>
  <c r="BH674" i="55"/>
  <c r="BG674" i="55"/>
  <c r="BE674" i="55"/>
  <c r="T674" i="55"/>
  <c r="R674" i="55"/>
  <c r="P674" i="55"/>
  <c r="J674" i="55"/>
  <c r="BF674" i="55" s="1"/>
  <c r="BK673" i="55"/>
  <c r="BI673" i="55"/>
  <c r="BH673" i="55"/>
  <c r="BG673" i="55"/>
  <c r="BE673" i="55"/>
  <c r="T673" i="55"/>
  <c r="R673" i="55"/>
  <c r="P673" i="55"/>
  <c r="J673" i="55"/>
  <c r="BF673" i="55" s="1"/>
  <c r="BK672" i="55"/>
  <c r="BI672" i="55"/>
  <c r="BH672" i="55"/>
  <c r="BG672" i="55"/>
  <c r="BE672" i="55"/>
  <c r="T672" i="55"/>
  <c r="R672" i="55"/>
  <c r="P672" i="55"/>
  <c r="J672" i="55"/>
  <c r="BF672" i="55" s="1"/>
  <c r="BK671" i="55"/>
  <c r="BI671" i="55"/>
  <c r="BH671" i="55"/>
  <c r="BG671" i="55"/>
  <c r="BE671" i="55"/>
  <c r="T671" i="55"/>
  <c r="R671" i="55"/>
  <c r="P671" i="55"/>
  <c r="J671" i="55"/>
  <c r="BF671" i="55" s="1"/>
  <c r="BK670" i="55"/>
  <c r="BI670" i="55"/>
  <c r="BH670" i="55"/>
  <c r="BG670" i="55"/>
  <c r="BE670" i="55"/>
  <c r="T670" i="55"/>
  <c r="R670" i="55"/>
  <c r="P670" i="55"/>
  <c r="J670" i="55"/>
  <c r="BF670" i="55" s="1"/>
  <c r="BK669" i="55"/>
  <c r="BI669" i="55"/>
  <c r="BH669" i="55"/>
  <c r="BG669" i="55"/>
  <c r="BE669" i="55"/>
  <c r="T669" i="55"/>
  <c r="R669" i="55"/>
  <c r="P669" i="55"/>
  <c r="J669" i="55"/>
  <c r="BF669" i="55" s="1"/>
  <c r="BK668" i="55"/>
  <c r="BI668" i="55"/>
  <c r="BH668" i="55"/>
  <c r="BG668" i="55"/>
  <c r="BE668" i="55"/>
  <c r="T668" i="55"/>
  <c r="R668" i="55"/>
  <c r="P668" i="55"/>
  <c r="J668" i="55"/>
  <c r="BF668" i="55" s="1"/>
  <c r="BK667" i="55"/>
  <c r="BI667" i="55"/>
  <c r="BH667" i="55"/>
  <c r="BG667" i="55"/>
  <c r="BE667" i="55"/>
  <c r="T667" i="55"/>
  <c r="R667" i="55"/>
  <c r="P667" i="55"/>
  <c r="J667" i="55"/>
  <c r="BF667" i="55" s="1"/>
  <c r="BK666" i="55"/>
  <c r="BI666" i="55"/>
  <c r="BH666" i="55"/>
  <c r="BG666" i="55"/>
  <c r="BE666" i="55"/>
  <c r="T666" i="55"/>
  <c r="R666" i="55"/>
  <c r="P666" i="55"/>
  <c r="J666" i="55"/>
  <c r="BF666" i="55" s="1"/>
  <c r="BK665" i="55"/>
  <c r="BI665" i="55"/>
  <c r="BH665" i="55"/>
  <c r="BG665" i="55"/>
  <c r="BE665" i="55"/>
  <c r="T665" i="55"/>
  <c r="R665" i="55"/>
  <c r="P665" i="55"/>
  <c r="J665" i="55"/>
  <c r="BF665" i="55" s="1"/>
  <c r="BK663" i="55"/>
  <c r="BI663" i="55"/>
  <c r="BH663" i="55"/>
  <c r="BG663" i="55"/>
  <c r="BE663" i="55"/>
  <c r="T663" i="55"/>
  <c r="R663" i="55"/>
  <c r="P663" i="55"/>
  <c r="J663" i="55"/>
  <c r="BF663" i="55" s="1"/>
  <c r="BK662" i="55"/>
  <c r="BI662" i="55"/>
  <c r="BH662" i="55"/>
  <c r="BG662" i="55"/>
  <c r="BE662" i="55"/>
  <c r="T662" i="55"/>
  <c r="R662" i="55"/>
  <c r="P662" i="55"/>
  <c r="J662" i="55"/>
  <c r="BF662" i="55" s="1"/>
  <c r="BK661" i="55"/>
  <c r="BI661" i="55"/>
  <c r="BH661" i="55"/>
  <c r="BG661" i="55"/>
  <c r="BE661" i="55"/>
  <c r="T661" i="55"/>
  <c r="R661" i="55"/>
  <c r="P661" i="55"/>
  <c r="J661" i="55"/>
  <c r="BF661" i="55" s="1"/>
  <c r="BK660" i="55"/>
  <c r="BI660" i="55"/>
  <c r="BH660" i="55"/>
  <c r="BG660" i="55"/>
  <c r="BE660" i="55"/>
  <c r="T660" i="55"/>
  <c r="R660" i="55"/>
  <c r="P660" i="55"/>
  <c r="J660" i="55"/>
  <c r="BF660" i="55" s="1"/>
  <c r="BK659" i="55"/>
  <c r="BI659" i="55"/>
  <c r="BH659" i="55"/>
  <c r="BG659" i="55"/>
  <c r="BE659" i="55"/>
  <c r="T659" i="55"/>
  <c r="R659" i="55"/>
  <c r="P659" i="55"/>
  <c r="J659" i="55"/>
  <c r="BF659" i="55" s="1"/>
  <c r="BK658" i="55"/>
  <c r="BI658" i="55"/>
  <c r="BH658" i="55"/>
  <c r="BG658" i="55"/>
  <c r="BE658" i="55"/>
  <c r="T658" i="55"/>
  <c r="R658" i="55"/>
  <c r="P658" i="55"/>
  <c r="J658" i="55"/>
  <c r="BF658" i="55" s="1"/>
  <c r="BK657" i="55"/>
  <c r="BI657" i="55"/>
  <c r="BH657" i="55"/>
  <c r="BG657" i="55"/>
  <c r="BE657" i="55"/>
  <c r="T657" i="55"/>
  <c r="R657" i="55"/>
  <c r="P657" i="55"/>
  <c r="J657" i="55"/>
  <c r="BF657" i="55" s="1"/>
  <c r="BK656" i="55"/>
  <c r="BI656" i="55"/>
  <c r="BH656" i="55"/>
  <c r="BG656" i="55"/>
  <c r="BE656" i="55"/>
  <c r="T656" i="55"/>
  <c r="R656" i="55"/>
  <c r="P656" i="55"/>
  <c r="J656" i="55"/>
  <c r="BF656" i="55" s="1"/>
  <c r="BK655" i="55"/>
  <c r="BI655" i="55"/>
  <c r="BH655" i="55"/>
  <c r="BG655" i="55"/>
  <c r="BE655" i="55"/>
  <c r="T655" i="55"/>
  <c r="R655" i="55"/>
  <c r="P655" i="55"/>
  <c r="J655" i="55"/>
  <c r="BF655" i="55" s="1"/>
  <c r="BK654" i="55"/>
  <c r="BI654" i="55"/>
  <c r="BH654" i="55"/>
  <c r="BG654" i="55"/>
  <c r="BE654" i="55"/>
  <c r="T654" i="55"/>
  <c r="R654" i="55"/>
  <c r="P654" i="55"/>
  <c r="J654" i="55"/>
  <c r="BF654" i="55" s="1"/>
  <c r="BK652" i="55"/>
  <c r="BI652" i="55"/>
  <c r="BH652" i="55"/>
  <c r="BG652" i="55"/>
  <c r="BE652" i="55"/>
  <c r="T652" i="55"/>
  <c r="R652" i="55"/>
  <c r="P652" i="55"/>
  <c r="J652" i="55"/>
  <c r="BF652" i="55" s="1"/>
  <c r="BK651" i="55"/>
  <c r="BI651" i="55"/>
  <c r="BH651" i="55"/>
  <c r="BG651" i="55"/>
  <c r="BE651" i="55"/>
  <c r="T651" i="55"/>
  <c r="R651" i="55"/>
  <c r="P651" i="55"/>
  <c r="J651" i="55"/>
  <c r="BF651" i="55" s="1"/>
  <c r="BK650" i="55"/>
  <c r="BI650" i="55"/>
  <c r="BH650" i="55"/>
  <c r="BG650" i="55"/>
  <c r="BE650" i="55"/>
  <c r="T650" i="55"/>
  <c r="R650" i="55"/>
  <c r="P650" i="55"/>
  <c r="J650" i="55"/>
  <c r="BF650" i="55" s="1"/>
  <c r="BK649" i="55"/>
  <c r="BI649" i="55"/>
  <c r="BH649" i="55"/>
  <c r="BG649" i="55"/>
  <c r="BE649" i="55"/>
  <c r="T649" i="55"/>
  <c r="R649" i="55"/>
  <c r="P649" i="55"/>
  <c r="J649" i="55"/>
  <c r="BF649" i="55" s="1"/>
  <c r="BK648" i="55"/>
  <c r="BI648" i="55"/>
  <c r="BH648" i="55"/>
  <c r="BG648" i="55"/>
  <c r="BE648" i="55"/>
  <c r="T648" i="55"/>
  <c r="R648" i="55"/>
  <c r="P648" i="55"/>
  <c r="J648" i="55"/>
  <c r="BF648" i="55" s="1"/>
  <c r="BK647" i="55"/>
  <c r="BI647" i="55"/>
  <c r="BH647" i="55"/>
  <c r="BG647" i="55"/>
  <c r="BE647" i="55"/>
  <c r="T647" i="55"/>
  <c r="R647" i="55"/>
  <c r="P647" i="55"/>
  <c r="J647" i="55"/>
  <c r="BF647" i="55" s="1"/>
  <c r="BK646" i="55"/>
  <c r="BI646" i="55"/>
  <c r="BH646" i="55"/>
  <c r="BG646" i="55"/>
  <c r="BE646" i="55"/>
  <c r="T646" i="55"/>
  <c r="R646" i="55"/>
  <c r="P646" i="55"/>
  <c r="J646" i="55"/>
  <c r="BF646" i="55" s="1"/>
  <c r="BK645" i="55"/>
  <c r="BI645" i="55"/>
  <c r="BH645" i="55"/>
  <c r="BG645" i="55"/>
  <c r="BE645" i="55"/>
  <c r="T645" i="55"/>
  <c r="R645" i="55"/>
  <c r="P645" i="55"/>
  <c r="J645" i="55"/>
  <c r="BF645" i="55" s="1"/>
  <c r="BK644" i="55"/>
  <c r="BI644" i="55"/>
  <c r="BH644" i="55"/>
  <c r="BG644" i="55"/>
  <c r="BE644" i="55"/>
  <c r="T644" i="55"/>
  <c r="R644" i="55"/>
  <c r="P644" i="55"/>
  <c r="J644" i="55"/>
  <c r="BF644" i="55" s="1"/>
  <c r="BK642" i="55"/>
  <c r="BI642" i="55"/>
  <c r="BH642" i="55"/>
  <c r="BG642" i="55"/>
  <c r="BE642" i="55"/>
  <c r="T642" i="55"/>
  <c r="R642" i="55"/>
  <c r="P642" i="55"/>
  <c r="J642" i="55"/>
  <c r="BF642" i="55" s="1"/>
  <c r="BK641" i="55"/>
  <c r="BI641" i="55"/>
  <c r="BH641" i="55"/>
  <c r="BG641" i="55"/>
  <c r="BE641" i="55"/>
  <c r="T641" i="55"/>
  <c r="R641" i="55"/>
  <c r="P641" i="55"/>
  <c r="J641" i="55"/>
  <c r="BF641" i="55" s="1"/>
  <c r="BK640" i="55"/>
  <c r="BI640" i="55"/>
  <c r="BH640" i="55"/>
  <c r="BG640" i="55"/>
  <c r="BE640" i="55"/>
  <c r="T640" i="55"/>
  <c r="R640" i="55"/>
  <c r="P640" i="55"/>
  <c r="J640" i="55"/>
  <c r="BF640" i="55" s="1"/>
  <c r="BK638" i="55"/>
  <c r="BI638" i="55"/>
  <c r="BH638" i="55"/>
  <c r="BG638" i="55"/>
  <c r="BE638" i="55"/>
  <c r="T638" i="55"/>
  <c r="R638" i="55"/>
  <c r="P638" i="55"/>
  <c r="J638" i="55"/>
  <c r="BF638" i="55" s="1"/>
  <c r="BK637" i="55"/>
  <c r="BI637" i="55"/>
  <c r="BH637" i="55"/>
  <c r="BG637" i="55"/>
  <c r="BE637" i="55"/>
  <c r="T637" i="55"/>
  <c r="R637" i="55"/>
  <c r="P637" i="55"/>
  <c r="J637" i="55"/>
  <c r="BF637" i="55" s="1"/>
  <c r="BK636" i="55"/>
  <c r="BI636" i="55"/>
  <c r="BH636" i="55"/>
  <c r="BG636" i="55"/>
  <c r="BE636" i="55"/>
  <c r="T636" i="55"/>
  <c r="R636" i="55"/>
  <c r="P636" i="55"/>
  <c r="J636" i="55"/>
  <c r="BF636" i="55" s="1"/>
  <c r="BK635" i="55"/>
  <c r="BI635" i="55"/>
  <c r="BH635" i="55"/>
  <c r="BG635" i="55"/>
  <c r="BE635" i="55"/>
  <c r="T635" i="55"/>
  <c r="R635" i="55"/>
  <c r="P635" i="55"/>
  <c r="J635" i="55"/>
  <c r="BF635" i="55" s="1"/>
  <c r="BK634" i="55"/>
  <c r="BI634" i="55"/>
  <c r="BH634" i="55"/>
  <c r="BG634" i="55"/>
  <c r="BE634" i="55"/>
  <c r="T634" i="55"/>
  <c r="R634" i="55"/>
  <c r="P634" i="55"/>
  <c r="J634" i="55"/>
  <c r="BF634" i="55" s="1"/>
  <c r="BK633" i="55"/>
  <c r="BI633" i="55"/>
  <c r="BH633" i="55"/>
  <c r="BG633" i="55"/>
  <c r="BE633" i="55"/>
  <c r="T633" i="55"/>
  <c r="R633" i="55"/>
  <c r="P633" i="55"/>
  <c r="J633" i="55"/>
  <c r="BF633" i="55" s="1"/>
  <c r="BK632" i="55"/>
  <c r="BI632" i="55"/>
  <c r="BH632" i="55"/>
  <c r="BG632" i="55"/>
  <c r="BE632" i="55"/>
  <c r="T632" i="55"/>
  <c r="R632" i="55"/>
  <c r="P632" i="55"/>
  <c r="J632" i="55"/>
  <c r="BF632" i="55" s="1"/>
  <c r="BK631" i="55"/>
  <c r="BI631" i="55"/>
  <c r="BH631" i="55"/>
  <c r="BG631" i="55"/>
  <c r="BE631" i="55"/>
  <c r="T631" i="55"/>
  <c r="R631" i="55"/>
  <c r="P631" i="55"/>
  <c r="J631" i="55"/>
  <c r="BF631" i="55" s="1"/>
  <c r="BK630" i="55"/>
  <c r="BI630" i="55"/>
  <c r="BH630" i="55"/>
  <c r="BG630" i="55"/>
  <c r="BE630" i="55"/>
  <c r="T630" i="55"/>
  <c r="R630" i="55"/>
  <c r="P630" i="55"/>
  <c r="J630" i="55"/>
  <c r="BF630" i="55" s="1"/>
  <c r="BK629" i="55"/>
  <c r="BI629" i="55"/>
  <c r="BH629" i="55"/>
  <c r="BG629" i="55"/>
  <c r="BE629" i="55"/>
  <c r="T629" i="55"/>
  <c r="R629" i="55"/>
  <c r="P629" i="55"/>
  <c r="J629" i="55"/>
  <c r="BF629" i="55" s="1"/>
  <c r="BK628" i="55"/>
  <c r="BI628" i="55"/>
  <c r="BH628" i="55"/>
  <c r="BG628" i="55"/>
  <c r="BE628" i="55"/>
  <c r="T628" i="55"/>
  <c r="R628" i="55"/>
  <c r="P628" i="55"/>
  <c r="J628" i="55"/>
  <c r="BF628" i="55" s="1"/>
  <c r="BK627" i="55"/>
  <c r="BI627" i="55"/>
  <c r="BH627" i="55"/>
  <c r="BG627" i="55"/>
  <c r="BE627" i="55"/>
  <c r="T627" i="55"/>
  <c r="R627" i="55"/>
  <c r="P627" i="55"/>
  <c r="J627" i="55"/>
  <c r="BF627" i="55" s="1"/>
  <c r="BK626" i="55"/>
  <c r="BI626" i="55"/>
  <c r="BH626" i="55"/>
  <c r="BG626" i="55"/>
  <c r="BE626" i="55"/>
  <c r="T626" i="55"/>
  <c r="R626" i="55"/>
  <c r="P626" i="55"/>
  <c r="J626" i="55"/>
  <c r="BF626" i="55" s="1"/>
  <c r="BK625" i="55"/>
  <c r="BI625" i="55"/>
  <c r="BH625" i="55"/>
  <c r="BG625" i="55"/>
  <c r="BE625" i="55"/>
  <c r="T625" i="55"/>
  <c r="R625" i="55"/>
  <c r="P625" i="55"/>
  <c r="J625" i="55"/>
  <c r="BF625" i="55" s="1"/>
  <c r="BK624" i="55"/>
  <c r="BI624" i="55"/>
  <c r="BH624" i="55"/>
  <c r="BG624" i="55"/>
  <c r="BE624" i="55"/>
  <c r="T624" i="55"/>
  <c r="R624" i="55"/>
  <c r="P624" i="55"/>
  <c r="J624" i="55"/>
  <c r="BF624" i="55" s="1"/>
  <c r="BK623" i="55"/>
  <c r="BI623" i="55"/>
  <c r="BH623" i="55"/>
  <c r="BG623" i="55"/>
  <c r="BE623" i="55"/>
  <c r="T623" i="55"/>
  <c r="R623" i="55"/>
  <c r="P623" i="55"/>
  <c r="J623" i="55"/>
  <c r="BF623" i="55" s="1"/>
  <c r="BK622" i="55"/>
  <c r="BI622" i="55"/>
  <c r="BH622" i="55"/>
  <c r="BG622" i="55"/>
  <c r="BE622" i="55"/>
  <c r="T622" i="55"/>
  <c r="R622" i="55"/>
  <c r="P622" i="55"/>
  <c r="J622" i="55"/>
  <c r="BF622" i="55" s="1"/>
  <c r="BK621" i="55"/>
  <c r="BI621" i="55"/>
  <c r="BH621" i="55"/>
  <c r="BG621" i="55"/>
  <c r="BE621" i="55"/>
  <c r="T621" i="55"/>
  <c r="R621" i="55"/>
  <c r="P621" i="55"/>
  <c r="J621" i="55"/>
  <c r="BF621" i="55" s="1"/>
  <c r="BK620" i="55"/>
  <c r="BI620" i="55"/>
  <c r="BH620" i="55"/>
  <c r="BG620" i="55"/>
  <c r="BE620" i="55"/>
  <c r="T620" i="55"/>
  <c r="R620" i="55"/>
  <c r="P620" i="55"/>
  <c r="J620" i="55"/>
  <c r="BF620" i="55" s="1"/>
  <c r="BK619" i="55"/>
  <c r="BI619" i="55"/>
  <c r="BH619" i="55"/>
  <c r="BG619" i="55"/>
  <c r="BE619" i="55"/>
  <c r="T619" i="55"/>
  <c r="R619" i="55"/>
  <c r="P619" i="55"/>
  <c r="J619" i="55"/>
  <c r="BF619" i="55" s="1"/>
  <c r="BK618" i="55"/>
  <c r="BI618" i="55"/>
  <c r="BH618" i="55"/>
  <c r="BG618" i="55"/>
  <c r="BE618" i="55"/>
  <c r="T618" i="55"/>
  <c r="R618" i="55"/>
  <c r="P618" i="55"/>
  <c r="J618" i="55"/>
  <c r="BF618" i="55" s="1"/>
  <c r="BK617" i="55"/>
  <c r="BI617" i="55"/>
  <c r="BH617" i="55"/>
  <c r="BG617" i="55"/>
  <c r="BE617" i="55"/>
  <c r="T617" i="55"/>
  <c r="R617" i="55"/>
  <c r="P617" i="55"/>
  <c r="J617" i="55"/>
  <c r="BF617" i="55" s="1"/>
  <c r="BK616" i="55"/>
  <c r="BI616" i="55"/>
  <c r="BH616" i="55"/>
  <c r="BG616" i="55"/>
  <c r="BE616" i="55"/>
  <c r="T616" i="55"/>
  <c r="R616" i="55"/>
  <c r="P616" i="55"/>
  <c r="J616" i="55"/>
  <c r="BF616" i="55" s="1"/>
  <c r="BK615" i="55"/>
  <c r="BI615" i="55"/>
  <c r="BH615" i="55"/>
  <c r="BG615" i="55"/>
  <c r="BE615" i="55"/>
  <c r="T615" i="55"/>
  <c r="R615" i="55"/>
  <c r="P615" i="55"/>
  <c r="J615" i="55"/>
  <c r="BF615" i="55" s="1"/>
  <c r="BK614" i="55"/>
  <c r="BI614" i="55"/>
  <c r="BH614" i="55"/>
  <c r="BG614" i="55"/>
  <c r="BE614" i="55"/>
  <c r="T614" i="55"/>
  <c r="R614" i="55"/>
  <c r="P614" i="55"/>
  <c r="J614" i="55"/>
  <c r="BF614" i="55" s="1"/>
  <c r="BK613" i="55"/>
  <c r="BI613" i="55"/>
  <c r="BH613" i="55"/>
  <c r="BG613" i="55"/>
  <c r="BE613" i="55"/>
  <c r="T613" i="55"/>
  <c r="R613" i="55"/>
  <c r="P613" i="55"/>
  <c r="J613" i="55"/>
  <c r="BF613" i="55" s="1"/>
  <c r="BK612" i="55"/>
  <c r="BI612" i="55"/>
  <c r="BH612" i="55"/>
  <c r="BG612" i="55"/>
  <c r="BE612" i="55"/>
  <c r="T612" i="55"/>
  <c r="R612" i="55"/>
  <c r="P612" i="55"/>
  <c r="J612" i="55"/>
  <c r="BF612" i="55" s="1"/>
  <c r="BK611" i="55"/>
  <c r="BI611" i="55"/>
  <c r="BH611" i="55"/>
  <c r="BG611" i="55"/>
  <c r="BE611" i="55"/>
  <c r="T611" i="55"/>
  <c r="R611" i="55"/>
  <c r="P611" i="55"/>
  <c r="J611" i="55"/>
  <c r="BF611" i="55" s="1"/>
  <c r="BK610" i="55"/>
  <c r="BI610" i="55"/>
  <c r="BH610" i="55"/>
  <c r="BG610" i="55"/>
  <c r="BE610" i="55"/>
  <c r="T610" i="55"/>
  <c r="R610" i="55"/>
  <c r="P610" i="55"/>
  <c r="J610" i="55"/>
  <c r="BF610" i="55" s="1"/>
  <c r="BK609" i="55"/>
  <c r="BI609" i="55"/>
  <c r="BH609" i="55"/>
  <c r="BG609" i="55"/>
  <c r="BE609" i="55"/>
  <c r="T609" i="55"/>
  <c r="R609" i="55"/>
  <c r="P609" i="55"/>
  <c r="J609" i="55"/>
  <c r="BF609" i="55" s="1"/>
  <c r="BK608" i="55"/>
  <c r="BI608" i="55"/>
  <c r="BH608" i="55"/>
  <c r="BG608" i="55"/>
  <c r="BE608" i="55"/>
  <c r="T608" i="55"/>
  <c r="R608" i="55"/>
  <c r="P608" i="55"/>
  <c r="J608" i="55"/>
  <c r="BF608" i="55" s="1"/>
  <c r="BK607" i="55"/>
  <c r="BI607" i="55"/>
  <c r="BH607" i="55"/>
  <c r="BG607" i="55"/>
  <c r="BE607" i="55"/>
  <c r="T607" i="55"/>
  <c r="R607" i="55"/>
  <c r="P607" i="55"/>
  <c r="J607" i="55"/>
  <c r="BF607" i="55" s="1"/>
  <c r="BK606" i="55"/>
  <c r="BI606" i="55"/>
  <c r="BH606" i="55"/>
  <c r="BG606" i="55"/>
  <c r="BE606" i="55"/>
  <c r="T606" i="55"/>
  <c r="R606" i="55"/>
  <c r="P606" i="55"/>
  <c r="J606" i="55"/>
  <c r="BF606" i="55" s="1"/>
  <c r="BK605" i="55"/>
  <c r="BI605" i="55"/>
  <c r="BH605" i="55"/>
  <c r="BG605" i="55"/>
  <c r="BE605" i="55"/>
  <c r="T605" i="55"/>
  <c r="R605" i="55"/>
  <c r="P605" i="55"/>
  <c r="J605" i="55"/>
  <c r="BF605" i="55" s="1"/>
  <c r="BK604" i="55"/>
  <c r="BI604" i="55"/>
  <c r="BH604" i="55"/>
  <c r="BG604" i="55"/>
  <c r="BE604" i="55"/>
  <c r="T604" i="55"/>
  <c r="R604" i="55"/>
  <c r="P604" i="55"/>
  <c r="J604" i="55"/>
  <c r="BF604" i="55" s="1"/>
  <c r="BK603" i="55"/>
  <c r="BI603" i="55"/>
  <c r="BH603" i="55"/>
  <c r="BG603" i="55"/>
  <c r="BE603" i="55"/>
  <c r="T603" i="55"/>
  <c r="R603" i="55"/>
  <c r="P603" i="55"/>
  <c r="J603" i="55"/>
  <c r="BF603" i="55" s="1"/>
  <c r="BK602" i="55"/>
  <c r="BI602" i="55"/>
  <c r="BH602" i="55"/>
  <c r="BG602" i="55"/>
  <c r="BE602" i="55"/>
  <c r="T602" i="55"/>
  <c r="R602" i="55"/>
  <c r="P602" i="55"/>
  <c r="J602" i="55"/>
  <c r="BF602" i="55" s="1"/>
  <c r="BK601" i="55"/>
  <c r="BI601" i="55"/>
  <c r="BH601" i="55"/>
  <c r="BG601" i="55"/>
  <c r="BE601" i="55"/>
  <c r="T601" i="55"/>
  <c r="R601" i="55"/>
  <c r="P601" i="55"/>
  <c r="J601" i="55"/>
  <c r="BF601" i="55" s="1"/>
  <c r="BK600" i="55"/>
  <c r="BI600" i="55"/>
  <c r="BH600" i="55"/>
  <c r="BG600" i="55"/>
  <c r="BE600" i="55"/>
  <c r="T600" i="55"/>
  <c r="R600" i="55"/>
  <c r="P600" i="55"/>
  <c r="J600" i="55"/>
  <c r="BF600" i="55" s="1"/>
  <c r="BK599" i="55"/>
  <c r="BI599" i="55"/>
  <c r="BH599" i="55"/>
  <c r="BG599" i="55"/>
  <c r="BE599" i="55"/>
  <c r="T599" i="55"/>
  <c r="R599" i="55"/>
  <c r="P599" i="55"/>
  <c r="J599" i="55"/>
  <c r="BF599" i="55" s="1"/>
  <c r="BK598" i="55"/>
  <c r="BI598" i="55"/>
  <c r="BH598" i="55"/>
  <c r="BG598" i="55"/>
  <c r="BE598" i="55"/>
  <c r="T598" i="55"/>
  <c r="R598" i="55"/>
  <c r="P598" i="55"/>
  <c r="J598" i="55"/>
  <c r="BF598" i="55" s="1"/>
  <c r="BK597" i="55"/>
  <c r="BI597" i="55"/>
  <c r="BH597" i="55"/>
  <c r="BG597" i="55"/>
  <c r="BE597" i="55"/>
  <c r="T597" i="55"/>
  <c r="R597" i="55"/>
  <c r="P597" i="55"/>
  <c r="J597" i="55"/>
  <c r="BF597" i="55" s="1"/>
  <c r="BK596" i="55"/>
  <c r="BI596" i="55"/>
  <c r="BH596" i="55"/>
  <c r="BG596" i="55"/>
  <c r="BE596" i="55"/>
  <c r="T596" i="55"/>
  <c r="R596" i="55"/>
  <c r="P596" i="55"/>
  <c r="J596" i="55"/>
  <c r="BF596" i="55" s="1"/>
  <c r="BK595" i="55"/>
  <c r="BI595" i="55"/>
  <c r="BH595" i="55"/>
  <c r="BG595" i="55"/>
  <c r="BE595" i="55"/>
  <c r="T595" i="55"/>
  <c r="R595" i="55"/>
  <c r="P595" i="55"/>
  <c r="J595" i="55"/>
  <c r="BF595" i="55" s="1"/>
  <c r="BK594" i="55"/>
  <c r="BI594" i="55"/>
  <c r="BH594" i="55"/>
  <c r="BG594" i="55"/>
  <c r="BE594" i="55"/>
  <c r="T594" i="55"/>
  <c r="R594" i="55"/>
  <c r="P594" i="55"/>
  <c r="J594" i="55"/>
  <c r="BF594" i="55" s="1"/>
  <c r="BK593" i="55"/>
  <c r="BI593" i="55"/>
  <c r="BH593" i="55"/>
  <c r="BG593" i="55"/>
  <c r="BE593" i="55"/>
  <c r="T593" i="55"/>
  <c r="R593" i="55"/>
  <c r="P593" i="55"/>
  <c r="J593" i="55"/>
  <c r="BF593" i="55" s="1"/>
  <c r="BK592" i="55"/>
  <c r="BI592" i="55"/>
  <c r="BH592" i="55"/>
  <c r="BG592" i="55"/>
  <c r="BE592" i="55"/>
  <c r="T592" i="55"/>
  <c r="R592" i="55"/>
  <c r="P592" i="55"/>
  <c r="J592" i="55"/>
  <c r="BF592" i="55" s="1"/>
  <c r="BK591" i="55"/>
  <c r="BI591" i="55"/>
  <c r="BH591" i="55"/>
  <c r="BG591" i="55"/>
  <c r="BE591" i="55"/>
  <c r="T591" i="55"/>
  <c r="R591" i="55"/>
  <c r="P591" i="55"/>
  <c r="J591" i="55"/>
  <c r="BF591" i="55" s="1"/>
  <c r="BK590" i="55"/>
  <c r="BI590" i="55"/>
  <c r="BH590" i="55"/>
  <c r="BG590" i="55"/>
  <c r="BE590" i="55"/>
  <c r="T590" i="55"/>
  <c r="R590" i="55"/>
  <c r="P590" i="55"/>
  <c r="J590" i="55"/>
  <c r="BF590" i="55" s="1"/>
  <c r="BK589" i="55"/>
  <c r="BI589" i="55"/>
  <c r="BH589" i="55"/>
  <c r="BG589" i="55"/>
  <c r="BE589" i="55"/>
  <c r="T589" i="55"/>
  <c r="R589" i="55"/>
  <c r="P589" i="55"/>
  <c r="J589" i="55"/>
  <c r="BF589" i="55" s="1"/>
  <c r="BK588" i="55"/>
  <c r="BI588" i="55"/>
  <c r="BH588" i="55"/>
  <c r="BG588" i="55"/>
  <c r="BE588" i="55"/>
  <c r="T588" i="55"/>
  <c r="R588" i="55"/>
  <c r="P588" i="55"/>
  <c r="J588" i="55"/>
  <c r="BF588" i="55" s="1"/>
  <c r="BK587" i="55"/>
  <c r="BI587" i="55"/>
  <c r="BH587" i="55"/>
  <c r="BG587" i="55"/>
  <c r="BE587" i="55"/>
  <c r="T587" i="55"/>
  <c r="R587" i="55"/>
  <c r="P587" i="55"/>
  <c r="J587" i="55"/>
  <c r="BF587" i="55" s="1"/>
  <c r="BK586" i="55"/>
  <c r="BI586" i="55"/>
  <c r="BH586" i="55"/>
  <c r="BG586" i="55"/>
  <c r="BE586" i="55"/>
  <c r="T586" i="55"/>
  <c r="R586" i="55"/>
  <c r="P586" i="55"/>
  <c r="J586" i="55"/>
  <c r="BF586" i="55" s="1"/>
  <c r="BK585" i="55"/>
  <c r="BI585" i="55"/>
  <c r="BH585" i="55"/>
  <c r="BG585" i="55"/>
  <c r="BE585" i="55"/>
  <c r="T585" i="55"/>
  <c r="R585" i="55"/>
  <c r="P585" i="55"/>
  <c r="J585" i="55"/>
  <c r="BF585" i="55" s="1"/>
  <c r="BK584" i="55"/>
  <c r="BI584" i="55"/>
  <c r="BH584" i="55"/>
  <c r="BG584" i="55"/>
  <c r="BE584" i="55"/>
  <c r="T584" i="55"/>
  <c r="R584" i="55"/>
  <c r="P584" i="55"/>
  <c r="J584" i="55"/>
  <c r="BF584" i="55" s="1"/>
  <c r="BK583" i="55"/>
  <c r="BI583" i="55"/>
  <c r="BH583" i="55"/>
  <c r="BG583" i="55"/>
  <c r="BE583" i="55"/>
  <c r="T583" i="55"/>
  <c r="R583" i="55"/>
  <c r="P583" i="55"/>
  <c r="J583" i="55"/>
  <c r="BF583" i="55" s="1"/>
  <c r="BK582" i="55"/>
  <c r="BI582" i="55"/>
  <c r="BH582" i="55"/>
  <c r="BG582" i="55"/>
  <c r="BE582" i="55"/>
  <c r="T582" i="55"/>
  <c r="R582" i="55"/>
  <c r="P582" i="55"/>
  <c r="J582" i="55"/>
  <c r="BF582" i="55" s="1"/>
  <c r="BK581" i="55"/>
  <c r="BI581" i="55"/>
  <c r="BH581" i="55"/>
  <c r="BG581" i="55"/>
  <c r="BE581" i="55"/>
  <c r="T581" i="55"/>
  <c r="R581" i="55"/>
  <c r="P581" i="55"/>
  <c r="J581" i="55"/>
  <c r="BF581" i="55" s="1"/>
  <c r="BK580" i="55"/>
  <c r="BI580" i="55"/>
  <c r="BH580" i="55"/>
  <c r="BG580" i="55"/>
  <c r="BE580" i="55"/>
  <c r="T580" i="55"/>
  <c r="R580" i="55"/>
  <c r="P580" i="55"/>
  <c r="J580" i="55"/>
  <c r="BF580" i="55" s="1"/>
  <c r="BK579" i="55"/>
  <c r="BI579" i="55"/>
  <c r="BH579" i="55"/>
  <c r="BG579" i="55"/>
  <c r="BE579" i="55"/>
  <c r="T579" i="55"/>
  <c r="R579" i="55"/>
  <c r="P579" i="55"/>
  <c r="J579" i="55"/>
  <c r="BF579" i="55" s="1"/>
  <c r="BK578" i="55"/>
  <c r="BI578" i="55"/>
  <c r="BH578" i="55"/>
  <c r="BG578" i="55"/>
  <c r="BE578" i="55"/>
  <c r="T578" i="55"/>
  <c r="R578" i="55"/>
  <c r="P578" i="55"/>
  <c r="J578" i="55"/>
  <c r="BF578" i="55" s="1"/>
  <c r="BK577" i="55"/>
  <c r="BI577" i="55"/>
  <c r="BH577" i="55"/>
  <c r="BG577" i="55"/>
  <c r="BE577" i="55"/>
  <c r="T577" i="55"/>
  <c r="R577" i="55"/>
  <c r="P577" i="55"/>
  <c r="J577" i="55"/>
  <c r="BF577" i="55" s="1"/>
  <c r="BK576" i="55"/>
  <c r="BI576" i="55"/>
  <c r="BH576" i="55"/>
  <c r="BG576" i="55"/>
  <c r="BE576" i="55"/>
  <c r="T576" i="55"/>
  <c r="R576" i="55"/>
  <c r="P576" i="55"/>
  <c r="J576" i="55"/>
  <c r="BF576" i="55" s="1"/>
  <c r="BK575" i="55"/>
  <c r="BI575" i="55"/>
  <c r="BH575" i="55"/>
  <c r="BG575" i="55"/>
  <c r="BE575" i="55"/>
  <c r="T575" i="55"/>
  <c r="R575" i="55"/>
  <c r="P575" i="55"/>
  <c r="J575" i="55"/>
  <c r="BF575" i="55" s="1"/>
  <c r="BK574" i="55"/>
  <c r="BI574" i="55"/>
  <c r="BH574" i="55"/>
  <c r="BG574" i="55"/>
  <c r="BE574" i="55"/>
  <c r="T574" i="55"/>
  <c r="R574" i="55"/>
  <c r="P574" i="55"/>
  <c r="J574" i="55"/>
  <c r="BF574" i="55" s="1"/>
  <c r="BK573" i="55"/>
  <c r="BI573" i="55"/>
  <c r="BH573" i="55"/>
  <c r="BG573" i="55"/>
  <c r="BE573" i="55"/>
  <c r="T573" i="55"/>
  <c r="R573" i="55"/>
  <c r="P573" i="55"/>
  <c r="J573" i="55"/>
  <c r="BF573" i="55" s="1"/>
  <c r="BK572" i="55"/>
  <c r="BI572" i="55"/>
  <c r="BH572" i="55"/>
  <c r="BG572" i="55"/>
  <c r="BE572" i="55"/>
  <c r="T572" i="55"/>
  <c r="R572" i="55"/>
  <c r="P572" i="55"/>
  <c r="J572" i="55"/>
  <c r="BF572" i="55" s="1"/>
  <c r="BK571" i="55"/>
  <c r="BI571" i="55"/>
  <c r="BH571" i="55"/>
  <c r="BG571" i="55"/>
  <c r="BE571" i="55"/>
  <c r="T571" i="55"/>
  <c r="R571" i="55"/>
  <c r="P571" i="55"/>
  <c r="J571" i="55"/>
  <c r="BF571" i="55" s="1"/>
  <c r="BK570" i="55"/>
  <c r="BI570" i="55"/>
  <c r="BH570" i="55"/>
  <c r="BG570" i="55"/>
  <c r="BE570" i="55"/>
  <c r="T570" i="55"/>
  <c r="R570" i="55"/>
  <c r="P570" i="55"/>
  <c r="J570" i="55"/>
  <c r="BF570" i="55" s="1"/>
  <c r="BK569" i="55"/>
  <c r="BI569" i="55"/>
  <c r="BH569" i="55"/>
  <c r="BG569" i="55"/>
  <c r="BE569" i="55"/>
  <c r="T569" i="55"/>
  <c r="R569" i="55"/>
  <c r="P569" i="55"/>
  <c r="J569" i="55"/>
  <c r="BF569" i="55" s="1"/>
  <c r="BK568" i="55"/>
  <c r="BI568" i="55"/>
  <c r="BH568" i="55"/>
  <c r="BG568" i="55"/>
  <c r="BE568" i="55"/>
  <c r="T568" i="55"/>
  <c r="R568" i="55"/>
  <c r="P568" i="55"/>
  <c r="J568" i="55"/>
  <c r="BF568" i="55" s="1"/>
  <c r="BK567" i="55"/>
  <c r="BI567" i="55"/>
  <c r="BH567" i="55"/>
  <c r="BG567" i="55"/>
  <c r="BE567" i="55"/>
  <c r="T567" i="55"/>
  <c r="R567" i="55"/>
  <c r="P567" i="55"/>
  <c r="J567" i="55"/>
  <c r="BF567" i="55" s="1"/>
  <c r="BK566" i="55"/>
  <c r="BI566" i="55"/>
  <c r="BH566" i="55"/>
  <c r="BG566" i="55"/>
  <c r="BE566" i="55"/>
  <c r="T566" i="55"/>
  <c r="R566" i="55"/>
  <c r="P566" i="55"/>
  <c r="J566" i="55"/>
  <c r="BF566" i="55" s="1"/>
  <c r="BK565" i="55"/>
  <c r="BI565" i="55"/>
  <c r="BH565" i="55"/>
  <c r="BG565" i="55"/>
  <c r="BE565" i="55"/>
  <c r="T565" i="55"/>
  <c r="R565" i="55"/>
  <c r="P565" i="55"/>
  <c r="J565" i="55"/>
  <c r="BF565" i="55" s="1"/>
  <c r="BK564" i="55"/>
  <c r="BI564" i="55"/>
  <c r="BH564" i="55"/>
  <c r="BG564" i="55"/>
  <c r="BE564" i="55"/>
  <c r="T564" i="55"/>
  <c r="R564" i="55"/>
  <c r="P564" i="55"/>
  <c r="J564" i="55"/>
  <c r="BF564" i="55" s="1"/>
  <c r="BK562" i="55"/>
  <c r="BI562" i="55"/>
  <c r="BH562" i="55"/>
  <c r="BG562" i="55"/>
  <c r="BE562" i="55"/>
  <c r="T562" i="55"/>
  <c r="R562" i="55"/>
  <c r="P562" i="55"/>
  <c r="J562" i="55"/>
  <c r="BF562" i="55" s="1"/>
  <c r="BK561" i="55"/>
  <c r="BI561" i="55"/>
  <c r="BH561" i="55"/>
  <c r="BG561" i="55"/>
  <c r="BE561" i="55"/>
  <c r="T561" i="55"/>
  <c r="R561" i="55"/>
  <c r="P561" i="55"/>
  <c r="J561" i="55"/>
  <c r="BF561" i="55" s="1"/>
  <c r="BK560" i="55"/>
  <c r="BI560" i="55"/>
  <c r="BH560" i="55"/>
  <c r="BG560" i="55"/>
  <c r="BE560" i="55"/>
  <c r="T560" i="55"/>
  <c r="R560" i="55"/>
  <c r="P560" i="55"/>
  <c r="J560" i="55"/>
  <c r="BF560" i="55" s="1"/>
  <c r="BK559" i="55"/>
  <c r="BI559" i="55"/>
  <c r="BH559" i="55"/>
  <c r="BG559" i="55"/>
  <c r="BE559" i="55"/>
  <c r="T559" i="55"/>
  <c r="R559" i="55"/>
  <c r="P559" i="55"/>
  <c r="J559" i="55"/>
  <c r="BF559" i="55" s="1"/>
  <c r="BK558" i="55"/>
  <c r="BI558" i="55"/>
  <c r="BH558" i="55"/>
  <c r="BG558" i="55"/>
  <c r="BE558" i="55"/>
  <c r="T558" i="55"/>
  <c r="R558" i="55"/>
  <c r="P558" i="55"/>
  <c r="J558" i="55"/>
  <c r="BF558" i="55" s="1"/>
  <c r="BK557" i="55"/>
  <c r="BI557" i="55"/>
  <c r="BH557" i="55"/>
  <c r="BG557" i="55"/>
  <c r="BE557" i="55"/>
  <c r="T557" i="55"/>
  <c r="R557" i="55"/>
  <c r="P557" i="55"/>
  <c r="J557" i="55"/>
  <c r="BF557" i="55" s="1"/>
  <c r="BK556" i="55"/>
  <c r="BI556" i="55"/>
  <c r="BH556" i="55"/>
  <c r="BG556" i="55"/>
  <c r="BE556" i="55"/>
  <c r="T556" i="55"/>
  <c r="R556" i="55"/>
  <c r="P556" i="55"/>
  <c r="J556" i="55"/>
  <c r="BF556" i="55" s="1"/>
  <c r="BK555" i="55"/>
  <c r="BI555" i="55"/>
  <c r="BH555" i="55"/>
  <c r="BG555" i="55"/>
  <c r="BE555" i="55"/>
  <c r="T555" i="55"/>
  <c r="R555" i="55"/>
  <c r="P555" i="55"/>
  <c r="J555" i="55"/>
  <c r="BF555" i="55" s="1"/>
  <c r="BK554" i="55"/>
  <c r="BI554" i="55"/>
  <c r="BH554" i="55"/>
  <c r="BG554" i="55"/>
  <c r="BE554" i="55"/>
  <c r="T554" i="55"/>
  <c r="R554" i="55"/>
  <c r="P554" i="55"/>
  <c r="J554" i="55"/>
  <c r="BF554" i="55" s="1"/>
  <c r="BK553" i="55"/>
  <c r="BI553" i="55"/>
  <c r="BH553" i="55"/>
  <c r="BG553" i="55"/>
  <c r="BE553" i="55"/>
  <c r="T553" i="55"/>
  <c r="R553" i="55"/>
  <c r="P553" i="55"/>
  <c r="J553" i="55"/>
  <c r="BF553" i="55" s="1"/>
  <c r="BK552" i="55"/>
  <c r="BI552" i="55"/>
  <c r="BH552" i="55"/>
  <c r="BG552" i="55"/>
  <c r="BE552" i="55"/>
  <c r="T552" i="55"/>
  <c r="R552" i="55"/>
  <c r="P552" i="55"/>
  <c r="J552" i="55"/>
  <c r="BF552" i="55" s="1"/>
  <c r="BK551" i="55"/>
  <c r="BI551" i="55"/>
  <c r="BH551" i="55"/>
  <c r="BG551" i="55"/>
  <c r="BE551" i="55"/>
  <c r="T551" i="55"/>
  <c r="R551" i="55"/>
  <c r="P551" i="55"/>
  <c r="J551" i="55"/>
  <c r="BF551" i="55" s="1"/>
  <c r="BK550" i="55"/>
  <c r="BI550" i="55"/>
  <c r="BH550" i="55"/>
  <c r="BG550" i="55"/>
  <c r="BE550" i="55"/>
  <c r="T550" i="55"/>
  <c r="R550" i="55"/>
  <c r="P550" i="55"/>
  <c r="J550" i="55"/>
  <c r="BF550" i="55" s="1"/>
  <c r="BK549" i="55"/>
  <c r="BI549" i="55"/>
  <c r="BH549" i="55"/>
  <c r="BG549" i="55"/>
  <c r="BE549" i="55"/>
  <c r="T549" i="55"/>
  <c r="R549" i="55"/>
  <c r="P549" i="55"/>
  <c r="J549" i="55"/>
  <c r="BF549" i="55" s="1"/>
  <c r="BK548" i="55"/>
  <c r="BI548" i="55"/>
  <c r="BH548" i="55"/>
  <c r="BG548" i="55"/>
  <c r="BE548" i="55"/>
  <c r="T548" i="55"/>
  <c r="R548" i="55"/>
  <c r="P548" i="55"/>
  <c r="J548" i="55"/>
  <c r="BF548" i="55" s="1"/>
  <c r="BK547" i="55"/>
  <c r="BI547" i="55"/>
  <c r="BH547" i="55"/>
  <c r="BG547" i="55"/>
  <c r="BE547" i="55"/>
  <c r="T547" i="55"/>
  <c r="R547" i="55"/>
  <c r="P547" i="55"/>
  <c r="J547" i="55"/>
  <c r="BF547" i="55" s="1"/>
  <c r="BK546" i="55"/>
  <c r="BI546" i="55"/>
  <c r="BH546" i="55"/>
  <c r="BG546" i="55"/>
  <c r="BE546" i="55"/>
  <c r="T546" i="55"/>
  <c r="R546" i="55"/>
  <c r="P546" i="55"/>
  <c r="J546" i="55"/>
  <c r="BF546" i="55" s="1"/>
  <c r="BK545" i="55"/>
  <c r="BI545" i="55"/>
  <c r="BH545" i="55"/>
  <c r="BG545" i="55"/>
  <c r="BE545" i="55"/>
  <c r="T545" i="55"/>
  <c r="R545" i="55"/>
  <c r="P545" i="55"/>
  <c r="J545" i="55"/>
  <c r="BF545" i="55" s="1"/>
  <c r="BK544" i="55"/>
  <c r="BI544" i="55"/>
  <c r="BH544" i="55"/>
  <c r="BG544" i="55"/>
  <c r="BE544" i="55"/>
  <c r="T544" i="55"/>
  <c r="R544" i="55"/>
  <c r="P544" i="55"/>
  <c r="J544" i="55"/>
  <c r="BF544" i="55" s="1"/>
  <c r="BK543" i="55"/>
  <c r="BI543" i="55"/>
  <c r="BH543" i="55"/>
  <c r="BG543" i="55"/>
  <c r="BE543" i="55"/>
  <c r="T543" i="55"/>
  <c r="R543" i="55"/>
  <c r="P543" i="55"/>
  <c r="J543" i="55"/>
  <c r="BF543" i="55" s="1"/>
  <c r="BK542" i="55"/>
  <c r="BI542" i="55"/>
  <c r="BH542" i="55"/>
  <c r="BG542" i="55"/>
  <c r="BE542" i="55"/>
  <c r="T542" i="55"/>
  <c r="R542" i="55"/>
  <c r="P542" i="55"/>
  <c r="J542" i="55"/>
  <c r="BF542" i="55" s="1"/>
  <c r="BK541" i="55"/>
  <c r="BI541" i="55"/>
  <c r="BH541" i="55"/>
  <c r="BG541" i="55"/>
  <c r="BE541" i="55"/>
  <c r="T541" i="55"/>
  <c r="R541" i="55"/>
  <c r="P541" i="55"/>
  <c r="J541" i="55"/>
  <c r="BF541" i="55" s="1"/>
  <c r="BK540" i="55"/>
  <c r="BI540" i="55"/>
  <c r="BH540" i="55"/>
  <c r="BG540" i="55"/>
  <c r="BE540" i="55"/>
  <c r="T540" i="55"/>
  <c r="R540" i="55"/>
  <c r="P540" i="55"/>
  <c r="J540" i="55"/>
  <c r="BF540" i="55" s="1"/>
  <c r="BK539" i="55"/>
  <c r="BI539" i="55"/>
  <c r="BH539" i="55"/>
  <c r="BG539" i="55"/>
  <c r="BE539" i="55"/>
  <c r="T539" i="55"/>
  <c r="R539" i="55"/>
  <c r="P539" i="55"/>
  <c r="J539" i="55"/>
  <c r="BF539" i="55" s="1"/>
  <c r="BK538" i="55"/>
  <c r="BI538" i="55"/>
  <c r="BH538" i="55"/>
  <c r="BG538" i="55"/>
  <c r="BE538" i="55"/>
  <c r="T538" i="55"/>
  <c r="R538" i="55"/>
  <c r="P538" i="55"/>
  <c r="J538" i="55"/>
  <c r="BF538" i="55" s="1"/>
  <c r="BK537" i="55"/>
  <c r="BI537" i="55"/>
  <c r="BH537" i="55"/>
  <c r="BG537" i="55"/>
  <c r="BE537" i="55"/>
  <c r="T537" i="55"/>
  <c r="R537" i="55"/>
  <c r="P537" i="55"/>
  <c r="J537" i="55"/>
  <c r="BF537" i="55" s="1"/>
  <c r="BK536" i="55"/>
  <c r="BI536" i="55"/>
  <c r="BH536" i="55"/>
  <c r="BG536" i="55"/>
  <c r="BE536" i="55"/>
  <c r="T536" i="55"/>
  <c r="R536" i="55"/>
  <c r="P536" i="55"/>
  <c r="J536" i="55"/>
  <c r="BF536" i="55" s="1"/>
  <c r="BK535" i="55"/>
  <c r="BI535" i="55"/>
  <c r="BH535" i="55"/>
  <c r="BG535" i="55"/>
  <c r="BE535" i="55"/>
  <c r="T535" i="55"/>
  <c r="R535" i="55"/>
  <c r="P535" i="55"/>
  <c r="J535" i="55"/>
  <c r="BF535" i="55" s="1"/>
  <c r="BK534" i="55"/>
  <c r="BI534" i="55"/>
  <c r="BH534" i="55"/>
  <c r="BG534" i="55"/>
  <c r="BE534" i="55"/>
  <c r="T534" i="55"/>
  <c r="R534" i="55"/>
  <c r="P534" i="55"/>
  <c r="J534" i="55"/>
  <c r="BF534" i="55" s="1"/>
  <c r="BK533" i="55"/>
  <c r="BI533" i="55"/>
  <c r="BH533" i="55"/>
  <c r="BG533" i="55"/>
  <c r="BE533" i="55"/>
  <c r="T533" i="55"/>
  <c r="R533" i="55"/>
  <c r="P533" i="55"/>
  <c r="J533" i="55"/>
  <c r="BF533" i="55" s="1"/>
  <c r="BK532" i="55"/>
  <c r="BI532" i="55"/>
  <c r="BH532" i="55"/>
  <c r="BG532" i="55"/>
  <c r="BE532" i="55"/>
  <c r="T532" i="55"/>
  <c r="R532" i="55"/>
  <c r="P532" i="55"/>
  <c r="J532" i="55"/>
  <c r="BF532" i="55" s="1"/>
  <c r="BK531" i="55"/>
  <c r="BI531" i="55"/>
  <c r="BH531" i="55"/>
  <c r="BG531" i="55"/>
  <c r="BE531" i="55"/>
  <c r="T531" i="55"/>
  <c r="R531" i="55"/>
  <c r="P531" i="55"/>
  <c r="J531" i="55"/>
  <c r="BF531" i="55" s="1"/>
  <c r="BK530" i="55"/>
  <c r="BI530" i="55"/>
  <c r="BH530" i="55"/>
  <c r="BG530" i="55"/>
  <c r="BE530" i="55"/>
  <c r="T530" i="55"/>
  <c r="R530" i="55"/>
  <c r="P530" i="55"/>
  <c r="J530" i="55"/>
  <c r="BF530" i="55" s="1"/>
  <c r="BK529" i="55"/>
  <c r="BI529" i="55"/>
  <c r="BH529" i="55"/>
  <c r="BG529" i="55"/>
  <c r="BE529" i="55"/>
  <c r="T529" i="55"/>
  <c r="R529" i="55"/>
  <c r="P529" i="55"/>
  <c r="J529" i="55"/>
  <c r="BF529" i="55" s="1"/>
  <c r="BK528" i="55"/>
  <c r="BI528" i="55"/>
  <c r="BH528" i="55"/>
  <c r="BG528" i="55"/>
  <c r="BE528" i="55"/>
  <c r="T528" i="55"/>
  <c r="R528" i="55"/>
  <c r="P528" i="55"/>
  <c r="J528" i="55"/>
  <c r="BF528" i="55" s="1"/>
  <c r="BK527" i="55"/>
  <c r="BI527" i="55"/>
  <c r="BH527" i="55"/>
  <c r="BG527" i="55"/>
  <c r="BE527" i="55"/>
  <c r="T527" i="55"/>
  <c r="R527" i="55"/>
  <c r="P527" i="55"/>
  <c r="J527" i="55"/>
  <c r="BF527" i="55" s="1"/>
  <c r="BK526" i="55"/>
  <c r="BI526" i="55"/>
  <c r="BH526" i="55"/>
  <c r="BG526" i="55"/>
  <c r="BE526" i="55"/>
  <c r="T526" i="55"/>
  <c r="R526" i="55"/>
  <c r="P526" i="55"/>
  <c r="J526" i="55"/>
  <c r="BF526" i="55" s="1"/>
  <c r="BK525" i="55"/>
  <c r="BI525" i="55"/>
  <c r="BH525" i="55"/>
  <c r="BG525" i="55"/>
  <c r="BE525" i="55"/>
  <c r="T525" i="55"/>
  <c r="R525" i="55"/>
  <c r="P525" i="55"/>
  <c r="J525" i="55"/>
  <c r="BF525" i="55" s="1"/>
  <c r="BK524" i="55"/>
  <c r="BI524" i="55"/>
  <c r="BH524" i="55"/>
  <c r="BG524" i="55"/>
  <c r="BE524" i="55"/>
  <c r="T524" i="55"/>
  <c r="R524" i="55"/>
  <c r="P524" i="55"/>
  <c r="J524" i="55"/>
  <c r="BF524" i="55" s="1"/>
  <c r="BK523" i="55"/>
  <c r="BI523" i="55"/>
  <c r="BH523" i="55"/>
  <c r="BG523" i="55"/>
  <c r="BE523" i="55"/>
  <c r="T523" i="55"/>
  <c r="R523" i="55"/>
  <c r="P523" i="55"/>
  <c r="J523" i="55"/>
  <c r="BF523" i="55" s="1"/>
  <c r="BK522" i="55"/>
  <c r="BI522" i="55"/>
  <c r="BH522" i="55"/>
  <c r="BG522" i="55"/>
  <c r="BE522" i="55"/>
  <c r="T522" i="55"/>
  <c r="R522" i="55"/>
  <c r="P522" i="55"/>
  <c r="J522" i="55"/>
  <c r="BF522" i="55" s="1"/>
  <c r="BK521" i="55"/>
  <c r="BI521" i="55"/>
  <c r="BH521" i="55"/>
  <c r="BG521" i="55"/>
  <c r="BE521" i="55"/>
  <c r="T521" i="55"/>
  <c r="R521" i="55"/>
  <c r="P521" i="55"/>
  <c r="J521" i="55"/>
  <c r="BF521" i="55" s="1"/>
  <c r="BK520" i="55"/>
  <c r="BI520" i="55"/>
  <c r="BH520" i="55"/>
  <c r="BG520" i="55"/>
  <c r="BE520" i="55"/>
  <c r="T520" i="55"/>
  <c r="R520" i="55"/>
  <c r="P520" i="55"/>
  <c r="J520" i="55"/>
  <c r="BF520" i="55" s="1"/>
  <c r="BK519" i="55"/>
  <c r="BI519" i="55"/>
  <c r="BH519" i="55"/>
  <c r="BG519" i="55"/>
  <c r="BE519" i="55"/>
  <c r="T519" i="55"/>
  <c r="R519" i="55"/>
  <c r="P519" i="55"/>
  <c r="J519" i="55"/>
  <c r="BF519" i="55" s="1"/>
  <c r="BK518" i="55"/>
  <c r="BI518" i="55"/>
  <c r="BH518" i="55"/>
  <c r="BG518" i="55"/>
  <c r="BE518" i="55"/>
  <c r="T518" i="55"/>
  <c r="R518" i="55"/>
  <c r="P518" i="55"/>
  <c r="J518" i="55"/>
  <c r="BF518" i="55" s="1"/>
  <c r="BK517" i="55"/>
  <c r="BI517" i="55"/>
  <c r="BH517" i="55"/>
  <c r="BG517" i="55"/>
  <c r="BE517" i="55"/>
  <c r="T517" i="55"/>
  <c r="R517" i="55"/>
  <c r="P517" i="55"/>
  <c r="J517" i="55"/>
  <c r="BF517" i="55" s="1"/>
  <c r="BK516" i="55"/>
  <c r="BI516" i="55"/>
  <c r="BH516" i="55"/>
  <c r="BG516" i="55"/>
  <c r="BE516" i="55"/>
  <c r="T516" i="55"/>
  <c r="R516" i="55"/>
  <c r="P516" i="55"/>
  <c r="J516" i="55"/>
  <c r="BF516" i="55" s="1"/>
  <c r="BK515" i="55"/>
  <c r="BI515" i="55"/>
  <c r="BH515" i="55"/>
  <c r="BG515" i="55"/>
  <c r="BE515" i="55"/>
  <c r="T515" i="55"/>
  <c r="R515" i="55"/>
  <c r="P515" i="55"/>
  <c r="J515" i="55"/>
  <c r="BF515" i="55" s="1"/>
  <c r="BK514" i="55"/>
  <c r="BI514" i="55"/>
  <c r="BH514" i="55"/>
  <c r="BG514" i="55"/>
  <c r="BE514" i="55"/>
  <c r="T514" i="55"/>
  <c r="R514" i="55"/>
  <c r="P514" i="55"/>
  <c r="J514" i="55"/>
  <c r="BF514" i="55" s="1"/>
  <c r="BK513" i="55"/>
  <c r="BI513" i="55"/>
  <c r="BH513" i="55"/>
  <c r="BG513" i="55"/>
  <c r="BE513" i="55"/>
  <c r="T513" i="55"/>
  <c r="R513" i="55"/>
  <c r="P513" i="55"/>
  <c r="J513" i="55"/>
  <c r="BF513" i="55" s="1"/>
  <c r="BK512" i="55"/>
  <c r="BI512" i="55"/>
  <c r="BH512" i="55"/>
  <c r="BG512" i="55"/>
  <c r="BE512" i="55"/>
  <c r="T512" i="55"/>
  <c r="R512" i="55"/>
  <c r="P512" i="55"/>
  <c r="J512" i="55"/>
  <c r="BF512" i="55" s="1"/>
  <c r="BK511" i="55"/>
  <c r="BI511" i="55"/>
  <c r="BH511" i="55"/>
  <c r="BG511" i="55"/>
  <c r="BE511" i="55"/>
  <c r="T511" i="55"/>
  <c r="R511" i="55"/>
  <c r="P511" i="55"/>
  <c r="J511" i="55"/>
  <c r="BF511" i="55" s="1"/>
  <c r="BK510" i="55"/>
  <c r="BI510" i="55"/>
  <c r="BH510" i="55"/>
  <c r="BG510" i="55"/>
  <c r="BE510" i="55"/>
  <c r="T510" i="55"/>
  <c r="R510" i="55"/>
  <c r="P510" i="55"/>
  <c r="J510" i="55"/>
  <c r="BF510" i="55" s="1"/>
  <c r="BK509" i="55"/>
  <c r="BI509" i="55"/>
  <c r="BH509" i="55"/>
  <c r="BG509" i="55"/>
  <c r="BE509" i="55"/>
  <c r="T509" i="55"/>
  <c r="R509" i="55"/>
  <c r="P509" i="55"/>
  <c r="J509" i="55"/>
  <c r="BF509" i="55" s="1"/>
  <c r="BK508" i="55"/>
  <c r="BI508" i="55"/>
  <c r="BH508" i="55"/>
  <c r="BG508" i="55"/>
  <c r="BE508" i="55"/>
  <c r="T508" i="55"/>
  <c r="R508" i="55"/>
  <c r="P508" i="55"/>
  <c r="J508" i="55"/>
  <c r="BF508" i="55" s="1"/>
  <c r="BK507" i="55"/>
  <c r="BI507" i="55"/>
  <c r="BH507" i="55"/>
  <c r="BG507" i="55"/>
  <c r="BE507" i="55"/>
  <c r="T507" i="55"/>
  <c r="R507" i="55"/>
  <c r="P507" i="55"/>
  <c r="J507" i="55"/>
  <c r="BF507" i="55" s="1"/>
  <c r="BK506" i="55"/>
  <c r="BI506" i="55"/>
  <c r="BH506" i="55"/>
  <c r="BG506" i="55"/>
  <c r="BE506" i="55"/>
  <c r="T506" i="55"/>
  <c r="R506" i="55"/>
  <c r="P506" i="55"/>
  <c r="J506" i="55"/>
  <c r="BF506" i="55" s="1"/>
  <c r="BK505" i="55"/>
  <c r="BI505" i="55"/>
  <c r="BH505" i="55"/>
  <c r="BG505" i="55"/>
  <c r="BE505" i="55"/>
  <c r="T505" i="55"/>
  <c r="R505" i="55"/>
  <c r="P505" i="55"/>
  <c r="J505" i="55"/>
  <c r="BF505" i="55" s="1"/>
  <c r="BK504" i="55"/>
  <c r="BI504" i="55"/>
  <c r="BH504" i="55"/>
  <c r="BG504" i="55"/>
  <c r="BE504" i="55"/>
  <c r="T504" i="55"/>
  <c r="R504" i="55"/>
  <c r="P504" i="55"/>
  <c r="J504" i="55"/>
  <c r="BF504" i="55" s="1"/>
  <c r="BK503" i="55"/>
  <c r="BI503" i="55"/>
  <c r="BH503" i="55"/>
  <c r="BG503" i="55"/>
  <c r="BE503" i="55"/>
  <c r="T503" i="55"/>
  <c r="R503" i="55"/>
  <c r="P503" i="55"/>
  <c r="J503" i="55"/>
  <c r="BF503" i="55" s="1"/>
  <c r="BK502" i="55"/>
  <c r="BI502" i="55"/>
  <c r="BH502" i="55"/>
  <c r="BG502" i="55"/>
  <c r="BE502" i="55"/>
  <c r="T502" i="55"/>
  <c r="R502" i="55"/>
  <c r="P502" i="55"/>
  <c r="J502" i="55"/>
  <c r="BF502" i="55" s="1"/>
  <c r="BK501" i="55"/>
  <c r="BI501" i="55"/>
  <c r="BH501" i="55"/>
  <c r="BG501" i="55"/>
  <c r="BE501" i="55"/>
  <c r="T501" i="55"/>
  <c r="R501" i="55"/>
  <c r="P501" i="55"/>
  <c r="J501" i="55"/>
  <c r="BF501" i="55" s="1"/>
  <c r="BK500" i="55"/>
  <c r="BI500" i="55"/>
  <c r="BH500" i="55"/>
  <c r="BG500" i="55"/>
  <c r="BE500" i="55"/>
  <c r="T500" i="55"/>
  <c r="R500" i="55"/>
  <c r="P500" i="55"/>
  <c r="J500" i="55"/>
  <c r="BF500" i="55" s="1"/>
  <c r="BK499" i="55"/>
  <c r="BI499" i="55"/>
  <c r="BH499" i="55"/>
  <c r="BG499" i="55"/>
  <c r="BE499" i="55"/>
  <c r="T499" i="55"/>
  <c r="R499" i="55"/>
  <c r="P499" i="55"/>
  <c r="J499" i="55"/>
  <c r="BF499" i="55" s="1"/>
  <c r="BK498" i="55"/>
  <c r="BI498" i="55"/>
  <c r="BH498" i="55"/>
  <c r="BG498" i="55"/>
  <c r="BE498" i="55"/>
  <c r="T498" i="55"/>
  <c r="R498" i="55"/>
  <c r="P498" i="55"/>
  <c r="J498" i="55"/>
  <c r="BF498" i="55" s="1"/>
  <c r="BK497" i="55"/>
  <c r="BI497" i="55"/>
  <c r="BH497" i="55"/>
  <c r="BG497" i="55"/>
  <c r="BE497" i="55"/>
  <c r="T497" i="55"/>
  <c r="R497" i="55"/>
  <c r="P497" i="55"/>
  <c r="J497" i="55"/>
  <c r="BF497" i="55" s="1"/>
  <c r="BK496" i="55"/>
  <c r="BI496" i="55"/>
  <c r="BH496" i="55"/>
  <c r="BG496" i="55"/>
  <c r="BE496" i="55"/>
  <c r="T496" i="55"/>
  <c r="R496" i="55"/>
  <c r="P496" i="55"/>
  <c r="J496" i="55"/>
  <c r="BF496" i="55" s="1"/>
  <c r="BK495" i="55"/>
  <c r="BI495" i="55"/>
  <c r="BH495" i="55"/>
  <c r="BG495" i="55"/>
  <c r="BE495" i="55"/>
  <c r="T495" i="55"/>
  <c r="R495" i="55"/>
  <c r="P495" i="55"/>
  <c r="J495" i="55"/>
  <c r="BF495" i="55" s="1"/>
  <c r="BK494" i="55"/>
  <c r="BI494" i="55"/>
  <c r="BH494" i="55"/>
  <c r="BG494" i="55"/>
  <c r="BE494" i="55"/>
  <c r="T494" i="55"/>
  <c r="R494" i="55"/>
  <c r="P494" i="55"/>
  <c r="J494" i="55"/>
  <c r="BF494" i="55" s="1"/>
  <c r="BK493" i="55"/>
  <c r="BI493" i="55"/>
  <c r="BH493" i="55"/>
  <c r="BG493" i="55"/>
  <c r="BE493" i="55"/>
  <c r="T493" i="55"/>
  <c r="R493" i="55"/>
  <c r="P493" i="55"/>
  <c r="J493" i="55"/>
  <c r="BF493" i="55" s="1"/>
  <c r="BK492" i="55"/>
  <c r="BI492" i="55"/>
  <c r="BH492" i="55"/>
  <c r="BG492" i="55"/>
  <c r="BE492" i="55"/>
  <c r="T492" i="55"/>
  <c r="R492" i="55"/>
  <c r="P492" i="55"/>
  <c r="J492" i="55"/>
  <c r="BF492" i="55" s="1"/>
  <c r="BK490" i="55"/>
  <c r="BI490" i="55"/>
  <c r="BH490" i="55"/>
  <c r="BG490" i="55"/>
  <c r="BE490" i="55"/>
  <c r="T490" i="55"/>
  <c r="R490" i="55"/>
  <c r="P490" i="55"/>
  <c r="J490" i="55"/>
  <c r="BF490" i="55" s="1"/>
  <c r="BK489" i="55"/>
  <c r="BI489" i="55"/>
  <c r="BH489" i="55"/>
  <c r="BG489" i="55"/>
  <c r="BE489" i="55"/>
  <c r="T489" i="55"/>
  <c r="R489" i="55"/>
  <c r="P489" i="55"/>
  <c r="J489" i="55"/>
  <c r="BF489" i="55" s="1"/>
  <c r="BK488" i="55"/>
  <c r="BI488" i="55"/>
  <c r="BH488" i="55"/>
  <c r="BG488" i="55"/>
  <c r="BE488" i="55"/>
  <c r="T488" i="55"/>
  <c r="R488" i="55"/>
  <c r="P488" i="55"/>
  <c r="J488" i="55"/>
  <c r="BF488" i="55" s="1"/>
  <c r="BK487" i="55"/>
  <c r="BI487" i="55"/>
  <c r="BH487" i="55"/>
  <c r="BG487" i="55"/>
  <c r="BE487" i="55"/>
  <c r="T487" i="55"/>
  <c r="R487" i="55"/>
  <c r="P487" i="55"/>
  <c r="J487" i="55"/>
  <c r="BF487" i="55" s="1"/>
  <c r="BK486" i="55"/>
  <c r="BI486" i="55"/>
  <c r="BH486" i="55"/>
  <c r="BG486" i="55"/>
  <c r="BE486" i="55"/>
  <c r="T486" i="55"/>
  <c r="R486" i="55"/>
  <c r="P486" i="55"/>
  <c r="J486" i="55"/>
  <c r="BF486" i="55" s="1"/>
  <c r="BK485" i="55"/>
  <c r="BI485" i="55"/>
  <c r="BH485" i="55"/>
  <c r="BG485" i="55"/>
  <c r="BE485" i="55"/>
  <c r="T485" i="55"/>
  <c r="R485" i="55"/>
  <c r="P485" i="55"/>
  <c r="J485" i="55"/>
  <c r="BF485" i="55" s="1"/>
  <c r="BK483" i="55"/>
  <c r="BI483" i="55"/>
  <c r="BH483" i="55"/>
  <c r="BG483" i="55"/>
  <c r="BE483" i="55"/>
  <c r="T483" i="55"/>
  <c r="R483" i="55"/>
  <c r="P483" i="55"/>
  <c r="J483" i="55"/>
  <c r="BF483" i="55" s="1"/>
  <c r="BK482" i="55"/>
  <c r="BI482" i="55"/>
  <c r="BH482" i="55"/>
  <c r="BG482" i="55"/>
  <c r="BE482" i="55"/>
  <c r="T482" i="55"/>
  <c r="R482" i="55"/>
  <c r="P482" i="55"/>
  <c r="J482" i="55"/>
  <c r="BF482" i="55" s="1"/>
  <c r="BK481" i="55"/>
  <c r="BI481" i="55"/>
  <c r="BH481" i="55"/>
  <c r="BG481" i="55"/>
  <c r="BE481" i="55"/>
  <c r="T481" i="55"/>
  <c r="R481" i="55"/>
  <c r="P481" i="55"/>
  <c r="J481" i="55"/>
  <c r="BF481" i="55" s="1"/>
  <c r="BK480" i="55"/>
  <c r="BI480" i="55"/>
  <c r="BH480" i="55"/>
  <c r="BG480" i="55"/>
  <c r="BE480" i="55"/>
  <c r="T480" i="55"/>
  <c r="R480" i="55"/>
  <c r="P480" i="55"/>
  <c r="J480" i="55"/>
  <c r="BF480" i="55" s="1"/>
  <c r="BK479" i="55"/>
  <c r="BI479" i="55"/>
  <c r="BH479" i="55"/>
  <c r="BG479" i="55"/>
  <c r="BE479" i="55"/>
  <c r="T479" i="55"/>
  <c r="R479" i="55"/>
  <c r="P479" i="55"/>
  <c r="J479" i="55"/>
  <c r="BF479" i="55" s="1"/>
  <c r="BK478" i="55"/>
  <c r="BI478" i="55"/>
  <c r="BH478" i="55"/>
  <c r="BG478" i="55"/>
  <c r="BE478" i="55"/>
  <c r="T478" i="55"/>
  <c r="R478" i="55"/>
  <c r="P478" i="55"/>
  <c r="J478" i="55"/>
  <c r="BF478" i="55" s="1"/>
  <c r="BK477" i="55"/>
  <c r="BI477" i="55"/>
  <c r="BH477" i="55"/>
  <c r="BG477" i="55"/>
  <c r="BE477" i="55"/>
  <c r="T477" i="55"/>
  <c r="R477" i="55"/>
  <c r="P477" i="55"/>
  <c r="J477" i="55"/>
  <c r="BF477" i="55" s="1"/>
  <c r="BK475" i="55"/>
  <c r="BI475" i="55"/>
  <c r="BH475" i="55"/>
  <c r="BG475" i="55"/>
  <c r="BE475" i="55"/>
  <c r="T475" i="55"/>
  <c r="R475" i="55"/>
  <c r="P475" i="55"/>
  <c r="J475" i="55"/>
  <c r="BF475" i="55" s="1"/>
  <c r="BK474" i="55"/>
  <c r="BI474" i="55"/>
  <c r="BH474" i="55"/>
  <c r="BG474" i="55"/>
  <c r="BE474" i="55"/>
  <c r="T474" i="55"/>
  <c r="R474" i="55"/>
  <c r="P474" i="55"/>
  <c r="J474" i="55"/>
  <c r="BF474" i="55" s="1"/>
  <c r="BK473" i="55"/>
  <c r="BI473" i="55"/>
  <c r="BH473" i="55"/>
  <c r="BG473" i="55"/>
  <c r="BE473" i="55"/>
  <c r="T473" i="55"/>
  <c r="R473" i="55"/>
  <c r="P473" i="55"/>
  <c r="J473" i="55"/>
  <c r="BF473" i="55" s="1"/>
  <c r="BK472" i="55"/>
  <c r="BI472" i="55"/>
  <c r="BH472" i="55"/>
  <c r="BG472" i="55"/>
  <c r="BE472" i="55"/>
  <c r="T472" i="55"/>
  <c r="R472" i="55"/>
  <c r="P472" i="55"/>
  <c r="J472" i="55"/>
  <c r="BF472" i="55" s="1"/>
  <c r="BK471" i="55"/>
  <c r="BI471" i="55"/>
  <c r="BH471" i="55"/>
  <c r="BG471" i="55"/>
  <c r="BE471" i="55"/>
  <c r="T471" i="55"/>
  <c r="R471" i="55"/>
  <c r="P471" i="55"/>
  <c r="J471" i="55"/>
  <c r="BF471" i="55" s="1"/>
  <c r="BK470" i="55"/>
  <c r="BI470" i="55"/>
  <c r="BH470" i="55"/>
  <c r="BG470" i="55"/>
  <c r="BE470" i="55"/>
  <c r="T470" i="55"/>
  <c r="R470" i="55"/>
  <c r="P470" i="55"/>
  <c r="J470" i="55"/>
  <c r="BF470" i="55" s="1"/>
  <c r="BK469" i="55"/>
  <c r="BI469" i="55"/>
  <c r="BH469" i="55"/>
  <c r="BG469" i="55"/>
  <c r="BE469" i="55"/>
  <c r="T469" i="55"/>
  <c r="R469" i="55"/>
  <c r="P469" i="55"/>
  <c r="J469" i="55"/>
  <c r="BF469" i="55" s="1"/>
  <c r="BK468" i="55"/>
  <c r="BI468" i="55"/>
  <c r="BH468" i="55"/>
  <c r="BG468" i="55"/>
  <c r="BE468" i="55"/>
  <c r="T468" i="55"/>
  <c r="R468" i="55"/>
  <c r="P468" i="55"/>
  <c r="J468" i="55"/>
  <c r="BF468" i="55" s="1"/>
  <c r="BK467" i="55"/>
  <c r="BI467" i="55"/>
  <c r="BH467" i="55"/>
  <c r="BG467" i="55"/>
  <c r="BE467" i="55"/>
  <c r="T467" i="55"/>
  <c r="R467" i="55"/>
  <c r="P467" i="55"/>
  <c r="J467" i="55"/>
  <c r="BF467" i="55" s="1"/>
  <c r="BK466" i="55"/>
  <c r="BI466" i="55"/>
  <c r="BH466" i="55"/>
  <c r="BG466" i="55"/>
  <c r="BE466" i="55"/>
  <c r="T466" i="55"/>
  <c r="R466" i="55"/>
  <c r="P466" i="55"/>
  <c r="J466" i="55"/>
  <c r="BF466" i="55" s="1"/>
  <c r="BK465" i="55"/>
  <c r="BI465" i="55"/>
  <c r="BH465" i="55"/>
  <c r="BG465" i="55"/>
  <c r="BE465" i="55"/>
  <c r="T465" i="55"/>
  <c r="R465" i="55"/>
  <c r="P465" i="55"/>
  <c r="J465" i="55"/>
  <c r="BF465" i="55" s="1"/>
  <c r="BK464" i="55"/>
  <c r="BI464" i="55"/>
  <c r="BH464" i="55"/>
  <c r="BG464" i="55"/>
  <c r="BE464" i="55"/>
  <c r="T464" i="55"/>
  <c r="R464" i="55"/>
  <c r="P464" i="55"/>
  <c r="J464" i="55"/>
  <c r="BF464" i="55" s="1"/>
  <c r="BK463" i="55"/>
  <c r="BI463" i="55"/>
  <c r="BH463" i="55"/>
  <c r="BG463" i="55"/>
  <c r="BE463" i="55"/>
  <c r="T463" i="55"/>
  <c r="R463" i="55"/>
  <c r="P463" i="55"/>
  <c r="J463" i="55"/>
  <c r="BF463" i="55" s="1"/>
  <c r="BK461" i="55"/>
  <c r="BI461" i="55"/>
  <c r="BH461" i="55"/>
  <c r="BG461" i="55"/>
  <c r="BE461" i="55"/>
  <c r="T461" i="55"/>
  <c r="R461" i="55"/>
  <c r="P461" i="55"/>
  <c r="J461" i="55"/>
  <c r="BF461" i="55" s="1"/>
  <c r="BK456" i="55"/>
  <c r="BI456" i="55"/>
  <c r="BH456" i="55"/>
  <c r="BG456" i="55"/>
  <c r="BE456" i="55"/>
  <c r="T456" i="55"/>
  <c r="R456" i="55"/>
  <c r="P456" i="55"/>
  <c r="J456" i="55"/>
  <c r="BF456" i="55" s="1"/>
  <c r="BK455" i="55"/>
  <c r="BI455" i="55"/>
  <c r="BH455" i="55"/>
  <c r="BG455" i="55"/>
  <c r="BE455" i="55"/>
  <c r="T455" i="55"/>
  <c r="R455" i="55"/>
  <c r="P455" i="55"/>
  <c r="J455" i="55"/>
  <c r="BF455" i="55" s="1"/>
  <c r="BK454" i="55"/>
  <c r="BI454" i="55"/>
  <c r="BH454" i="55"/>
  <c r="BG454" i="55"/>
  <c r="BE454" i="55"/>
  <c r="T454" i="55"/>
  <c r="R454" i="55"/>
  <c r="P454" i="55"/>
  <c r="J454" i="55"/>
  <c r="BF454" i="55" s="1"/>
  <c r="BK453" i="55"/>
  <c r="BI453" i="55"/>
  <c r="BH453" i="55"/>
  <c r="BG453" i="55"/>
  <c r="BE453" i="55"/>
  <c r="T453" i="55"/>
  <c r="R453" i="55"/>
  <c r="P453" i="55"/>
  <c r="J453" i="55"/>
  <c r="BF453" i="55" s="1"/>
  <c r="BK452" i="55"/>
  <c r="BI452" i="55"/>
  <c r="BH452" i="55"/>
  <c r="BG452" i="55"/>
  <c r="BE452" i="55"/>
  <c r="T452" i="55"/>
  <c r="R452" i="55"/>
  <c r="P452" i="55"/>
  <c r="J452" i="55"/>
  <c r="BF452" i="55" s="1"/>
  <c r="BK451" i="55"/>
  <c r="BI451" i="55"/>
  <c r="BH451" i="55"/>
  <c r="BG451" i="55"/>
  <c r="BE451" i="55"/>
  <c r="T451" i="55"/>
  <c r="R451" i="55"/>
  <c r="P451" i="55"/>
  <c r="J451" i="55"/>
  <c r="BF451" i="55" s="1"/>
  <c r="BK450" i="55"/>
  <c r="BI450" i="55"/>
  <c r="BH450" i="55"/>
  <c r="BG450" i="55"/>
  <c r="BE450" i="55"/>
  <c r="T450" i="55"/>
  <c r="R450" i="55"/>
  <c r="P450" i="55"/>
  <c r="J450" i="55"/>
  <c r="BF450" i="55" s="1"/>
  <c r="BK449" i="55"/>
  <c r="BI449" i="55"/>
  <c r="BH449" i="55"/>
  <c r="BG449" i="55"/>
  <c r="BE449" i="55"/>
  <c r="T449" i="55"/>
  <c r="R449" i="55"/>
  <c r="P449" i="55"/>
  <c r="J449" i="55"/>
  <c r="BF449" i="55" s="1"/>
  <c r="BK448" i="55"/>
  <c r="BI448" i="55"/>
  <c r="BH448" i="55"/>
  <c r="BG448" i="55"/>
  <c r="BE448" i="55"/>
  <c r="T448" i="55"/>
  <c r="R448" i="55"/>
  <c r="P448" i="55"/>
  <c r="J448" i="55"/>
  <c r="BF448" i="55" s="1"/>
  <c r="BK447" i="55"/>
  <c r="BI447" i="55"/>
  <c r="BH447" i="55"/>
  <c r="BG447" i="55"/>
  <c r="BE447" i="55"/>
  <c r="T447" i="55"/>
  <c r="R447" i="55"/>
  <c r="P447" i="55"/>
  <c r="J447" i="55"/>
  <c r="BF447" i="55" s="1"/>
  <c r="BK445" i="55"/>
  <c r="BI445" i="55"/>
  <c r="BH445" i="55"/>
  <c r="BG445" i="55"/>
  <c r="BE445" i="55"/>
  <c r="T445" i="55"/>
  <c r="R445" i="55"/>
  <c r="P445" i="55"/>
  <c r="J445" i="55"/>
  <c r="BF445" i="55" s="1"/>
  <c r="BK444" i="55"/>
  <c r="BI444" i="55"/>
  <c r="BH444" i="55"/>
  <c r="BG444" i="55"/>
  <c r="BE444" i="55"/>
  <c r="T444" i="55"/>
  <c r="R444" i="55"/>
  <c r="P444" i="55"/>
  <c r="J444" i="55"/>
  <c r="BF444" i="55" s="1"/>
  <c r="BK443" i="55"/>
  <c r="BI443" i="55"/>
  <c r="BH443" i="55"/>
  <c r="BG443" i="55"/>
  <c r="BE443" i="55"/>
  <c r="T443" i="55"/>
  <c r="R443" i="55"/>
  <c r="P443" i="55"/>
  <c r="J443" i="55"/>
  <c r="BF443" i="55" s="1"/>
  <c r="BK442" i="55"/>
  <c r="BI442" i="55"/>
  <c r="BH442" i="55"/>
  <c r="BG442" i="55"/>
  <c r="BE442" i="55"/>
  <c r="T442" i="55"/>
  <c r="R442" i="55"/>
  <c r="P442" i="55"/>
  <c r="J442" i="55"/>
  <c r="BF442" i="55" s="1"/>
  <c r="BK440" i="55"/>
  <c r="BI440" i="55"/>
  <c r="BH440" i="55"/>
  <c r="BG440" i="55"/>
  <c r="BE440" i="55"/>
  <c r="T440" i="55"/>
  <c r="R440" i="55"/>
  <c r="P440" i="55"/>
  <c r="J440" i="55"/>
  <c r="BF440" i="55" s="1"/>
  <c r="BK439" i="55"/>
  <c r="BI439" i="55"/>
  <c r="BH439" i="55"/>
  <c r="BG439" i="55"/>
  <c r="BE439" i="55"/>
  <c r="T439" i="55"/>
  <c r="R439" i="55"/>
  <c r="P439" i="55"/>
  <c r="J439" i="55"/>
  <c r="BF439" i="55" s="1"/>
  <c r="BK438" i="55"/>
  <c r="BI438" i="55"/>
  <c r="BH438" i="55"/>
  <c r="BG438" i="55"/>
  <c r="BE438" i="55"/>
  <c r="T438" i="55"/>
  <c r="R438" i="55"/>
  <c r="P438" i="55"/>
  <c r="J438" i="55"/>
  <c r="BF438" i="55" s="1"/>
  <c r="BK437" i="55"/>
  <c r="BI437" i="55"/>
  <c r="BH437" i="55"/>
  <c r="BG437" i="55"/>
  <c r="BE437" i="55"/>
  <c r="T437" i="55"/>
  <c r="R437" i="55"/>
  <c r="P437" i="55"/>
  <c r="J437" i="55"/>
  <c r="BF437" i="55" s="1"/>
  <c r="BK436" i="55"/>
  <c r="BI436" i="55"/>
  <c r="BH436" i="55"/>
  <c r="BG436" i="55"/>
  <c r="BE436" i="55"/>
  <c r="T436" i="55"/>
  <c r="R436" i="55"/>
  <c r="P436" i="55"/>
  <c r="J436" i="55"/>
  <c r="BF436" i="55" s="1"/>
  <c r="BK435" i="55"/>
  <c r="BI435" i="55"/>
  <c r="BH435" i="55"/>
  <c r="BG435" i="55"/>
  <c r="BE435" i="55"/>
  <c r="T435" i="55"/>
  <c r="R435" i="55"/>
  <c r="P435" i="55"/>
  <c r="J435" i="55"/>
  <c r="BF435" i="55" s="1"/>
  <c r="BK434" i="55"/>
  <c r="BI434" i="55"/>
  <c r="BH434" i="55"/>
  <c r="BG434" i="55"/>
  <c r="BE434" i="55"/>
  <c r="T434" i="55"/>
  <c r="R434" i="55"/>
  <c r="P434" i="55"/>
  <c r="J434" i="55"/>
  <c r="BF434" i="55" s="1"/>
  <c r="BK433" i="55"/>
  <c r="BI433" i="55"/>
  <c r="BH433" i="55"/>
  <c r="BG433" i="55"/>
  <c r="BE433" i="55"/>
  <c r="T433" i="55"/>
  <c r="R433" i="55"/>
  <c r="P433" i="55"/>
  <c r="J433" i="55"/>
  <c r="BF433" i="55" s="1"/>
  <c r="BK432" i="55"/>
  <c r="BI432" i="55"/>
  <c r="BH432" i="55"/>
  <c r="BG432" i="55"/>
  <c r="BE432" i="55"/>
  <c r="T432" i="55"/>
  <c r="R432" i="55"/>
  <c r="P432" i="55"/>
  <c r="J432" i="55"/>
  <c r="BF432" i="55" s="1"/>
  <c r="BK431" i="55"/>
  <c r="BI431" i="55"/>
  <c r="BH431" i="55"/>
  <c r="BG431" i="55"/>
  <c r="BE431" i="55"/>
  <c r="T431" i="55"/>
  <c r="R431" i="55"/>
  <c r="P431" i="55"/>
  <c r="J431" i="55"/>
  <c r="BF431" i="55" s="1"/>
  <c r="BK430" i="55"/>
  <c r="BI430" i="55"/>
  <c r="BH430" i="55"/>
  <c r="BG430" i="55"/>
  <c r="BE430" i="55"/>
  <c r="T430" i="55"/>
  <c r="R430" i="55"/>
  <c r="P430" i="55"/>
  <c r="J430" i="55"/>
  <c r="BF430" i="55" s="1"/>
  <c r="BK429" i="55"/>
  <c r="BI429" i="55"/>
  <c r="BH429" i="55"/>
  <c r="BG429" i="55"/>
  <c r="BE429" i="55"/>
  <c r="T429" i="55"/>
  <c r="R429" i="55"/>
  <c r="P429" i="55"/>
  <c r="J429" i="55"/>
  <c r="BF429" i="55" s="1"/>
  <c r="BK428" i="55"/>
  <c r="BI428" i="55"/>
  <c r="BH428" i="55"/>
  <c r="BG428" i="55"/>
  <c r="BE428" i="55"/>
  <c r="T428" i="55"/>
  <c r="R428" i="55"/>
  <c r="P428" i="55"/>
  <c r="J428" i="55"/>
  <c r="BF428" i="55" s="1"/>
  <c r="BK427" i="55"/>
  <c r="BI427" i="55"/>
  <c r="BH427" i="55"/>
  <c r="BG427" i="55"/>
  <c r="BE427" i="55"/>
  <c r="T427" i="55"/>
  <c r="R427" i="55"/>
  <c r="P427" i="55"/>
  <c r="J427" i="55"/>
  <c r="BF427" i="55" s="1"/>
  <c r="BK426" i="55"/>
  <c r="BI426" i="55"/>
  <c r="BH426" i="55"/>
  <c r="BG426" i="55"/>
  <c r="BE426" i="55"/>
  <c r="T426" i="55"/>
  <c r="R426" i="55"/>
  <c r="P426" i="55"/>
  <c r="J426" i="55"/>
  <c r="BF426" i="55" s="1"/>
  <c r="BK425" i="55"/>
  <c r="BI425" i="55"/>
  <c r="BH425" i="55"/>
  <c r="BG425" i="55"/>
  <c r="BE425" i="55"/>
  <c r="T425" i="55"/>
  <c r="R425" i="55"/>
  <c r="P425" i="55"/>
  <c r="J425" i="55"/>
  <c r="BF425" i="55" s="1"/>
  <c r="BK424" i="55"/>
  <c r="BI424" i="55"/>
  <c r="BH424" i="55"/>
  <c r="BG424" i="55"/>
  <c r="BE424" i="55"/>
  <c r="T424" i="55"/>
  <c r="R424" i="55"/>
  <c r="P424" i="55"/>
  <c r="J424" i="55"/>
  <c r="BF424" i="55" s="1"/>
  <c r="BK423" i="55"/>
  <c r="BI423" i="55"/>
  <c r="BH423" i="55"/>
  <c r="BG423" i="55"/>
  <c r="BE423" i="55"/>
  <c r="T423" i="55"/>
  <c r="R423" i="55"/>
  <c r="P423" i="55"/>
  <c r="J423" i="55"/>
  <c r="BF423" i="55" s="1"/>
  <c r="BK422" i="55"/>
  <c r="BI422" i="55"/>
  <c r="BH422" i="55"/>
  <c r="BG422" i="55"/>
  <c r="BE422" i="55"/>
  <c r="T422" i="55"/>
  <c r="R422" i="55"/>
  <c r="P422" i="55"/>
  <c r="J422" i="55"/>
  <c r="BF422" i="55" s="1"/>
  <c r="BK421" i="55"/>
  <c r="BI421" i="55"/>
  <c r="BH421" i="55"/>
  <c r="BG421" i="55"/>
  <c r="BE421" i="55"/>
  <c r="T421" i="55"/>
  <c r="R421" i="55"/>
  <c r="P421" i="55"/>
  <c r="J421" i="55"/>
  <c r="BF421" i="55" s="1"/>
  <c r="BK420" i="55"/>
  <c r="BI420" i="55"/>
  <c r="BH420" i="55"/>
  <c r="BG420" i="55"/>
  <c r="BE420" i="55"/>
  <c r="T420" i="55"/>
  <c r="R420" i="55"/>
  <c r="P420" i="55"/>
  <c r="J420" i="55"/>
  <c r="BF420" i="55" s="1"/>
  <c r="BK419" i="55"/>
  <c r="BI419" i="55"/>
  <c r="BH419" i="55"/>
  <c r="BG419" i="55"/>
  <c r="BE419" i="55"/>
  <c r="T419" i="55"/>
  <c r="R419" i="55"/>
  <c r="P419" i="55"/>
  <c r="J419" i="55"/>
  <c r="BF419" i="55" s="1"/>
  <c r="BK418" i="55"/>
  <c r="BI418" i="55"/>
  <c r="BH418" i="55"/>
  <c r="BG418" i="55"/>
  <c r="BE418" i="55"/>
  <c r="T418" i="55"/>
  <c r="R418" i="55"/>
  <c r="P418" i="55"/>
  <c r="J418" i="55"/>
  <c r="BF418" i="55" s="1"/>
  <c r="BK417" i="55"/>
  <c r="BI417" i="55"/>
  <c r="BH417" i="55"/>
  <c r="BG417" i="55"/>
  <c r="BE417" i="55"/>
  <c r="T417" i="55"/>
  <c r="R417" i="55"/>
  <c r="P417" i="55"/>
  <c r="J417" i="55"/>
  <c r="BF417" i="55" s="1"/>
  <c r="BK416" i="55"/>
  <c r="BI416" i="55"/>
  <c r="BH416" i="55"/>
  <c r="BG416" i="55"/>
  <c r="BE416" i="55"/>
  <c r="T416" i="55"/>
  <c r="R416" i="55"/>
  <c r="P416" i="55"/>
  <c r="J416" i="55"/>
  <c r="BF416" i="55" s="1"/>
  <c r="BK415" i="55"/>
  <c r="BI415" i="55"/>
  <c r="BH415" i="55"/>
  <c r="BG415" i="55"/>
  <c r="BE415" i="55"/>
  <c r="T415" i="55"/>
  <c r="R415" i="55"/>
  <c r="P415" i="55"/>
  <c r="J415" i="55"/>
  <c r="BF415" i="55" s="1"/>
  <c r="BK414" i="55"/>
  <c r="BI414" i="55"/>
  <c r="BH414" i="55"/>
  <c r="BG414" i="55"/>
  <c r="BE414" i="55"/>
  <c r="T414" i="55"/>
  <c r="R414" i="55"/>
  <c r="P414" i="55"/>
  <c r="J414" i="55"/>
  <c r="BF414" i="55" s="1"/>
  <c r="BK413" i="55"/>
  <c r="BI413" i="55"/>
  <c r="BH413" i="55"/>
  <c r="BG413" i="55"/>
  <c r="BE413" i="55"/>
  <c r="T413" i="55"/>
  <c r="R413" i="55"/>
  <c r="P413" i="55"/>
  <c r="J413" i="55"/>
  <c r="BF413" i="55" s="1"/>
  <c r="BK412" i="55"/>
  <c r="BI412" i="55"/>
  <c r="BH412" i="55"/>
  <c r="BG412" i="55"/>
  <c r="BE412" i="55"/>
  <c r="T412" i="55"/>
  <c r="R412" i="55"/>
  <c r="P412" i="55"/>
  <c r="J412" i="55"/>
  <c r="BF412" i="55" s="1"/>
  <c r="BK411" i="55"/>
  <c r="BI411" i="55"/>
  <c r="BH411" i="55"/>
  <c r="BG411" i="55"/>
  <c r="BE411" i="55"/>
  <c r="T411" i="55"/>
  <c r="R411" i="55"/>
  <c r="P411" i="55"/>
  <c r="J411" i="55"/>
  <c r="BF411" i="55" s="1"/>
  <c r="BK410" i="55"/>
  <c r="BI410" i="55"/>
  <c r="BH410" i="55"/>
  <c r="BG410" i="55"/>
  <c r="BE410" i="55"/>
  <c r="T410" i="55"/>
  <c r="R410" i="55"/>
  <c r="P410" i="55"/>
  <c r="J410" i="55"/>
  <c r="BF410" i="55" s="1"/>
  <c r="BK409" i="55"/>
  <c r="BI409" i="55"/>
  <c r="BH409" i="55"/>
  <c r="BG409" i="55"/>
  <c r="BE409" i="55"/>
  <c r="T409" i="55"/>
  <c r="R409" i="55"/>
  <c r="P409" i="55"/>
  <c r="J409" i="55"/>
  <c r="BF409" i="55" s="1"/>
  <c r="BK408" i="55"/>
  <c r="BI408" i="55"/>
  <c r="BH408" i="55"/>
  <c r="BG408" i="55"/>
  <c r="BE408" i="55"/>
  <c r="T408" i="55"/>
  <c r="R408" i="55"/>
  <c r="P408" i="55"/>
  <c r="J408" i="55"/>
  <c r="BF408" i="55" s="1"/>
  <c r="BK407" i="55"/>
  <c r="BI407" i="55"/>
  <c r="BH407" i="55"/>
  <c r="BG407" i="55"/>
  <c r="BE407" i="55"/>
  <c r="T407" i="55"/>
  <c r="R407" i="55"/>
  <c r="P407" i="55"/>
  <c r="J407" i="55"/>
  <c r="BF407" i="55" s="1"/>
  <c r="BK406" i="55"/>
  <c r="BI406" i="55"/>
  <c r="BH406" i="55"/>
  <c r="BG406" i="55"/>
  <c r="BF406" i="55"/>
  <c r="BE406" i="55"/>
  <c r="T406" i="55"/>
  <c r="R406" i="55"/>
  <c r="P406" i="55"/>
  <c r="J406" i="55"/>
  <c r="BK404" i="55"/>
  <c r="BI404" i="55"/>
  <c r="BH404" i="55"/>
  <c r="BG404" i="55"/>
  <c r="BE404" i="55"/>
  <c r="T404" i="55"/>
  <c r="R404" i="55"/>
  <c r="P404" i="55"/>
  <c r="J404" i="55"/>
  <c r="BF404" i="55" s="1"/>
  <c r="BK403" i="55"/>
  <c r="BI403" i="55"/>
  <c r="BH403" i="55"/>
  <c r="BG403" i="55"/>
  <c r="BE403" i="55"/>
  <c r="T403" i="55"/>
  <c r="R403" i="55"/>
  <c r="P403" i="55"/>
  <c r="J403" i="55"/>
  <c r="BF403" i="55" s="1"/>
  <c r="BK402" i="55"/>
  <c r="BI402" i="55"/>
  <c r="BH402" i="55"/>
  <c r="BG402" i="55"/>
  <c r="BE402" i="55"/>
  <c r="T402" i="55"/>
  <c r="R402" i="55"/>
  <c r="P402" i="55"/>
  <c r="J402" i="55"/>
  <c r="BF402" i="55" s="1"/>
  <c r="BK401" i="55"/>
  <c r="BI401" i="55"/>
  <c r="BH401" i="55"/>
  <c r="BG401" i="55"/>
  <c r="BE401" i="55"/>
  <c r="T401" i="55"/>
  <c r="R401" i="55"/>
  <c r="P401" i="55"/>
  <c r="J401" i="55"/>
  <c r="BF401" i="55" s="1"/>
  <c r="BK400" i="55"/>
  <c r="BI400" i="55"/>
  <c r="BH400" i="55"/>
  <c r="BG400" i="55"/>
  <c r="BE400" i="55"/>
  <c r="T400" i="55"/>
  <c r="R400" i="55"/>
  <c r="P400" i="55"/>
  <c r="J400" i="55"/>
  <c r="BF400" i="55" s="1"/>
  <c r="BK399" i="55"/>
  <c r="BI399" i="55"/>
  <c r="BH399" i="55"/>
  <c r="BG399" i="55"/>
  <c r="BE399" i="55"/>
  <c r="T399" i="55"/>
  <c r="R399" i="55"/>
  <c r="P399" i="55"/>
  <c r="J399" i="55"/>
  <c r="BF399" i="55" s="1"/>
  <c r="BK398" i="55"/>
  <c r="BI398" i="55"/>
  <c r="BH398" i="55"/>
  <c r="BG398" i="55"/>
  <c r="BE398" i="55"/>
  <c r="T398" i="55"/>
  <c r="R398" i="55"/>
  <c r="P398" i="55"/>
  <c r="J398" i="55"/>
  <c r="BF398" i="55" s="1"/>
  <c r="BK396" i="55"/>
  <c r="BI396" i="55"/>
  <c r="BH396" i="55"/>
  <c r="BG396" i="55"/>
  <c r="BE396" i="55"/>
  <c r="T396" i="55"/>
  <c r="R396" i="55"/>
  <c r="P396" i="55"/>
  <c r="J396" i="55"/>
  <c r="BF396" i="55" s="1"/>
  <c r="BK395" i="55"/>
  <c r="BI395" i="55"/>
  <c r="BH395" i="55"/>
  <c r="BG395" i="55"/>
  <c r="BE395" i="55"/>
  <c r="T395" i="55"/>
  <c r="R395" i="55"/>
  <c r="P395" i="55"/>
  <c r="J395" i="55"/>
  <c r="BF395" i="55" s="1"/>
  <c r="BK394" i="55"/>
  <c r="BI394" i="55"/>
  <c r="BH394" i="55"/>
  <c r="BG394" i="55"/>
  <c r="BE394" i="55"/>
  <c r="T394" i="55"/>
  <c r="R394" i="55"/>
  <c r="P394" i="55"/>
  <c r="J394" i="55"/>
  <c r="BF394" i="55" s="1"/>
  <c r="BK393" i="55"/>
  <c r="BI393" i="55"/>
  <c r="BH393" i="55"/>
  <c r="BG393" i="55"/>
  <c r="BE393" i="55"/>
  <c r="T393" i="55"/>
  <c r="R393" i="55"/>
  <c r="P393" i="55"/>
  <c r="J393" i="55"/>
  <c r="BF393" i="55" s="1"/>
  <c r="BK392" i="55"/>
  <c r="BI392" i="55"/>
  <c r="BH392" i="55"/>
  <c r="BG392" i="55"/>
  <c r="BE392" i="55"/>
  <c r="T392" i="55"/>
  <c r="R392" i="55"/>
  <c r="P392" i="55"/>
  <c r="J392" i="55"/>
  <c r="BF392" i="55" s="1"/>
  <c r="BK391" i="55"/>
  <c r="BI391" i="55"/>
  <c r="BH391" i="55"/>
  <c r="BG391" i="55"/>
  <c r="BE391" i="55"/>
  <c r="T391" i="55"/>
  <c r="R391" i="55"/>
  <c r="P391" i="55"/>
  <c r="J391" i="55"/>
  <c r="BF391" i="55" s="1"/>
  <c r="BK390" i="55"/>
  <c r="BI390" i="55"/>
  <c r="BH390" i="55"/>
  <c r="BG390" i="55"/>
  <c r="BE390" i="55"/>
  <c r="T390" i="55"/>
  <c r="R390" i="55"/>
  <c r="P390" i="55"/>
  <c r="J390" i="55"/>
  <c r="BF390" i="55" s="1"/>
  <c r="BK389" i="55"/>
  <c r="BI389" i="55"/>
  <c r="BH389" i="55"/>
  <c r="BG389" i="55"/>
  <c r="BE389" i="55"/>
  <c r="T389" i="55"/>
  <c r="R389" i="55"/>
  <c r="P389" i="55"/>
  <c r="J389" i="55"/>
  <c r="BF389" i="55" s="1"/>
  <c r="BK388" i="55"/>
  <c r="BI388" i="55"/>
  <c r="BH388" i="55"/>
  <c r="BG388" i="55"/>
  <c r="BE388" i="55"/>
  <c r="T388" i="55"/>
  <c r="R388" i="55"/>
  <c r="P388" i="55"/>
  <c r="J388" i="55"/>
  <c r="BF388" i="55" s="1"/>
  <c r="BK387" i="55"/>
  <c r="BI387" i="55"/>
  <c r="BH387" i="55"/>
  <c r="BG387" i="55"/>
  <c r="BE387" i="55"/>
  <c r="T387" i="55"/>
  <c r="R387" i="55"/>
  <c r="P387" i="55"/>
  <c r="J387" i="55"/>
  <c r="BF387" i="55" s="1"/>
  <c r="BK386" i="55"/>
  <c r="BI386" i="55"/>
  <c r="BH386" i="55"/>
  <c r="BG386" i="55"/>
  <c r="BE386" i="55"/>
  <c r="T386" i="55"/>
  <c r="R386" i="55"/>
  <c r="P386" i="55"/>
  <c r="J386" i="55"/>
  <c r="BF386" i="55" s="1"/>
  <c r="BK385" i="55"/>
  <c r="BI385" i="55"/>
  <c r="BH385" i="55"/>
  <c r="BG385" i="55"/>
  <c r="BE385" i="55"/>
  <c r="T385" i="55"/>
  <c r="R385" i="55"/>
  <c r="P385" i="55"/>
  <c r="J385" i="55"/>
  <c r="BF385" i="55" s="1"/>
  <c r="BK384" i="55"/>
  <c r="BI384" i="55"/>
  <c r="BH384" i="55"/>
  <c r="BG384" i="55"/>
  <c r="BE384" i="55"/>
  <c r="T384" i="55"/>
  <c r="R384" i="55"/>
  <c r="P384" i="55"/>
  <c r="J384" i="55"/>
  <c r="BF384" i="55" s="1"/>
  <c r="BK383" i="55"/>
  <c r="BI383" i="55"/>
  <c r="BH383" i="55"/>
  <c r="BG383" i="55"/>
  <c r="BE383" i="55"/>
  <c r="T383" i="55"/>
  <c r="R383" i="55"/>
  <c r="P383" i="55"/>
  <c r="J383" i="55"/>
  <c r="BF383" i="55" s="1"/>
  <c r="BK381" i="55"/>
  <c r="BI381" i="55"/>
  <c r="BH381" i="55"/>
  <c r="BG381" i="55"/>
  <c r="BE381" i="55"/>
  <c r="T381" i="55"/>
  <c r="R381" i="55"/>
  <c r="P381" i="55"/>
  <c r="J381" i="55"/>
  <c r="BF381" i="55" s="1"/>
  <c r="BK380" i="55"/>
  <c r="BI380" i="55"/>
  <c r="BH380" i="55"/>
  <c r="BG380" i="55"/>
  <c r="BE380" i="55"/>
  <c r="T380" i="55"/>
  <c r="R380" i="55"/>
  <c r="P380" i="55"/>
  <c r="J380" i="55"/>
  <c r="BF380" i="55" s="1"/>
  <c r="BK379" i="55"/>
  <c r="BI379" i="55"/>
  <c r="BH379" i="55"/>
  <c r="BG379" i="55"/>
  <c r="BF379" i="55"/>
  <c r="BE379" i="55"/>
  <c r="T379" i="55"/>
  <c r="R379" i="55"/>
  <c r="P379" i="55"/>
  <c r="J379" i="55"/>
  <c r="BK377" i="55"/>
  <c r="BI377" i="55"/>
  <c r="BH377" i="55"/>
  <c r="BG377" i="55"/>
  <c r="BE377" i="55"/>
  <c r="T377" i="55"/>
  <c r="R377" i="55"/>
  <c r="P377" i="55"/>
  <c r="J377" i="55"/>
  <c r="BF377" i="55" s="1"/>
  <c r="BK376" i="55"/>
  <c r="BI376" i="55"/>
  <c r="BH376" i="55"/>
  <c r="BG376" i="55"/>
  <c r="BE376" i="55"/>
  <c r="T376" i="55"/>
  <c r="R376" i="55"/>
  <c r="P376" i="55"/>
  <c r="J376" i="55"/>
  <c r="BF376" i="55" s="1"/>
  <c r="BK375" i="55"/>
  <c r="BI375" i="55"/>
  <c r="BH375" i="55"/>
  <c r="BG375" i="55"/>
  <c r="BE375" i="55"/>
  <c r="T375" i="55"/>
  <c r="R375" i="55"/>
  <c r="P375" i="55"/>
  <c r="J375" i="55"/>
  <c r="BF375" i="55" s="1"/>
  <c r="BK374" i="55"/>
  <c r="BI374" i="55"/>
  <c r="BH374" i="55"/>
  <c r="BG374" i="55"/>
  <c r="BE374" i="55"/>
  <c r="T374" i="55"/>
  <c r="R374" i="55"/>
  <c r="P374" i="55"/>
  <c r="J374" i="55"/>
  <c r="BF374" i="55" s="1"/>
  <c r="BK373" i="55"/>
  <c r="BI373" i="55"/>
  <c r="BH373" i="55"/>
  <c r="BG373" i="55"/>
  <c r="BE373" i="55"/>
  <c r="T373" i="55"/>
  <c r="R373" i="55"/>
  <c r="P373" i="55"/>
  <c r="J373" i="55"/>
  <c r="BF373" i="55" s="1"/>
  <c r="BK372" i="55"/>
  <c r="BI372" i="55"/>
  <c r="BH372" i="55"/>
  <c r="BG372" i="55"/>
  <c r="BE372" i="55"/>
  <c r="T372" i="55"/>
  <c r="R372" i="55"/>
  <c r="P372" i="55"/>
  <c r="J372" i="55"/>
  <c r="BF372" i="55" s="1"/>
  <c r="BK371" i="55"/>
  <c r="BI371" i="55"/>
  <c r="BH371" i="55"/>
  <c r="BG371" i="55"/>
  <c r="BE371" i="55"/>
  <c r="T371" i="55"/>
  <c r="R371" i="55"/>
  <c r="P371" i="55"/>
  <c r="J371" i="55"/>
  <c r="BF371" i="55" s="1"/>
  <c r="BK370" i="55"/>
  <c r="BI370" i="55"/>
  <c r="BH370" i="55"/>
  <c r="BG370" i="55"/>
  <c r="BE370" i="55"/>
  <c r="T370" i="55"/>
  <c r="R370" i="55"/>
  <c r="P370" i="55"/>
  <c r="J370" i="55"/>
  <c r="BF370" i="55" s="1"/>
  <c r="BK369" i="55"/>
  <c r="BI369" i="55"/>
  <c r="BH369" i="55"/>
  <c r="BG369" i="55"/>
  <c r="BE369" i="55"/>
  <c r="T369" i="55"/>
  <c r="R369" i="55"/>
  <c r="P369" i="55"/>
  <c r="J369" i="55"/>
  <c r="BF369" i="55" s="1"/>
  <c r="BK368" i="55"/>
  <c r="BI368" i="55"/>
  <c r="BH368" i="55"/>
  <c r="BG368" i="55"/>
  <c r="BE368" i="55"/>
  <c r="T368" i="55"/>
  <c r="R368" i="55"/>
  <c r="P368" i="55"/>
  <c r="J368" i="55"/>
  <c r="BF368" i="55" s="1"/>
  <c r="BK366" i="55"/>
  <c r="BI366" i="55"/>
  <c r="BH366" i="55"/>
  <c r="BG366" i="55"/>
  <c r="BE366" i="55"/>
  <c r="T366" i="55"/>
  <c r="R366" i="55"/>
  <c r="P366" i="55"/>
  <c r="J366" i="55"/>
  <c r="BF366" i="55" s="1"/>
  <c r="BK365" i="55"/>
  <c r="BI365" i="55"/>
  <c r="BH365" i="55"/>
  <c r="BG365" i="55"/>
  <c r="BE365" i="55"/>
  <c r="T365" i="55"/>
  <c r="R365" i="55"/>
  <c r="P365" i="55"/>
  <c r="J365" i="55"/>
  <c r="BF365" i="55" s="1"/>
  <c r="BK364" i="55"/>
  <c r="BI364" i="55"/>
  <c r="BH364" i="55"/>
  <c r="BG364" i="55"/>
  <c r="BE364" i="55"/>
  <c r="T364" i="55"/>
  <c r="R364" i="55"/>
  <c r="P364" i="55"/>
  <c r="J364" i="55"/>
  <c r="BF364" i="55" s="1"/>
  <c r="BK363" i="55"/>
  <c r="BI363" i="55"/>
  <c r="BH363" i="55"/>
  <c r="BG363" i="55"/>
  <c r="BE363" i="55"/>
  <c r="T363" i="55"/>
  <c r="R363" i="55"/>
  <c r="P363" i="55"/>
  <c r="J363" i="55"/>
  <c r="BF363" i="55" s="1"/>
  <c r="BK362" i="55"/>
  <c r="BI362" i="55"/>
  <c r="BH362" i="55"/>
  <c r="BG362" i="55"/>
  <c r="BE362" i="55"/>
  <c r="T362" i="55"/>
  <c r="R362" i="55"/>
  <c r="P362" i="55"/>
  <c r="J362" i="55"/>
  <c r="BF362" i="55" s="1"/>
  <c r="BK361" i="55"/>
  <c r="BI361" i="55"/>
  <c r="BH361" i="55"/>
  <c r="BG361" i="55"/>
  <c r="BE361" i="55"/>
  <c r="T361" i="55"/>
  <c r="R361" i="55"/>
  <c r="P361" i="55"/>
  <c r="J361" i="55"/>
  <c r="BF361" i="55" s="1"/>
  <c r="BK360" i="55"/>
  <c r="BI360" i="55"/>
  <c r="BH360" i="55"/>
  <c r="BG360" i="55"/>
  <c r="BE360" i="55"/>
  <c r="T360" i="55"/>
  <c r="R360" i="55"/>
  <c r="P360" i="55"/>
  <c r="J360" i="55"/>
  <c r="BF360" i="55" s="1"/>
  <c r="BK359" i="55"/>
  <c r="BI359" i="55"/>
  <c r="BH359" i="55"/>
  <c r="BG359" i="55"/>
  <c r="BE359" i="55"/>
  <c r="T359" i="55"/>
  <c r="R359" i="55"/>
  <c r="P359" i="55"/>
  <c r="J359" i="55"/>
  <c r="BF359" i="55" s="1"/>
  <c r="BK357" i="55"/>
  <c r="BI357" i="55"/>
  <c r="BH357" i="55"/>
  <c r="BG357" i="55"/>
  <c r="BE357" i="55"/>
  <c r="T357" i="55"/>
  <c r="R357" i="55"/>
  <c r="P357" i="55"/>
  <c r="J357" i="55"/>
  <c r="BF357" i="55" s="1"/>
  <c r="BK356" i="55"/>
  <c r="BI356" i="55"/>
  <c r="BH356" i="55"/>
  <c r="BG356" i="55"/>
  <c r="BE356" i="55"/>
  <c r="T356" i="55"/>
  <c r="R356" i="55"/>
  <c r="P356" i="55"/>
  <c r="J356" i="55"/>
  <c r="BF356" i="55" s="1"/>
  <c r="BK355" i="55"/>
  <c r="BI355" i="55"/>
  <c r="BH355" i="55"/>
  <c r="BG355" i="55"/>
  <c r="BE355" i="55"/>
  <c r="T355" i="55"/>
  <c r="R355" i="55"/>
  <c r="P355" i="55"/>
  <c r="J355" i="55"/>
  <c r="BF355" i="55" s="1"/>
  <c r="BK354" i="55"/>
  <c r="BI354" i="55"/>
  <c r="BH354" i="55"/>
  <c r="BG354" i="55"/>
  <c r="BE354" i="55"/>
  <c r="T354" i="55"/>
  <c r="R354" i="55"/>
  <c r="P354" i="55"/>
  <c r="J354" i="55"/>
  <c r="BF354" i="55" s="1"/>
  <c r="BK353" i="55"/>
  <c r="BI353" i="55"/>
  <c r="BH353" i="55"/>
  <c r="BG353" i="55"/>
  <c r="BE353" i="55"/>
  <c r="T353" i="55"/>
  <c r="R353" i="55"/>
  <c r="P353" i="55"/>
  <c r="J353" i="55"/>
  <c r="BF353" i="55" s="1"/>
  <c r="BK352" i="55"/>
  <c r="BI352" i="55"/>
  <c r="BH352" i="55"/>
  <c r="BG352" i="55"/>
  <c r="BE352" i="55"/>
  <c r="T352" i="55"/>
  <c r="R352" i="55"/>
  <c r="P352" i="55"/>
  <c r="J352" i="55"/>
  <c r="BF352" i="55" s="1"/>
  <c r="BK351" i="55"/>
  <c r="BI351" i="55"/>
  <c r="BH351" i="55"/>
  <c r="BG351" i="55"/>
  <c r="BE351" i="55"/>
  <c r="T351" i="55"/>
  <c r="R351" i="55"/>
  <c r="P351" i="55"/>
  <c r="J351" i="55"/>
  <c r="BF351" i="55" s="1"/>
  <c r="BK350" i="55"/>
  <c r="BI350" i="55"/>
  <c r="BH350" i="55"/>
  <c r="BG350" i="55"/>
  <c r="BE350" i="55"/>
  <c r="T350" i="55"/>
  <c r="R350" i="55"/>
  <c r="P350" i="55"/>
  <c r="J350" i="55"/>
  <c r="BF350" i="55" s="1"/>
  <c r="BK349" i="55"/>
  <c r="BI349" i="55"/>
  <c r="BH349" i="55"/>
  <c r="BG349" i="55"/>
  <c r="BE349" i="55"/>
  <c r="T349" i="55"/>
  <c r="R349" i="55"/>
  <c r="P349" i="55"/>
  <c r="J349" i="55"/>
  <c r="BF349" i="55" s="1"/>
  <c r="BK348" i="55"/>
  <c r="BI348" i="55"/>
  <c r="BH348" i="55"/>
  <c r="BG348" i="55"/>
  <c r="BE348" i="55"/>
  <c r="T348" i="55"/>
  <c r="R348" i="55"/>
  <c r="P348" i="55"/>
  <c r="J348" i="55"/>
  <c r="BF348" i="55" s="1"/>
  <c r="BK347" i="55"/>
  <c r="BI347" i="55"/>
  <c r="BH347" i="55"/>
  <c r="BG347" i="55"/>
  <c r="BE347" i="55"/>
  <c r="T347" i="55"/>
  <c r="R347" i="55"/>
  <c r="P347" i="55"/>
  <c r="J347" i="55"/>
  <c r="BF347" i="55" s="1"/>
  <c r="BK346" i="55"/>
  <c r="BI346" i="55"/>
  <c r="BH346" i="55"/>
  <c r="BG346" i="55"/>
  <c r="BE346" i="55"/>
  <c r="T346" i="55"/>
  <c r="R346" i="55"/>
  <c r="P346" i="55"/>
  <c r="J346" i="55"/>
  <c r="BF346" i="55" s="1"/>
  <c r="BK345" i="55"/>
  <c r="BI345" i="55"/>
  <c r="BH345" i="55"/>
  <c r="BG345" i="55"/>
  <c r="BE345" i="55"/>
  <c r="T345" i="55"/>
  <c r="R345" i="55"/>
  <c r="P345" i="55"/>
  <c r="J345" i="55"/>
  <c r="BF345" i="55" s="1"/>
  <c r="BK344" i="55"/>
  <c r="BI344" i="55"/>
  <c r="BH344" i="55"/>
  <c r="BG344" i="55"/>
  <c r="BE344" i="55"/>
  <c r="T344" i="55"/>
  <c r="R344" i="55"/>
  <c r="P344" i="55"/>
  <c r="J344" i="55"/>
  <c r="BF344" i="55" s="1"/>
  <c r="BK343" i="55"/>
  <c r="BI343" i="55"/>
  <c r="BH343" i="55"/>
  <c r="BG343" i="55"/>
  <c r="BE343" i="55"/>
  <c r="T343" i="55"/>
  <c r="R343" i="55"/>
  <c r="P343" i="55"/>
  <c r="J343" i="55"/>
  <c r="BF343" i="55" s="1"/>
  <c r="BK342" i="55"/>
  <c r="BI342" i="55"/>
  <c r="BH342" i="55"/>
  <c r="BG342" i="55"/>
  <c r="BE342" i="55"/>
  <c r="T342" i="55"/>
  <c r="R342" i="55"/>
  <c r="P342" i="55"/>
  <c r="J342" i="55"/>
  <c r="BF342" i="55" s="1"/>
  <c r="BK341" i="55"/>
  <c r="BI341" i="55"/>
  <c r="BH341" i="55"/>
  <c r="BG341" i="55"/>
  <c r="BE341" i="55"/>
  <c r="T341" i="55"/>
  <c r="R341" i="55"/>
  <c r="P341" i="55"/>
  <c r="J341" i="55"/>
  <c r="BF341" i="55" s="1"/>
  <c r="BK340" i="55"/>
  <c r="BI340" i="55"/>
  <c r="BH340" i="55"/>
  <c r="BG340" i="55"/>
  <c r="BE340" i="55"/>
  <c r="T340" i="55"/>
  <c r="R340" i="55"/>
  <c r="P340" i="55"/>
  <c r="J340" i="55"/>
  <c r="BF340" i="55" s="1"/>
  <c r="BK339" i="55"/>
  <c r="BI339" i="55"/>
  <c r="BH339" i="55"/>
  <c r="BG339" i="55"/>
  <c r="BE339" i="55"/>
  <c r="T339" i="55"/>
  <c r="R339" i="55"/>
  <c r="P339" i="55"/>
  <c r="J339" i="55"/>
  <c r="BF339" i="55" s="1"/>
  <c r="BK338" i="55"/>
  <c r="BI338" i="55"/>
  <c r="BH338" i="55"/>
  <c r="BG338" i="55"/>
  <c r="BE338" i="55"/>
  <c r="T338" i="55"/>
  <c r="R338" i="55"/>
  <c r="P338" i="55"/>
  <c r="J338" i="55"/>
  <c r="BF338" i="55" s="1"/>
  <c r="BK337" i="55"/>
  <c r="BI337" i="55"/>
  <c r="BH337" i="55"/>
  <c r="BG337" i="55"/>
  <c r="BE337" i="55"/>
  <c r="T337" i="55"/>
  <c r="R337" i="55"/>
  <c r="P337" i="55"/>
  <c r="J337" i="55"/>
  <c r="BF337" i="55" s="1"/>
  <c r="BK334" i="55"/>
  <c r="BI334" i="55"/>
  <c r="BH334" i="55"/>
  <c r="BG334" i="55"/>
  <c r="BE334" i="55"/>
  <c r="T334" i="55"/>
  <c r="R334" i="55"/>
  <c r="P334" i="55"/>
  <c r="J334" i="55"/>
  <c r="BF334" i="55" s="1"/>
  <c r="BK333" i="55"/>
  <c r="BI333" i="55"/>
  <c r="BH333" i="55"/>
  <c r="BG333" i="55"/>
  <c r="BE333" i="55"/>
  <c r="T333" i="55"/>
  <c r="R333" i="55"/>
  <c r="P333" i="55"/>
  <c r="J333" i="55"/>
  <c r="BF333" i="55" s="1"/>
  <c r="BK331" i="55"/>
  <c r="BI331" i="55"/>
  <c r="BH331" i="55"/>
  <c r="BG331" i="55"/>
  <c r="BE331" i="55"/>
  <c r="T331" i="55"/>
  <c r="R331" i="55"/>
  <c r="P331" i="55"/>
  <c r="J331" i="55"/>
  <c r="BF331" i="55" s="1"/>
  <c r="BK330" i="55"/>
  <c r="BI330" i="55"/>
  <c r="BH330" i="55"/>
  <c r="BG330" i="55"/>
  <c r="BE330" i="55"/>
  <c r="T330" i="55"/>
  <c r="R330" i="55"/>
  <c r="P330" i="55"/>
  <c r="J330" i="55"/>
  <c r="BF330" i="55" s="1"/>
  <c r="BK329" i="55"/>
  <c r="BI329" i="55"/>
  <c r="BH329" i="55"/>
  <c r="BG329" i="55"/>
  <c r="BE329" i="55"/>
  <c r="T329" i="55"/>
  <c r="R329" i="55"/>
  <c r="P329" i="55"/>
  <c r="J329" i="55"/>
  <c r="BF329" i="55" s="1"/>
  <c r="BK328" i="55"/>
  <c r="BI328" i="55"/>
  <c r="BH328" i="55"/>
  <c r="BG328" i="55"/>
  <c r="BE328" i="55"/>
  <c r="T328" i="55"/>
  <c r="R328" i="55"/>
  <c r="P328" i="55"/>
  <c r="J328" i="55"/>
  <c r="BF328" i="55" s="1"/>
  <c r="BK327" i="55"/>
  <c r="BI327" i="55"/>
  <c r="BH327" i="55"/>
  <c r="BG327" i="55"/>
  <c r="BE327" i="55"/>
  <c r="T327" i="55"/>
  <c r="R327" i="55"/>
  <c r="P327" i="55"/>
  <c r="J327" i="55"/>
  <c r="BF327" i="55" s="1"/>
  <c r="BK326" i="55"/>
  <c r="BI326" i="55"/>
  <c r="BH326" i="55"/>
  <c r="BG326" i="55"/>
  <c r="BE326" i="55"/>
  <c r="T326" i="55"/>
  <c r="R326" i="55"/>
  <c r="P326" i="55"/>
  <c r="J326" i="55"/>
  <c r="BF326" i="55" s="1"/>
  <c r="BK325" i="55"/>
  <c r="BI325" i="55"/>
  <c r="BH325" i="55"/>
  <c r="BG325" i="55"/>
  <c r="BE325" i="55"/>
  <c r="T325" i="55"/>
  <c r="R325" i="55"/>
  <c r="P325" i="55"/>
  <c r="J325" i="55"/>
  <c r="BF325" i="55" s="1"/>
  <c r="BK324" i="55"/>
  <c r="BI324" i="55"/>
  <c r="BH324" i="55"/>
  <c r="BG324" i="55"/>
  <c r="BE324" i="55"/>
  <c r="T324" i="55"/>
  <c r="R324" i="55"/>
  <c r="P324" i="55"/>
  <c r="J324" i="55"/>
  <c r="BF324" i="55" s="1"/>
  <c r="BK323" i="55"/>
  <c r="BI323" i="55"/>
  <c r="BH323" i="55"/>
  <c r="BG323" i="55"/>
  <c r="BE323" i="55"/>
  <c r="T323" i="55"/>
  <c r="R323" i="55"/>
  <c r="P323" i="55"/>
  <c r="J323" i="55"/>
  <c r="BF323" i="55" s="1"/>
  <c r="BK322" i="55"/>
  <c r="BI322" i="55"/>
  <c r="BH322" i="55"/>
  <c r="BG322" i="55"/>
  <c r="BE322" i="55"/>
  <c r="T322" i="55"/>
  <c r="R322" i="55"/>
  <c r="P322" i="55"/>
  <c r="J322" i="55"/>
  <c r="BF322" i="55" s="1"/>
  <c r="BK321" i="55"/>
  <c r="BI321" i="55"/>
  <c r="BH321" i="55"/>
  <c r="BG321" i="55"/>
  <c r="BE321" i="55"/>
  <c r="T321" i="55"/>
  <c r="R321" i="55"/>
  <c r="P321" i="55"/>
  <c r="J321" i="55"/>
  <c r="BF321" i="55" s="1"/>
  <c r="BK320" i="55"/>
  <c r="BI320" i="55"/>
  <c r="BH320" i="55"/>
  <c r="BG320" i="55"/>
  <c r="BE320" i="55"/>
  <c r="T320" i="55"/>
  <c r="R320" i="55"/>
  <c r="P320" i="55"/>
  <c r="J320" i="55"/>
  <c r="BF320" i="55" s="1"/>
  <c r="BK319" i="55"/>
  <c r="BI319" i="55"/>
  <c r="BH319" i="55"/>
  <c r="BG319" i="55"/>
  <c r="BE319" i="55"/>
  <c r="T319" i="55"/>
  <c r="R319" i="55"/>
  <c r="P319" i="55"/>
  <c r="J319" i="55"/>
  <c r="BF319" i="55" s="1"/>
  <c r="BK318" i="55"/>
  <c r="BI318" i="55"/>
  <c r="BH318" i="55"/>
  <c r="BG318" i="55"/>
  <c r="BE318" i="55"/>
  <c r="T318" i="55"/>
  <c r="R318" i="55"/>
  <c r="P318" i="55"/>
  <c r="J318" i="55"/>
  <c r="BF318" i="55" s="1"/>
  <c r="BK317" i="55"/>
  <c r="BI317" i="55"/>
  <c r="BH317" i="55"/>
  <c r="BG317" i="55"/>
  <c r="BE317" i="55"/>
  <c r="T317" i="55"/>
  <c r="R317" i="55"/>
  <c r="P317" i="55"/>
  <c r="J317" i="55"/>
  <c r="BF317" i="55" s="1"/>
  <c r="BK316" i="55"/>
  <c r="BI316" i="55"/>
  <c r="BH316" i="55"/>
  <c r="BG316" i="55"/>
  <c r="BE316" i="55"/>
  <c r="T316" i="55"/>
  <c r="R316" i="55"/>
  <c r="P316" i="55"/>
  <c r="J316" i="55"/>
  <c r="BF316" i="55" s="1"/>
  <c r="BK315" i="55"/>
  <c r="BI315" i="55"/>
  <c r="BH315" i="55"/>
  <c r="BG315" i="55"/>
  <c r="BE315" i="55"/>
  <c r="T315" i="55"/>
  <c r="R315" i="55"/>
  <c r="P315" i="55"/>
  <c r="J315" i="55"/>
  <c r="BF315" i="55" s="1"/>
  <c r="BK314" i="55"/>
  <c r="BI314" i="55"/>
  <c r="BH314" i="55"/>
  <c r="BG314" i="55"/>
  <c r="BE314" i="55"/>
  <c r="T314" i="55"/>
  <c r="R314" i="55"/>
  <c r="P314" i="55"/>
  <c r="J314" i="55"/>
  <c r="BF314" i="55" s="1"/>
  <c r="BK313" i="55"/>
  <c r="BI313" i="55"/>
  <c r="BH313" i="55"/>
  <c r="BG313" i="55"/>
  <c r="BE313" i="55"/>
  <c r="T313" i="55"/>
  <c r="R313" i="55"/>
  <c r="P313" i="55"/>
  <c r="J313" i="55"/>
  <c r="BF313" i="55" s="1"/>
  <c r="BK312" i="55"/>
  <c r="BI312" i="55"/>
  <c r="BH312" i="55"/>
  <c r="BG312" i="55"/>
  <c r="BE312" i="55"/>
  <c r="T312" i="55"/>
  <c r="R312" i="55"/>
  <c r="P312" i="55"/>
  <c r="J312" i="55"/>
  <c r="BF312" i="55" s="1"/>
  <c r="BK311" i="55"/>
  <c r="BI311" i="55"/>
  <c r="BH311" i="55"/>
  <c r="BG311" i="55"/>
  <c r="BE311" i="55"/>
  <c r="T311" i="55"/>
  <c r="R311" i="55"/>
  <c r="P311" i="55"/>
  <c r="J311" i="55"/>
  <c r="BF311" i="55" s="1"/>
  <c r="BK310" i="55"/>
  <c r="BI310" i="55"/>
  <c r="BH310" i="55"/>
  <c r="BG310" i="55"/>
  <c r="BE310" i="55"/>
  <c r="T310" i="55"/>
  <c r="R310" i="55"/>
  <c r="P310" i="55"/>
  <c r="J310" i="55"/>
  <c r="BF310" i="55" s="1"/>
  <c r="BK309" i="55"/>
  <c r="BI309" i="55"/>
  <c r="BH309" i="55"/>
  <c r="BG309" i="55"/>
  <c r="BE309" i="55"/>
  <c r="T309" i="55"/>
  <c r="R309" i="55"/>
  <c r="P309" i="55"/>
  <c r="J309" i="55"/>
  <c r="BF309" i="55" s="1"/>
  <c r="BK308" i="55"/>
  <c r="BI308" i="55"/>
  <c r="BH308" i="55"/>
  <c r="BG308" i="55"/>
  <c r="BE308" i="55"/>
  <c r="T308" i="55"/>
  <c r="R308" i="55"/>
  <c r="P308" i="55"/>
  <c r="J308" i="55"/>
  <c r="BF308" i="55" s="1"/>
  <c r="BK307" i="55"/>
  <c r="BI307" i="55"/>
  <c r="BH307" i="55"/>
  <c r="BG307" i="55"/>
  <c r="BE307" i="55"/>
  <c r="T307" i="55"/>
  <c r="R307" i="55"/>
  <c r="P307" i="55"/>
  <c r="J307" i="55"/>
  <c r="BF307" i="55" s="1"/>
  <c r="BK306" i="55"/>
  <c r="BI306" i="55"/>
  <c r="BH306" i="55"/>
  <c r="BG306" i="55"/>
  <c r="BE306" i="55"/>
  <c r="T306" i="55"/>
  <c r="R306" i="55"/>
  <c r="P306" i="55"/>
  <c r="J306" i="55"/>
  <c r="BF306" i="55" s="1"/>
  <c r="BK305" i="55"/>
  <c r="BI305" i="55"/>
  <c r="BH305" i="55"/>
  <c r="BG305" i="55"/>
  <c r="BE305" i="55"/>
  <c r="T305" i="55"/>
  <c r="R305" i="55"/>
  <c r="P305" i="55"/>
  <c r="J305" i="55"/>
  <c r="BF305" i="55" s="1"/>
  <c r="BK304" i="55"/>
  <c r="BI304" i="55"/>
  <c r="BH304" i="55"/>
  <c r="BG304" i="55"/>
  <c r="BE304" i="55"/>
  <c r="T304" i="55"/>
  <c r="R304" i="55"/>
  <c r="P304" i="55"/>
  <c r="J304" i="55"/>
  <c r="BF304" i="55" s="1"/>
  <c r="BK303" i="55"/>
  <c r="BI303" i="55"/>
  <c r="BH303" i="55"/>
  <c r="BG303" i="55"/>
  <c r="BE303" i="55"/>
  <c r="T303" i="55"/>
  <c r="R303" i="55"/>
  <c r="P303" i="55"/>
  <c r="J303" i="55"/>
  <c r="BF303" i="55" s="1"/>
  <c r="BK302" i="55"/>
  <c r="BI302" i="55"/>
  <c r="BH302" i="55"/>
  <c r="BG302" i="55"/>
  <c r="BE302" i="55"/>
  <c r="T302" i="55"/>
  <c r="R302" i="55"/>
  <c r="P302" i="55"/>
  <c r="J302" i="55"/>
  <c r="BF302" i="55" s="1"/>
  <c r="BK301" i="55"/>
  <c r="BI301" i="55"/>
  <c r="BH301" i="55"/>
  <c r="BG301" i="55"/>
  <c r="BE301" i="55"/>
  <c r="T301" i="55"/>
  <c r="R301" i="55"/>
  <c r="P301" i="55"/>
  <c r="J301" i="55"/>
  <c r="BF301" i="55" s="1"/>
  <c r="BK300" i="55"/>
  <c r="BI300" i="55"/>
  <c r="BH300" i="55"/>
  <c r="BG300" i="55"/>
  <c r="BE300" i="55"/>
  <c r="T300" i="55"/>
  <c r="R300" i="55"/>
  <c r="P300" i="55"/>
  <c r="J300" i="55"/>
  <c r="BF300" i="55" s="1"/>
  <c r="BK299" i="55"/>
  <c r="BI299" i="55"/>
  <c r="BH299" i="55"/>
  <c r="BG299" i="55"/>
  <c r="BE299" i="55"/>
  <c r="T299" i="55"/>
  <c r="R299" i="55"/>
  <c r="P299" i="55"/>
  <c r="J299" i="55"/>
  <c r="BF299" i="55" s="1"/>
  <c r="BK298" i="55"/>
  <c r="BI298" i="55"/>
  <c r="BH298" i="55"/>
  <c r="BG298" i="55"/>
  <c r="BE298" i="55"/>
  <c r="T298" i="55"/>
  <c r="R298" i="55"/>
  <c r="P298" i="55"/>
  <c r="J298" i="55"/>
  <c r="BF298" i="55" s="1"/>
  <c r="BK297" i="55"/>
  <c r="BI297" i="55"/>
  <c r="BH297" i="55"/>
  <c r="BG297" i="55"/>
  <c r="BE297" i="55"/>
  <c r="T297" i="55"/>
  <c r="R297" i="55"/>
  <c r="P297" i="55"/>
  <c r="J297" i="55"/>
  <c r="BF297" i="55" s="1"/>
  <c r="BK296" i="55"/>
  <c r="BI296" i="55"/>
  <c r="BH296" i="55"/>
  <c r="BG296" i="55"/>
  <c r="BE296" i="55"/>
  <c r="T296" i="55"/>
  <c r="R296" i="55"/>
  <c r="P296" i="55"/>
  <c r="J296" i="55"/>
  <c r="BF296" i="55" s="1"/>
  <c r="BK295" i="55"/>
  <c r="BI295" i="55"/>
  <c r="BH295" i="55"/>
  <c r="BG295" i="55"/>
  <c r="BE295" i="55"/>
  <c r="T295" i="55"/>
  <c r="R295" i="55"/>
  <c r="P295" i="55"/>
  <c r="J295" i="55"/>
  <c r="BF295" i="55" s="1"/>
  <c r="BK294" i="55"/>
  <c r="BI294" i="55"/>
  <c r="BH294" i="55"/>
  <c r="BG294" i="55"/>
  <c r="BE294" i="55"/>
  <c r="T294" i="55"/>
  <c r="R294" i="55"/>
  <c r="P294" i="55"/>
  <c r="J294" i="55"/>
  <c r="BF294" i="55" s="1"/>
  <c r="BK293" i="55"/>
  <c r="BI293" i="55"/>
  <c r="BH293" i="55"/>
  <c r="BG293" i="55"/>
  <c r="BE293" i="55"/>
  <c r="T293" i="55"/>
  <c r="R293" i="55"/>
  <c r="P293" i="55"/>
  <c r="J293" i="55"/>
  <c r="BF293" i="55" s="1"/>
  <c r="BK292" i="55"/>
  <c r="BI292" i="55"/>
  <c r="BH292" i="55"/>
  <c r="BG292" i="55"/>
  <c r="BE292" i="55"/>
  <c r="T292" i="55"/>
  <c r="R292" i="55"/>
  <c r="P292" i="55"/>
  <c r="J292" i="55"/>
  <c r="BF292" i="55" s="1"/>
  <c r="BK291" i="55"/>
  <c r="BI291" i="55"/>
  <c r="BH291" i="55"/>
  <c r="BG291" i="55"/>
  <c r="BE291" i="55"/>
  <c r="T291" i="55"/>
  <c r="R291" i="55"/>
  <c r="P291" i="55"/>
  <c r="J291" i="55"/>
  <c r="BF291" i="55" s="1"/>
  <c r="BK290" i="55"/>
  <c r="BI290" i="55"/>
  <c r="BH290" i="55"/>
  <c r="BG290" i="55"/>
  <c r="BE290" i="55"/>
  <c r="T290" i="55"/>
  <c r="R290" i="55"/>
  <c r="P290" i="55"/>
  <c r="J290" i="55"/>
  <c r="BF290" i="55" s="1"/>
  <c r="BK289" i="55"/>
  <c r="BI289" i="55"/>
  <c r="BH289" i="55"/>
  <c r="BG289" i="55"/>
  <c r="BE289" i="55"/>
  <c r="T289" i="55"/>
  <c r="R289" i="55"/>
  <c r="P289" i="55"/>
  <c r="J289" i="55"/>
  <c r="BF289" i="55" s="1"/>
  <c r="BK288" i="55"/>
  <c r="BI288" i="55"/>
  <c r="BH288" i="55"/>
  <c r="BG288" i="55"/>
  <c r="BE288" i="55"/>
  <c r="T288" i="55"/>
  <c r="R288" i="55"/>
  <c r="P288" i="55"/>
  <c r="J288" i="55"/>
  <c r="BF288" i="55" s="1"/>
  <c r="BK287" i="55"/>
  <c r="BI287" i="55"/>
  <c r="BH287" i="55"/>
  <c r="BG287" i="55"/>
  <c r="BE287" i="55"/>
  <c r="T287" i="55"/>
  <c r="R287" i="55"/>
  <c r="P287" i="55"/>
  <c r="J287" i="55"/>
  <c r="BF287" i="55" s="1"/>
  <c r="BK286" i="55"/>
  <c r="BI286" i="55"/>
  <c r="BH286" i="55"/>
  <c r="BG286" i="55"/>
  <c r="BE286" i="55"/>
  <c r="T286" i="55"/>
  <c r="R286" i="55"/>
  <c r="P286" i="55"/>
  <c r="J286" i="55"/>
  <c r="BF286" i="55" s="1"/>
  <c r="BK285" i="55"/>
  <c r="BI285" i="55"/>
  <c r="BH285" i="55"/>
  <c r="BG285" i="55"/>
  <c r="BE285" i="55"/>
  <c r="T285" i="55"/>
  <c r="R285" i="55"/>
  <c r="P285" i="55"/>
  <c r="J285" i="55"/>
  <c r="BF285" i="55" s="1"/>
  <c r="BK284" i="55"/>
  <c r="BI284" i="55"/>
  <c r="BH284" i="55"/>
  <c r="BG284" i="55"/>
  <c r="BE284" i="55"/>
  <c r="T284" i="55"/>
  <c r="R284" i="55"/>
  <c r="P284" i="55"/>
  <c r="J284" i="55"/>
  <c r="BF284" i="55" s="1"/>
  <c r="BK283" i="55"/>
  <c r="BI283" i="55"/>
  <c r="BH283" i="55"/>
  <c r="BG283" i="55"/>
  <c r="BE283" i="55"/>
  <c r="T283" i="55"/>
  <c r="R283" i="55"/>
  <c r="P283" i="55"/>
  <c r="J283" i="55"/>
  <c r="BF283" i="55" s="1"/>
  <c r="BK282" i="55"/>
  <c r="BI282" i="55"/>
  <c r="BH282" i="55"/>
  <c r="BG282" i="55"/>
  <c r="BE282" i="55"/>
  <c r="T282" i="55"/>
  <c r="R282" i="55"/>
  <c r="P282" i="55"/>
  <c r="J282" i="55"/>
  <c r="BF282" i="55" s="1"/>
  <c r="BK281" i="55"/>
  <c r="BI281" i="55"/>
  <c r="BH281" i="55"/>
  <c r="BG281" i="55"/>
  <c r="BE281" i="55"/>
  <c r="T281" i="55"/>
  <c r="R281" i="55"/>
  <c r="P281" i="55"/>
  <c r="J281" i="55"/>
  <c r="BF281" i="55" s="1"/>
  <c r="BK280" i="55"/>
  <c r="BI280" i="55"/>
  <c r="BH280" i="55"/>
  <c r="BG280" i="55"/>
  <c r="BE280" i="55"/>
  <c r="T280" i="55"/>
  <c r="R280" i="55"/>
  <c r="P280" i="55"/>
  <c r="J280" i="55"/>
  <c r="BF280" i="55" s="1"/>
  <c r="BK279" i="55"/>
  <c r="BI279" i="55"/>
  <c r="BH279" i="55"/>
  <c r="BG279" i="55"/>
  <c r="BE279" i="55"/>
  <c r="T279" i="55"/>
  <c r="R279" i="55"/>
  <c r="P279" i="55"/>
  <c r="J279" i="55"/>
  <c r="BF279" i="55" s="1"/>
  <c r="BK278" i="55"/>
  <c r="BI278" i="55"/>
  <c r="BH278" i="55"/>
  <c r="BG278" i="55"/>
  <c r="BE278" i="55"/>
  <c r="T278" i="55"/>
  <c r="R278" i="55"/>
  <c r="P278" i="55"/>
  <c r="J278" i="55"/>
  <c r="BF278" i="55" s="1"/>
  <c r="BK277" i="55"/>
  <c r="BI277" i="55"/>
  <c r="BH277" i="55"/>
  <c r="BG277" i="55"/>
  <c r="BE277" i="55"/>
  <c r="T277" i="55"/>
  <c r="R277" i="55"/>
  <c r="P277" i="55"/>
  <c r="J277" i="55"/>
  <c r="BF277" i="55" s="1"/>
  <c r="BK276" i="55"/>
  <c r="BI276" i="55"/>
  <c r="BH276" i="55"/>
  <c r="BG276" i="55"/>
  <c r="BE276" i="55"/>
  <c r="T276" i="55"/>
  <c r="R276" i="55"/>
  <c r="P276" i="55"/>
  <c r="J276" i="55"/>
  <c r="BF276" i="55" s="1"/>
  <c r="BK275" i="55"/>
  <c r="BI275" i="55"/>
  <c r="BH275" i="55"/>
  <c r="BG275" i="55"/>
  <c r="BE275" i="55"/>
  <c r="T275" i="55"/>
  <c r="R275" i="55"/>
  <c r="P275" i="55"/>
  <c r="J275" i="55"/>
  <c r="BF275" i="55" s="1"/>
  <c r="BK274" i="55"/>
  <c r="BI274" i="55"/>
  <c r="BH274" i="55"/>
  <c r="BG274" i="55"/>
  <c r="BE274" i="55"/>
  <c r="T274" i="55"/>
  <c r="R274" i="55"/>
  <c r="P274" i="55"/>
  <c r="J274" i="55"/>
  <c r="BF274" i="55" s="1"/>
  <c r="BK273" i="55"/>
  <c r="BI273" i="55"/>
  <c r="BH273" i="55"/>
  <c r="BG273" i="55"/>
  <c r="BE273" i="55"/>
  <c r="T273" i="55"/>
  <c r="R273" i="55"/>
  <c r="P273" i="55"/>
  <c r="J273" i="55"/>
  <c r="BF273" i="55" s="1"/>
  <c r="BK272" i="55"/>
  <c r="BI272" i="55"/>
  <c r="BH272" i="55"/>
  <c r="BG272" i="55"/>
  <c r="BE272" i="55"/>
  <c r="T272" i="55"/>
  <c r="R272" i="55"/>
  <c r="P272" i="55"/>
  <c r="J272" i="55"/>
  <c r="BF272" i="55" s="1"/>
  <c r="BK271" i="55"/>
  <c r="BI271" i="55"/>
  <c r="BH271" i="55"/>
  <c r="BG271" i="55"/>
  <c r="BE271" i="55"/>
  <c r="T271" i="55"/>
  <c r="R271" i="55"/>
  <c r="P271" i="55"/>
  <c r="J271" i="55"/>
  <c r="BF271" i="55" s="1"/>
  <c r="BK270" i="55"/>
  <c r="BI270" i="55"/>
  <c r="BH270" i="55"/>
  <c r="BG270" i="55"/>
  <c r="BE270" i="55"/>
  <c r="T270" i="55"/>
  <c r="R270" i="55"/>
  <c r="P270" i="55"/>
  <c r="J270" i="55"/>
  <c r="BF270" i="55" s="1"/>
  <c r="BK269" i="55"/>
  <c r="BI269" i="55"/>
  <c r="BH269" i="55"/>
  <c r="BG269" i="55"/>
  <c r="BE269" i="55"/>
  <c r="T269" i="55"/>
  <c r="R269" i="55"/>
  <c r="P269" i="55"/>
  <c r="J269" i="55"/>
  <c r="BF269" i="55" s="1"/>
  <c r="BK268" i="55"/>
  <c r="BI268" i="55"/>
  <c r="BH268" i="55"/>
  <c r="BG268" i="55"/>
  <c r="BE268" i="55"/>
  <c r="T268" i="55"/>
  <c r="R268" i="55"/>
  <c r="P268" i="55"/>
  <c r="J268" i="55"/>
  <c r="BF268" i="55" s="1"/>
  <c r="BK267" i="55"/>
  <c r="BI267" i="55"/>
  <c r="BH267" i="55"/>
  <c r="BG267" i="55"/>
  <c r="BE267" i="55"/>
  <c r="T267" i="55"/>
  <c r="R267" i="55"/>
  <c r="P267" i="55"/>
  <c r="J267" i="55"/>
  <c r="BF267" i="55" s="1"/>
  <c r="BK266" i="55"/>
  <c r="BI266" i="55"/>
  <c r="BH266" i="55"/>
  <c r="BG266" i="55"/>
  <c r="BE266" i="55"/>
  <c r="T266" i="55"/>
  <c r="R266" i="55"/>
  <c r="P266" i="55"/>
  <c r="J266" i="55"/>
  <c r="BF266" i="55" s="1"/>
  <c r="BK265" i="55"/>
  <c r="BI265" i="55"/>
  <c r="BH265" i="55"/>
  <c r="BG265" i="55"/>
  <c r="BE265" i="55"/>
  <c r="T265" i="55"/>
  <c r="R265" i="55"/>
  <c r="P265" i="55"/>
  <c r="J265" i="55"/>
  <c r="BF265" i="55" s="1"/>
  <c r="BK264" i="55"/>
  <c r="BI264" i="55"/>
  <c r="BH264" i="55"/>
  <c r="BG264" i="55"/>
  <c r="BE264" i="55"/>
  <c r="T264" i="55"/>
  <c r="R264" i="55"/>
  <c r="P264" i="55"/>
  <c r="J264" i="55"/>
  <c r="BF264" i="55" s="1"/>
  <c r="BK263" i="55"/>
  <c r="BI263" i="55"/>
  <c r="BH263" i="55"/>
  <c r="BG263" i="55"/>
  <c r="BE263" i="55"/>
  <c r="T263" i="55"/>
  <c r="R263" i="55"/>
  <c r="P263" i="55"/>
  <c r="J263" i="55"/>
  <c r="BF263" i="55" s="1"/>
  <c r="BK262" i="55"/>
  <c r="BI262" i="55"/>
  <c r="BH262" i="55"/>
  <c r="BG262" i="55"/>
  <c r="BE262" i="55"/>
  <c r="T262" i="55"/>
  <c r="R262" i="55"/>
  <c r="P262" i="55"/>
  <c r="J262" i="55"/>
  <c r="BF262" i="55" s="1"/>
  <c r="BK261" i="55"/>
  <c r="BI261" i="55"/>
  <c r="BH261" i="55"/>
  <c r="BG261" i="55"/>
  <c r="BE261" i="55"/>
  <c r="T261" i="55"/>
  <c r="R261" i="55"/>
  <c r="P261" i="55"/>
  <c r="J261" i="55"/>
  <c r="BF261" i="55" s="1"/>
  <c r="BK260" i="55"/>
  <c r="BI260" i="55"/>
  <c r="BH260" i="55"/>
  <c r="BG260" i="55"/>
  <c r="BE260" i="55"/>
  <c r="T260" i="55"/>
  <c r="R260" i="55"/>
  <c r="P260" i="55"/>
  <c r="J260" i="55"/>
  <c r="BF260" i="55" s="1"/>
  <c r="BK258" i="55"/>
  <c r="BI258" i="55"/>
  <c r="BH258" i="55"/>
  <c r="BG258" i="55"/>
  <c r="BE258" i="55"/>
  <c r="T258" i="55"/>
  <c r="R258" i="55"/>
  <c r="P258" i="55"/>
  <c r="J258" i="55"/>
  <c r="BF258" i="55" s="1"/>
  <c r="BK257" i="55"/>
  <c r="BI257" i="55"/>
  <c r="BH257" i="55"/>
  <c r="BG257" i="55"/>
  <c r="BE257" i="55"/>
  <c r="T257" i="55"/>
  <c r="R257" i="55"/>
  <c r="P257" i="55"/>
  <c r="J257" i="55"/>
  <c r="BF257" i="55" s="1"/>
  <c r="BK256" i="55"/>
  <c r="BI256" i="55"/>
  <c r="BH256" i="55"/>
  <c r="BG256" i="55"/>
  <c r="BE256" i="55"/>
  <c r="T256" i="55"/>
  <c r="R256" i="55"/>
  <c r="P256" i="55"/>
  <c r="J256" i="55"/>
  <c r="BF256" i="55" s="1"/>
  <c r="BK255" i="55"/>
  <c r="BI255" i="55"/>
  <c r="BH255" i="55"/>
  <c r="BG255" i="55"/>
  <c r="BE255" i="55"/>
  <c r="T255" i="55"/>
  <c r="R255" i="55"/>
  <c r="P255" i="55"/>
  <c r="J255" i="55"/>
  <c r="BF255" i="55" s="1"/>
  <c r="BK253" i="55"/>
  <c r="BI253" i="55"/>
  <c r="BH253" i="55"/>
  <c r="BG253" i="55"/>
  <c r="BE253" i="55"/>
  <c r="T253" i="55"/>
  <c r="R253" i="55"/>
  <c r="P253" i="55"/>
  <c r="J253" i="55"/>
  <c r="BF253" i="55" s="1"/>
  <c r="BK252" i="55"/>
  <c r="BI252" i="55"/>
  <c r="BH252" i="55"/>
  <c r="BG252" i="55"/>
  <c r="BE252" i="55"/>
  <c r="T252" i="55"/>
  <c r="R252" i="55"/>
  <c r="P252" i="55"/>
  <c r="J252" i="55"/>
  <c r="BF252" i="55" s="1"/>
  <c r="BK251" i="55"/>
  <c r="BI251" i="55"/>
  <c r="BH251" i="55"/>
  <c r="BG251" i="55"/>
  <c r="BE251" i="55"/>
  <c r="T251" i="55"/>
  <c r="R251" i="55"/>
  <c r="P251" i="55"/>
  <c r="J251" i="55"/>
  <c r="BF251" i="55" s="1"/>
  <c r="BK250" i="55"/>
  <c r="BI250" i="55"/>
  <c r="BH250" i="55"/>
  <c r="BG250" i="55"/>
  <c r="BE250" i="55"/>
  <c r="T250" i="55"/>
  <c r="R250" i="55"/>
  <c r="P250" i="55"/>
  <c r="J250" i="55"/>
  <c r="BF250" i="55" s="1"/>
  <c r="BK249" i="55"/>
  <c r="BI249" i="55"/>
  <c r="BH249" i="55"/>
  <c r="BG249" i="55"/>
  <c r="BE249" i="55"/>
  <c r="T249" i="55"/>
  <c r="R249" i="55"/>
  <c r="P249" i="55"/>
  <c r="J249" i="55"/>
  <c r="BF249" i="55" s="1"/>
  <c r="BK248" i="55"/>
  <c r="BI248" i="55"/>
  <c r="BH248" i="55"/>
  <c r="BG248" i="55"/>
  <c r="BE248" i="55"/>
  <c r="T248" i="55"/>
  <c r="R248" i="55"/>
  <c r="P248" i="55"/>
  <c r="J248" i="55"/>
  <c r="BF248" i="55" s="1"/>
  <c r="BK247" i="55"/>
  <c r="BI247" i="55"/>
  <c r="BH247" i="55"/>
  <c r="BG247" i="55"/>
  <c r="BE247" i="55"/>
  <c r="T247" i="55"/>
  <c r="R247" i="55"/>
  <c r="P247" i="55"/>
  <c r="J247" i="55"/>
  <c r="BF247" i="55" s="1"/>
  <c r="BK246" i="55"/>
  <c r="BI246" i="55"/>
  <c r="BH246" i="55"/>
  <c r="BG246" i="55"/>
  <c r="BE246" i="55"/>
  <c r="T246" i="55"/>
  <c r="R246" i="55"/>
  <c r="P246" i="55"/>
  <c r="J246" i="55"/>
  <c r="BF246" i="55" s="1"/>
  <c r="BK245" i="55"/>
  <c r="BI245" i="55"/>
  <c r="BH245" i="55"/>
  <c r="BG245" i="55"/>
  <c r="BE245" i="55"/>
  <c r="T245" i="55"/>
  <c r="R245" i="55"/>
  <c r="P245" i="55"/>
  <c r="J245" i="55"/>
  <c r="BF245" i="55" s="1"/>
  <c r="BK244" i="55"/>
  <c r="BI244" i="55"/>
  <c r="BH244" i="55"/>
  <c r="BG244" i="55"/>
  <c r="BE244" i="55"/>
  <c r="T244" i="55"/>
  <c r="R244" i="55"/>
  <c r="P244" i="55"/>
  <c r="J244" i="55"/>
  <c r="BF244" i="55" s="1"/>
  <c r="BK243" i="55"/>
  <c r="BI243" i="55"/>
  <c r="BH243" i="55"/>
  <c r="BG243" i="55"/>
  <c r="BE243" i="55"/>
  <c r="T243" i="55"/>
  <c r="R243" i="55"/>
  <c r="P243" i="55"/>
  <c r="J243" i="55"/>
  <c r="BF243" i="55" s="1"/>
  <c r="BK242" i="55"/>
  <c r="BI242" i="55"/>
  <c r="BH242" i="55"/>
  <c r="BG242" i="55"/>
  <c r="BE242" i="55"/>
  <c r="T242" i="55"/>
  <c r="R242" i="55"/>
  <c r="P242" i="55"/>
  <c r="J242" i="55"/>
  <c r="BF242" i="55" s="1"/>
  <c r="BK241" i="55"/>
  <c r="BI241" i="55"/>
  <c r="BH241" i="55"/>
  <c r="BG241" i="55"/>
  <c r="BE241" i="55"/>
  <c r="T241" i="55"/>
  <c r="R241" i="55"/>
  <c r="P241" i="55"/>
  <c r="J241" i="55"/>
  <c r="BF241" i="55" s="1"/>
  <c r="BK240" i="55"/>
  <c r="BI240" i="55"/>
  <c r="BH240" i="55"/>
  <c r="BG240" i="55"/>
  <c r="BE240" i="55"/>
  <c r="T240" i="55"/>
  <c r="R240" i="55"/>
  <c r="P240" i="55"/>
  <c r="J240" i="55"/>
  <c r="BF240" i="55" s="1"/>
  <c r="BK239" i="55"/>
  <c r="BI239" i="55"/>
  <c r="BH239" i="55"/>
  <c r="BG239" i="55"/>
  <c r="BE239" i="55"/>
  <c r="T239" i="55"/>
  <c r="R239" i="55"/>
  <c r="P239" i="55"/>
  <c r="J239" i="55"/>
  <c r="BF239" i="55" s="1"/>
  <c r="BK238" i="55"/>
  <c r="BI238" i="55"/>
  <c r="BH238" i="55"/>
  <c r="BG238" i="55"/>
  <c r="BE238" i="55"/>
  <c r="T238" i="55"/>
  <c r="R238" i="55"/>
  <c r="P238" i="55"/>
  <c r="J238" i="55"/>
  <c r="BF238" i="55" s="1"/>
  <c r="BK237" i="55"/>
  <c r="BI237" i="55"/>
  <c r="BH237" i="55"/>
  <c r="BG237" i="55"/>
  <c r="BE237" i="55"/>
  <c r="T237" i="55"/>
  <c r="R237" i="55"/>
  <c r="P237" i="55"/>
  <c r="J237" i="55"/>
  <c r="BF237" i="55" s="1"/>
  <c r="BK236" i="55"/>
  <c r="BI236" i="55"/>
  <c r="BH236" i="55"/>
  <c r="BG236" i="55"/>
  <c r="BE236" i="55"/>
  <c r="T236" i="55"/>
  <c r="R236" i="55"/>
  <c r="P236" i="55"/>
  <c r="J236" i="55"/>
  <c r="BF236" i="55" s="1"/>
  <c r="BK235" i="55"/>
  <c r="BI235" i="55"/>
  <c r="BH235" i="55"/>
  <c r="BG235" i="55"/>
  <c r="BE235" i="55"/>
  <c r="T235" i="55"/>
  <c r="R235" i="55"/>
  <c r="P235" i="55"/>
  <c r="J235" i="55"/>
  <c r="BF235" i="55" s="1"/>
  <c r="BK234" i="55"/>
  <c r="BI234" i="55"/>
  <c r="BH234" i="55"/>
  <c r="BG234" i="55"/>
  <c r="BE234" i="55"/>
  <c r="T234" i="55"/>
  <c r="R234" i="55"/>
  <c r="P234" i="55"/>
  <c r="J234" i="55"/>
  <c r="BF234" i="55" s="1"/>
  <c r="BK233" i="55"/>
  <c r="BI233" i="55"/>
  <c r="BH233" i="55"/>
  <c r="BG233" i="55"/>
  <c r="BE233" i="55"/>
  <c r="T233" i="55"/>
  <c r="R233" i="55"/>
  <c r="P233" i="55"/>
  <c r="J233" i="55"/>
  <c r="BF233" i="55" s="1"/>
  <c r="BK232" i="55"/>
  <c r="BI232" i="55"/>
  <c r="BH232" i="55"/>
  <c r="BG232" i="55"/>
  <c r="BE232" i="55"/>
  <c r="T232" i="55"/>
  <c r="R232" i="55"/>
  <c r="P232" i="55"/>
  <c r="J232" i="55"/>
  <c r="BF232" i="55" s="1"/>
  <c r="BK231" i="55"/>
  <c r="BI231" i="55"/>
  <c r="BH231" i="55"/>
  <c r="BG231" i="55"/>
  <c r="BE231" i="55"/>
  <c r="T231" i="55"/>
  <c r="R231" i="55"/>
  <c r="P231" i="55"/>
  <c r="J231" i="55"/>
  <c r="BF231" i="55" s="1"/>
  <c r="BK230" i="55"/>
  <c r="BI230" i="55"/>
  <c r="BH230" i="55"/>
  <c r="BG230" i="55"/>
  <c r="BE230" i="55"/>
  <c r="T230" i="55"/>
  <c r="R230" i="55"/>
  <c r="P230" i="55"/>
  <c r="J230" i="55"/>
  <c r="BF230" i="55" s="1"/>
  <c r="BK229" i="55"/>
  <c r="BI229" i="55"/>
  <c r="BH229" i="55"/>
  <c r="BG229" i="55"/>
  <c r="BE229" i="55"/>
  <c r="T229" i="55"/>
  <c r="R229" i="55"/>
  <c r="P229" i="55"/>
  <c r="J229" i="55"/>
  <c r="BF229" i="55" s="1"/>
  <c r="BK228" i="55"/>
  <c r="BI228" i="55"/>
  <c r="BH228" i="55"/>
  <c r="BG228" i="55"/>
  <c r="BE228" i="55"/>
  <c r="T228" i="55"/>
  <c r="R228" i="55"/>
  <c r="P228" i="55"/>
  <c r="J228" i="55"/>
  <c r="BF228" i="55" s="1"/>
  <c r="BK227" i="55"/>
  <c r="BI227" i="55"/>
  <c r="BH227" i="55"/>
  <c r="BG227" i="55"/>
  <c r="BE227" i="55"/>
  <c r="T227" i="55"/>
  <c r="R227" i="55"/>
  <c r="P227" i="55"/>
  <c r="J227" i="55"/>
  <c r="BF227" i="55" s="1"/>
  <c r="BK226" i="55"/>
  <c r="BI226" i="55"/>
  <c r="BH226" i="55"/>
  <c r="BG226" i="55"/>
  <c r="BE226" i="55"/>
  <c r="T226" i="55"/>
  <c r="R226" i="55"/>
  <c r="P226" i="55"/>
  <c r="J226" i="55"/>
  <c r="BF226" i="55" s="1"/>
  <c r="BK225" i="55"/>
  <c r="BI225" i="55"/>
  <c r="BH225" i="55"/>
  <c r="BG225" i="55"/>
  <c r="BE225" i="55"/>
  <c r="T225" i="55"/>
  <c r="R225" i="55"/>
  <c r="P225" i="55"/>
  <c r="J225" i="55"/>
  <c r="BF225" i="55" s="1"/>
  <c r="BK224" i="55"/>
  <c r="BI224" i="55"/>
  <c r="BH224" i="55"/>
  <c r="BG224" i="55"/>
  <c r="BE224" i="55"/>
  <c r="T224" i="55"/>
  <c r="R224" i="55"/>
  <c r="P224" i="55"/>
  <c r="J224" i="55"/>
  <c r="BF224" i="55" s="1"/>
  <c r="BK223" i="55"/>
  <c r="BI223" i="55"/>
  <c r="BH223" i="55"/>
  <c r="BG223" i="55"/>
  <c r="BE223" i="55"/>
  <c r="T223" i="55"/>
  <c r="R223" i="55"/>
  <c r="P223" i="55"/>
  <c r="J223" i="55"/>
  <c r="BF223" i="55" s="1"/>
  <c r="BK222" i="55"/>
  <c r="BI222" i="55"/>
  <c r="BH222" i="55"/>
  <c r="BG222" i="55"/>
  <c r="BE222" i="55"/>
  <c r="T222" i="55"/>
  <c r="R222" i="55"/>
  <c r="P222" i="55"/>
  <c r="J222" i="55"/>
  <c r="BF222" i="55" s="1"/>
  <c r="BK221" i="55"/>
  <c r="BI221" i="55"/>
  <c r="BH221" i="55"/>
  <c r="BG221" i="55"/>
  <c r="BE221" i="55"/>
  <c r="T221" i="55"/>
  <c r="R221" i="55"/>
  <c r="P221" i="55"/>
  <c r="J221" i="55"/>
  <c r="BF221" i="55" s="1"/>
  <c r="BK220" i="55"/>
  <c r="BI220" i="55"/>
  <c r="BH220" i="55"/>
  <c r="BG220" i="55"/>
  <c r="BE220" i="55"/>
  <c r="T220" i="55"/>
  <c r="R220" i="55"/>
  <c r="P220" i="55"/>
  <c r="J220" i="55"/>
  <c r="BF220" i="55" s="1"/>
  <c r="BK219" i="55"/>
  <c r="BI219" i="55"/>
  <c r="BH219" i="55"/>
  <c r="BG219" i="55"/>
  <c r="BE219" i="55"/>
  <c r="T219" i="55"/>
  <c r="R219" i="55"/>
  <c r="P219" i="55"/>
  <c r="J219" i="55"/>
  <c r="BF219" i="55" s="1"/>
  <c r="BK218" i="55"/>
  <c r="BI218" i="55"/>
  <c r="BH218" i="55"/>
  <c r="BG218" i="55"/>
  <c r="BE218" i="55"/>
  <c r="T218" i="55"/>
  <c r="R218" i="55"/>
  <c r="P218" i="55"/>
  <c r="J218" i="55"/>
  <c r="BF218" i="55" s="1"/>
  <c r="BK216" i="55"/>
  <c r="BI216" i="55"/>
  <c r="BH216" i="55"/>
  <c r="BG216" i="55"/>
  <c r="BE216" i="55"/>
  <c r="T216" i="55"/>
  <c r="R216" i="55"/>
  <c r="P216" i="55"/>
  <c r="J216" i="55"/>
  <c r="BF216" i="55" s="1"/>
  <c r="BK215" i="55"/>
  <c r="BI215" i="55"/>
  <c r="BH215" i="55"/>
  <c r="BG215" i="55"/>
  <c r="BE215" i="55"/>
  <c r="T215" i="55"/>
  <c r="R215" i="55"/>
  <c r="P215" i="55"/>
  <c r="J215" i="55"/>
  <c r="BF215" i="55" s="1"/>
  <c r="BK214" i="55"/>
  <c r="BI214" i="55"/>
  <c r="BH214" i="55"/>
  <c r="BG214" i="55"/>
  <c r="BE214" i="55"/>
  <c r="T214" i="55"/>
  <c r="R214" i="55"/>
  <c r="P214" i="55"/>
  <c r="J214" i="55"/>
  <c r="BF214" i="55" s="1"/>
  <c r="BK213" i="55"/>
  <c r="BI213" i="55"/>
  <c r="BH213" i="55"/>
  <c r="BG213" i="55"/>
  <c r="BE213" i="55"/>
  <c r="T213" i="55"/>
  <c r="R213" i="55"/>
  <c r="P213" i="55"/>
  <c r="J213" i="55"/>
  <c r="BF213" i="55" s="1"/>
  <c r="BK212" i="55"/>
  <c r="BI212" i="55"/>
  <c r="BH212" i="55"/>
  <c r="BG212" i="55"/>
  <c r="BE212" i="55"/>
  <c r="T212" i="55"/>
  <c r="R212" i="55"/>
  <c r="P212" i="55"/>
  <c r="J212" i="55"/>
  <c r="BF212" i="55" s="1"/>
  <c r="BK211" i="55"/>
  <c r="BI211" i="55"/>
  <c r="BH211" i="55"/>
  <c r="BG211" i="55"/>
  <c r="BE211" i="55"/>
  <c r="T211" i="55"/>
  <c r="R211" i="55"/>
  <c r="P211" i="55"/>
  <c r="J211" i="55"/>
  <c r="BF211" i="55" s="1"/>
  <c r="BK210" i="55"/>
  <c r="BI210" i="55"/>
  <c r="BH210" i="55"/>
  <c r="BG210" i="55"/>
  <c r="BE210" i="55"/>
  <c r="T210" i="55"/>
  <c r="R210" i="55"/>
  <c r="P210" i="55"/>
  <c r="J210" i="55"/>
  <c r="BF210" i="55" s="1"/>
  <c r="BK209" i="55"/>
  <c r="BI209" i="55"/>
  <c r="BH209" i="55"/>
  <c r="BG209" i="55"/>
  <c r="BE209" i="55"/>
  <c r="T209" i="55"/>
  <c r="R209" i="55"/>
  <c r="P209" i="55"/>
  <c r="J209" i="55"/>
  <c r="BF209" i="55" s="1"/>
  <c r="BK208" i="55"/>
  <c r="BI208" i="55"/>
  <c r="BH208" i="55"/>
  <c r="BG208" i="55"/>
  <c r="BE208" i="55"/>
  <c r="T208" i="55"/>
  <c r="R208" i="55"/>
  <c r="P208" i="55"/>
  <c r="J208" i="55"/>
  <c r="BF208" i="55" s="1"/>
  <c r="BK207" i="55"/>
  <c r="BI207" i="55"/>
  <c r="BH207" i="55"/>
  <c r="BG207" i="55"/>
  <c r="BE207" i="55"/>
  <c r="T207" i="55"/>
  <c r="R207" i="55"/>
  <c r="P207" i="55"/>
  <c r="J207" i="55"/>
  <c r="BF207" i="55" s="1"/>
  <c r="BK206" i="55"/>
  <c r="BI206" i="55"/>
  <c r="BH206" i="55"/>
  <c r="BG206" i="55"/>
  <c r="BE206" i="55"/>
  <c r="T206" i="55"/>
  <c r="R206" i="55"/>
  <c r="P206" i="55"/>
  <c r="J206" i="55"/>
  <c r="BF206" i="55" s="1"/>
  <c r="BK205" i="55"/>
  <c r="BI205" i="55"/>
  <c r="BH205" i="55"/>
  <c r="BG205" i="55"/>
  <c r="BE205" i="55"/>
  <c r="T205" i="55"/>
  <c r="R205" i="55"/>
  <c r="P205" i="55"/>
  <c r="J205" i="55"/>
  <c r="BF205" i="55" s="1"/>
  <c r="BK204" i="55"/>
  <c r="BI204" i="55"/>
  <c r="BH204" i="55"/>
  <c r="BG204" i="55"/>
  <c r="BE204" i="55"/>
  <c r="T204" i="55"/>
  <c r="R204" i="55"/>
  <c r="P204" i="55"/>
  <c r="J204" i="55"/>
  <c r="BF204" i="55" s="1"/>
  <c r="BK203" i="55"/>
  <c r="BI203" i="55"/>
  <c r="BH203" i="55"/>
  <c r="BG203" i="55"/>
  <c r="BE203" i="55"/>
  <c r="T203" i="55"/>
  <c r="R203" i="55"/>
  <c r="P203" i="55"/>
  <c r="J203" i="55"/>
  <c r="BF203" i="55" s="1"/>
  <c r="BK201" i="55"/>
  <c r="BI201" i="55"/>
  <c r="BH201" i="55"/>
  <c r="BG201" i="55"/>
  <c r="BE201" i="55"/>
  <c r="T201" i="55"/>
  <c r="R201" i="55"/>
  <c r="P201" i="55"/>
  <c r="J201" i="55"/>
  <c r="BF201" i="55" s="1"/>
  <c r="BK200" i="55"/>
  <c r="BI200" i="55"/>
  <c r="BH200" i="55"/>
  <c r="BG200" i="55"/>
  <c r="BE200" i="55"/>
  <c r="T200" i="55"/>
  <c r="R200" i="55"/>
  <c r="P200" i="55"/>
  <c r="J200" i="55"/>
  <c r="BF200" i="55" s="1"/>
  <c r="BK199" i="55"/>
  <c r="BI199" i="55"/>
  <c r="BH199" i="55"/>
  <c r="BG199" i="55"/>
  <c r="BE199" i="55"/>
  <c r="T199" i="55"/>
  <c r="R199" i="55"/>
  <c r="P199" i="55"/>
  <c r="J199" i="55"/>
  <c r="BF199" i="55" s="1"/>
  <c r="BK198" i="55"/>
  <c r="BI198" i="55"/>
  <c r="BH198" i="55"/>
  <c r="BG198" i="55"/>
  <c r="BF198" i="55"/>
  <c r="BE198" i="55"/>
  <c r="T198" i="55"/>
  <c r="R198" i="55"/>
  <c r="P198" i="55"/>
  <c r="J198" i="55"/>
  <c r="BK197" i="55"/>
  <c r="BI197" i="55"/>
  <c r="BH197" i="55"/>
  <c r="BG197" i="55"/>
  <c r="BE197" i="55"/>
  <c r="T197" i="55"/>
  <c r="R197" i="55"/>
  <c r="P197" i="55"/>
  <c r="J197" i="55"/>
  <c r="BF197" i="55" s="1"/>
  <c r="BK196" i="55"/>
  <c r="BI196" i="55"/>
  <c r="BH196" i="55"/>
  <c r="BG196" i="55"/>
  <c r="BE196" i="55"/>
  <c r="T196" i="55"/>
  <c r="R196" i="55"/>
  <c r="P196" i="55"/>
  <c r="J196" i="55"/>
  <c r="BF196" i="55" s="1"/>
  <c r="BK195" i="55"/>
  <c r="BI195" i="55"/>
  <c r="BH195" i="55"/>
  <c r="BG195" i="55"/>
  <c r="BE195" i="55"/>
  <c r="T195" i="55"/>
  <c r="R195" i="55"/>
  <c r="P195" i="55"/>
  <c r="J195" i="55"/>
  <c r="BF195" i="55" s="1"/>
  <c r="BK194" i="55"/>
  <c r="BI194" i="55"/>
  <c r="BH194" i="55"/>
  <c r="BG194" i="55"/>
  <c r="BE194" i="55"/>
  <c r="T194" i="55"/>
  <c r="R194" i="55"/>
  <c r="P194" i="55"/>
  <c r="J194" i="55"/>
  <c r="BF194" i="55" s="1"/>
  <c r="BK193" i="55"/>
  <c r="BI193" i="55"/>
  <c r="BH193" i="55"/>
  <c r="BG193" i="55"/>
  <c r="BE193" i="55"/>
  <c r="T193" i="55"/>
  <c r="R193" i="55"/>
  <c r="P193" i="55"/>
  <c r="J193" i="55"/>
  <c r="BF193" i="55" s="1"/>
  <c r="BK192" i="55"/>
  <c r="BI192" i="55"/>
  <c r="BH192" i="55"/>
  <c r="BG192" i="55"/>
  <c r="BE192" i="55"/>
  <c r="T192" i="55"/>
  <c r="R192" i="55"/>
  <c r="P192" i="55"/>
  <c r="J192" i="55"/>
  <c r="BF192" i="55" s="1"/>
  <c r="BK191" i="55"/>
  <c r="BI191" i="55"/>
  <c r="BH191" i="55"/>
  <c r="BG191" i="55"/>
  <c r="BE191" i="55"/>
  <c r="T191" i="55"/>
  <c r="R191" i="55"/>
  <c r="P191" i="55"/>
  <c r="J191" i="55"/>
  <c r="BF191" i="55" s="1"/>
  <c r="BK190" i="55"/>
  <c r="BI190" i="55"/>
  <c r="BH190" i="55"/>
  <c r="BG190" i="55"/>
  <c r="BE190" i="55"/>
  <c r="T190" i="55"/>
  <c r="R190" i="55"/>
  <c r="P190" i="55"/>
  <c r="J190" i="55"/>
  <c r="BF190" i="55" s="1"/>
  <c r="BK189" i="55"/>
  <c r="BI189" i="55"/>
  <c r="BH189" i="55"/>
  <c r="BG189" i="55"/>
  <c r="BE189" i="55"/>
  <c r="T189" i="55"/>
  <c r="R189" i="55"/>
  <c r="P189" i="55"/>
  <c r="J189" i="55"/>
  <c r="BF189" i="55" s="1"/>
  <c r="BK188" i="55"/>
  <c r="BI188" i="55"/>
  <c r="BH188" i="55"/>
  <c r="BG188" i="55"/>
  <c r="BE188" i="55"/>
  <c r="T188" i="55"/>
  <c r="R188" i="55"/>
  <c r="P188" i="55"/>
  <c r="J188" i="55"/>
  <c r="BF188" i="55" s="1"/>
  <c r="BK187" i="55"/>
  <c r="BI187" i="55"/>
  <c r="BH187" i="55"/>
  <c r="BG187" i="55"/>
  <c r="BE187" i="55"/>
  <c r="T187" i="55"/>
  <c r="R187" i="55"/>
  <c r="P187" i="55"/>
  <c r="J187" i="55"/>
  <c r="BF187" i="55" s="1"/>
  <c r="BK186" i="55"/>
  <c r="BI186" i="55"/>
  <c r="BH186" i="55"/>
  <c r="BG186" i="55"/>
  <c r="BE186" i="55"/>
  <c r="T186" i="55"/>
  <c r="R186" i="55"/>
  <c r="P186" i="55"/>
  <c r="J186" i="55"/>
  <c r="BF186" i="55" s="1"/>
  <c r="BK184" i="55"/>
  <c r="BI184" i="55"/>
  <c r="BH184" i="55"/>
  <c r="BG184" i="55"/>
  <c r="BE184" i="55"/>
  <c r="T184" i="55"/>
  <c r="R184" i="55"/>
  <c r="P184" i="55"/>
  <c r="J184" i="55"/>
  <c r="BF184" i="55" s="1"/>
  <c r="BK183" i="55"/>
  <c r="BI183" i="55"/>
  <c r="BH183" i="55"/>
  <c r="BG183" i="55"/>
  <c r="BE183" i="55"/>
  <c r="T183" i="55"/>
  <c r="R183" i="55"/>
  <c r="P183" i="55"/>
  <c r="J183" i="55"/>
  <c r="BF183" i="55" s="1"/>
  <c r="BK182" i="55"/>
  <c r="BI182" i="55"/>
  <c r="BH182" i="55"/>
  <c r="BG182" i="55"/>
  <c r="BE182" i="55"/>
  <c r="T182" i="55"/>
  <c r="R182" i="55"/>
  <c r="P182" i="55"/>
  <c r="J182" i="55"/>
  <c r="BF182" i="55" s="1"/>
  <c r="BK181" i="55"/>
  <c r="BI181" i="55"/>
  <c r="BH181" i="55"/>
  <c r="BG181" i="55"/>
  <c r="BE181" i="55"/>
  <c r="T181" i="55"/>
  <c r="R181" i="55"/>
  <c r="P181" i="55"/>
  <c r="J181" i="55"/>
  <c r="BF181" i="55" s="1"/>
  <c r="BK180" i="55"/>
  <c r="BI180" i="55"/>
  <c r="BH180" i="55"/>
  <c r="BG180" i="55"/>
  <c r="BE180" i="55"/>
  <c r="T180" i="55"/>
  <c r="R180" i="55"/>
  <c r="P180" i="55"/>
  <c r="J180" i="55"/>
  <c r="BF180" i="55" s="1"/>
  <c r="BK179" i="55"/>
  <c r="BI179" i="55"/>
  <c r="BH179" i="55"/>
  <c r="BG179" i="55"/>
  <c r="BE179" i="55"/>
  <c r="T179" i="55"/>
  <c r="R179" i="55"/>
  <c r="P179" i="55"/>
  <c r="J179" i="55"/>
  <c r="BF179" i="55" s="1"/>
  <c r="BK178" i="55"/>
  <c r="BI178" i="55"/>
  <c r="BH178" i="55"/>
  <c r="BG178" i="55"/>
  <c r="BE178" i="55"/>
  <c r="T178" i="55"/>
  <c r="R178" i="55"/>
  <c r="P178" i="55"/>
  <c r="J178" i="55"/>
  <c r="BF178" i="55" s="1"/>
  <c r="BK177" i="55"/>
  <c r="BI177" i="55"/>
  <c r="BH177" i="55"/>
  <c r="BG177" i="55"/>
  <c r="BE177" i="55"/>
  <c r="T177" i="55"/>
  <c r="R177" i="55"/>
  <c r="P177" i="55"/>
  <c r="J177" i="55"/>
  <c r="BF177" i="55" s="1"/>
  <c r="BK176" i="55"/>
  <c r="BI176" i="55"/>
  <c r="BH176" i="55"/>
  <c r="BG176" i="55"/>
  <c r="BE176" i="55"/>
  <c r="T176" i="55"/>
  <c r="R176" i="55"/>
  <c r="P176" i="55"/>
  <c r="J176" i="55"/>
  <c r="BF176" i="55" s="1"/>
  <c r="BK175" i="55"/>
  <c r="BI175" i="55"/>
  <c r="BH175" i="55"/>
  <c r="BG175" i="55"/>
  <c r="BE175" i="55"/>
  <c r="T175" i="55"/>
  <c r="R175" i="55"/>
  <c r="P175" i="55"/>
  <c r="J175" i="55"/>
  <c r="BF175" i="55" s="1"/>
  <c r="BK174" i="55"/>
  <c r="BI174" i="55"/>
  <c r="BH174" i="55"/>
  <c r="BG174" i="55"/>
  <c r="BE174" i="55"/>
  <c r="T174" i="55"/>
  <c r="R174" i="55"/>
  <c r="P174" i="55"/>
  <c r="J174" i="55"/>
  <c r="BF174" i="55" s="1"/>
  <c r="BK173" i="55"/>
  <c r="BI173" i="55"/>
  <c r="BH173" i="55"/>
  <c r="BG173" i="55"/>
  <c r="BE173" i="55"/>
  <c r="T173" i="55"/>
  <c r="R173" i="55"/>
  <c r="P173" i="55"/>
  <c r="J173" i="55"/>
  <c r="BF173" i="55" s="1"/>
  <c r="BK172" i="55"/>
  <c r="BI172" i="55"/>
  <c r="BH172" i="55"/>
  <c r="BG172" i="55"/>
  <c r="BE172" i="55"/>
  <c r="T172" i="55"/>
  <c r="R172" i="55"/>
  <c r="P172" i="55"/>
  <c r="J172" i="55"/>
  <c r="BF172" i="55" s="1"/>
  <c r="BK171" i="55"/>
  <c r="BI171" i="55"/>
  <c r="BH171" i="55"/>
  <c r="BG171" i="55"/>
  <c r="BE171" i="55"/>
  <c r="T171" i="55"/>
  <c r="R171" i="55"/>
  <c r="P171" i="55"/>
  <c r="J171" i="55"/>
  <c r="BF171" i="55" s="1"/>
  <c r="BK170" i="55"/>
  <c r="BI170" i="55"/>
  <c r="BH170" i="55"/>
  <c r="BG170" i="55"/>
  <c r="BE170" i="55"/>
  <c r="T170" i="55"/>
  <c r="R170" i="55"/>
  <c r="P170" i="55"/>
  <c r="J170" i="55"/>
  <c r="BF170" i="55" s="1"/>
  <c r="BK169" i="55"/>
  <c r="BI169" i="55"/>
  <c r="BH169" i="55"/>
  <c r="BG169" i="55"/>
  <c r="BE169" i="55"/>
  <c r="T169" i="55"/>
  <c r="R169" i="55"/>
  <c r="P169" i="55"/>
  <c r="J169" i="55"/>
  <c r="BF169" i="55" s="1"/>
  <c r="BK168" i="55"/>
  <c r="BI168" i="55"/>
  <c r="BH168" i="55"/>
  <c r="BG168" i="55"/>
  <c r="BE168" i="55"/>
  <c r="T168" i="55"/>
  <c r="R168" i="55"/>
  <c r="P168" i="55"/>
  <c r="J168" i="55"/>
  <c r="BF168" i="55" s="1"/>
  <c r="BK167" i="55"/>
  <c r="BI167" i="55"/>
  <c r="BH167" i="55"/>
  <c r="BG167" i="55"/>
  <c r="BE167" i="55"/>
  <c r="T167" i="55"/>
  <c r="R167" i="55"/>
  <c r="P167" i="55"/>
  <c r="J167" i="55"/>
  <c r="BF167" i="55" s="1"/>
  <c r="BK166" i="55"/>
  <c r="BI166" i="55"/>
  <c r="BH166" i="55"/>
  <c r="BG166" i="55"/>
  <c r="BE166" i="55"/>
  <c r="T166" i="55"/>
  <c r="R166" i="55"/>
  <c r="P166" i="55"/>
  <c r="J166" i="55"/>
  <c r="BF166" i="55" s="1"/>
  <c r="BK165" i="55"/>
  <c r="BI165" i="55"/>
  <c r="BH165" i="55"/>
  <c r="BG165" i="55"/>
  <c r="BE165" i="55"/>
  <c r="T165" i="55"/>
  <c r="R165" i="55"/>
  <c r="P165" i="55"/>
  <c r="J165" i="55"/>
  <c r="BF165" i="55" s="1"/>
  <c r="BK164" i="55"/>
  <c r="BI164" i="55"/>
  <c r="BH164" i="55"/>
  <c r="BG164" i="55"/>
  <c r="BE164" i="55"/>
  <c r="T164" i="55"/>
  <c r="R164" i="55"/>
  <c r="P164" i="55"/>
  <c r="J164" i="55"/>
  <c r="BF164" i="55" s="1"/>
  <c r="BK163" i="55"/>
  <c r="BI163" i="55"/>
  <c r="BH163" i="55"/>
  <c r="BG163" i="55"/>
  <c r="BE163" i="55"/>
  <c r="T163" i="55"/>
  <c r="R163" i="55"/>
  <c r="P163" i="55"/>
  <c r="J163" i="55"/>
  <c r="BF163" i="55" s="1"/>
  <c r="BK162" i="55"/>
  <c r="BI162" i="55"/>
  <c r="BH162" i="55"/>
  <c r="BG162" i="55"/>
  <c r="BE162" i="55"/>
  <c r="T162" i="55"/>
  <c r="R162" i="55"/>
  <c r="P162" i="55"/>
  <c r="J162" i="55"/>
  <c r="BF162" i="55" s="1"/>
  <c r="BK161" i="55"/>
  <c r="BI161" i="55"/>
  <c r="BH161" i="55"/>
  <c r="BG161" i="55"/>
  <c r="BE161" i="55"/>
  <c r="T161" i="55"/>
  <c r="R161" i="55"/>
  <c r="P161" i="55"/>
  <c r="J161" i="55"/>
  <c r="BF161" i="55" s="1"/>
  <c r="BK160" i="55"/>
  <c r="BI160" i="55"/>
  <c r="BH160" i="55"/>
  <c r="BG160" i="55"/>
  <c r="BE160" i="55"/>
  <c r="T160" i="55"/>
  <c r="R160" i="55"/>
  <c r="P160" i="55"/>
  <c r="J160" i="55"/>
  <c r="BF160" i="55" s="1"/>
  <c r="BK158" i="55"/>
  <c r="BI158" i="55"/>
  <c r="BH158" i="55"/>
  <c r="BG158" i="55"/>
  <c r="BE158" i="55"/>
  <c r="T158" i="55"/>
  <c r="R158" i="55"/>
  <c r="P158" i="55"/>
  <c r="J158" i="55"/>
  <c r="BF158" i="55" s="1"/>
  <c r="BK157" i="55"/>
  <c r="BI157" i="55"/>
  <c r="BH157" i="55"/>
  <c r="BG157" i="55"/>
  <c r="BE157" i="55"/>
  <c r="T157" i="55"/>
  <c r="R157" i="55"/>
  <c r="P157" i="55"/>
  <c r="J157" i="55"/>
  <c r="BF157" i="55" s="1"/>
  <c r="BK156" i="55"/>
  <c r="BI156" i="55"/>
  <c r="BH156" i="55"/>
  <c r="BG156" i="55"/>
  <c r="BE156" i="55"/>
  <c r="T156" i="55"/>
  <c r="R156" i="55"/>
  <c r="P156" i="55"/>
  <c r="J156" i="55"/>
  <c r="BF156" i="55" s="1"/>
  <c r="BK155" i="55"/>
  <c r="BI155" i="55"/>
  <c r="BH155" i="55"/>
  <c r="BG155" i="55"/>
  <c r="BE155" i="55"/>
  <c r="T155" i="55"/>
  <c r="R155" i="55"/>
  <c r="P155" i="55"/>
  <c r="J155" i="55"/>
  <c r="BF155" i="55" s="1"/>
  <c r="BK154" i="55"/>
  <c r="BI154" i="55"/>
  <c r="BH154" i="55"/>
  <c r="BG154" i="55"/>
  <c r="BE154" i="55"/>
  <c r="T154" i="55"/>
  <c r="R154" i="55"/>
  <c r="P154" i="55"/>
  <c r="J154" i="55"/>
  <c r="BF154" i="55" s="1"/>
  <c r="BK153" i="55"/>
  <c r="BI153" i="55"/>
  <c r="BH153" i="55"/>
  <c r="BG153" i="55"/>
  <c r="BE153" i="55"/>
  <c r="T153" i="55"/>
  <c r="R153" i="55"/>
  <c r="P153" i="55"/>
  <c r="J153" i="55"/>
  <c r="BF153" i="55" s="1"/>
  <c r="BK152" i="55"/>
  <c r="BI152" i="55"/>
  <c r="BH152" i="55"/>
  <c r="BG152" i="55"/>
  <c r="BE152" i="55"/>
  <c r="T152" i="55"/>
  <c r="R152" i="55"/>
  <c r="P152" i="55"/>
  <c r="J152" i="55"/>
  <c r="BF152" i="55" s="1"/>
  <c r="J146" i="55"/>
  <c r="F146" i="55"/>
  <c r="J145" i="55"/>
  <c r="F145" i="55"/>
  <c r="F143" i="55"/>
  <c r="E141" i="55"/>
  <c r="J92" i="55"/>
  <c r="F92" i="55"/>
  <c r="J91" i="55"/>
  <c r="F91" i="55"/>
  <c r="F89" i="55"/>
  <c r="E87" i="55"/>
  <c r="J37" i="55"/>
  <c r="J36" i="55"/>
  <c r="J35" i="55"/>
  <c r="E139" i="55"/>
  <c r="BK143" i="54"/>
  <c r="BK142" i="54" s="1"/>
  <c r="J142" i="54" s="1"/>
  <c r="J101" i="54" s="1"/>
  <c r="BI143" i="54"/>
  <c r="BH143" i="54"/>
  <c r="BG143" i="54"/>
  <c r="BE143" i="54"/>
  <c r="T143" i="54"/>
  <c r="T142" i="54" s="1"/>
  <c r="R143" i="54"/>
  <c r="R142" i="54" s="1"/>
  <c r="P143" i="54"/>
  <c r="J143" i="54"/>
  <c r="BF143" i="54" s="1"/>
  <c r="P142" i="54"/>
  <c r="BK141" i="54"/>
  <c r="BI141" i="54"/>
  <c r="BH141" i="54"/>
  <c r="BG141" i="54"/>
  <c r="BE141" i="54"/>
  <c r="T141" i="54"/>
  <c r="R141" i="54"/>
  <c r="P141" i="54"/>
  <c r="J141" i="54"/>
  <c r="BF141" i="54" s="1"/>
  <c r="BK140" i="54"/>
  <c r="BK138" i="54" s="1"/>
  <c r="J138" i="54" s="1"/>
  <c r="J100" i="54" s="1"/>
  <c r="BI140" i="54"/>
  <c r="BH140" i="54"/>
  <c r="BG140" i="54"/>
  <c r="BE140" i="54"/>
  <c r="T140" i="54"/>
  <c r="R140" i="54"/>
  <c r="P140" i="54"/>
  <c r="J140" i="54"/>
  <c r="BF140" i="54" s="1"/>
  <c r="BK139" i="54"/>
  <c r="BI139" i="54"/>
  <c r="BH139" i="54"/>
  <c r="BG139" i="54"/>
  <c r="BE139" i="54"/>
  <c r="T139" i="54"/>
  <c r="R139" i="54"/>
  <c r="P139" i="54"/>
  <c r="J139" i="54"/>
  <c r="BF139" i="54" s="1"/>
  <c r="T138" i="54"/>
  <c r="R138" i="54"/>
  <c r="BK137" i="54"/>
  <c r="BI137" i="54"/>
  <c r="BH137" i="54"/>
  <c r="BG137" i="54"/>
  <c r="BE137" i="54"/>
  <c r="T137" i="54"/>
  <c r="R137" i="54"/>
  <c r="P137" i="54"/>
  <c r="J137" i="54"/>
  <c r="BF137" i="54" s="1"/>
  <c r="BK136" i="54"/>
  <c r="BI136" i="54"/>
  <c r="BH136" i="54"/>
  <c r="BG136" i="54"/>
  <c r="BE136" i="54"/>
  <c r="T136" i="54"/>
  <c r="R136" i="54"/>
  <c r="P136" i="54"/>
  <c r="J136" i="54"/>
  <c r="BF136" i="54" s="1"/>
  <c r="BK135" i="54"/>
  <c r="BI135" i="54"/>
  <c r="BH135" i="54"/>
  <c r="BG135" i="54"/>
  <c r="BE135" i="54"/>
  <c r="T135" i="54"/>
  <c r="R135" i="54"/>
  <c r="P135" i="54"/>
  <c r="J135" i="54"/>
  <c r="BF135" i="54" s="1"/>
  <c r="BK134" i="54"/>
  <c r="BI134" i="54"/>
  <c r="BH134" i="54"/>
  <c r="BG134" i="54"/>
  <c r="BE134" i="54"/>
  <c r="T134" i="54"/>
  <c r="R134" i="54"/>
  <c r="P134" i="54"/>
  <c r="J134" i="54"/>
  <c r="BF134" i="54" s="1"/>
  <c r="BK133" i="54"/>
  <c r="BI133" i="54"/>
  <c r="BH133" i="54"/>
  <c r="BG133" i="54"/>
  <c r="BE133" i="54"/>
  <c r="T133" i="54"/>
  <c r="R133" i="54"/>
  <c r="P133" i="54"/>
  <c r="J133" i="54"/>
  <c r="BF133" i="54" s="1"/>
  <c r="BK132" i="54"/>
  <c r="BI132" i="54"/>
  <c r="BH132" i="54"/>
  <c r="BG132" i="54"/>
  <c r="BE132" i="54"/>
  <c r="T132" i="54"/>
  <c r="R132" i="54"/>
  <c r="P132" i="54"/>
  <c r="J132" i="54"/>
  <c r="BF132" i="54" s="1"/>
  <c r="BK131" i="54"/>
  <c r="BI131" i="54"/>
  <c r="BH131" i="54"/>
  <c r="BG131" i="54"/>
  <c r="BE131" i="54"/>
  <c r="T131" i="54"/>
  <c r="R131" i="54"/>
  <c r="P131" i="54"/>
  <c r="J131" i="54"/>
  <c r="BF131" i="54" s="1"/>
  <c r="BK130" i="54"/>
  <c r="BI130" i="54"/>
  <c r="BH130" i="54"/>
  <c r="BG130" i="54"/>
  <c r="BE130" i="54"/>
  <c r="T130" i="54"/>
  <c r="R130" i="54"/>
  <c r="P130" i="54"/>
  <c r="J130" i="54"/>
  <c r="BF130" i="54" s="1"/>
  <c r="BK129" i="54"/>
  <c r="BI129" i="54"/>
  <c r="BH129" i="54"/>
  <c r="BG129" i="54"/>
  <c r="BE129" i="54"/>
  <c r="T129" i="54"/>
  <c r="R129" i="54"/>
  <c r="P129" i="54"/>
  <c r="J129" i="54"/>
  <c r="BF129" i="54" s="1"/>
  <c r="BK127" i="54"/>
  <c r="BI127" i="54"/>
  <c r="BH127" i="54"/>
  <c r="BG127" i="54"/>
  <c r="BE127" i="54"/>
  <c r="T127" i="54"/>
  <c r="R127" i="54"/>
  <c r="P127" i="54"/>
  <c r="J127" i="54"/>
  <c r="BF127" i="54" s="1"/>
  <c r="BK126" i="54"/>
  <c r="BI126" i="54"/>
  <c r="BH126" i="54"/>
  <c r="BG126" i="54"/>
  <c r="BE126" i="54"/>
  <c r="T126" i="54"/>
  <c r="R126" i="54"/>
  <c r="P126" i="54"/>
  <c r="J126" i="54"/>
  <c r="BF126" i="54" s="1"/>
  <c r="J120" i="54"/>
  <c r="F120" i="54"/>
  <c r="J119" i="54"/>
  <c r="F119" i="54"/>
  <c r="F117" i="54"/>
  <c r="E115" i="54"/>
  <c r="J92" i="54"/>
  <c r="F92" i="54"/>
  <c r="J91" i="54"/>
  <c r="F91" i="54"/>
  <c r="F89" i="54"/>
  <c r="E87" i="54"/>
  <c r="J37" i="54"/>
  <c r="J36" i="54"/>
  <c r="J35" i="54"/>
  <c r="J89" i="54"/>
  <c r="E85" i="54"/>
  <c r="BK142" i="53"/>
  <c r="BK141" i="53" s="1"/>
  <c r="J141" i="53" s="1"/>
  <c r="J101" i="53" s="1"/>
  <c r="BI142" i="53"/>
  <c r="BH142" i="53"/>
  <c r="BG142" i="53"/>
  <c r="BE142" i="53"/>
  <c r="T142" i="53"/>
  <c r="T141" i="53" s="1"/>
  <c r="R142" i="53"/>
  <c r="R141" i="53" s="1"/>
  <c r="P142" i="53"/>
  <c r="P141" i="53" s="1"/>
  <c r="J142" i="53"/>
  <c r="BF142" i="53" s="1"/>
  <c r="BK140" i="53"/>
  <c r="BI140" i="53"/>
  <c r="BH140" i="53"/>
  <c r="BG140" i="53"/>
  <c r="BE140" i="53"/>
  <c r="T140" i="53"/>
  <c r="R140" i="53"/>
  <c r="P140" i="53"/>
  <c r="J140" i="53"/>
  <c r="BF140" i="53" s="1"/>
  <c r="BK139" i="53"/>
  <c r="BI139" i="53"/>
  <c r="BH139" i="53"/>
  <c r="BG139" i="53"/>
  <c r="BE139" i="53"/>
  <c r="T139" i="53"/>
  <c r="R139" i="53"/>
  <c r="P139" i="53"/>
  <c r="J139" i="53"/>
  <c r="BF139" i="53" s="1"/>
  <c r="BK137" i="53"/>
  <c r="BI137" i="53"/>
  <c r="BH137" i="53"/>
  <c r="BG137" i="53"/>
  <c r="BE137" i="53"/>
  <c r="T137" i="53"/>
  <c r="R137" i="53"/>
  <c r="P137" i="53"/>
  <c r="J137" i="53"/>
  <c r="BF137" i="53" s="1"/>
  <c r="BK136" i="53"/>
  <c r="BI136" i="53"/>
  <c r="BH136" i="53"/>
  <c r="BG136" i="53"/>
  <c r="BE136" i="53"/>
  <c r="T136" i="53"/>
  <c r="R136" i="53"/>
  <c r="P136" i="53"/>
  <c r="J136" i="53"/>
  <c r="BF136" i="53" s="1"/>
  <c r="BK135" i="53"/>
  <c r="BI135" i="53"/>
  <c r="BH135" i="53"/>
  <c r="BG135" i="53"/>
  <c r="BE135" i="53"/>
  <c r="T135" i="53"/>
  <c r="R135" i="53"/>
  <c r="P135" i="53"/>
  <c r="J135" i="53"/>
  <c r="BF135" i="53" s="1"/>
  <c r="BK134" i="53"/>
  <c r="BI134" i="53"/>
  <c r="BH134" i="53"/>
  <c r="BG134" i="53"/>
  <c r="BE134" i="53"/>
  <c r="T134" i="53"/>
  <c r="R134" i="53"/>
  <c r="P134" i="53"/>
  <c r="J134" i="53"/>
  <c r="BF134" i="53" s="1"/>
  <c r="BK133" i="53"/>
  <c r="BI133" i="53"/>
  <c r="BH133" i="53"/>
  <c r="BG133" i="53"/>
  <c r="BE133" i="53"/>
  <c r="T133" i="53"/>
  <c r="R133" i="53"/>
  <c r="P133" i="53"/>
  <c r="J133" i="53"/>
  <c r="BF133" i="53" s="1"/>
  <c r="BK132" i="53"/>
  <c r="BI132" i="53"/>
  <c r="BH132" i="53"/>
  <c r="BG132" i="53"/>
  <c r="BE132" i="53"/>
  <c r="T132" i="53"/>
  <c r="R132" i="53"/>
  <c r="P132" i="53"/>
  <c r="J132" i="53"/>
  <c r="BF132" i="53" s="1"/>
  <c r="BK131" i="53"/>
  <c r="BI131" i="53"/>
  <c r="BH131" i="53"/>
  <c r="BG131" i="53"/>
  <c r="BE131" i="53"/>
  <c r="T131" i="53"/>
  <c r="R131" i="53"/>
  <c r="P131" i="53"/>
  <c r="J131" i="53"/>
  <c r="BF131" i="53" s="1"/>
  <c r="BK130" i="53"/>
  <c r="BI130" i="53"/>
  <c r="BH130" i="53"/>
  <c r="BG130" i="53"/>
  <c r="BE130" i="53"/>
  <c r="T130" i="53"/>
  <c r="R130" i="53"/>
  <c r="P130" i="53"/>
  <c r="J130" i="53"/>
  <c r="BF130" i="53" s="1"/>
  <c r="BK129" i="53"/>
  <c r="BI129" i="53"/>
  <c r="BH129" i="53"/>
  <c r="BG129" i="53"/>
  <c r="BE129" i="53"/>
  <c r="T129" i="53"/>
  <c r="R129" i="53"/>
  <c r="P129" i="53"/>
  <c r="J129" i="53"/>
  <c r="BF129" i="53" s="1"/>
  <c r="BK127" i="53"/>
  <c r="BI127" i="53"/>
  <c r="BH127" i="53"/>
  <c r="BG127" i="53"/>
  <c r="BE127" i="53"/>
  <c r="T127" i="53"/>
  <c r="R127" i="53"/>
  <c r="P127" i="53"/>
  <c r="J127" i="53"/>
  <c r="BF127" i="53" s="1"/>
  <c r="BK126" i="53"/>
  <c r="BI126" i="53"/>
  <c r="BH126" i="53"/>
  <c r="BG126" i="53"/>
  <c r="BE126" i="53"/>
  <c r="T126" i="53"/>
  <c r="R126" i="53"/>
  <c r="P126" i="53"/>
  <c r="J126" i="53"/>
  <c r="BF126" i="53" s="1"/>
  <c r="J120" i="53"/>
  <c r="F120" i="53"/>
  <c r="J119" i="53"/>
  <c r="F119" i="53"/>
  <c r="F117" i="53"/>
  <c r="E115" i="53"/>
  <c r="J92" i="53"/>
  <c r="F92" i="53"/>
  <c r="J91" i="53"/>
  <c r="F91" i="53"/>
  <c r="F89" i="53"/>
  <c r="E87" i="53"/>
  <c r="J37" i="53"/>
  <c r="J36" i="53"/>
  <c r="J35" i="53"/>
  <c r="J117" i="53"/>
  <c r="BK154" i="52"/>
  <c r="J154" i="52" s="1"/>
  <c r="J103" i="52" s="1"/>
  <c r="T154" i="52"/>
  <c r="R154" i="52"/>
  <c r="P154" i="52"/>
  <c r="BK153" i="52"/>
  <c r="BI153" i="52"/>
  <c r="BH153" i="52"/>
  <c r="BG153" i="52"/>
  <c r="BE153" i="52"/>
  <c r="T153" i="52"/>
  <c r="R153" i="52"/>
  <c r="P153" i="52"/>
  <c r="J153" i="52"/>
  <c r="BF153" i="52" s="1"/>
  <c r="BK152" i="52"/>
  <c r="BI152" i="52"/>
  <c r="BH152" i="52"/>
  <c r="BG152" i="52"/>
  <c r="BE152" i="52"/>
  <c r="T152" i="52"/>
  <c r="R152" i="52"/>
  <c r="P152" i="52"/>
  <c r="J152" i="52"/>
  <c r="BF152" i="52" s="1"/>
  <c r="BK149" i="52"/>
  <c r="BI149" i="52"/>
  <c r="BH149" i="52"/>
  <c r="BG149" i="52"/>
  <c r="BE149" i="52"/>
  <c r="T149" i="52"/>
  <c r="R149" i="52"/>
  <c r="P149" i="52"/>
  <c r="J149" i="52"/>
  <c r="BF149" i="52" s="1"/>
  <c r="BK147" i="52"/>
  <c r="BI147" i="52"/>
  <c r="BH147" i="52"/>
  <c r="BG147" i="52"/>
  <c r="BE147" i="52"/>
  <c r="T147" i="52"/>
  <c r="R147" i="52"/>
  <c r="P147" i="52"/>
  <c r="J147" i="52"/>
  <c r="BF147" i="52" s="1"/>
  <c r="BK146" i="52"/>
  <c r="BI146" i="52"/>
  <c r="BH146" i="52"/>
  <c r="BG146" i="52"/>
  <c r="BE146" i="52"/>
  <c r="T146" i="52"/>
  <c r="R146" i="52"/>
  <c r="P146" i="52"/>
  <c r="J146" i="52"/>
  <c r="BF146" i="52" s="1"/>
  <c r="BK145" i="52"/>
  <c r="BI145" i="52"/>
  <c r="BH145" i="52"/>
  <c r="BG145" i="52"/>
  <c r="BE145" i="52"/>
  <c r="T145" i="52"/>
  <c r="R145" i="52"/>
  <c r="P145" i="52"/>
  <c r="J145" i="52"/>
  <c r="BF145" i="52" s="1"/>
  <c r="BK144" i="52"/>
  <c r="BI144" i="52"/>
  <c r="BH144" i="52"/>
  <c r="BG144" i="52"/>
  <c r="BE144" i="52"/>
  <c r="T144" i="52"/>
  <c r="R144" i="52"/>
  <c r="P144" i="52"/>
  <c r="J144" i="52"/>
  <c r="BF144" i="52" s="1"/>
  <c r="BK142" i="52"/>
  <c r="BK141" i="52" s="1"/>
  <c r="J141" i="52" s="1"/>
  <c r="J100" i="52" s="1"/>
  <c r="BI142" i="52"/>
  <c r="BH142" i="52"/>
  <c r="BG142" i="52"/>
  <c r="BE142" i="52"/>
  <c r="T142" i="52"/>
  <c r="T141" i="52" s="1"/>
  <c r="R142" i="52"/>
  <c r="R141" i="52" s="1"/>
  <c r="P142" i="52"/>
  <c r="P141" i="52" s="1"/>
  <c r="J142" i="52"/>
  <c r="BF142" i="52" s="1"/>
  <c r="BK140" i="52"/>
  <c r="BI140" i="52"/>
  <c r="BH140" i="52"/>
  <c r="BG140" i="52"/>
  <c r="BE140" i="52"/>
  <c r="T140" i="52"/>
  <c r="R140" i="52"/>
  <c r="P140" i="52"/>
  <c r="J140" i="52"/>
  <c r="BF140" i="52" s="1"/>
  <c r="BK139" i="52"/>
  <c r="BI139" i="52"/>
  <c r="BH139" i="52"/>
  <c r="BG139" i="52"/>
  <c r="BE139" i="52"/>
  <c r="T139" i="52"/>
  <c r="R139" i="52"/>
  <c r="P139" i="52"/>
  <c r="J139" i="52"/>
  <c r="BF139" i="52" s="1"/>
  <c r="BK138" i="52"/>
  <c r="BI138" i="52"/>
  <c r="BH138" i="52"/>
  <c r="BG138" i="52"/>
  <c r="BE138" i="52"/>
  <c r="T138" i="52"/>
  <c r="R138" i="52"/>
  <c r="P138" i="52"/>
  <c r="J138" i="52"/>
  <c r="BF138" i="52" s="1"/>
  <c r="BK137" i="52"/>
  <c r="BI137" i="52"/>
  <c r="BH137" i="52"/>
  <c r="BG137" i="52"/>
  <c r="BE137" i="52"/>
  <c r="T137" i="52"/>
  <c r="R137" i="52"/>
  <c r="P137" i="52"/>
  <c r="J137" i="52"/>
  <c r="BF137" i="52" s="1"/>
  <c r="BK136" i="52"/>
  <c r="BI136" i="52"/>
  <c r="BH136" i="52"/>
  <c r="BG136" i="52"/>
  <c r="BE136" i="52"/>
  <c r="T136" i="52"/>
  <c r="R136" i="52"/>
  <c r="P136" i="52"/>
  <c r="J136" i="52"/>
  <c r="BF136" i="52" s="1"/>
  <c r="BK135" i="52"/>
  <c r="BI135" i="52"/>
  <c r="BH135" i="52"/>
  <c r="BG135" i="52"/>
  <c r="BE135" i="52"/>
  <c r="T135" i="52"/>
  <c r="R135" i="52"/>
  <c r="P135" i="52"/>
  <c r="J135" i="52"/>
  <c r="BF135" i="52" s="1"/>
  <c r="BK134" i="52"/>
  <c r="BI134" i="52"/>
  <c r="BH134" i="52"/>
  <c r="BG134" i="52"/>
  <c r="BE134" i="52"/>
  <c r="T134" i="52"/>
  <c r="R134" i="52"/>
  <c r="P134" i="52"/>
  <c r="J134" i="52"/>
  <c r="BF134" i="52" s="1"/>
  <c r="BK133" i="52"/>
  <c r="BI133" i="52"/>
  <c r="BH133" i="52"/>
  <c r="BG133" i="52"/>
  <c r="BE133" i="52"/>
  <c r="T133" i="52"/>
  <c r="R133" i="52"/>
  <c r="P133" i="52"/>
  <c r="J133" i="52"/>
  <c r="BF133" i="52" s="1"/>
  <c r="BK132" i="52"/>
  <c r="BI132" i="52"/>
  <c r="BH132" i="52"/>
  <c r="BG132" i="52"/>
  <c r="BE132" i="52"/>
  <c r="T132" i="52"/>
  <c r="R132" i="52"/>
  <c r="P132" i="52"/>
  <c r="J132" i="52"/>
  <c r="BF132" i="52" s="1"/>
  <c r="BK131" i="52"/>
  <c r="BI131" i="52"/>
  <c r="BH131" i="52"/>
  <c r="BG131" i="52"/>
  <c r="BE131" i="52"/>
  <c r="T131" i="52"/>
  <c r="R131" i="52"/>
  <c r="P131" i="52"/>
  <c r="J131" i="52"/>
  <c r="BF131" i="52" s="1"/>
  <c r="BK130" i="52"/>
  <c r="BI130" i="52"/>
  <c r="BH130" i="52"/>
  <c r="BG130" i="52"/>
  <c r="BE130" i="52"/>
  <c r="T130" i="52"/>
  <c r="R130" i="52"/>
  <c r="P130" i="52"/>
  <c r="J130" i="52"/>
  <c r="BF130" i="52" s="1"/>
  <c r="BK128" i="52"/>
  <c r="BK127" i="52" s="1"/>
  <c r="J127" i="52" s="1"/>
  <c r="J98" i="52" s="1"/>
  <c r="BI128" i="52"/>
  <c r="BH128" i="52"/>
  <c r="BG128" i="52"/>
  <c r="BE128" i="52"/>
  <c r="T128" i="52"/>
  <c r="T127" i="52" s="1"/>
  <c r="R128" i="52"/>
  <c r="R127" i="52" s="1"/>
  <c r="P128" i="52"/>
  <c r="P127" i="52" s="1"/>
  <c r="J128" i="52"/>
  <c r="BF128" i="52" s="1"/>
  <c r="J122" i="52"/>
  <c r="F122" i="52"/>
  <c r="J121" i="52"/>
  <c r="F121" i="52"/>
  <c r="F119" i="52"/>
  <c r="E117" i="52"/>
  <c r="J92" i="52"/>
  <c r="F92" i="52"/>
  <c r="J91" i="52"/>
  <c r="F91" i="52"/>
  <c r="F89" i="52"/>
  <c r="E87" i="52"/>
  <c r="J37" i="52"/>
  <c r="J36" i="52"/>
  <c r="J35" i="52"/>
  <c r="E85" i="52"/>
  <c r="R260" i="59" l="1"/>
  <c r="J99" i="57"/>
  <c r="H26" i="4"/>
  <c r="T119" i="57"/>
  <c r="J34" i="57"/>
  <c r="R119" i="57"/>
  <c r="BK130" i="69"/>
  <c r="J130" i="69" s="1"/>
  <c r="J98" i="69" s="1"/>
  <c r="BK134" i="69"/>
  <c r="J134" i="69" s="1"/>
  <c r="J99" i="69" s="1"/>
  <c r="BK156" i="69"/>
  <c r="J156" i="69" s="1"/>
  <c r="J101" i="69" s="1"/>
  <c r="BK193" i="64"/>
  <c r="J193" i="64" s="1"/>
  <c r="J105" i="64" s="1"/>
  <c r="R378" i="55"/>
  <c r="F35" i="56"/>
  <c r="BK126" i="56"/>
  <c r="R126" i="56"/>
  <c r="J33" i="56"/>
  <c r="F33" i="56"/>
  <c r="T129" i="56"/>
  <c r="F37" i="56"/>
  <c r="T126" i="56"/>
  <c r="T125" i="56" s="1"/>
  <c r="T124" i="56" s="1"/>
  <c r="F36" i="56"/>
  <c r="BK129" i="56"/>
  <c r="J129" i="56" s="1"/>
  <c r="J99" i="56" s="1"/>
  <c r="P162" i="69"/>
  <c r="BK171" i="69"/>
  <c r="J171" i="69" s="1"/>
  <c r="J103" i="69" s="1"/>
  <c r="P171" i="69"/>
  <c r="P183" i="69"/>
  <c r="P182" i="69" s="1"/>
  <c r="P137" i="69"/>
  <c r="T156" i="69"/>
  <c r="BK137" i="69"/>
  <c r="J137" i="69" s="1"/>
  <c r="J100" i="69" s="1"/>
  <c r="F35" i="69"/>
  <c r="F36" i="69"/>
  <c r="T137" i="69"/>
  <c r="T129" i="69" s="1"/>
  <c r="T183" i="69"/>
  <c r="T182" i="69" s="1"/>
  <c r="P125" i="66"/>
  <c r="R125" i="66"/>
  <c r="P141" i="66"/>
  <c r="P124" i="66" s="1"/>
  <c r="P123" i="66" s="1"/>
  <c r="T141" i="66"/>
  <c r="F36" i="66"/>
  <c r="R130" i="64"/>
  <c r="R196" i="64"/>
  <c r="BK187" i="64"/>
  <c r="R187" i="64"/>
  <c r="R186" i="64" s="1"/>
  <c r="T187" i="64"/>
  <c r="T186" i="64" s="1"/>
  <c r="F37" i="64"/>
  <c r="BK148" i="64"/>
  <c r="J148" i="64" s="1"/>
  <c r="J99" i="64" s="1"/>
  <c r="J187" i="64"/>
  <c r="J103" i="64" s="1"/>
  <c r="BK186" i="64"/>
  <c r="J186" i="64" s="1"/>
  <c r="J102" i="64" s="1"/>
  <c r="T148" i="64"/>
  <c r="T193" i="64"/>
  <c r="R151" i="64"/>
  <c r="T151" i="64"/>
  <c r="BK196" i="64"/>
  <c r="J196" i="64" s="1"/>
  <c r="J106" i="64" s="1"/>
  <c r="J33" i="64"/>
  <c r="F35" i="64"/>
  <c r="P187" i="64"/>
  <c r="P186" i="64" s="1"/>
  <c r="R193" i="64"/>
  <c r="R192" i="64" s="1"/>
  <c r="P137" i="63"/>
  <c r="BK137" i="63"/>
  <c r="J137" i="63" s="1"/>
  <c r="J99" i="63" s="1"/>
  <c r="BK168" i="63"/>
  <c r="R168" i="63"/>
  <c r="R167" i="63" s="1"/>
  <c r="P147" i="63"/>
  <c r="P142" i="63"/>
  <c r="R137" i="63"/>
  <c r="T137" i="63"/>
  <c r="T142" i="63"/>
  <c r="BK130" i="63"/>
  <c r="J130" i="63" s="1"/>
  <c r="J98" i="63" s="1"/>
  <c r="BK167" i="63"/>
  <c r="J167" i="63" s="1"/>
  <c r="J105" i="63" s="1"/>
  <c r="J168" i="63"/>
  <c r="J106" i="63" s="1"/>
  <c r="R142" i="63"/>
  <c r="P151" i="63"/>
  <c r="P150" i="63" s="1"/>
  <c r="F37" i="63"/>
  <c r="BK151" i="63"/>
  <c r="BK150" i="63" s="1"/>
  <c r="J150" i="63" s="1"/>
  <c r="J103" i="63" s="1"/>
  <c r="P168" i="63"/>
  <c r="P167" i="63" s="1"/>
  <c r="F36" i="63"/>
  <c r="R130" i="63"/>
  <c r="R129" i="63" s="1"/>
  <c r="BK147" i="63"/>
  <c r="J147" i="63" s="1"/>
  <c r="J102" i="63" s="1"/>
  <c r="T168" i="63"/>
  <c r="T167" i="63" s="1"/>
  <c r="F33" i="63"/>
  <c r="P154" i="62"/>
  <c r="R132" i="62"/>
  <c r="BK154" i="62"/>
  <c r="J154" i="62" s="1"/>
  <c r="J100" i="62" s="1"/>
  <c r="T132" i="62"/>
  <c r="P163" i="62"/>
  <c r="P190" i="62"/>
  <c r="P189" i="62" s="1"/>
  <c r="T158" i="62"/>
  <c r="BK186" i="62"/>
  <c r="J186" i="62" s="1"/>
  <c r="J104" i="62" s="1"/>
  <c r="BK170" i="62"/>
  <c r="J170" i="62" s="1"/>
  <c r="J103" i="62" s="1"/>
  <c r="R190" i="62"/>
  <c r="R189" i="62" s="1"/>
  <c r="R139" i="62"/>
  <c r="F36" i="62"/>
  <c r="R154" i="62"/>
  <c r="T154" i="62"/>
  <c r="P186" i="62"/>
  <c r="BK158" i="62"/>
  <c r="J158" i="62" s="1"/>
  <c r="J101" i="62" s="1"/>
  <c r="R186" i="62"/>
  <c r="P132" i="62"/>
  <c r="T153" i="61"/>
  <c r="BK163" i="61"/>
  <c r="J163" i="61" s="1"/>
  <c r="J102" i="61" s="1"/>
  <c r="P127" i="61"/>
  <c r="P150" i="61"/>
  <c r="T127" i="61"/>
  <c r="R163" i="61"/>
  <c r="R153" i="61"/>
  <c r="BK127" i="61"/>
  <c r="BK126" i="61" s="1"/>
  <c r="BK153" i="61"/>
  <c r="J153" i="61" s="1"/>
  <c r="J100" i="61" s="1"/>
  <c r="F36" i="61"/>
  <c r="BK150" i="61"/>
  <c r="J150" i="61" s="1"/>
  <c r="J99" i="61" s="1"/>
  <c r="T163" i="61"/>
  <c r="R144" i="60"/>
  <c r="P144" i="60"/>
  <c r="F37" i="60"/>
  <c r="BK124" i="60"/>
  <c r="J124" i="60" s="1"/>
  <c r="J98" i="60" s="1"/>
  <c r="F36" i="60"/>
  <c r="F35" i="60"/>
  <c r="T124" i="60"/>
  <c r="P249" i="59"/>
  <c r="BK260" i="59"/>
  <c r="J260" i="59" s="1"/>
  <c r="J108" i="59" s="1"/>
  <c r="BK150" i="59"/>
  <c r="J150" i="59" s="1"/>
  <c r="J100" i="59" s="1"/>
  <c r="P150" i="59"/>
  <c r="T249" i="59"/>
  <c r="T150" i="59"/>
  <c r="BK228" i="59"/>
  <c r="J228" i="59" s="1"/>
  <c r="J104" i="59" s="1"/>
  <c r="BK141" i="59"/>
  <c r="J141" i="59" s="1"/>
  <c r="J99" i="59" s="1"/>
  <c r="T260" i="59"/>
  <c r="P175" i="59"/>
  <c r="R253" i="59"/>
  <c r="R252" i="59" s="1"/>
  <c r="P134" i="59"/>
  <c r="P253" i="59"/>
  <c r="R150" i="59"/>
  <c r="T175" i="59"/>
  <c r="P141" i="59"/>
  <c r="R141" i="59"/>
  <c r="R134" i="59"/>
  <c r="T141" i="59"/>
  <c r="F36" i="59"/>
  <c r="P264" i="59"/>
  <c r="P263" i="59" s="1"/>
  <c r="T264" i="59"/>
  <c r="T263" i="59" s="1"/>
  <c r="J33" i="59"/>
  <c r="BK249" i="59"/>
  <c r="J249" i="59" s="1"/>
  <c r="J105" i="59" s="1"/>
  <c r="R264" i="59"/>
  <c r="R263" i="59" s="1"/>
  <c r="R228" i="59"/>
  <c r="F35" i="59"/>
  <c r="R175" i="59"/>
  <c r="T134" i="59"/>
  <c r="T185" i="59"/>
  <c r="BK134" i="59"/>
  <c r="J134" i="59" s="1"/>
  <c r="J98" i="59" s="1"/>
  <c r="BK185" i="59"/>
  <c r="J185" i="59" s="1"/>
  <c r="J102" i="59" s="1"/>
  <c r="R249" i="59"/>
  <c r="P185" i="59"/>
  <c r="BK264" i="59"/>
  <c r="J264" i="59" s="1"/>
  <c r="J110" i="59" s="1"/>
  <c r="BK156" i="58"/>
  <c r="J156" i="58" s="1"/>
  <c r="J102" i="58" s="1"/>
  <c r="R136" i="58"/>
  <c r="BK144" i="58"/>
  <c r="J144" i="58" s="1"/>
  <c r="J100" i="58" s="1"/>
  <c r="R144" i="58"/>
  <c r="BK128" i="58"/>
  <c r="J128" i="58" s="1"/>
  <c r="J98" i="58" s="1"/>
  <c r="T156" i="58"/>
  <c r="P167" i="58"/>
  <c r="R167" i="58"/>
  <c r="T128" i="58"/>
  <c r="F35" i="58"/>
  <c r="P128" i="58"/>
  <c r="T136" i="58"/>
  <c r="P136" i="58"/>
  <c r="R156" i="58"/>
  <c r="T167" i="58"/>
  <c r="T378" i="55"/>
  <c r="T712" i="55"/>
  <c r="P664" i="55"/>
  <c r="T691" i="55"/>
  <c r="BK462" i="55"/>
  <c r="J462" i="55" s="1"/>
  <c r="J116" i="55" s="1"/>
  <c r="P653" i="55"/>
  <c r="BK677" i="55"/>
  <c r="J677" i="55" s="1"/>
  <c r="J121" i="55" s="1"/>
  <c r="T441" i="55"/>
  <c r="BK185" i="55"/>
  <c r="J185" i="55" s="1"/>
  <c r="J100" i="55" s="1"/>
  <c r="BK687" i="55"/>
  <c r="J687" i="55" s="1"/>
  <c r="J122" i="55" s="1"/>
  <c r="R151" i="55"/>
  <c r="BK336" i="55"/>
  <c r="J336" i="55" s="1"/>
  <c r="J107" i="55" s="1"/>
  <c r="BK332" i="55"/>
  <c r="J332" i="55" s="1"/>
  <c r="J105" i="55" s="1"/>
  <c r="BK441" i="55"/>
  <c r="J441" i="55" s="1"/>
  <c r="J114" i="55" s="1"/>
  <c r="P185" i="55"/>
  <c r="BK378" i="55"/>
  <c r="J378" i="55" s="1"/>
  <c r="J110" i="55" s="1"/>
  <c r="P643" i="55"/>
  <c r="P397" i="55"/>
  <c r="P332" i="55"/>
  <c r="R397" i="55"/>
  <c r="R332" i="55"/>
  <c r="T397" i="55"/>
  <c r="T664" i="55"/>
  <c r="T332" i="55"/>
  <c r="BK259" i="55"/>
  <c r="J259" i="55" s="1"/>
  <c r="J104" i="55" s="1"/>
  <c r="R462" i="55"/>
  <c r="T462" i="55"/>
  <c r="BK446" i="55"/>
  <c r="J446" i="55" s="1"/>
  <c r="J115" i="55" s="1"/>
  <c r="R677" i="55"/>
  <c r="T151" i="55"/>
  <c r="T259" i="55"/>
  <c r="BK664" i="55"/>
  <c r="J664" i="55" s="1"/>
  <c r="J120" i="55" s="1"/>
  <c r="R259" i="55"/>
  <c r="R358" i="55"/>
  <c r="R382" i="55"/>
  <c r="BK397" i="55"/>
  <c r="J397" i="55" s="1"/>
  <c r="J112" i="55" s="1"/>
  <c r="P151" i="55"/>
  <c r="P254" i="55"/>
  <c r="P259" i="55"/>
  <c r="P441" i="55"/>
  <c r="T639" i="55"/>
  <c r="BK700" i="55"/>
  <c r="J700" i="55" s="1"/>
  <c r="J125" i="55" s="1"/>
  <c r="BK712" i="55"/>
  <c r="J712" i="55" s="1"/>
  <c r="J127" i="55" s="1"/>
  <c r="P217" i="55"/>
  <c r="P446" i="55"/>
  <c r="R446" i="55"/>
  <c r="R643" i="55"/>
  <c r="F37" i="55"/>
  <c r="P159" i="55"/>
  <c r="BK202" i="55"/>
  <c r="J202" i="55" s="1"/>
  <c r="J101" i="55" s="1"/>
  <c r="P462" i="55"/>
  <c r="T687" i="55"/>
  <c r="BK382" i="55"/>
  <c r="J382" i="55" s="1"/>
  <c r="J111" i="55" s="1"/>
  <c r="BK643" i="55"/>
  <c r="J643" i="55" s="1"/>
  <c r="J118" i="55" s="1"/>
  <c r="P358" i="55"/>
  <c r="P378" i="55"/>
  <c r="R664" i="55"/>
  <c r="R712" i="55"/>
  <c r="R159" i="55"/>
  <c r="R336" i="55"/>
  <c r="P677" i="55"/>
  <c r="P712" i="55"/>
  <c r="T185" i="55"/>
  <c r="T358" i="55"/>
  <c r="R639" i="55"/>
  <c r="BK358" i="55"/>
  <c r="J358" i="55" s="1"/>
  <c r="J108" i="55" s="1"/>
  <c r="BK639" i="55"/>
  <c r="J639" i="55" s="1"/>
  <c r="J117" i="55" s="1"/>
  <c r="P687" i="55"/>
  <c r="R441" i="55"/>
  <c r="T446" i="55"/>
  <c r="R687" i="55"/>
  <c r="F36" i="54"/>
  <c r="F35" i="54"/>
  <c r="F37" i="54"/>
  <c r="P128" i="54"/>
  <c r="P125" i="54"/>
  <c r="R125" i="54"/>
  <c r="T125" i="54"/>
  <c r="BK125" i="54"/>
  <c r="J125" i="54" s="1"/>
  <c r="J98" i="54" s="1"/>
  <c r="J33" i="54"/>
  <c r="BK128" i="54"/>
  <c r="J128" i="54" s="1"/>
  <c r="J99" i="54" s="1"/>
  <c r="P138" i="54"/>
  <c r="F33" i="54"/>
  <c r="F36" i="53"/>
  <c r="R138" i="53"/>
  <c r="BK125" i="53"/>
  <c r="J125" i="53" s="1"/>
  <c r="J98" i="53" s="1"/>
  <c r="F33" i="53"/>
  <c r="F35" i="53"/>
  <c r="R125" i="53"/>
  <c r="BK138" i="53"/>
  <c r="J138" i="53" s="1"/>
  <c r="J100" i="53" s="1"/>
  <c r="P138" i="53"/>
  <c r="F37" i="53"/>
  <c r="P128" i="53"/>
  <c r="R128" i="53"/>
  <c r="J33" i="53"/>
  <c r="T128" i="53"/>
  <c r="BK148" i="52"/>
  <c r="J148" i="52" s="1"/>
  <c r="J102" i="52" s="1"/>
  <c r="F35" i="52"/>
  <c r="T143" i="52"/>
  <c r="BK143" i="52"/>
  <c r="J143" i="52" s="1"/>
  <c r="J101" i="52" s="1"/>
  <c r="J33" i="52"/>
  <c r="R129" i="52"/>
  <c r="P129" i="52"/>
  <c r="T129" i="52"/>
  <c r="F36" i="52"/>
  <c r="R148" i="52"/>
  <c r="BK129" i="52"/>
  <c r="J129" i="52" s="1"/>
  <c r="J99" i="52" s="1"/>
  <c r="T148" i="52"/>
  <c r="T126" i="52" s="1"/>
  <c r="T125" i="52" s="1"/>
  <c r="E118" i="69"/>
  <c r="E112" i="60"/>
  <c r="J117" i="66"/>
  <c r="J89" i="60"/>
  <c r="J117" i="54"/>
  <c r="J89" i="57"/>
  <c r="E109" i="57"/>
  <c r="E115" i="52"/>
  <c r="E85" i="58"/>
  <c r="J122" i="69"/>
  <c r="E85" i="55"/>
  <c r="E85" i="63"/>
  <c r="E113" i="54"/>
  <c r="P121" i="57"/>
  <c r="P120" i="57" s="1"/>
  <c r="P119" i="57" s="1"/>
  <c r="F36" i="57"/>
  <c r="J127" i="61"/>
  <c r="J98" i="61" s="1"/>
  <c r="J151" i="63"/>
  <c r="J104" i="63" s="1"/>
  <c r="J126" i="56"/>
  <c r="J98" i="56" s="1"/>
  <c r="J89" i="52"/>
  <c r="J119" i="52"/>
  <c r="P148" i="52"/>
  <c r="P125" i="53"/>
  <c r="P139" i="62"/>
  <c r="T139" i="62"/>
  <c r="E85" i="53"/>
  <c r="E113" i="53"/>
  <c r="T336" i="55"/>
  <c r="F33" i="52"/>
  <c r="BK159" i="55"/>
  <c r="J159" i="55" s="1"/>
  <c r="J99" i="55" s="1"/>
  <c r="BK653" i="55"/>
  <c r="J653" i="55" s="1"/>
  <c r="J119" i="55" s="1"/>
  <c r="J33" i="62"/>
  <c r="F33" i="62"/>
  <c r="BK212" i="62"/>
  <c r="P382" i="55"/>
  <c r="J33" i="58"/>
  <c r="P151" i="64"/>
  <c r="J33" i="55"/>
  <c r="F33" i="55"/>
  <c r="T202" i="55"/>
  <c r="BK367" i="55"/>
  <c r="J367" i="55" s="1"/>
  <c r="J109" i="55" s="1"/>
  <c r="T382" i="55"/>
  <c r="F35" i="61"/>
  <c r="T130" i="64"/>
  <c r="P192" i="64"/>
  <c r="T159" i="55"/>
  <c r="R653" i="55"/>
  <c r="T677" i="55"/>
  <c r="F34" i="57"/>
  <c r="F35" i="66"/>
  <c r="F35" i="55"/>
  <c r="T653" i="55"/>
  <c r="BK121" i="57"/>
  <c r="F37" i="61"/>
  <c r="BK132" i="62"/>
  <c r="BK163" i="62"/>
  <c r="J163" i="62" s="1"/>
  <c r="J102" i="62" s="1"/>
  <c r="F36" i="55"/>
  <c r="R217" i="55"/>
  <c r="P405" i="55"/>
  <c r="E85" i="59"/>
  <c r="T190" i="62"/>
  <c r="T189" i="62" s="1"/>
  <c r="BK141" i="66"/>
  <c r="J141" i="66" s="1"/>
  <c r="J100" i="66" s="1"/>
  <c r="F36" i="64"/>
  <c r="BK125" i="66"/>
  <c r="BK128" i="53"/>
  <c r="J128" i="53" s="1"/>
  <c r="J99" i="53" s="1"/>
  <c r="T217" i="55"/>
  <c r="BK151" i="55"/>
  <c r="T405" i="55"/>
  <c r="T643" i="55"/>
  <c r="P700" i="55"/>
  <c r="E85" i="61"/>
  <c r="E115" i="61"/>
  <c r="E120" i="62"/>
  <c r="E85" i="62"/>
  <c r="T170" i="62"/>
  <c r="BK151" i="64"/>
  <c r="J151" i="64" s="1"/>
  <c r="J100" i="64" s="1"/>
  <c r="T254" i="55"/>
  <c r="R700" i="55"/>
  <c r="R128" i="58"/>
  <c r="F33" i="59"/>
  <c r="T150" i="61"/>
  <c r="T126" i="61" s="1"/>
  <c r="T125" i="61" s="1"/>
  <c r="P158" i="62"/>
  <c r="R151" i="63"/>
  <c r="R150" i="63" s="1"/>
  <c r="BK130" i="64"/>
  <c r="BK183" i="69"/>
  <c r="J89" i="53"/>
  <c r="T124" i="54"/>
  <c r="T123" i="54" s="1"/>
  <c r="P156" i="58"/>
  <c r="F37" i="59"/>
  <c r="T151" i="63"/>
  <c r="T150" i="63" s="1"/>
  <c r="J143" i="55"/>
  <c r="J89" i="55"/>
  <c r="J122" i="64"/>
  <c r="J126" i="59"/>
  <c r="F33" i="64"/>
  <c r="F37" i="66"/>
  <c r="BK139" i="62"/>
  <c r="J139" i="62" s="1"/>
  <c r="J99" i="62" s="1"/>
  <c r="F37" i="69"/>
  <c r="R254" i="55"/>
  <c r="P143" i="52"/>
  <c r="BK254" i="55"/>
  <c r="J254" i="55" s="1"/>
  <c r="J103" i="55" s="1"/>
  <c r="P212" i="62"/>
  <c r="P211" i="62" s="1"/>
  <c r="P202" i="55"/>
  <c r="R143" i="52"/>
  <c r="J120" i="58"/>
  <c r="J89" i="58"/>
  <c r="T253" i="59"/>
  <c r="T252" i="59" s="1"/>
  <c r="R212" i="62"/>
  <c r="R211" i="62" s="1"/>
  <c r="E113" i="66"/>
  <c r="E85" i="66"/>
  <c r="T171" i="69"/>
  <c r="R185" i="55"/>
  <c r="R405" i="55"/>
  <c r="R124" i="60"/>
  <c r="F37" i="52"/>
  <c r="P124" i="54"/>
  <c r="P123" i="54" s="1"/>
  <c r="R202" i="55"/>
  <c r="BK217" i="55"/>
  <c r="J217" i="55" s="1"/>
  <c r="J102" i="55" s="1"/>
  <c r="T138" i="53"/>
  <c r="R128" i="54"/>
  <c r="T367" i="55"/>
  <c r="J89" i="56"/>
  <c r="J118" i="56"/>
  <c r="P129" i="56"/>
  <c r="P125" i="56" s="1"/>
  <c r="P124" i="56" s="1"/>
  <c r="BK136" i="58"/>
  <c r="P192" i="59"/>
  <c r="P133" i="59" s="1"/>
  <c r="T212" i="62"/>
  <c r="T211" i="62" s="1"/>
  <c r="T128" i="54"/>
  <c r="BK405" i="55"/>
  <c r="J405" i="55" s="1"/>
  <c r="J113" i="55" s="1"/>
  <c r="R691" i="55"/>
  <c r="T700" i="55"/>
  <c r="F37" i="57"/>
  <c r="R185" i="59"/>
  <c r="R192" i="59"/>
  <c r="P336" i="55"/>
  <c r="T192" i="59"/>
  <c r="P153" i="61"/>
  <c r="P126" i="61" s="1"/>
  <c r="P125" i="61" s="1"/>
  <c r="T215" i="69"/>
  <c r="F33" i="58"/>
  <c r="F36" i="58"/>
  <c r="P260" i="59"/>
  <c r="J124" i="62"/>
  <c r="J89" i="62"/>
  <c r="BK162" i="69"/>
  <c r="J162" i="69" s="1"/>
  <c r="J102" i="69" s="1"/>
  <c r="T125" i="53"/>
  <c r="J33" i="60"/>
  <c r="F33" i="60"/>
  <c r="T144" i="60"/>
  <c r="P170" i="62"/>
  <c r="P367" i="55"/>
  <c r="BK691" i="55"/>
  <c r="J691" i="55" s="1"/>
  <c r="J123" i="55" s="1"/>
  <c r="R163" i="62"/>
  <c r="R170" i="62"/>
  <c r="T125" i="66"/>
  <c r="T124" i="66" s="1"/>
  <c r="T123" i="66" s="1"/>
  <c r="R367" i="55"/>
  <c r="P639" i="55"/>
  <c r="BK192" i="59"/>
  <c r="J192" i="59" s="1"/>
  <c r="J103" i="59" s="1"/>
  <c r="T163" i="62"/>
  <c r="R156" i="69"/>
  <c r="R129" i="69" s="1"/>
  <c r="R128" i="69" s="1"/>
  <c r="P228" i="59"/>
  <c r="F35" i="62"/>
  <c r="R171" i="69"/>
  <c r="T228" i="59"/>
  <c r="F37" i="62"/>
  <c r="P130" i="63"/>
  <c r="P129" i="63" s="1"/>
  <c r="T162" i="69"/>
  <c r="P691" i="55"/>
  <c r="R127" i="61"/>
  <c r="R126" i="61" s="1"/>
  <c r="R125" i="61" s="1"/>
  <c r="T130" i="63"/>
  <c r="P196" i="64"/>
  <c r="BK134" i="56"/>
  <c r="J134" i="56" s="1"/>
  <c r="J101" i="56" s="1"/>
  <c r="J135" i="56"/>
  <c r="J102" i="56" s="1"/>
  <c r="J33" i="57"/>
  <c r="J33" i="63"/>
  <c r="R141" i="66"/>
  <c r="R124" i="66" s="1"/>
  <c r="R123" i="66" s="1"/>
  <c r="T144" i="58"/>
  <c r="BK253" i="59"/>
  <c r="P124" i="60"/>
  <c r="J33" i="61"/>
  <c r="F33" i="61"/>
  <c r="T196" i="64"/>
  <c r="J33" i="69"/>
  <c r="F33" i="69"/>
  <c r="P134" i="69"/>
  <c r="P129" i="69" s="1"/>
  <c r="P128" i="69" s="1"/>
  <c r="F35" i="57"/>
  <c r="F37" i="58"/>
  <c r="BK175" i="59"/>
  <c r="J175" i="59" s="1"/>
  <c r="J101" i="59" s="1"/>
  <c r="R158" i="62"/>
  <c r="BK190" i="62"/>
  <c r="F35" i="63"/>
  <c r="T147" i="63"/>
  <c r="E85" i="64"/>
  <c r="E118" i="64"/>
  <c r="J33" i="66"/>
  <c r="F33" i="66"/>
  <c r="R148" i="64"/>
  <c r="R129" i="64" s="1"/>
  <c r="R129" i="56"/>
  <c r="R125" i="56" s="1"/>
  <c r="R124" i="56" s="1"/>
  <c r="BK167" i="58"/>
  <c r="J167" i="58" s="1"/>
  <c r="J103" i="58" s="1"/>
  <c r="P130" i="64"/>
  <c r="P144" i="58"/>
  <c r="BK263" i="59" l="1"/>
  <c r="J263" i="59" s="1"/>
  <c r="J109" i="59" s="1"/>
  <c r="T128" i="69"/>
  <c r="R128" i="63"/>
  <c r="BK123" i="60"/>
  <c r="T699" i="55"/>
  <c r="P123" i="60"/>
  <c r="P122" i="60" s="1"/>
  <c r="BK124" i="53"/>
  <c r="J124" i="53" s="1"/>
  <c r="R124" i="53"/>
  <c r="R123" i="53" s="1"/>
  <c r="BK125" i="56"/>
  <c r="J125" i="56" s="1"/>
  <c r="J124" i="56" s="1"/>
  <c r="BK129" i="69"/>
  <c r="J129" i="69" s="1"/>
  <c r="BK192" i="64"/>
  <c r="J192" i="64" s="1"/>
  <c r="J104" i="64" s="1"/>
  <c r="T192" i="64"/>
  <c r="R128" i="64"/>
  <c r="T129" i="64"/>
  <c r="P128" i="63"/>
  <c r="BK129" i="63"/>
  <c r="BK128" i="63" s="1"/>
  <c r="T131" i="62"/>
  <c r="P131" i="62"/>
  <c r="P130" i="62" s="1"/>
  <c r="T130" i="62"/>
  <c r="R131" i="62"/>
  <c r="R130" i="62" s="1"/>
  <c r="R123" i="60"/>
  <c r="R122" i="60" s="1"/>
  <c r="T123" i="60"/>
  <c r="T122" i="60" s="1"/>
  <c r="P252" i="59"/>
  <c r="P132" i="59" s="1"/>
  <c r="R133" i="59"/>
  <c r="R132" i="59" s="1"/>
  <c r="T133" i="59"/>
  <c r="T132" i="59" s="1"/>
  <c r="P127" i="58"/>
  <c r="P126" i="58" s="1"/>
  <c r="T127" i="58"/>
  <c r="T126" i="58" s="1"/>
  <c r="R127" i="58"/>
  <c r="R126" i="58" s="1"/>
  <c r="P150" i="55"/>
  <c r="T150" i="55"/>
  <c r="BK699" i="55"/>
  <c r="J699" i="55" s="1"/>
  <c r="J124" i="55" s="1"/>
  <c r="R335" i="55"/>
  <c r="R699" i="55"/>
  <c r="T335" i="55"/>
  <c r="P699" i="55"/>
  <c r="R150" i="55"/>
  <c r="R124" i="54"/>
  <c r="R123" i="54" s="1"/>
  <c r="BK124" i="54"/>
  <c r="J124" i="54" s="1"/>
  <c r="J123" i="54" s="1"/>
  <c r="P124" i="53"/>
  <c r="P123" i="53" s="1"/>
  <c r="P126" i="52"/>
  <c r="P125" i="52" s="1"/>
  <c r="R126" i="52"/>
  <c r="R125" i="52" s="1"/>
  <c r="BK126" i="52"/>
  <c r="J126" i="52" s="1"/>
  <c r="J97" i="52" s="1"/>
  <c r="R149" i="55"/>
  <c r="J125" i="66"/>
  <c r="J98" i="66" s="1"/>
  <c r="BK124" i="66"/>
  <c r="J136" i="58"/>
  <c r="J99" i="58" s="1"/>
  <c r="BK127" i="58"/>
  <c r="P335" i="55"/>
  <c r="BK189" i="62"/>
  <c r="J189" i="62" s="1"/>
  <c r="J105" i="62" s="1"/>
  <c r="J190" i="62"/>
  <c r="J106" i="62" s="1"/>
  <c r="T124" i="53"/>
  <c r="T123" i="53" s="1"/>
  <c r="BK182" i="69"/>
  <c r="J182" i="69" s="1"/>
  <c r="J105" i="69" s="1"/>
  <c r="J183" i="69"/>
  <c r="J106" i="69" s="1"/>
  <c r="BK133" i="59"/>
  <c r="J121" i="57"/>
  <c r="J98" i="57" s="1"/>
  <c r="BK120" i="57"/>
  <c r="J126" i="61"/>
  <c r="BK125" i="61"/>
  <c r="J212" i="62"/>
  <c r="J108" i="62" s="1"/>
  <c r="BK211" i="62"/>
  <c r="J211" i="62" s="1"/>
  <c r="J107" i="62" s="1"/>
  <c r="J253" i="59"/>
  <c r="J107" i="59" s="1"/>
  <c r="BK252" i="59"/>
  <c r="J252" i="59" s="1"/>
  <c r="J106" i="59" s="1"/>
  <c r="BK131" i="62"/>
  <c r="J132" i="62"/>
  <c r="J98" i="62" s="1"/>
  <c r="J130" i="64"/>
  <c r="J98" i="64" s="1"/>
  <c r="BK129" i="64"/>
  <c r="P129" i="64"/>
  <c r="P128" i="64" s="1"/>
  <c r="J151" i="55"/>
  <c r="J98" i="55" s="1"/>
  <c r="BK150" i="55"/>
  <c r="T129" i="63"/>
  <c r="T128" i="63" s="1"/>
  <c r="J123" i="60"/>
  <c r="BK122" i="60"/>
  <c r="BK335" i="55"/>
  <c r="J335" i="55" s="1"/>
  <c r="J106" i="55" s="1"/>
  <c r="J97" i="69" l="1"/>
  <c r="I216" i="69"/>
  <c r="J129" i="63"/>
  <c r="J97" i="61"/>
  <c r="J125" i="61"/>
  <c r="BK123" i="54"/>
  <c r="BK123" i="53"/>
  <c r="J123" i="53" s="1"/>
  <c r="BK125" i="52"/>
  <c r="P149" i="55"/>
  <c r="J97" i="60"/>
  <c r="J97" i="56"/>
  <c r="J96" i="56" s="1"/>
  <c r="J30" i="56" s="1"/>
  <c r="F25" i="4"/>
  <c r="BK124" i="56"/>
  <c r="F46" i="4"/>
  <c r="T128" i="64"/>
  <c r="T149" i="55"/>
  <c r="J97" i="54"/>
  <c r="J97" i="53"/>
  <c r="F13" i="4"/>
  <c r="BK119" i="57"/>
  <c r="J119" i="57" s="1"/>
  <c r="J120" i="57"/>
  <c r="J150" i="55"/>
  <c r="BK149" i="55"/>
  <c r="J133" i="59"/>
  <c r="BK132" i="59"/>
  <c r="J124" i="66"/>
  <c r="BK123" i="66"/>
  <c r="J129" i="64"/>
  <c r="BK128" i="64"/>
  <c r="BK126" i="58"/>
  <c r="J127" i="58"/>
  <c r="J131" i="62"/>
  <c r="BK130" i="62"/>
  <c r="J97" i="57" l="1"/>
  <c r="F26" i="4"/>
  <c r="C26" i="4" s="1"/>
  <c r="D26" i="4" s="1"/>
  <c r="E26" i="4" s="1"/>
  <c r="J216" i="69"/>
  <c r="BK216" i="69"/>
  <c r="BK215" i="69" s="1"/>
  <c r="J97" i="64"/>
  <c r="J128" i="64"/>
  <c r="J97" i="63"/>
  <c r="J128" i="63"/>
  <c r="J97" i="62"/>
  <c r="J130" i="62"/>
  <c r="J97" i="66"/>
  <c r="J123" i="66"/>
  <c r="F36" i="4"/>
  <c r="C36" i="4" s="1"/>
  <c r="D36" i="4" s="1"/>
  <c r="E36" i="4" s="1"/>
  <c r="J96" i="61"/>
  <c r="J30" i="61" s="1"/>
  <c r="F34" i="61" s="1"/>
  <c r="J34" i="61" s="1"/>
  <c r="J97" i="59"/>
  <c r="J132" i="59"/>
  <c r="J97" i="58"/>
  <c r="J126" i="58"/>
  <c r="F34" i="56"/>
  <c r="J34" i="56" s="1"/>
  <c r="J39" i="56" s="1"/>
  <c r="F15" i="4"/>
  <c r="C15" i="4" s="1"/>
  <c r="D15" i="4" s="1"/>
  <c r="J96" i="54"/>
  <c r="J30" i="54" s="1"/>
  <c r="F34" i="54" s="1"/>
  <c r="J34" i="54" s="1"/>
  <c r="F35" i="4"/>
  <c r="F14" i="4"/>
  <c r="C25" i="4"/>
  <c r="D25" i="4" s="1"/>
  <c r="E25" i="4" s="1"/>
  <c r="J97" i="55"/>
  <c r="BK144" i="53"/>
  <c r="BK143" i="53" s="1"/>
  <c r="J144" i="53"/>
  <c r="J103" i="53" s="1"/>
  <c r="BK157" i="52"/>
  <c r="BK156" i="52" s="1"/>
  <c r="J157" i="52"/>
  <c r="J105" i="52" s="1"/>
  <c r="J96" i="57"/>
  <c r="J30" i="57"/>
  <c r="BK128" i="69" l="1"/>
  <c r="J215" i="69"/>
  <c r="J128" i="69" s="1"/>
  <c r="BF216" i="69"/>
  <c r="F39" i="4"/>
  <c r="C39" i="4" s="1"/>
  <c r="D39" i="4" s="1"/>
  <c r="J96" i="64"/>
  <c r="J30" i="64" s="1"/>
  <c r="F34" i="64" s="1"/>
  <c r="J34" i="64" s="1"/>
  <c r="F38" i="4"/>
  <c r="C38" i="4" s="1"/>
  <c r="D38" i="4" s="1"/>
  <c r="J96" i="63"/>
  <c r="J30" i="63" s="1"/>
  <c r="F37" i="4"/>
  <c r="C37" i="4" s="1"/>
  <c r="D37" i="4" s="1"/>
  <c r="J96" i="62"/>
  <c r="J30" i="62" s="1"/>
  <c r="F34" i="62" s="1"/>
  <c r="J34" i="62" s="1"/>
  <c r="F42" i="4"/>
  <c r="C42" i="4" s="1"/>
  <c r="D42" i="4" s="1"/>
  <c r="J96" i="66"/>
  <c r="J30" i="66" s="1"/>
  <c r="F34" i="66" s="1"/>
  <c r="J34" i="66" s="1"/>
  <c r="J39" i="61"/>
  <c r="F32" i="4"/>
  <c r="J96" i="59"/>
  <c r="J30" i="59" s="1"/>
  <c r="F34" i="59" s="1"/>
  <c r="J34" i="59" s="1"/>
  <c r="F30" i="4"/>
  <c r="C30" i="4" s="1"/>
  <c r="D30" i="4" s="1"/>
  <c r="J96" i="58"/>
  <c r="J30" i="58" s="1"/>
  <c r="F34" i="58" s="1"/>
  <c r="J34" i="58" s="1"/>
  <c r="J39" i="54"/>
  <c r="F17" i="4"/>
  <c r="BK150" i="60"/>
  <c r="BK149" i="60" s="1"/>
  <c r="J150" i="60"/>
  <c r="J143" i="53"/>
  <c r="J102" i="53" s="1"/>
  <c r="BF144" i="53"/>
  <c r="J156" i="52"/>
  <c r="BF157" i="52"/>
  <c r="J39" i="62"/>
  <c r="J39" i="64"/>
  <c r="J39" i="57"/>
  <c r="J39" i="59" l="1"/>
  <c r="J108" i="69"/>
  <c r="F34" i="63"/>
  <c r="J34" i="63" s="1"/>
  <c r="J39" i="63"/>
  <c r="J39" i="66"/>
  <c r="J39" i="58"/>
  <c r="J719" i="55"/>
  <c r="BK719" i="55"/>
  <c r="BK718" i="55" s="1"/>
  <c r="J102" i="60"/>
  <c r="BF150" i="60"/>
  <c r="J149" i="60"/>
  <c r="J96" i="53"/>
  <c r="J30" i="53" s="1"/>
  <c r="H14" i="4"/>
  <c r="C14" i="4" s="1"/>
  <c r="D14" i="4" s="1"/>
  <c r="J125" i="52"/>
  <c r="J104" i="52"/>
  <c r="H46" i="4" l="1"/>
  <c r="H45" i="4" s="1"/>
  <c r="J96" i="69"/>
  <c r="J30" i="69" s="1"/>
  <c r="BF719" i="55"/>
  <c r="J718" i="55"/>
  <c r="J129" i="55"/>
  <c r="J101" i="60"/>
  <c r="J122" i="60"/>
  <c r="F34" i="53"/>
  <c r="J34" i="53" s="1"/>
  <c r="H13" i="4"/>
  <c r="C13" i="4" s="1"/>
  <c r="D13" i="4" s="1"/>
  <c r="J96" i="52"/>
  <c r="J30" i="52" s="1"/>
  <c r="F34" i="69" l="1"/>
  <c r="J34" i="69" s="1"/>
  <c r="J39" i="69"/>
  <c r="J128" i="55"/>
  <c r="J149" i="55"/>
  <c r="H35" i="4"/>
  <c r="C35" i="4" s="1"/>
  <c r="D35" i="4" s="1"/>
  <c r="J96" i="60"/>
  <c r="J30" i="60" s="1"/>
  <c r="J39" i="53"/>
  <c r="F34" i="52"/>
  <c r="J34" i="52" s="1"/>
  <c r="J39" i="52" s="1"/>
  <c r="H17" i="4" l="1"/>
  <c r="C17" i="4" s="1"/>
  <c r="D17" i="4" s="1"/>
  <c r="E17" i="4" s="1"/>
  <c r="J96" i="55"/>
  <c r="J30" i="55" s="1"/>
  <c r="F34" i="55" s="1"/>
  <c r="J34" i="55" s="1"/>
  <c r="J39" i="55" s="1"/>
  <c r="F34" i="60"/>
  <c r="J34" i="60" s="1"/>
  <c r="J39" i="60" s="1"/>
  <c r="C32" i="4"/>
  <c r="D32" i="4" s="1"/>
  <c r="H112" i="49"/>
  <c r="H105" i="49"/>
  <c r="H106" i="49"/>
  <c r="H109" i="49"/>
  <c r="H110" i="49"/>
  <c r="H111" i="49"/>
  <c r="I47" i="11"/>
  <c r="I43" i="10"/>
  <c r="I74" i="9"/>
  <c r="I39" i="7"/>
  <c r="I132" i="6"/>
  <c r="H108" i="49" l="1"/>
  <c r="H113" i="49" s="1"/>
  <c r="B43" i="4" l="1"/>
  <c r="A43" i="4" s="1"/>
  <c r="E43" i="4" l="1"/>
  <c r="I63" i="44" l="1"/>
  <c r="I62" i="44"/>
  <c r="I61" i="44"/>
  <c r="D6" i="49" l="1"/>
  <c r="H54" i="49"/>
  <c r="H53" i="49" s="1"/>
  <c r="H50" i="49"/>
  <c r="H51" i="49"/>
  <c r="H52" i="49"/>
  <c r="H49" i="49"/>
  <c r="H30" i="49"/>
  <c r="H31" i="49"/>
  <c r="H32" i="49"/>
  <c r="H33" i="49"/>
  <c r="H34" i="49"/>
  <c r="H35" i="49"/>
  <c r="H36" i="49"/>
  <c r="H37" i="49"/>
  <c r="H38" i="49"/>
  <c r="H39" i="49"/>
  <c r="H40" i="49"/>
  <c r="H41" i="49"/>
  <c r="H42" i="49"/>
  <c r="H43" i="49"/>
  <c r="H44" i="49"/>
  <c r="H45" i="49"/>
  <c r="H46" i="49"/>
  <c r="H47" i="49"/>
  <c r="H29" i="49"/>
  <c r="H14" i="49"/>
  <c r="H15" i="49"/>
  <c r="H16" i="49"/>
  <c r="H17" i="49"/>
  <c r="H18" i="49"/>
  <c r="H19" i="49"/>
  <c r="H20" i="49"/>
  <c r="H21" i="49"/>
  <c r="H22" i="49"/>
  <c r="H23" i="49"/>
  <c r="H24" i="49"/>
  <c r="H25" i="49"/>
  <c r="H26" i="49"/>
  <c r="H27" i="49"/>
  <c r="H48" i="49" l="1"/>
  <c r="H28" i="49"/>
  <c r="H13" i="49"/>
  <c r="C46" i="4" l="1"/>
  <c r="D46" i="4" l="1"/>
  <c r="G333" i="50"/>
  <c r="E46" i="4"/>
  <c r="F19" i="4" l="1"/>
  <c r="G336" i="50"/>
  <c r="H19" i="4" s="1"/>
  <c r="G19" i="4"/>
  <c r="G338" i="50" l="1"/>
  <c r="G339" i="50" s="1"/>
  <c r="C19" i="4"/>
  <c r="D19" i="4" s="1"/>
  <c r="H57" i="49" l="1"/>
  <c r="H58" i="49"/>
  <c r="H59" i="49"/>
  <c r="H60" i="49"/>
  <c r="H61" i="49"/>
  <c r="H62" i="49"/>
  <c r="H63" i="49"/>
  <c r="H64" i="49"/>
  <c r="H65" i="49"/>
  <c r="H66" i="49"/>
  <c r="H67" i="49"/>
  <c r="H68" i="49"/>
  <c r="H69" i="49"/>
  <c r="H70" i="49"/>
  <c r="H71" i="49"/>
  <c r="H72" i="49"/>
  <c r="H73" i="49"/>
  <c r="H74" i="49"/>
  <c r="H75" i="49"/>
  <c r="H76" i="49"/>
  <c r="H77" i="49"/>
  <c r="H78" i="49"/>
  <c r="H79" i="49"/>
  <c r="H80" i="49"/>
  <c r="H81" i="49"/>
  <c r="H82" i="49"/>
  <c r="H83" i="49"/>
  <c r="H84" i="49"/>
  <c r="H85" i="49"/>
  <c r="H86" i="49"/>
  <c r="H87" i="49"/>
  <c r="H88" i="49"/>
  <c r="H89" i="49"/>
  <c r="H90" i="49"/>
  <c r="H91" i="49"/>
  <c r="H92" i="49"/>
  <c r="H93" i="49"/>
  <c r="H94" i="49"/>
  <c r="H95" i="49"/>
  <c r="H96" i="49"/>
  <c r="H97" i="49"/>
  <c r="H98" i="49"/>
  <c r="H99" i="49"/>
  <c r="H100" i="49"/>
  <c r="H101" i="49"/>
  <c r="H56" i="49"/>
  <c r="A15" i="49"/>
  <c r="A16" i="49" s="1"/>
  <c r="A17" i="49" s="1"/>
  <c r="A18" i="49" s="1"/>
  <c r="A19" i="49" s="1"/>
  <c r="A20" i="49" s="1"/>
  <c r="A21" i="49" s="1"/>
  <c r="A22" i="49" s="1"/>
  <c r="A23" i="49" s="1"/>
  <c r="A24" i="49" s="1"/>
  <c r="A25" i="49" s="1"/>
  <c r="A26" i="49" s="1"/>
  <c r="A27" i="49" s="1"/>
  <c r="A28" i="49" s="1"/>
  <c r="A29" i="49" s="1"/>
  <c r="A30" i="49" s="1"/>
  <c r="A31" i="49" s="1"/>
  <c r="A32" i="49" s="1"/>
  <c r="A33" i="49" s="1"/>
  <c r="A34" i="49" s="1"/>
  <c r="A35" i="49" s="1"/>
  <c r="A36" i="49" s="1"/>
  <c r="A37" i="49" s="1"/>
  <c r="A38" i="49" s="1"/>
  <c r="A39" i="49" s="1"/>
  <c r="A40" i="49" s="1"/>
  <c r="A41" i="49" s="1"/>
  <c r="A42" i="49" s="1"/>
  <c r="A43" i="49" s="1"/>
  <c r="A44" i="49" s="1"/>
  <c r="A45" i="49" s="1"/>
  <c r="A46" i="49" s="1"/>
  <c r="A47" i="49" s="1"/>
  <c r="A48" i="49" s="1"/>
  <c r="A49" i="49" s="1"/>
  <c r="A50" i="49" s="1"/>
  <c r="A51" i="49" s="1"/>
  <c r="A52" i="49" s="1"/>
  <c r="A53" i="49" s="1"/>
  <c r="A54" i="49" s="1"/>
  <c r="H9" i="49"/>
  <c r="D9" i="49"/>
  <c r="D8" i="49"/>
  <c r="D5" i="49"/>
  <c r="D4" i="49"/>
  <c r="D3" i="49"/>
  <c r="D2" i="49"/>
  <c r="A1" i="49"/>
  <c r="A56" i="49" l="1"/>
  <c r="A57" i="49" s="1"/>
  <c r="A58" i="49" s="1"/>
  <c r="A59" i="49" s="1"/>
  <c r="A60" i="49" s="1"/>
  <c r="A61" i="49" s="1"/>
  <c r="A62" i="49" s="1"/>
  <c r="A63" i="49" s="1"/>
  <c r="A64" i="49" s="1"/>
  <c r="A65" i="49" s="1"/>
  <c r="A66" i="49" s="1"/>
  <c r="A67" i="49" s="1"/>
  <c r="A68" i="49" s="1"/>
  <c r="A69" i="49" s="1"/>
  <c r="A70" i="49" s="1"/>
  <c r="A71" i="49" s="1"/>
  <c r="A72" i="49" s="1"/>
  <c r="A73" i="49" s="1"/>
  <c r="A74" i="49" s="1"/>
  <c r="A75" i="49" s="1"/>
  <c r="A76" i="49" s="1"/>
  <c r="A77" i="49" s="1"/>
  <c r="A78" i="49" s="1"/>
  <c r="A79" i="49" s="1"/>
  <c r="A80" i="49" s="1"/>
  <c r="A81" i="49" s="1"/>
  <c r="A82" i="49" s="1"/>
  <c r="A83" i="49" s="1"/>
  <c r="A84" i="49" s="1"/>
  <c r="A85" i="49" s="1"/>
  <c r="A86" i="49" s="1"/>
  <c r="A87" i="49" s="1"/>
  <c r="A88" i="49" s="1"/>
  <c r="A89" i="49" s="1"/>
  <c r="A90" i="49" s="1"/>
  <c r="A91" i="49" s="1"/>
  <c r="A92" i="49" s="1"/>
  <c r="A93" i="49" s="1"/>
  <c r="A94" i="49" s="1"/>
  <c r="A95" i="49" s="1"/>
  <c r="A96" i="49" s="1"/>
  <c r="A97" i="49" s="1"/>
  <c r="A98" i="49" s="1"/>
  <c r="A99" i="49" s="1"/>
  <c r="A100" i="49" s="1"/>
  <c r="A101" i="49" s="1"/>
  <c r="A102" i="49" s="1"/>
  <c r="A103" i="49" s="1"/>
  <c r="A105" i="49" s="1"/>
  <c r="G102" i="49"/>
  <c r="A106" i="49" l="1"/>
  <c r="A109" i="49" s="1"/>
  <c r="A110" i="49" s="1"/>
  <c r="A111" i="49" s="1"/>
  <c r="A112" i="49" s="1"/>
  <c r="A115" i="49" s="1"/>
  <c r="H102" i="49"/>
  <c r="G103" i="49" l="1"/>
  <c r="H103" i="49" s="1"/>
  <c r="H55" i="49" l="1"/>
  <c r="I149" i="8" l="1"/>
  <c r="I148" i="8"/>
  <c r="I147" i="8"/>
  <c r="I146" i="8"/>
  <c r="I143" i="8"/>
  <c r="I142" i="8"/>
  <c r="I141" i="8"/>
  <c r="I140" i="8"/>
  <c r="F137" i="8"/>
  <c r="F136" i="8"/>
  <c r="I136" i="8" s="1"/>
  <c r="F130" i="8"/>
  <c r="F129" i="8"/>
  <c r="I129" i="8" s="1"/>
  <c r="I128" i="8"/>
  <c r="F125" i="8"/>
  <c r="F124" i="8"/>
  <c r="I124" i="8" s="1"/>
  <c r="F123" i="8"/>
  <c r="F122" i="8"/>
  <c r="I122" i="8" s="1"/>
  <c r="F121" i="8"/>
  <c r="I121" i="8" s="1"/>
  <c r="F120" i="8"/>
  <c r="F119" i="8"/>
  <c r="I119" i="8" s="1"/>
  <c r="I116" i="8"/>
  <c r="F115" i="8"/>
  <c r="F114" i="8"/>
  <c r="I114" i="8" s="1"/>
  <c r="F113" i="8"/>
  <c r="F112" i="8"/>
  <c r="F111" i="8"/>
  <c r="I111" i="8" s="1"/>
  <c r="I110" i="8"/>
  <c r="I106" i="8"/>
  <c r="I105" i="8"/>
  <c r="I104" i="8"/>
  <c r="I102" i="8"/>
  <c r="H101" i="8" s="1"/>
  <c r="I101" i="8" s="1"/>
  <c r="I100" i="8"/>
  <c r="I99" i="8"/>
  <c r="I98" i="8"/>
  <c r="I97" i="8"/>
  <c r="I96" i="8"/>
  <c r="I95" i="8"/>
  <c r="I94" i="8"/>
  <c r="I93" i="8"/>
  <c r="I91" i="8"/>
  <c r="I90" i="8"/>
  <c r="I89" i="8"/>
  <c r="I88" i="8"/>
  <c r="I87" i="8"/>
  <c r="I86" i="8"/>
  <c r="I85" i="8"/>
  <c r="I84" i="8"/>
  <c r="I83" i="8"/>
  <c r="I82" i="8"/>
  <c r="I81" i="8"/>
  <c r="I80" i="8"/>
  <c r="I79" i="8"/>
  <c r="I78" i="8"/>
  <c r="I77" i="8"/>
  <c r="I76" i="8"/>
  <c r="I40" i="8"/>
  <c r="I75" i="8"/>
  <c r="I73" i="8"/>
  <c r="I72" i="8"/>
  <c r="I71" i="8"/>
  <c r="I70" i="8"/>
  <c r="I68" i="8"/>
  <c r="I67" i="8"/>
  <c r="I66" i="8"/>
  <c r="I65" i="8"/>
  <c r="I64" i="8"/>
  <c r="I63" i="8"/>
  <c r="I61" i="8"/>
  <c r="I60" i="8"/>
  <c r="I59" i="8"/>
  <c r="I58" i="8"/>
  <c r="I52" i="8"/>
  <c r="I51" i="8"/>
  <c r="I50" i="8"/>
  <c r="I49" i="8"/>
  <c r="I48" i="8"/>
  <c r="I47" i="8"/>
  <c r="I46" i="8"/>
  <c r="I45" i="8"/>
  <c r="I44" i="8"/>
  <c r="I43" i="8"/>
  <c r="I37" i="8"/>
  <c r="I36" i="8"/>
  <c r="I35" i="8"/>
  <c r="I34" i="8"/>
  <c r="I33" i="8"/>
  <c r="I32" i="8"/>
  <c r="I31" i="8"/>
  <c r="I30" i="8"/>
  <c r="I29" i="8"/>
  <c r="I28" i="8"/>
  <c r="I27" i="8"/>
  <c r="I26" i="8"/>
  <c r="I25" i="8"/>
  <c r="I24" i="8"/>
  <c r="I23" i="8"/>
  <c r="I22" i="8"/>
  <c r="I21" i="8"/>
  <c r="I20" i="8"/>
  <c r="I19" i="8"/>
  <c r="I16" i="8"/>
  <c r="A16" i="8"/>
  <c r="A17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I15" i="8"/>
  <c r="H14" i="8" s="1"/>
  <c r="H62" i="8" l="1"/>
  <c r="I62" i="8" s="1"/>
  <c r="H103" i="8"/>
  <c r="I103" i="8" s="1"/>
  <c r="H92" i="8"/>
  <c r="I92" i="8" s="1"/>
  <c r="H69" i="8"/>
  <c r="I69" i="8" s="1"/>
  <c r="H17" i="8"/>
  <c r="I139" i="8"/>
  <c r="A55" i="8"/>
  <c r="A58" i="8" s="1"/>
  <c r="A59" i="8" s="1"/>
  <c r="A60" i="8" s="1"/>
  <c r="A61" i="8" s="1"/>
  <c r="A63" i="8" s="1"/>
  <c r="A64" i="8" s="1"/>
  <c r="A65" i="8" s="1"/>
  <c r="A66" i="8" s="1"/>
  <c r="A67" i="8" s="1"/>
  <c r="A68" i="8" s="1"/>
  <c r="A70" i="8" s="1"/>
  <c r="A71" i="8" s="1"/>
  <c r="A72" i="8" s="1"/>
  <c r="A73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3" i="8" s="1"/>
  <c r="A94" i="8" s="1"/>
  <c r="A95" i="8" s="1"/>
  <c r="A96" i="8" s="1"/>
  <c r="A97" i="8" s="1"/>
  <c r="A98" i="8" s="1"/>
  <c r="A99" i="8" s="1"/>
  <c r="A100" i="8" s="1"/>
  <c r="A102" i="8" s="1"/>
  <c r="A104" i="8" s="1"/>
  <c r="A105" i="8" s="1"/>
  <c r="A106" i="8" s="1"/>
  <c r="A107" i="8" s="1"/>
  <c r="A108" i="8" s="1"/>
  <c r="A110" i="8" s="1"/>
  <c r="A111" i="8" s="1"/>
  <c r="A113" i="8" s="1"/>
  <c r="A114" i="8" s="1"/>
  <c r="A116" i="8" s="1"/>
  <c r="A117" i="8" s="1"/>
  <c r="A119" i="8" s="1"/>
  <c r="A121" i="8" s="1"/>
  <c r="A122" i="8" s="1"/>
  <c r="A124" i="8" s="1"/>
  <c r="A126" i="8" s="1"/>
  <c r="A128" i="8" s="1"/>
  <c r="A129" i="8" s="1"/>
  <c r="A131" i="8" s="1"/>
  <c r="A133" i="8" s="1"/>
  <c r="A134" i="8" s="1"/>
  <c r="A136" i="8" s="1"/>
  <c r="A138" i="8" s="1"/>
  <c r="I38" i="8"/>
  <c r="H74" i="8"/>
  <c r="I74" i="8" s="1"/>
  <c r="F131" i="8"/>
  <c r="F132" i="8"/>
  <c r="I42" i="8"/>
  <c r="I145" i="8"/>
  <c r="I150" i="8" s="1"/>
  <c r="G29" i="4" s="1"/>
  <c r="I41" i="8"/>
  <c r="F118" i="8"/>
  <c r="F117" i="8"/>
  <c r="I117" i="8" s="1"/>
  <c r="I113" i="8"/>
  <c r="H126" i="8" s="1"/>
  <c r="I126" i="8" s="1"/>
  <c r="I109" i="8" s="1"/>
  <c r="F133" i="8"/>
  <c r="I133" i="8" s="1"/>
  <c r="F135" i="8"/>
  <c r="F134" i="8" s="1"/>
  <c r="I134" i="8" s="1"/>
  <c r="I131" i="8"/>
  <c r="H57" i="8"/>
  <c r="I57" i="8" s="1"/>
  <c r="I39" i="8"/>
  <c r="A140" i="8" l="1"/>
  <c r="A141" i="8" s="1"/>
  <c r="A142" i="8" s="1"/>
  <c r="H55" i="8"/>
  <c r="I17" i="8"/>
  <c r="H138" i="8"/>
  <c r="I138" i="8" s="1"/>
  <c r="H107" i="8"/>
  <c r="I107" i="8" s="1"/>
  <c r="H108" i="8" s="1"/>
  <c r="I108" i="8" s="1"/>
  <c r="I56" i="8" s="1"/>
  <c r="H53" i="8"/>
  <c r="I53" i="8" s="1"/>
  <c r="A143" i="8" l="1"/>
  <c r="A146" i="8" s="1"/>
  <c r="A147" i="8" s="1"/>
  <c r="A148" i="8" s="1"/>
  <c r="A149" i="8" s="1"/>
  <c r="A152" i="8" s="1"/>
  <c r="I14" i="8"/>
  <c r="I13" i="8" s="1"/>
  <c r="I55" i="8"/>
  <c r="I127" i="8"/>
  <c r="H54" i="8"/>
  <c r="I54" i="8" s="1"/>
  <c r="I18" i="8" l="1"/>
  <c r="I12" i="8" s="1"/>
  <c r="I144" i="8" s="1"/>
  <c r="H152" i="8" s="1"/>
  <c r="F29" i="4" l="1"/>
  <c r="I152" i="8"/>
  <c r="I151" i="8" s="1"/>
  <c r="I153" i="8" s="1"/>
  <c r="H29" i="4" l="1"/>
  <c r="C29" i="4" s="1"/>
  <c r="I155" i="8"/>
  <c r="I9" i="44"/>
  <c r="D29" i="4" l="1"/>
  <c r="B28" i="4"/>
  <c r="A28" i="4" s="1"/>
  <c r="B24" i="4"/>
  <c r="D9" i="44"/>
  <c r="D8" i="44"/>
  <c r="D5" i="44"/>
  <c r="D4" i="44"/>
  <c r="D3" i="44"/>
  <c r="D2" i="44"/>
  <c r="A1" i="44"/>
  <c r="I135" i="44"/>
  <c r="I134" i="44"/>
  <c r="I133" i="44"/>
  <c r="I132" i="44"/>
  <c r="I131" i="44"/>
  <c r="I128" i="44"/>
  <c r="I127" i="44"/>
  <c r="I60" i="44"/>
  <c r="I59" i="44"/>
  <c r="I58" i="44"/>
  <c r="I57" i="44"/>
  <c r="I56" i="44"/>
  <c r="I55" i="44"/>
  <c r="I54" i="44"/>
  <c r="I53" i="44"/>
  <c r="I52" i="44"/>
  <c r="I51" i="44"/>
  <c r="I50" i="44"/>
  <c r="I49" i="44"/>
  <c r="I48" i="44"/>
  <c r="I47" i="44"/>
  <c r="I46" i="44"/>
  <c r="I45" i="44"/>
  <c r="I44" i="44"/>
  <c r="I43" i="44"/>
  <c r="I42" i="44"/>
  <c r="I41" i="44"/>
  <c r="I40" i="44"/>
  <c r="I39" i="44"/>
  <c r="I38" i="44"/>
  <c r="I37" i="44"/>
  <c r="I36" i="44"/>
  <c r="I35" i="44"/>
  <c r="I34" i="44"/>
  <c r="I33" i="44"/>
  <c r="I32" i="44"/>
  <c r="I31" i="44"/>
  <c r="I30" i="44"/>
  <c r="I29" i="44"/>
  <c r="I28" i="44"/>
  <c r="I27" i="44"/>
  <c r="I26" i="44"/>
  <c r="I25" i="44"/>
  <c r="I24" i="44"/>
  <c r="I23" i="44"/>
  <c r="I22" i="44"/>
  <c r="I21" i="44"/>
  <c r="I20" i="44"/>
  <c r="I19" i="44"/>
  <c r="I16" i="44"/>
  <c r="A16" i="44"/>
  <c r="A17" i="44" s="1"/>
  <c r="A19" i="44" s="1"/>
  <c r="A20" i="44" s="1"/>
  <c r="A21" i="44" s="1"/>
  <c r="A22" i="44" s="1"/>
  <c r="A23" i="44" s="1"/>
  <c r="A24" i="44" s="1"/>
  <c r="A25" i="44" s="1"/>
  <c r="A26" i="44" s="1"/>
  <c r="A27" i="44" s="1"/>
  <c r="A28" i="44" s="1"/>
  <c r="A29" i="44" s="1"/>
  <c r="A30" i="44" s="1"/>
  <c r="A31" i="44" s="1"/>
  <c r="A32" i="44" s="1"/>
  <c r="A33" i="44" s="1"/>
  <c r="A34" i="44" s="1"/>
  <c r="A35" i="44" s="1"/>
  <c r="A36" i="44" s="1"/>
  <c r="A37" i="44" s="1"/>
  <c r="A38" i="44" s="1"/>
  <c r="A39" i="44" s="1"/>
  <c r="A40" i="44" s="1"/>
  <c r="A41" i="44" s="1"/>
  <c r="A42" i="44" s="1"/>
  <c r="A43" i="44" s="1"/>
  <c r="A44" i="44" s="1"/>
  <c r="A45" i="44" s="1"/>
  <c r="A46" i="44" s="1"/>
  <c r="A47" i="44" s="1"/>
  <c r="A48" i="44" s="1"/>
  <c r="A49" i="44" s="1"/>
  <c r="A50" i="44" s="1"/>
  <c r="A51" i="44" s="1"/>
  <c r="A52" i="44" s="1"/>
  <c r="A53" i="44" s="1"/>
  <c r="A54" i="44" s="1"/>
  <c r="A55" i="44" s="1"/>
  <c r="A56" i="44" s="1"/>
  <c r="A57" i="44" s="1"/>
  <c r="A58" i="44" s="1"/>
  <c r="A59" i="44" s="1"/>
  <c r="A60" i="44" s="1"/>
  <c r="I15" i="44"/>
  <c r="I126" i="44" l="1"/>
  <c r="H17" i="44"/>
  <c r="I130" i="44"/>
  <c r="I136" i="44" s="1"/>
  <c r="G28" i="4" s="1"/>
  <c r="A64" i="44"/>
  <c r="A65" i="44" s="1"/>
  <c r="A66" i="44" s="1"/>
  <c r="A69" i="44" s="1"/>
  <c r="A70" i="44" s="1"/>
  <c r="A71" i="44" s="1"/>
  <c r="A72" i="44" s="1"/>
  <c r="A73" i="44" s="1"/>
  <c r="A74" i="44" s="1"/>
  <c r="A75" i="44" s="1"/>
  <c r="A61" i="44"/>
  <c r="A62" i="44" s="1"/>
  <c r="A63" i="44" s="1"/>
  <c r="H64" i="44"/>
  <c r="E60" i="4"/>
  <c r="H66" i="44" l="1"/>
  <c r="I66" i="44" s="1"/>
  <c r="I17" i="44"/>
  <c r="I14" i="44" s="1"/>
  <c r="A78" i="44"/>
  <c r="A79" i="44" s="1"/>
  <c r="A80" i="44" s="1"/>
  <c r="A81" i="44" s="1"/>
  <c r="A82" i="44" s="1"/>
  <c r="A83" i="44" s="1"/>
  <c r="A84" i="44" s="1"/>
  <c r="A85" i="44" s="1"/>
  <c r="A86" i="44" s="1"/>
  <c r="A87" i="44" s="1"/>
  <c r="A88" i="44" s="1"/>
  <c r="A90" i="44" s="1"/>
  <c r="A91" i="44" s="1"/>
  <c r="A92" i="44" s="1"/>
  <c r="A93" i="44" s="1"/>
  <c r="A94" i="44" s="1"/>
  <c r="A95" i="44" s="1"/>
  <c r="A96" i="44" s="1"/>
  <c r="A97" i="44" s="1"/>
  <c r="A98" i="44" s="1"/>
  <c r="A99" i="44" s="1"/>
  <c r="A100" i="44" s="1"/>
  <c r="A101" i="44" s="1"/>
  <c r="A102" i="44" s="1"/>
  <c r="A103" i="44" s="1"/>
  <c r="A105" i="44" s="1"/>
  <c r="A106" i="44" s="1"/>
  <c r="A107" i="44" s="1"/>
  <c r="A108" i="44" s="1"/>
  <c r="A109" i="44" s="1"/>
  <c r="A110" i="44" s="1"/>
  <c r="A111" i="44" s="1"/>
  <c r="A112" i="44" s="1"/>
  <c r="A113" i="44" s="1"/>
  <c r="A114" i="44" s="1"/>
  <c r="A115" i="44" s="1"/>
  <c r="A116" i="44" s="1"/>
  <c r="A117" i="44" s="1"/>
  <c r="A119" i="44" s="1"/>
  <c r="A120" i="44" s="1"/>
  <c r="A121" i="44" s="1"/>
  <c r="A122" i="44" s="1"/>
  <c r="A123" i="44" s="1"/>
  <c r="A76" i="44"/>
  <c r="I64" i="44"/>
  <c r="H65" i="44" s="1"/>
  <c r="I65" i="44" s="1"/>
  <c r="I18" i="44" l="1"/>
  <c r="A124" i="44"/>
  <c r="A125" i="44" s="1"/>
  <c r="A127" i="44" l="1"/>
  <c r="A128" i="44" s="1"/>
  <c r="F40" i="11"/>
  <c r="F38" i="11"/>
  <c r="F39" i="11" s="1"/>
  <c r="F36" i="11"/>
  <c r="A131" i="44" l="1"/>
  <c r="A132" i="44" s="1"/>
  <c r="A133" i="44" s="1"/>
  <c r="A134" i="44" s="1"/>
  <c r="A135" i="44" s="1"/>
  <c r="A138" i="44" s="1"/>
  <c r="F16" i="2" l="1"/>
  <c r="I9" i="5"/>
  <c r="D6" i="5"/>
  <c r="D9" i="5"/>
  <c r="D8" i="5"/>
  <c r="D5" i="5"/>
  <c r="D4" i="5"/>
  <c r="D3" i="5"/>
  <c r="D2" i="5"/>
  <c r="A1" i="5"/>
  <c r="I232" i="5"/>
  <c r="I231" i="5"/>
  <c r="I230" i="5"/>
  <c r="I229" i="5"/>
  <c r="I228" i="5"/>
  <c r="I225" i="5"/>
  <c r="I224" i="5"/>
  <c r="I223" i="5"/>
  <c r="F220" i="5"/>
  <c r="G220" i="5" s="1"/>
  <c r="F219" i="5"/>
  <c r="F217" i="5"/>
  <c r="F216" i="5"/>
  <c r="F215" i="5"/>
  <c r="G215" i="5" s="1"/>
  <c r="F214" i="5"/>
  <c r="I211" i="5"/>
  <c r="F210" i="5"/>
  <c r="G210" i="5" s="1"/>
  <c r="F209" i="5"/>
  <c r="F208" i="5"/>
  <c r="G208" i="5" s="1"/>
  <c r="F207" i="5"/>
  <c r="G207" i="5" s="1"/>
  <c r="F206" i="5"/>
  <c r="I205" i="5"/>
  <c r="I201" i="5"/>
  <c r="I200" i="5"/>
  <c r="H199" i="5"/>
  <c r="I199" i="5" s="1"/>
  <c r="I198" i="5"/>
  <c r="H197" i="5" s="1"/>
  <c r="I197" i="5" s="1"/>
  <c r="I196" i="5"/>
  <c r="I195" i="5"/>
  <c r="I194" i="5"/>
  <c r="I193" i="5"/>
  <c r="I192" i="5"/>
  <c r="I191" i="5"/>
  <c r="I190" i="5"/>
  <c r="I189" i="5"/>
  <c r="I188" i="5"/>
  <c r="I187" i="5"/>
  <c r="I186" i="5"/>
  <c r="I185" i="5"/>
  <c r="I184" i="5"/>
  <c r="I183" i="5"/>
  <c r="I182" i="5"/>
  <c r="I181" i="5"/>
  <c r="I179" i="5"/>
  <c r="I178" i="5"/>
  <c r="I177" i="5"/>
  <c r="I176" i="5"/>
  <c r="I175" i="5"/>
  <c r="I174" i="5"/>
  <c r="I173" i="5"/>
  <c r="I172" i="5"/>
  <c r="I171" i="5"/>
  <c r="I170" i="5"/>
  <c r="I169" i="5"/>
  <c r="I168" i="5"/>
  <c r="I167" i="5"/>
  <c r="I166" i="5"/>
  <c r="I165" i="5"/>
  <c r="I161" i="5"/>
  <c r="I160" i="5"/>
  <c r="I159" i="5"/>
  <c r="I158" i="5"/>
  <c r="I157" i="5"/>
  <c r="I150" i="5"/>
  <c r="I149" i="5"/>
  <c r="I148" i="5"/>
  <c r="I147" i="5"/>
  <c r="I146" i="5"/>
  <c r="I145" i="5"/>
  <c r="I144" i="5"/>
  <c r="I143" i="5"/>
  <c r="I142" i="5"/>
  <c r="I141" i="5"/>
  <c r="I140" i="5"/>
  <c r="I139" i="5"/>
  <c r="I138" i="5"/>
  <c r="I137" i="5"/>
  <c r="I136" i="5"/>
  <c r="I135" i="5"/>
  <c r="I133" i="5"/>
  <c r="I132" i="5"/>
  <c r="I131" i="5"/>
  <c r="I129" i="5"/>
  <c r="I128" i="5"/>
  <c r="I127" i="5"/>
  <c r="I126" i="5"/>
  <c r="I125" i="5"/>
  <c r="I124" i="5"/>
  <c r="I123" i="5"/>
  <c r="I122" i="5"/>
  <c r="I121" i="5"/>
  <c r="I120" i="5"/>
  <c r="I119" i="5"/>
  <c r="I118" i="5"/>
  <c r="I117" i="5"/>
  <c r="I116" i="5"/>
  <c r="I115" i="5"/>
  <c r="I114" i="5"/>
  <c r="I113" i="5"/>
  <c r="I112" i="5"/>
  <c r="I111" i="5"/>
  <c r="I110" i="5"/>
  <c r="I109" i="5"/>
  <c r="I108" i="5"/>
  <c r="I107" i="5"/>
  <c r="I106" i="5"/>
  <c r="I105" i="5"/>
  <c r="I104" i="5"/>
  <c r="I103" i="5"/>
  <c r="I102" i="5"/>
  <c r="I101" i="5"/>
  <c r="I100" i="5"/>
  <c r="I99" i="5"/>
  <c r="I93" i="5"/>
  <c r="I92" i="5"/>
  <c r="I91" i="5"/>
  <c r="I90" i="5"/>
  <c r="I89" i="5"/>
  <c r="I88" i="5"/>
  <c r="I87" i="5"/>
  <c r="I86" i="5"/>
  <c r="I85" i="5"/>
  <c r="I84" i="5"/>
  <c r="I83" i="5"/>
  <c r="I82" i="5"/>
  <c r="I81" i="5"/>
  <c r="I80" i="5"/>
  <c r="I79" i="5"/>
  <c r="I78" i="5"/>
  <c r="I77" i="5"/>
  <c r="I76" i="5"/>
  <c r="I75" i="5"/>
  <c r="I74" i="5"/>
  <c r="I73" i="5"/>
  <c r="I72" i="5"/>
  <c r="I71" i="5"/>
  <c r="I70" i="5"/>
  <c r="I69" i="5"/>
  <c r="I68" i="5"/>
  <c r="I67" i="5"/>
  <c r="I66" i="5"/>
  <c r="I65" i="5"/>
  <c r="I64" i="5"/>
  <c r="I63" i="5"/>
  <c r="I62" i="5"/>
  <c r="I61" i="5"/>
  <c r="I60" i="5"/>
  <c r="I59" i="5"/>
  <c r="I58" i="5"/>
  <c r="I57" i="5"/>
  <c r="I56" i="5"/>
  <c r="I55" i="5"/>
  <c r="I49" i="5"/>
  <c r="I48" i="5"/>
  <c r="I47" i="5"/>
  <c r="I46" i="5"/>
  <c r="I45" i="5"/>
  <c r="I44" i="5"/>
  <c r="I43" i="5"/>
  <c r="I42" i="5"/>
  <c r="I41" i="5"/>
  <c r="I40" i="5"/>
  <c r="I39" i="5"/>
  <c r="I38" i="5"/>
  <c r="I36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7" i="5"/>
  <c r="I16" i="5"/>
  <c r="A16" i="5"/>
  <c r="A17" i="5" s="1"/>
  <c r="A18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I15" i="5"/>
  <c r="H14" i="5" l="1"/>
  <c r="A37" i="5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1" i="5" s="1"/>
  <c r="A132" i="5" s="1"/>
  <c r="A133" i="5" s="1"/>
  <c r="I219" i="5"/>
  <c r="G219" i="5"/>
  <c r="I217" i="5"/>
  <c r="G217" i="5"/>
  <c r="I216" i="5"/>
  <c r="G216" i="5"/>
  <c r="I214" i="5"/>
  <c r="G214" i="5"/>
  <c r="F212" i="5"/>
  <c r="G209" i="5"/>
  <c r="I206" i="5"/>
  <c r="G206" i="5"/>
  <c r="H98" i="5"/>
  <c r="I98" i="5" s="1"/>
  <c r="I227" i="5"/>
  <c r="I233" i="5" s="1"/>
  <c r="G21" i="4" s="1"/>
  <c r="I222" i="5"/>
  <c r="H130" i="5"/>
  <c r="I130" i="5" s="1"/>
  <c r="H180" i="5"/>
  <c r="I180" i="5" s="1"/>
  <c r="H18" i="5"/>
  <c r="I18" i="5" s="1"/>
  <c r="H96" i="5"/>
  <c r="I96" i="5" s="1"/>
  <c r="H164" i="5"/>
  <c r="I164" i="5" s="1"/>
  <c r="H94" i="5"/>
  <c r="I94" i="5" s="1"/>
  <c r="H95" i="5" s="1"/>
  <c r="I95" i="5" s="1"/>
  <c r="F213" i="5"/>
  <c r="G213" i="5" s="1"/>
  <c r="I208" i="5"/>
  <c r="I209" i="5"/>
  <c r="A134" i="5" l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I14" i="5"/>
  <c r="I13" i="5" s="1"/>
  <c r="G212" i="5"/>
  <c r="I212" i="5"/>
  <c r="H221" i="5" s="1"/>
  <c r="I221" i="5" s="1"/>
  <c r="I19" i="5"/>
  <c r="I202" i="5"/>
  <c r="A157" i="5" l="1"/>
  <c r="A158" i="5" s="1"/>
  <c r="A159" i="5" s="1"/>
  <c r="A160" i="5" s="1"/>
  <c r="A161" i="5" s="1"/>
  <c r="A163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1" i="5" s="1"/>
  <c r="A182" i="5" s="1"/>
  <c r="A183" i="5" s="1"/>
  <c r="A184" i="5" s="1"/>
  <c r="A185" i="5" s="1"/>
  <c r="A186" i="5" s="1"/>
  <c r="A187" i="5" s="1"/>
  <c r="A188" i="5" s="1"/>
  <c r="A190" i="5" s="1"/>
  <c r="A191" i="5" s="1"/>
  <c r="A192" i="5" s="1"/>
  <c r="A193" i="5" s="1"/>
  <c r="A194" i="5" s="1"/>
  <c r="A195" i="5" s="1"/>
  <c r="A196" i="5" s="1"/>
  <c r="A198" i="5" s="1"/>
  <c r="A200" i="5" s="1"/>
  <c r="A201" i="5" s="1"/>
  <c r="A202" i="5" s="1"/>
  <c r="A203" i="5" s="1"/>
  <c r="A205" i="5" s="1"/>
  <c r="A206" i="5" s="1"/>
  <c r="A208" i="5" s="1"/>
  <c r="A209" i="5" s="1"/>
  <c r="A211" i="5" s="1"/>
  <c r="A212" i="5" s="1"/>
  <c r="A214" i="5" s="1"/>
  <c r="A216" i="5" s="1"/>
  <c r="A217" i="5" s="1"/>
  <c r="A219" i="5" s="1"/>
  <c r="A221" i="5" s="1"/>
  <c r="A223" i="5" s="1"/>
  <c r="A224" i="5" s="1"/>
  <c r="A225" i="5" s="1"/>
  <c r="A228" i="5" s="1"/>
  <c r="A229" i="5" s="1"/>
  <c r="A230" i="5" s="1"/>
  <c r="A231" i="5" s="1"/>
  <c r="A232" i="5" s="1"/>
  <c r="A235" i="5" s="1"/>
  <c r="A151" i="5"/>
  <c r="A152" i="5" s="1"/>
  <c r="A153" i="5" s="1"/>
  <c r="A154" i="5" s="1"/>
  <c r="A155" i="5" s="1"/>
  <c r="A156" i="5" s="1"/>
  <c r="I204" i="5"/>
  <c r="I203" i="5"/>
  <c r="I97" i="5" s="1"/>
  <c r="I12" i="5" l="1"/>
  <c r="I226" i="5" s="1"/>
  <c r="H235" i="5" s="1"/>
  <c r="F21" i="4" l="1"/>
  <c r="I235" i="5"/>
  <c r="I234" i="5" s="1"/>
  <c r="I236" i="5" s="1"/>
  <c r="H21" i="4" s="1"/>
  <c r="I9" i="6"/>
  <c r="I9" i="8"/>
  <c r="D6" i="8"/>
  <c r="D5" i="8"/>
  <c r="D9" i="8"/>
  <c r="D8" i="8"/>
  <c r="D3" i="8"/>
  <c r="D2" i="8"/>
  <c r="A1" i="8"/>
  <c r="C21" i="4" l="1"/>
  <c r="D21" i="4" s="1"/>
  <c r="I238" i="5"/>
  <c r="I17" i="10" l="1"/>
  <c r="I16" i="10"/>
  <c r="I15" i="10"/>
  <c r="I22" i="9"/>
  <c r="I20" i="9"/>
  <c r="I19" i="9"/>
  <c r="I18" i="9"/>
  <c r="I17" i="9"/>
  <c r="I16" i="9"/>
  <c r="I15" i="9"/>
  <c r="I14" i="9"/>
  <c r="I17" i="7"/>
  <c r="I15" i="7"/>
  <c r="I14" i="7"/>
  <c r="I17" i="6"/>
  <c r="I16" i="6"/>
  <c r="I15" i="6"/>
  <c r="I14" i="6"/>
  <c r="I45" i="10"/>
  <c r="I44" i="10" s="1"/>
  <c r="I42" i="10"/>
  <c r="I41" i="10"/>
  <c r="I40" i="10" s="1"/>
  <c r="I37" i="10"/>
  <c r="H36" i="10" s="1"/>
  <c r="I36" i="10" s="1"/>
  <c r="I35" i="10"/>
  <c r="I34" i="10"/>
  <c r="I33" i="10"/>
  <c r="I32" i="10"/>
  <c r="I31" i="10"/>
  <c r="I30" i="10"/>
  <c r="I29" i="10"/>
  <c r="I28" i="10"/>
  <c r="I27" i="10"/>
  <c r="I26" i="10"/>
  <c r="I25" i="10"/>
  <c r="I24" i="10"/>
  <c r="I23" i="10"/>
  <c r="I22" i="10"/>
  <c r="B22" i="10"/>
  <c r="B23" i="10" s="1"/>
  <c r="B24" i="10" s="1"/>
  <c r="B25" i="10" s="1"/>
  <c r="B26" i="10" s="1"/>
  <c r="B27" i="10" s="1"/>
  <c r="B28" i="10" s="1"/>
  <c r="B29" i="10" s="1"/>
  <c r="B30" i="10" s="1"/>
  <c r="B31" i="10" s="1"/>
  <c r="B32" i="10" s="1"/>
  <c r="B33" i="10" s="1"/>
  <c r="B34" i="10" s="1"/>
  <c r="B35" i="10" s="1"/>
  <c r="B37" i="10" s="1"/>
  <c r="I14" i="10"/>
  <c r="A14" i="10"/>
  <c r="A15" i="10" s="1"/>
  <c r="A16" i="10" s="1"/>
  <c r="A17" i="10" s="1"/>
  <c r="A18" i="10" s="1"/>
  <c r="A19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7" i="10" s="1"/>
  <c r="A38" i="10" s="1"/>
  <c r="A39" i="10" s="1"/>
  <c r="A41" i="10" s="1"/>
  <c r="I76" i="9"/>
  <c r="I75" i="9" s="1"/>
  <c r="I73" i="9"/>
  <c r="I72" i="9" s="1"/>
  <c r="A70" i="9"/>
  <c r="A71" i="9" s="1"/>
  <c r="A73" i="9" s="1"/>
  <c r="I69" i="9"/>
  <c r="I68" i="9"/>
  <c r="I67" i="9"/>
  <c r="I66" i="9"/>
  <c r="I65" i="9"/>
  <c r="I64" i="9"/>
  <c r="I63" i="9"/>
  <c r="I62" i="9"/>
  <c r="I60" i="9"/>
  <c r="I59" i="9"/>
  <c r="I58" i="9"/>
  <c r="I57" i="9"/>
  <c r="I56" i="9"/>
  <c r="I55" i="9"/>
  <c r="I53" i="9"/>
  <c r="I52" i="9"/>
  <c r="I51" i="9"/>
  <c r="I50" i="9"/>
  <c r="I49" i="9"/>
  <c r="I48" i="9"/>
  <c r="I47" i="9"/>
  <c r="I46" i="9"/>
  <c r="I45" i="9"/>
  <c r="I44" i="9"/>
  <c r="I43" i="9"/>
  <c r="I42" i="9"/>
  <c r="I41" i="9"/>
  <c r="I40" i="9"/>
  <c r="I39" i="9"/>
  <c r="I38" i="9"/>
  <c r="I37" i="9"/>
  <c r="I36" i="9"/>
  <c r="I35" i="9"/>
  <c r="I34" i="9"/>
  <c r="I33" i="9"/>
  <c r="I32" i="9"/>
  <c r="I31" i="9"/>
  <c r="I30" i="9"/>
  <c r="I28" i="9"/>
  <c r="B41" i="9"/>
  <c r="B42" i="9" s="1"/>
  <c r="B43" i="9" s="1"/>
  <c r="B44" i="9" s="1"/>
  <c r="B45" i="9" s="1"/>
  <c r="B46" i="9" s="1"/>
  <c r="B47" i="9" s="1"/>
  <c r="B48" i="9" s="1"/>
  <c r="B49" i="9" s="1"/>
  <c r="B50" i="9" s="1"/>
  <c r="B51" i="9" s="1"/>
  <c r="B52" i="9" s="1"/>
  <c r="B53" i="9" s="1"/>
  <c r="I29" i="9"/>
  <c r="I23" i="9"/>
  <c r="I21" i="9"/>
  <c r="A15" i="9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I44" i="7"/>
  <c r="I43" i="7"/>
  <c r="I42" i="7"/>
  <c r="I41" i="7"/>
  <c r="I38" i="7"/>
  <c r="I37" i="7" s="1"/>
  <c r="I34" i="7"/>
  <c r="I33" i="7"/>
  <c r="I32" i="7"/>
  <c r="I30" i="7"/>
  <c r="I29" i="7"/>
  <c r="I28" i="7"/>
  <c r="I27" i="7"/>
  <c r="I26" i="7"/>
  <c r="I25" i="7"/>
  <c r="I24" i="7"/>
  <c r="I23" i="7"/>
  <c r="B23" i="7"/>
  <c r="B24" i="7" s="1"/>
  <c r="B25" i="7" s="1"/>
  <c r="B26" i="7" s="1"/>
  <c r="B27" i="7" s="1"/>
  <c r="B28" i="7" s="1"/>
  <c r="B29" i="7" s="1"/>
  <c r="B30" i="7" s="1"/>
  <c r="B32" i="7" s="1"/>
  <c r="B33" i="7" s="1"/>
  <c r="B34" i="7" s="1"/>
  <c r="I22" i="7"/>
  <c r="F16" i="7"/>
  <c r="I16" i="7" s="1"/>
  <c r="A15" i="7"/>
  <c r="A16" i="7" s="1"/>
  <c r="A17" i="7" s="1"/>
  <c r="A18" i="7" s="1"/>
  <c r="A19" i="7" s="1"/>
  <c r="A22" i="7" s="1"/>
  <c r="A23" i="7" s="1"/>
  <c r="A24" i="7" s="1"/>
  <c r="A25" i="7" s="1"/>
  <c r="A26" i="7" s="1"/>
  <c r="A27" i="7" s="1"/>
  <c r="A28" i="7" s="1"/>
  <c r="A29" i="7" s="1"/>
  <c r="A30" i="7" s="1"/>
  <c r="A32" i="7" s="1"/>
  <c r="A33" i="7" s="1"/>
  <c r="A34" i="7" s="1"/>
  <c r="A35" i="7" s="1"/>
  <c r="A36" i="7" s="1"/>
  <c r="A38" i="7" s="1"/>
  <c r="I134" i="6"/>
  <c r="I133" i="6" s="1"/>
  <c r="I131" i="6"/>
  <c r="I130" i="6" s="1"/>
  <c r="I127" i="6"/>
  <c r="I126" i="6"/>
  <c r="H125" i="6" s="1"/>
  <c r="I125" i="6" s="1"/>
  <c r="I124" i="6"/>
  <c r="I123" i="6"/>
  <c r="I122" i="6"/>
  <c r="I121" i="6"/>
  <c r="I120" i="6"/>
  <c r="I119" i="6"/>
  <c r="I118" i="6"/>
  <c r="I117" i="6"/>
  <c r="I116" i="6"/>
  <c r="I115" i="6"/>
  <c r="I114" i="6"/>
  <c r="I113" i="6"/>
  <c r="I112" i="6"/>
  <c r="I111" i="6"/>
  <c r="I110" i="6"/>
  <c r="I109" i="6"/>
  <c r="I107" i="6"/>
  <c r="I106" i="6"/>
  <c r="I105" i="6"/>
  <c r="I104" i="6"/>
  <c r="I103" i="6"/>
  <c r="I102" i="6"/>
  <c r="I101" i="6"/>
  <c r="I100" i="6"/>
  <c r="I99" i="6"/>
  <c r="I98" i="6"/>
  <c r="I97" i="6"/>
  <c r="I96" i="6"/>
  <c r="I95" i="6"/>
  <c r="I93" i="6"/>
  <c r="I92" i="6"/>
  <c r="I91" i="6"/>
  <c r="I90" i="6"/>
  <c r="I89" i="6"/>
  <c r="I88" i="6"/>
  <c r="I87" i="6"/>
  <c r="I86" i="6"/>
  <c r="I85" i="6"/>
  <c r="I84" i="6"/>
  <c r="I83" i="6"/>
  <c r="I82" i="6"/>
  <c r="I81" i="6"/>
  <c r="I80" i="6"/>
  <c r="I79" i="6"/>
  <c r="I78" i="6"/>
  <c r="I77" i="6"/>
  <c r="I76" i="6"/>
  <c r="I75" i="6"/>
  <c r="I74" i="6"/>
  <c r="I73" i="6"/>
  <c r="I71" i="6"/>
  <c r="I70" i="6"/>
  <c r="I69" i="6"/>
  <c r="I68" i="6"/>
  <c r="I67" i="6"/>
  <c r="I66" i="6"/>
  <c r="I65" i="6"/>
  <c r="I64" i="6"/>
  <c r="I63" i="6"/>
  <c r="I62" i="6"/>
  <c r="I61" i="6"/>
  <c r="I60" i="6"/>
  <c r="I59" i="6"/>
  <c r="I58" i="6"/>
  <c r="I57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B23" i="6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51" i="6" s="1"/>
  <c r="B52" i="6" s="1"/>
  <c r="B53" i="6" s="1"/>
  <c r="B54" i="6" s="1"/>
  <c r="B55" i="6" s="1"/>
  <c r="B56" i="6" s="1"/>
  <c r="B57" i="6" s="1"/>
  <c r="B58" i="6" s="1"/>
  <c r="B59" i="6" s="1"/>
  <c r="B60" i="6" s="1"/>
  <c r="B61" i="6" s="1"/>
  <c r="B62" i="6" s="1"/>
  <c r="B63" i="6" s="1"/>
  <c r="B64" i="6" s="1"/>
  <c r="B65" i="6" s="1"/>
  <c r="B66" i="6" s="1"/>
  <c r="B67" i="6" s="1"/>
  <c r="B68" i="6" s="1"/>
  <c r="B69" i="6" s="1"/>
  <c r="B70" i="6" s="1"/>
  <c r="B71" i="6" s="1"/>
  <c r="B73" i="6" s="1"/>
  <c r="B74" i="6" s="1"/>
  <c r="B75" i="6" s="1"/>
  <c r="B76" i="6" s="1"/>
  <c r="B77" i="6" s="1"/>
  <c r="B78" i="6" s="1"/>
  <c r="B79" i="6" s="1"/>
  <c r="B80" i="6" s="1"/>
  <c r="B81" i="6" s="1"/>
  <c r="B82" i="6" s="1"/>
  <c r="B83" i="6" s="1"/>
  <c r="B84" i="6" s="1"/>
  <c r="B85" i="6" s="1"/>
  <c r="B86" i="6" s="1"/>
  <c r="B87" i="6" s="1"/>
  <c r="B88" i="6" s="1"/>
  <c r="B89" i="6" s="1"/>
  <c r="B90" i="6" s="1"/>
  <c r="B91" i="6" s="1"/>
  <c r="B92" i="6" s="1"/>
  <c r="B93" i="6" s="1"/>
  <c r="B95" i="6" s="1"/>
  <c r="B96" i="6" s="1"/>
  <c r="B97" i="6" s="1"/>
  <c r="B98" i="6" s="1"/>
  <c r="B99" i="6" s="1"/>
  <c r="B100" i="6" s="1"/>
  <c r="B101" i="6" s="1"/>
  <c r="B102" i="6" s="1"/>
  <c r="B103" i="6" s="1"/>
  <c r="B104" i="6" s="1"/>
  <c r="B105" i="6" s="1"/>
  <c r="B106" i="6" s="1"/>
  <c r="B107" i="6" s="1"/>
  <c r="B109" i="6" s="1"/>
  <c r="B110" i="6" s="1"/>
  <c r="B111" i="6" s="1"/>
  <c r="B112" i="6" s="1"/>
  <c r="B113" i="6" s="1"/>
  <c r="B114" i="6" s="1"/>
  <c r="B115" i="6" s="1"/>
  <c r="B116" i="6" s="1"/>
  <c r="B117" i="6" s="1"/>
  <c r="B118" i="6" s="1"/>
  <c r="B119" i="6" s="1"/>
  <c r="B120" i="6" s="1"/>
  <c r="B121" i="6" s="1"/>
  <c r="B122" i="6" s="1"/>
  <c r="B123" i="6" s="1"/>
  <c r="B124" i="6" s="1"/>
  <c r="B126" i="6" s="1"/>
  <c r="B127" i="6" s="1"/>
  <c r="I22" i="6"/>
  <c r="A18" i="6"/>
  <c r="A19" i="6" s="1"/>
  <c r="A22" i="6" s="1"/>
  <c r="A23" i="6" s="1"/>
  <c r="A1" i="11"/>
  <c r="D6" i="11"/>
  <c r="I9" i="11"/>
  <c r="D9" i="11"/>
  <c r="D8" i="11"/>
  <c r="D5" i="11"/>
  <c r="D4" i="11"/>
  <c r="D3" i="11"/>
  <c r="D2" i="11"/>
  <c r="A74" i="9" l="1"/>
  <c r="A76" i="9" s="1"/>
  <c r="A79" i="9" s="1"/>
  <c r="A39" i="7"/>
  <c r="A41" i="7" s="1"/>
  <c r="A42" i="7" s="1"/>
  <c r="A43" i="7" s="1"/>
  <c r="A44" i="7" s="1"/>
  <c r="A47" i="7" s="1"/>
  <c r="H72" i="6"/>
  <c r="I72" i="6" s="1"/>
  <c r="A42" i="10"/>
  <c r="A45" i="10" s="1"/>
  <c r="A48" i="10" s="1"/>
  <c r="A43" i="10"/>
  <c r="H27" i="9"/>
  <c r="H31" i="7"/>
  <c r="I31" i="7" s="1"/>
  <c r="H61" i="9"/>
  <c r="I61" i="9" s="1"/>
  <c r="H21" i="10"/>
  <c r="I21" i="10" s="1"/>
  <c r="H38" i="10" s="1"/>
  <c r="I38" i="10" s="1"/>
  <c r="H39" i="10" s="1"/>
  <c r="I39" i="10" s="1"/>
  <c r="H18" i="10"/>
  <c r="I18" i="10" s="1"/>
  <c r="H54" i="9"/>
  <c r="I54" i="9" s="1"/>
  <c r="B62" i="9"/>
  <c r="B63" i="9" s="1"/>
  <c r="B64" i="9" s="1"/>
  <c r="B65" i="9" s="1"/>
  <c r="B66" i="9" s="1"/>
  <c r="B67" i="9" s="1"/>
  <c r="B68" i="9" s="1"/>
  <c r="B69" i="9" s="1"/>
  <c r="B55" i="9"/>
  <c r="B56" i="9" s="1"/>
  <c r="B57" i="9" s="1"/>
  <c r="B58" i="9" s="1"/>
  <c r="B59" i="9" s="1"/>
  <c r="B60" i="9" s="1"/>
  <c r="A62" i="9"/>
  <c r="A55" i="9"/>
  <c r="A56" i="9" s="1"/>
  <c r="A57" i="9" s="1"/>
  <c r="A58" i="9" s="1"/>
  <c r="A59" i="9" s="1"/>
  <c r="A60" i="9" s="1"/>
  <c r="H24" i="9"/>
  <c r="I24" i="9" s="1"/>
  <c r="H25" i="9" s="1"/>
  <c r="I25" i="9" s="1"/>
  <c r="H21" i="7"/>
  <c r="I21" i="7" s="1"/>
  <c r="H18" i="7"/>
  <c r="I18" i="7" s="1"/>
  <c r="H19" i="7" s="1"/>
  <c r="I19" i="7" s="1"/>
  <c r="I13" i="7" s="1"/>
  <c r="I40" i="7"/>
  <c r="H108" i="6"/>
  <c r="I108" i="6" s="1"/>
  <c r="H94" i="6"/>
  <c r="I94" i="6" s="1"/>
  <c r="H21" i="6"/>
  <c r="I21" i="6" s="1"/>
  <c r="A25" i="6"/>
  <c r="A24" i="6"/>
  <c r="I46" i="11"/>
  <c r="I48" i="11" s="1"/>
  <c r="G40" i="4" s="1"/>
  <c r="I44" i="11"/>
  <c r="I43" i="11"/>
  <c r="I40" i="11"/>
  <c r="I39" i="11"/>
  <c r="I38" i="11"/>
  <c r="I37" i="11"/>
  <c r="I36" i="11"/>
  <c r="I35" i="11"/>
  <c r="I31" i="11"/>
  <c r="I30" i="11"/>
  <c r="I29" i="11"/>
  <c r="I27" i="11"/>
  <c r="I26" i="11"/>
  <c r="I25" i="11"/>
  <c r="B25" i="11"/>
  <c r="B26" i="11" s="1"/>
  <c r="B27" i="11" s="1"/>
  <c r="B29" i="11" s="1"/>
  <c r="B30" i="11" s="1"/>
  <c r="B31" i="11" s="1"/>
  <c r="I24" i="11"/>
  <c r="I19" i="11"/>
  <c r="I18" i="11"/>
  <c r="I17" i="11"/>
  <c r="I16" i="11"/>
  <c r="I15" i="11"/>
  <c r="A14" i="11"/>
  <c r="A15" i="11" s="1"/>
  <c r="A16" i="11" s="1"/>
  <c r="A17" i="11" s="1"/>
  <c r="A18" i="11" s="1"/>
  <c r="A19" i="11" s="1"/>
  <c r="A20" i="11" s="1"/>
  <c r="I27" i="9" l="1"/>
  <c r="H70" i="9"/>
  <c r="H23" i="11"/>
  <c r="I23" i="11" s="1"/>
  <c r="A21" i="11"/>
  <c r="A24" i="11" s="1"/>
  <c r="A25" i="11" s="1"/>
  <c r="A26" i="11" s="1"/>
  <c r="A27" i="11" s="1"/>
  <c r="A29" i="11" s="1"/>
  <c r="A30" i="11" s="1"/>
  <c r="A31" i="11" s="1"/>
  <c r="A32" i="11" s="1"/>
  <c r="A33" i="11" s="1"/>
  <c r="A35" i="11" s="1"/>
  <c r="A36" i="11" s="1"/>
  <c r="A37" i="11" s="1"/>
  <c r="A38" i="11" s="1"/>
  <c r="A39" i="11" s="1"/>
  <c r="A40" i="11" s="1"/>
  <c r="A41" i="11" s="1"/>
  <c r="I42" i="11"/>
  <c r="H35" i="7"/>
  <c r="I35" i="7" s="1"/>
  <c r="H36" i="7" s="1"/>
  <c r="I36" i="7" s="1"/>
  <c r="H41" i="11"/>
  <c r="I41" i="11" s="1"/>
  <c r="I34" i="11" s="1"/>
  <c r="H28" i="11"/>
  <c r="I28" i="11" s="1"/>
  <c r="H32" i="11" s="1"/>
  <c r="H19" i="10"/>
  <c r="I19" i="10" s="1"/>
  <c r="I13" i="10" s="1"/>
  <c r="I20" i="10"/>
  <c r="I13" i="9"/>
  <c r="A64" i="9"/>
  <c r="A66" i="9" s="1"/>
  <c r="A68" i="9" s="1"/>
  <c r="A63" i="9"/>
  <c r="A65" i="9" s="1"/>
  <c r="A67" i="9" s="1"/>
  <c r="A69" i="9" s="1"/>
  <c r="H128" i="6"/>
  <c r="A26" i="6"/>
  <c r="A27" i="6"/>
  <c r="A43" i="11" l="1"/>
  <c r="A44" i="11" s="1"/>
  <c r="I70" i="9"/>
  <c r="I20" i="7"/>
  <c r="I12" i="7" s="1"/>
  <c r="I32" i="11"/>
  <c r="H33" i="11"/>
  <c r="I33" i="11" s="1"/>
  <c r="I22" i="11" s="1"/>
  <c r="I12" i="10"/>
  <c r="I48" i="10" s="1"/>
  <c r="A29" i="6"/>
  <c r="A28" i="6"/>
  <c r="A47" i="11" l="1"/>
  <c r="A50" i="11" s="1"/>
  <c r="F45" i="4"/>
  <c r="H71" i="9"/>
  <c r="I71" i="9" s="1"/>
  <c r="I26" i="9" s="1"/>
  <c r="I12" i="9" s="1"/>
  <c r="I77" i="9" s="1"/>
  <c r="H79" i="9" s="1"/>
  <c r="F34" i="4"/>
  <c r="A31" i="6"/>
  <c r="A30" i="6"/>
  <c r="I79" i="9" l="1"/>
  <c r="C45" i="4"/>
  <c r="F33" i="4"/>
  <c r="I49" i="10"/>
  <c r="A33" i="6"/>
  <c r="A32" i="6"/>
  <c r="E45" i="4" l="1"/>
  <c r="D45" i="4"/>
  <c r="I51" i="10"/>
  <c r="H34" i="4"/>
  <c r="C34" i="4" s="1"/>
  <c r="I80" i="9"/>
  <c r="A34" i="6"/>
  <c r="A35" i="6"/>
  <c r="D34" i="4" l="1"/>
  <c r="E34" i="4" s="1"/>
  <c r="I82" i="9"/>
  <c r="H33" i="4"/>
  <c r="C33" i="4" s="1"/>
  <c r="A37" i="6"/>
  <c r="A36" i="6"/>
  <c r="D33" i="4" l="1"/>
  <c r="E33" i="4" s="1"/>
  <c r="A39" i="6"/>
  <c r="A38" i="6"/>
  <c r="A40" i="6" l="1"/>
  <c r="A41" i="6"/>
  <c r="A43" i="6" l="1"/>
  <c r="A42" i="6"/>
  <c r="A45" i="6" l="1"/>
  <c r="A44" i="6"/>
  <c r="A46" i="6" l="1"/>
  <c r="A47" i="6"/>
  <c r="A49" i="6" l="1"/>
  <c r="A48" i="6"/>
  <c r="A51" i="6" l="1"/>
  <c r="A50" i="6"/>
  <c r="A53" i="6" l="1"/>
  <c r="A52" i="6"/>
  <c r="A54" i="6" l="1"/>
  <c r="A55" i="6"/>
  <c r="A57" i="6" l="1"/>
  <c r="A56" i="6"/>
  <c r="A59" i="6" l="1"/>
  <c r="A58" i="6"/>
  <c r="A60" i="6" l="1"/>
  <c r="A61" i="6"/>
  <c r="A63" i="6" l="1"/>
  <c r="A62" i="6"/>
  <c r="A65" i="6" l="1"/>
  <c r="A64" i="6"/>
  <c r="A66" i="6" l="1"/>
  <c r="A67" i="6"/>
  <c r="A68" i="6" l="1"/>
  <c r="A69" i="6"/>
  <c r="A71" i="6" l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9" i="6" s="1"/>
  <c r="A70" i="6"/>
  <c r="A111" i="6" l="1"/>
  <c r="A110" i="6"/>
  <c r="A113" i="6" l="1"/>
  <c r="A112" i="6"/>
  <c r="A114" i="6" l="1"/>
  <c r="A115" i="6"/>
  <c r="A116" i="6" l="1"/>
  <c r="A117" i="6"/>
  <c r="A119" i="6" l="1"/>
  <c r="A118" i="6"/>
  <c r="A120" i="6" l="1"/>
  <c r="A121" i="6"/>
  <c r="A123" i="6" l="1"/>
  <c r="A124" i="6" s="1"/>
  <c r="A126" i="6" s="1"/>
  <c r="A127" i="6" s="1"/>
  <c r="A128" i="6" s="1"/>
  <c r="A122" i="6"/>
  <c r="E32" i="4"/>
  <c r="E18" i="4"/>
  <c r="E19" i="4"/>
  <c r="E20" i="4"/>
  <c r="E21" i="4"/>
  <c r="B18" i="4"/>
  <c r="A18" i="4" s="1"/>
  <c r="B19" i="4"/>
  <c r="A19" i="4" s="1"/>
  <c r="B20" i="4"/>
  <c r="A20" i="4" s="1"/>
  <c r="B21" i="4"/>
  <c r="A21" i="4" s="1"/>
  <c r="B22" i="4"/>
  <c r="A22" i="4" s="1"/>
  <c r="B23" i="4"/>
  <c r="A23" i="4" s="1"/>
  <c r="B32" i="4"/>
  <c r="A32" i="4" s="1"/>
  <c r="B33" i="4"/>
  <c r="A33" i="4" s="1"/>
  <c r="B34" i="4"/>
  <c r="A34" i="4" s="1"/>
  <c r="D6" i="7"/>
  <c r="D6" i="9"/>
  <c r="D6" i="10"/>
  <c r="I9" i="10"/>
  <c r="D9" i="10"/>
  <c r="D8" i="10"/>
  <c r="D5" i="10"/>
  <c r="D4" i="10"/>
  <c r="D3" i="10"/>
  <c r="D2" i="10"/>
  <c r="A1" i="10"/>
  <c r="I9" i="9"/>
  <c r="D9" i="9"/>
  <c r="D8" i="9"/>
  <c r="D5" i="9"/>
  <c r="D4" i="9"/>
  <c r="D3" i="9"/>
  <c r="D2" i="9"/>
  <c r="A1" i="9"/>
  <c r="I9" i="7"/>
  <c r="D9" i="7"/>
  <c r="D8" i="7"/>
  <c r="D5" i="7"/>
  <c r="D4" i="7"/>
  <c r="D3" i="7"/>
  <c r="D2" i="7"/>
  <c r="A1" i="7"/>
  <c r="D6" i="6"/>
  <c r="D9" i="6"/>
  <c r="D8" i="6"/>
  <c r="D5" i="6"/>
  <c r="D4" i="6"/>
  <c r="D3" i="6"/>
  <c r="D2" i="6"/>
  <c r="A1" i="6"/>
  <c r="A129" i="6" l="1"/>
  <c r="A131" i="6" s="1"/>
  <c r="B37" i="4"/>
  <c r="A37" i="4" s="1"/>
  <c r="B38" i="4"/>
  <c r="A38" i="4" s="1"/>
  <c r="B39" i="4"/>
  <c r="A39" i="4" s="1"/>
  <c r="B40" i="4"/>
  <c r="A40" i="4" s="1"/>
  <c r="B41" i="4"/>
  <c r="A41" i="4" s="1"/>
  <c r="B42" i="4"/>
  <c r="A42" i="4" s="1"/>
  <c r="B44" i="4"/>
  <c r="A44" i="4" s="1"/>
  <c r="B12" i="4"/>
  <c r="A12" i="4" s="1"/>
  <c r="B13" i="4"/>
  <c r="A13" i="4" s="1"/>
  <c r="B14" i="4"/>
  <c r="A14" i="4" s="1"/>
  <c r="B15" i="4"/>
  <c r="A15" i="4" s="1"/>
  <c r="B16" i="4"/>
  <c r="A16" i="4" s="1"/>
  <c r="B29" i="4"/>
  <c r="B30" i="4"/>
  <c r="B31" i="4"/>
  <c r="A31" i="4" s="1"/>
  <c r="B35" i="4"/>
  <c r="A35" i="4" s="1"/>
  <c r="A132" i="6" l="1"/>
  <c r="A134" i="6" s="1"/>
  <c r="A137" i="6" s="1"/>
  <c r="A30" i="4"/>
  <c r="A29" i="4"/>
  <c r="A24" i="4"/>
  <c r="I128" i="6"/>
  <c r="H129" i="6" l="1"/>
  <c r="I129" i="6" s="1"/>
  <c r="I20" i="6" s="1"/>
  <c r="H18" i="6" l="1"/>
  <c r="I18" i="6" s="1"/>
  <c r="H19" i="6" s="1"/>
  <c r="I19" i="6" s="1"/>
  <c r="I13" i="6" s="1"/>
  <c r="I12" i="6" s="1"/>
  <c r="I135" i="6" l="1"/>
  <c r="F22" i="4" l="1"/>
  <c r="I137" i="6" l="1"/>
  <c r="C10" i="2"/>
  <c r="C9" i="2"/>
  <c r="C8" i="2"/>
  <c r="I138" i="6" l="1"/>
  <c r="H22" i="4"/>
  <c r="B4" i="4"/>
  <c r="B3" i="4"/>
  <c r="B2" i="4"/>
  <c r="F7" i="4"/>
  <c r="B7" i="4"/>
  <c r="B5" i="4"/>
  <c r="I140" i="6" l="1"/>
  <c r="G22" i="4"/>
  <c r="C22" i="4" l="1"/>
  <c r="D22" i="4" s="1"/>
  <c r="E22" i="4" l="1"/>
  <c r="B48" i="4" l="1"/>
  <c r="B59" i="4"/>
  <c r="B11" i="4" l="1"/>
  <c r="C49" i="4"/>
  <c r="D49" i="4" s="1"/>
  <c r="E49" i="4" l="1"/>
  <c r="E56" i="4"/>
  <c r="E52" i="4" l="1"/>
  <c r="E59" i="4"/>
  <c r="E13" i="4" l="1"/>
  <c r="E42" i="4"/>
  <c r="E44" i="4"/>
  <c r="E37" i="4"/>
  <c r="E35" i="4"/>
  <c r="E41" i="4"/>
  <c r="E39" i="4"/>
  <c r="E38" i="4"/>
  <c r="E29" i="4"/>
  <c r="E15" i="4"/>
  <c r="E14" i="4"/>
  <c r="E30" i="4"/>
  <c r="I45" i="7" l="1"/>
  <c r="I47" i="7" s="1"/>
  <c r="F23" i="4" l="1"/>
  <c r="I48" i="7" l="1"/>
  <c r="I50" i="7" l="1"/>
  <c r="H23" i="4"/>
  <c r="G23" i="4"/>
  <c r="C23" i="4" l="1"/>
  <c r="D23" i="4" s="1"/>
  <c r="I14" i="11"/>
  <c r="E23" i="4" l="1"/>
  <c r="H20" i="11"/>
  <c r="I20" i="11" s="1"/>
  <c r="H21" i="11" s="1"/>
  <c r="I21" i="11" s="1"/>
  <c r="I13" i="11" l="1"/>
  <c r="I12" i="11" s="1"/>
  <c r="I45" i="11" s="1"/>
  <c r="I50" i="11" s="1"/>
  <c r="F40" i="4" l="1"/>
  <c r="I49" i="11"/>
  <c r="I51" i="11" s="1"/>
  <c r="H40" i="4" s="1"/>
  <c r="C40" i="4" s="1"/>
  <c r="D40" i="4" l="1"/>
  <c r="I53" i="11"/>
  <c r="E40" i="4" l="1"/>
  <c r="I122" i="44" l="1"/>
  <c r="I121" i="44"/>
  <c r="I120" i="44"/>
  <c r="I119" i="44"/>
  <c r="I117" i="44"/>
  <c r="I116" i="44"/>
  <c r="I115" i="44"/>
  <c r="I114" i="44"/>
  <c r="I113" i="44"/>
  <c r="I112" i="44"/>
  <c r="I111" i="44"/>
  <c r="I110" i="44"/>
  <c r="I109" i="44"/>
  <c r="I108" i="44"/>
  <c r="I107" i="44"/>
  <c r="I106" i="44"/>
  <c r="I105" i="44"/>
  <c r="H104" i="44" s="1"/>
  <c r="I104" i="44" s="1"/>
  <c r="I103" i="44"/>
  <c r="I102" i="44"/>
  <c r="I101" i="44"/>
  <c r="I100" i="44"/>
  <c r="I99" i="44"/>
  <c r="I98" i="44"/>
  <c r="I97" i="44"/>
  <c r="I96" i="44"/>
  <c r="I95" i="44"/>
  <c r="I94" i="44"/>
  <c r="I93" i="44"/>
  <c r="I92" i="44"/>
  <c r="I91" i="44"/>
  <c r="I90" i="44"/>
  <c r="I88" i="44"/>
  <c r="I87" i="44"/>
  <c r="I86" i="44"/>
  <c r="I85" i="44"/>
  <c r="I84" i="44"/>
  <c r="I83" i="44"/>
  <c r="I82" i="44"/>
  <c r="I81" i="44"/>
  <c r="I80" i="44"/>
  <c r="I79" i="44"/>
  <c r="I78" i="44"/>
  <c r="I76" i="44"/>
  <c r="I75" i="44"/>
  <c r="I74" i="44"/>
  <c r="I73" i="44"/>
  <c r="I72" i="44"/>
  <c r="I71" i="44"/>
  <c r="I70" i="44"/>
  <c r="I69" i="44"/>
  <c r="I123" i="44"/>
  <c r="H118" i="44" l="1"/>
  <c r="I118" i="44" s="1"/>
  <c r="H89" i="44"/>
  <c r="I89" i="44" s="1"/>
  <c r="H77" i="44"/>
  <c r="I77" i="44" s="1"/>
  <c r="H68" i="44"/>
  <c r="I68" i="44" l="1"/>
  <c r="H124" i="44"/>
  <c r="I124" i="44" s="1"/>
  <c r="H125" i="44" l="1"/>
  <c r="I125" i="44" s="1"/>
  <c r="I67" i="44" l="1"/>
  <c r="I12" i="44" l="1"/>
  <c r="I129" i="44" s="1"/>
  <c r="H138" i="44" s="1"/>
  <c r="I138" i="44" l="1"/>
  <c r="I137" i="44" s="1"/>
  <c r="I139" i="44" s="1"/>
  <c r="F28" i="4"/>
  <c r="G12" i="4"/>
  <c r="H104" i="49"/>
  <c r="H12" i="49" s="1"/>
  <c r="H107" i="49" s="1"/>
  <c r="H28" i="4" l="1"/>
  <c r="I141" i="44"/>
  <c r="G61" i="4"/>
  <c r="C28" i="4"/>
  <c r="D28" i="4" s="1"/>
  <c r="E28" i="4" s="1"/>
  <c r="F12" i="4"/>
  <c r="H115" i="49"/>
  <c r="H114" i="49" s="1"/>
  <c r="H116" i="49" s="1"/>
  <c r="H118" i="49" l="1"/>
  <c r="H12" i="4"/>
  <c r="C12" i="4" l="1"/>
  <c r="D12" i="4" s="1"/>
  <c r="E12" i="4" l="1"/>
  <c r="C58" i="4" l="1"/>
  <c r="D58" i="4"/>
  <c r="E58" i="4" s="1"/>
  <c r="E48" i="4" s="1"/>
  <c r="F48" i="4"/>
  <c r="F61" i="4" l="1"/>
  <c r="D48" i="4"/>
  <c r="H61" i="4" l="1"/>
  <c r="C61" i="4" l="1"/>
  <c r="E61" i="4" l="1"/>
  <c r="D61" i="4"/>
</calcChain>
</file>

<file path=xl/comments1.xml><?xml version="1.0" encoding="utf-8"?>
<comments xmlns="http://schemas.openxmlformats.org/spreadsheetml/2006/main">
  <authors>
    <author>Martin Bálik</author>
  </authors>
  <commentList>
    <comment ref="H17" authorId="0" shapeId="0">
      <text>
        <r>
          <rPr>
            <b/>
            <sz val="9"/>
            <color indexed="81"/>
            <rFont val="Segoe UI"/>
            <family val="2"/>
            <charset val="238"/>
          </rPr>
          <t>Martin Bálik:</t>
        </r>
        <r>
          <rPr>
            <sz val="9"/>
            <color indexed="81"/>
            <rFont val="Segoe UI"/>
            <family val="2"/>
            <charset val="238"/>
          </rPr>
          <t xml:space="preserve">
1350 vs. 550?</t>
        </r>
      </text>
    </comment>
    <comment ref="H20" authorId="0" shapeId="0">
      <text>
        <r>
          <rPr>
            <b/>
            <sz val="9"/>
            <color indexed="81"/>
            <rFont val="Segoe UI"/>
            <family val="2"/>
            <charset val="238"/>
          </rPr>
          <t>Martin Bálik:</t>
        </r>
        <r>
          <rPr>
            <sz val="9"/>
            <color indexed="81"/>
            <rFont val="Segoe UI"/>
            <family val="2"/>
            <charset val="238"/>
          </rPr>
          <t xml:space="preserve">
55</t>
        </r>
      </text>
    </comment>
  </commentList>
</comments>
</file>

<file path=xl/sharedStrings.xml><?xml version="1.0" encoding="utf-8"?>
<sst xmlns="http://schemas.openxmlformats.org/spreadsheetml/2006/main" count="23236" uniqueCount="5504">
  <si>
    <t>Zmena</t>
  </si>
  <si>
    <t>Dátum:</t>
  </si>
  <si>
    <t>Objednávateľ:</t>
  </si>
  <si>
    <t>Schválil:</t>
  </si>
  <si>
    <t>Vypracoval:</t>
  </si>
  <si>
    <t>Stavba:</t>
  </si>
  <si>
    <t>Časť:</t>
  </si>
  <si>
    <t>Obsah:</t>
  </si>
  <si>
    <t>Rekapitulácia</t>
  </si>
  <si>
    <t>H_Ostatné</t>
  </si>
  <si>
    <t>I_Odpady</t>
  </si>
  <si>
    <t>Rekapitulácia objektov stavby</t>
  </si>
  <si>
    <t>Investor / stavebník:</t>
  </si>
  <si>
    <t xml:space="preserve">Projektant: </t>
  </si>
  <si>
    <t>LiV-EPI, s.r.o. Trenčianska 56/F, 82109 Bratislava</t>
  </si>
  <si>
    <t>Zhotoviteľ:</t>
  </si>
  <si>
    <t>Bude stanovený výberovým konaním</t>
  </si>
  <si>
    <t xml:space="preserve">Spracoval: </t>
  </si>
  <si>
    <t>Gyore</t>
  </si>
  <si>
    <t xml:space="preserve">Miesto: </t>
  </si>
  <si>
    <t xml:space="preserve">Dátum: </t>
  </si>
  <si>
    <t>Kód</t>
  </si>
  <si>
    <t>Zákazka</t>
  </si>
  <si>
    <t>Cena bez DPH</t>
  </si>
  <si>
    <t>DPH</t>
  </si>
  <si>
    <t>Cena s DPH</t>
  </si>
  <si>
    <t>HZS</t>
  </si>
  <si>
    <t>VRN</t>
  </si>
  <si>
    <t>H</t>
  </si>
  <si>
    <t>H.1</t>
  </si>
  <si>
    <t>H.2</t>
  </si>
  <si>
    <t>Príprava a zabezpečenie podkladov pre kolaudačné rozhodnutie na stavbu alebo jej časti, na ktoré je vydané stavebné povolenie, alebo povolenia na dočasné užívanie stavby ak si to charakter stavby vyžaduje</t>
  </si>
  <si>
    <t>H.3</t>
  </si>
  <si>
    <t>Meranie krokových a dotykových napätí s protokolom.</t>
  </si>
  <si>
    <t>H.4</t>
  </si>
  <si>
    <t>Meranie elektr. a magnet. polí v ESt s protokolom pre potreby kolaudácie</t>
  </si>
  <si>
    <t>H.5</t>
  </si>
  <si>
    <t>H.6</t>
  </si>
  <si>
    <t>Zaškolenie obsluhy</t>
  </si>
  <si>
    <t>H.7</t>
  </si>
  <si>
    <t>H.9</t>
  </si>
  <si>
    <t>Kompletačná činnosť</t>
  </si>
  <si>
    <t>I</t>
  </si>
  <si>
    <t>Celkom</t>
  </si>
  <si>
    <t xml:space="preserve">Stavba:   </t>
  </si>
  <si>
    <t xml:space="preserve">Objekt:      </t>
  </si>
  <si>
    <t>Stavebník:</t>
  </si>
  <si>
    <t xml:space="preserve">Spracoval:   </t>
  </si>
  <si>
    <t>Ing. Kršák</t>
  </si>
  <si>
    <t xml:space="preserve">Miesto:  </t>
  </si>
  <si>
    <t xml:space="preserve">Dátum:   </t>
  </si>
  <si>
    <t>P.Č.</t>
  </si>
  <si>
    <t>Kód položky</t>
  </si>
  <si>
    <t>TTŠ / SAP</t>
  </si>
  <si>
    <t>Popis</t>
  </si>
  <si>
    <t>MJ</t>
  </si>
  <si>
    <t>Množstvo celkom</t>
  </si>
  <si>
    <t>Cena jednotková</t>
  </si>
  <si>
    <t>Cena celkom</t>
  </si>
  <si>
    <t>M</t>
  </si>
  <si>
    <t xml:space="preserve">Práce a dodávky M   </t>
  </si>
  <si>
    <t>kpl</t>
  </si>
  <si>
    <t>ks</t>
  </si>
  <si>
    <t>m</t>
  </si>
  <si>
    <t>sada</t>
  </si>
  <si>
    <t>Dod.-1.1</t>
  </si>
  <si>
    <t>Dod.-1.2</t>
  </si>
  <si>
    <t>Dod.-1.3</t>
  </si>
  <si>
    <t>UZEMNENIE</t>
  </si>
  <si>
    <t xml:space="preserve">CYKY-J 3x2,5   </t>
  </si>
  <si>
    <t>Mat.-1</t>
  </si>
  <si>
    <t>Mat.-2</t>
  </si>
  <si>
    <t>Mat.-3</t>
  </si>
  <si>
    <t>Mat.-4</t>
  </si>
  <si>
    <t>21-D2</t>
  </si>
  <si>
    <t xml:space="preserve">Dodávky zhotoviteľa </t>
  </si>
  <si>
    <t>ROZVÁDZAČE</t>
  </si>
  <si>
    <t>21-MD</t>
  </si>
  <si>
    <t xml:space="preserve">Medzistavenisková doprava   </t>
  </si>
  <si>
    <t>%</t>
  </si>
  <si>
    <t>21-Mont</t>
  </si>
  <si>
    <t xml:space="preserve">Elektromontáže   </t>
  </si>
  <si>
    <t>kg</t>
  </si>
  <si>
    <t>Uzemňovacie vedenie na povrchu FeZn páska uzemňovacia do 120 mm2</t>
  </si>
  <si>
    <t>Uzemňovacie vedenie na povrchu FeZn páska uzemňovacia do 300 mm2</t>
  </si>
  <si>
    <t>hod</t>
  </si>
  <si>
    <t>21-NP-M</t>
  </si>
  <si>
    <t xml:space="preserve">Drobné montážne práce   </t>
  </si>
  <si>
    <t>PPV-M</t>
  </si>
  <si>
    <t xml:space="preserve">Podiel pridružených výkonov   </t>
  </si>
  <si>
    <t>Mont.-1</t>
  </si>
  <si>
    <t>Mont.-2</t>
  </si>
  <si>
    <t>Mont.-3</t>
  </si>
  <si>
    <t>Mont.-4</t>
  </si>
  <si>
    <t xml:space="preserve">Príplatok za ukončenie tienenia kábla (v plášti) vrátane zapojenia   </t>
  </si>
  <si>
    <t>m2</t>
  </si>
  <si>
    <t>Prepojenie rozvádzčov k uzemneniu</t>
  </si>
  <si>
    <t xml:space="preserve">Protipožiarna upchávka pod rozvádzač,jednoduchá   </t>
  </si>
  <si>
    <t>210800618</t>
  </si>
  <si>
    <t>Vodič medený uložený voľne H07V-K (CYA)  450/750 V 50</t>
  </si>
  <si>
    <t xml:space="preserve">Kábel medený silový uložený pevne 1-CYKFY 1 kV 7x1,5  </t>
  </si>
  <si>
    <t xml:space="preserve">Kábel medený silový uložený pevne 1-CYKFY 1 kV 5x1,5  </t>
  </si>
  <si>
    <t xml:space="preserve">Kábel medený uložený pevne CYKY 450/750 V 5x2,5  </t>
  </si>
  <si>
    <t xml:space="preserve">Kábel medený uložený pevne CYKY 450/750 V 5x1,5  </t>
  </si>
  <si>
    <t>Kábel medený uložený pevne CYKY 450/750 V 3x2,5</t>
  </si>
  <si>
    <t>Kábel medený uložený pevne CYKY 450/750 V 3x1,5</t>
  </si>
  <si>
    <t xml:space="preserve">Označovací štítok na kábel   </t>
  </si>
  <si>
    <t>Protipožiarna upchávka pod rozvádzač, jednoduchá</t>
  </si>
  <si>
    <t xml:space="preserve">Ukončenie vodičov v rozvádzač. vč. zapojenia a vodičovej koncovky 
do 2.5 mm2   </t>
  </si>
  <si>
    <t xml:space="preserve">Ukončenie vodičov v rozvádzač. vč. zapojenia a vodičovej koncovky 
do 6 mm2   </t>
  </si>
  <si>
    <t xml:space="preserve">Náter zemniaceho pásku do 120 mm2(1x náter včít.svo riek a vyznač.žlt.pruhov)   </t>
  </si>
  <si>
    <t>210220453p</t>
  </si>
  <si>
    <t xml:space="preserve">Prepojenie rozvádzčov k FeZn  </t>
  </si>
  <si>
    <t xml:space="preserve">Protipožiarna prepážka </t>
  </si>
  <si>
    <t xml:space="preserve">Vodič medený uložený voľne H07V-U (CY) 450/750 V  16  </t>
  </si>
  <si>
    <t xml:space="preserve">Ukončenie vodičov v rozvádzač. vrátane zapojenia a vodičovej koncovky 
do 16 mm2   </t>
  </si>
  <si>
    <t>Montáž(uloženie) do lôžka alebo žľabu návestných káblov TZEKEZE, TZEKEZY 3 P x 1,0 s jadrom CU 1,0 mm</t>
  </si>
  <si>
    <t>Kábel medený uložený pevne CYKY 450/750 V 3x4</t>
  </si>
  <si>
    <t>Kábel medený uložený pevne CYKY 450/750 V 5x16</t>
  </si>
  <si>
    <t>Kábel medený uložený pevne CYKY 450/750 V 5x6</t>
  </si>
  <si>
    <t>Kábel medený uložený pevne CYKY 450/750 V 7x1,5</t>
  </si>
  <si>
    <t>Ukončenie vodičov v rozvádzač. vrátane zapojenia a vodičovej koncovky 
do 2,5 mm2</t>
  </si>
  <si>
    <t>Ukončenie vodičov v rozvádzač. vrátane zapojenia a vodičovej koncovky 
do 6 mm2</t>
  </si>
  <si>
    <t>Ukončenie vodičov v rozvádzač. vrátane zapojenia a vodičovej koncovky 
do 16 mm2</t>
  </si>
  <si>
    <t>Ukončenie celoplastových káblov zmrašť. záklopkou alebo páskou 
do 5 x 4 mm2</t>
  </si>
  <si>
    <t>Ukončenie celoplastových káblov zmrašť. záklopkou alebo páskou 
do 5 x 10-16 mm2</t>
  </si>
  <si>
    <t>Ukončenie celoplastových káblov zmrašť. záklopkou alebo páskou 
do 12 x 4 mm2</t>
  </si>
  <si>
    <t>Označovací štítok na kábel hliníkový (naviac proti norme)</t>
  </si>
  <si>
    <t>210020310p</t>
  </si>
  <si>
    <t>21-PD</t>
  </si>
  <si>
    <t>21-Mat</t>
  </si>
  <si>
    <t>Materiál</t>
  </si>
  <si>
    <t>E-W-05</t>
  </si>
  <si>
    <t>M-V-02</t>
  </si>
  <si>
    <t>bal</t>
  </si>
  <si>
    <t>E-W-12</t>
  </si>
  <si>
    <t>21-M</t>
  </si>
  <si>
    <t xml:space="preserve">Podružný materiál   </t>
  </si>
  <si>
    <t>21-ZR</t>
  </si>
  <si>
    <t xml:space="preserve">Zásobovacia réžia   </t>
  </si>
  <si>
    <t>185</t>
  </si>
  <si>
    <t>200</t>
  </si>
  <si>
    <t>l</t>
  </si>
  <si>
    <t>BLESKOZVOD</t>
  </si>
  <si>
    <t>Mat.-5</t>
  </si>
  <si>
    <t>Mat.-6</t>
  </si>
  <si>
    <t>Mat.-7</t>
  </si>
  <si>
    <t xml:space="preserve">1-CYKFY-O 5x1,5   </t>
  </si>
  <si>
    <t>E-W-08
1000005613</t>
  </si>
  <si>
    <t xml:space="preserve">CYKY-J 5x2,5   </t>
  </si>
  <si>
    <t>Mat.-8</t>
  </si>
  <si>
    <t>Mat.-9</t>
  </si>
  <si>
    <t>Lankový vodič H07V-K 1x50mm2, ZŽ, 1kV</t>
  </si>
  <si>
    <t>E-W-08</t>
  </si>
  <si>
    <t>E-W-08
1000004488</t>
  </si>
  <si>
    <t>Mat.-10</t>
  </si>
  <si>
    <t>Mat.-11</t>
  </si>
  <si>
    <t>Mat.-12</t>
  </si>
  <si>
    <t>Mat.-13</t>
  </si>
  <si>
    <t>Mat.-14</t>
  </si>
  <si>
    <t>Mat.-15</t>
  </si>
  <si>
    <t>Mat.-16</t>
  </si>
  <si>
    <t>Mat.-17</t>
  </si>
  <si>
    <t>Mat.-18</t>
  </si>
  <si>
    <t>Mat.-19</t>
  </si>
  <si>
    <t>Káblové oko pre vodič 50 mm2</t>
  </si>
  <si>
    <t>Mat.-20</t>
  </si>
  <si>
    <t>Mat.-21</t>
  </si>
  <si>
    <t>Mat.-22</t>
  </si>
  <si>
    <t>Mat.-23</t>
  </si>
  <si>
    <t>Mat.-24</t>
  </si>
  <si>
    <t>Mat.-25</t>
  </si>
  <si>
    <t>Mat.-26</t>
  </si>
  <si>
    <t>Mat.-27</t>
  </si>
  <si>
    <t>Štítok na označenie kábla, kovový</t>
  </si>
  <si>
    <t>Mat.-28</t>
  </si>
  <si>
    <t>Drobný a pomocný materiál pre upevňovanie a ukončovanie</t>
  </si>
  <si>
    <t>Mat.-29</t>
  </si>
  <si>
    <t>M-V-01</t>
  </si>
  <si>
    <t>Základná syntetická farba na kov Šedá</t>
  </si>
  <si>
    <t>Vrchná syntetická farba na kov Žltá</t>
  </si>
  <si>
    <t>Vrchná syntetická farba na kov Zelená</t>
  </si>
  <si>
    <t>Riedidlo na syntetickú farbu</t>
  </si>
  <si>
    <t>Antikorozny náter - ochrana poškodených pozinkovaných častí ocele</t>
  </si>
  <si>
    <t>Protipožiarne prestupy a prepážky</t>
  </si>
  <si>
    <t>E-V-04, 05</t>
  </si>
  <si>
    <t>Mat.-30</t>
  </si>
  <si>
    <t>Mat.-31</t>
  </si>
  <si>
    <t>Mat.-32</t>
  </si>
  <si>
    <t>Mat.-33</t>
  </si>
  <si>
    <t>Mat.-34</t>
  </si>
  <si>
    <t>Mat.-35</t>
  </si>
  <si>
    <t>Mat.-36</t>
  </si>
  <si>
    <t>Tesniaci modul s požiarnou odolnosťou triedy B-s1, vode (IP68) a hlodavcom pre káble v rozsahu Ø 28-54 mm - RM 60</t>
  </si>
  <si>
    <t>Tesniaci modul s požiarnou odolnosťou triedy B-s1, vode (IP68) a hlodavcom pre káble v rozsahu Ø 3,5-16,5 mm - RM 20W40</t>
  </si>
  <si>
    <t>Tesniaci modul s požiarnou odolnosťou triedy B-s1, vode (IP68) a hlodavcom pre káble v rozsahu Ø 10-25 mm - RM 30</t>
  </si>
  <si>
    <t>Uzemnenie</t>
  </si>
  <si>
    <t>Mat.-63</t>
  </si>
  <si>
    <t>CY-J 1x16mm2 z/ž</t>
  </si>
  <si>
    <t>Mat.-64</t>
  </si>
  <si>
    <t>Spojka C-uholníka</t>
  </si>
  <si>
    <t>Držiak prítlačný</t>
  </si>
  <si>
    <t>Vodič CYY-16mm2</t>
  </si>
  <si>
    <t>Káblové oko pre vodič 16mm2</t>
  </si>
  <si>
    <t>Farby</t>
  </si>
  <si>
    <t>Mat.-37</t>
  </si>
  <si>
    <t>Základná syntetická antikorózna farba - šedá</t>
  </si>
  <si>
    <t>Mat.-38</t>
  </si>
  <si>
    <t>Mat.-39</t>
  </si>
  <si>
    <t>Vrchná syntetická antikorózna farba - žltá</t>
  </si>
  <si>
    <t>Mat.-40</t>
  </si>
  <si>
    <t>Vrchná syntetická antikorózna farba - zelená</t>
  </si>
  <si>
    <t>Mat.-41</t>
  </si>
  <si>
    <t>Riedidlo S6006</t>
  </si>
  <si>
    <t>Materál, potrebný pri výkope</t>
  </si>
  <si>
    <t>Piesok kopaný frakcia 0-2 na pieskové lôžko</t>
  </si>
  <si>
    <t>m3</t>
  </si>
  <si>
    <t>47-M</t>
  </si>
  <si>
    <t>132201109.S</t>
  </si>
  <si>
    <t>Príplatok k cene za lepivosť pri hĺbení rýh šírky do 600 mm zapažených i nezapažených s urovnaním dna v hornine 3,  1/3 objemu výkopu</t>
  </si>
  <si>
    <t>460420022.S</t>
  </si>
  <si>
    <t>460490012.S</t>
  </si>
  <si>
    <t>174101001.S</t>
  </si>
  <si>
    <t>460620013.S</t>
  </si>
  <si>
    <t xml:space="preserve">Proviz. úprava terénu v zemine tr. 3, aby nerovnosti terénu neboli väčšie ako 2 cm od vodor.hladiny   </t>
  </si>
  <si>
    <t>460600001.S</t>
  </si>
  <si>
    <t>Naloženie zeminy, odvoz do 1 km a zloženie na skládke a jazda späť</t>
  </si>
  <si>
    <t>46-PPV</t>
  </si>
  <si>
    <t>Pridružené výkony</t>
  </si>
  <si>
    <t>Zemné práce pri extr.mont.prácach</t>
  </si>
  <si>
    <t>21-PMC</t>
  </si>
  <si>
    <t xml:space="preserve">Mimoceníkové položky   </t>
  </si>
  <si>
    <t>MCP-1</t>
  </si>
  <si>
    <t>MCP-2</t>
  </si>
  <si>
    <t>MCP-3</t>
  </si>
  <si>
    <t xml:space="preserve">Montážné mechanizmy   </t>
  </si>
  <si>
    <t>MCP-4</t>
  </si>
  <si>
    <t>MCP-5</t>
  </si>
  <si>
    <t>Vypracovanie dielenskej dokumentácie</t>
  </si>
  <si>
    <t>Predrealizačné zameranie inžiniesrkych sieti, cena je stanovená odhadom</t>
  </si>
  <si>
    <t>Základné rozpočtové náklady:</t>
  </si>
  <si>
    <t>21-HZS</t>
  </si>
  <si>
    <t xml:space="preserve">Hodinové zúčtovacie sadzby     </t>
  </si>
  <si>
    <t>HZS-1</t>
  </si>
  <si>
    <t xml:space="preserve">Individuálne skúšky   </t>
  </si>
  <si>
    <t>HZS-2</t>
  </si>
  <si>
    <t xml:space="preserve">Predkoplexné skúšky   </t>
  </si>
  <si>
    <t>HZS-3</t>
  </si>
  <si>
    <t xml:space="preserve">Komplexné skúšky   </t>
  </si>
  <si>
    <t>HZS-4</t>
  </si>
  <si>
    <t>Odborné prehliadky a odborné skúšky + revízne správy</t>
  </si>
  <si>
    <t>HZS-5</t>
  </si>
  <si>
    <t>Hodinové zúčtovacie sadzby:</t>
  </si>
  <si>
    <t>21-VRN</t>
  </si>
  <si>
    <t>Vedľajšie rozpočtové náklady</t>
  </si>
  <si>
    <t>VRN-1</t>
  </si>
  <si>
    <t>Vedľajšie rozpočtové náklady:</t>
  </si>
  <si>
    <t>Cena celkom v €, bez DPH</t>
  </si>
  <si>
    <t xml:space="preserve">Elektromontáže    </t>
  </si>
  <si>
    <t xml:space="preserve">Materiál   </t>
  </si>
  <si>
    <t>21-MCP</t>
  </si>
  <si>
    <t xml:space="preserve">Mimocenníkové položky   </t>
  </si>
  <si>
    <t>K</t>
  </si>
  <si>
    <t>Rebrík šírka 400mm, výška 60mm - žiarivý zinok</t>
  </si>
  <si>
    <t>Príchytka rebríka - žiarový zinok</t>
  </si>
  <si>
    <r>
      <t xml:space="preserve">Protipožiarná doska CETRIS do žľabu 400mm 
</t>
    </r>
    <r>
      <rPr>
        <i/>
        <sz val="8"/>
        <color theme="0" tint="-0.499984740745262"/>
        <rFont val="Arial"/>
        <family val="2"/>
        <charset val="238"/>
      </rPr>
      <t>- šírka 385mm
- hrúbka 10mm</t>
    </r>
  </si>
  <si>
    <t>460600002.S</t>
  </si>
  <si>
    <t>D</t>
  </si>
  <si>
    <t>LiV-EPI, s.r.o.</t>
  </si>
  <si>
    <t>15 01 01</t>
  </si>
  <si>
    <t>O</t>
  </si>
  <si>
    <t>t</t>
  </si>
  <si>
    <t>15 01 02</t>
  </si>
  <si>
    <t>15 01 03</t>
  </si>
  <si>
    <t>15 01 06</t>
  </si>
  <si>
    <t>15 01 10</t>
  </si>
  <si>
    <t>N</t>
  </si>
  <si>
    <t>15 02 02</t>
  </si>
  <si>
    <t>17 04 05</t>
  </si>
  <si>
    <t>17 04 07</t>
  </si>
  <si>
    <t>17 04 11</t>
  </si>
  <si>
    <t>ROZPOČET</t>
  </si>
  <si>
    <t>Ostatné 
(doprava, vplyvy, pridružené výkony, réžia, drobné montážne práce a materiál...)</t>
  </si>
  <si>
    <t>Vedľajšie rozpočtové náklady spolu:</t>
  </si>
  <si>
    <t xml:space="preserve">Zúčtovacie hodinové sadzby   </t>
  </si>
  <si>
    <t>CYKY-J 3x2,5</t>
  </si>
  <si>
    <t>Projektant:</t>
  </si>
  <si>
    <t>16 02 14</t>
  </si>
  <si>
    <t>Poznámka:</t>
  </si>
  <si>
    <t>Zvyšné časti nakladania s odpadmi sú kalkulované v stavebnom rozpočte v príslušných stavebných objektoch:</t>
  </si>
  <si>
    <t/>
  </si>
  <si>
    <t>False</t>
  </si>
  <si>
    <t>&gt;&gt;  skryté stĺpce  &lt;&lt;</t>
  </si>
  <si>
    <t>20</t>
  </si>
  <si>
    <t>v ---  nižšie sa nachádzajú doplnkové a pomocné údaje k zostavám  --- v</t>
  </si>
  <si>
    <t>JKSO:</t>
  </si>
  <si>
    <t>Miesto:</t>
  </si>
  <si>
    <t>IČO:</t>
  </si>
  <si>
    <t>IČ DPH:</t>
  </si>
  <si>
    <t>určený výberom</t>
  </si>
  <si>
    <t>Spracovateľ:</t>
  </si>
  <si>
    <t>Ing Peter Lukačovič</t>
  </si>
  <si>
    <t>Sadzba dane</t>
  </si>
  <si>
    <t>Základ dane</t>
  </si>
  <si>
    <t>Výška dane</t>
  </si>
  <si>
    <t>základná</t>
  </si>
  <si>
    <t>znížená</t>
  </si>
  <si>
    <t>zákl. prenesená</t>
  </si>
  <si>
    <t>zníž. prenesená</t>
  </si>
  <si>
    <t>nulová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</si>
  <si>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</si>
  <si>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</si>
  <si>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</si>
  <si>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</si>
  <si>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</si>
  <si>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</si>
  <si>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</si>
  <si>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</si>
  <si>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Typ</t>
  </si>
  <si>
    <t>0</t>
  </si>
  <si>
    <t>1</t>
  </si>
  <si>
    <t>KRYCÍ LIST ROZPOČTU</t>
  </si>
  <si>
    <t xml:space="preserve"> 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</si>
  <si>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</si>
  <si>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</si>
  <si>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</si>
  <si>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</si>
  <si>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</si>
  <si>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</si>
  <si>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</si>
  <si>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</si>
  <si>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8 - Rúrové vedenie</t>
  </si>
  <si>
    <t xml:space="preserve">    9 - Ostatné konštrukcie a práce-búranie</t>
  </si>
  <si>
    <t xml:space="preserve">    99 - Presun hmôt HSV</t>
  </si>
  <si>
    <t>M - Práce a dodávky M</t>
  </si>
  <si>
    <t>PČ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</si>
  <si>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</si>
  <si>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</si>
  <si>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</si>
  <si>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</si>
  <si>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</si>
  <si>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</si>
  <si>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</si>
  <si>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</si>
  <si>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</si>
  <si>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</si>
  <si>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</si>
  <si>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</si>
  <si>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</si>
  <si>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119001801.S</t>
  </si>
  <si>
    <t>Ochranné zábradlie okolo výkopu, drevené výšky 1,10 m dvojtyčové</t>
  </si>
  <si>
    <t>4</t>
  </si>
  <si>
    <t>2</t>
  </si>
  <si>
    <t>162301121.S</t>
  </si>
  <si>
    <t>167101102.S</t>
  </si>
  <si>
    <t>Nakladanie neuľahnutého výkopku z hornín tr.1-4 nad 100 do 1000 m3</t>
  </si>
  <si>
    <t>171201202.S</t>
  </si>
  <si>
    <t>Uloženie sypaniny na skládky nad 100 do 1000 m3</t>
  </si>
  <si>
    <t>Zakladanie</t>
  </si>
  <si>
    <t>273313611.S</t>
  </si>
  <si>
    <t>Betón základových dosiek, prostý tr. C 16/20</t>
  </si>
  <si>
    <t>8</t>
  </si>
  <si>
    <t>Rúrové vedenie</t>
  </si>
  <si>
    <t>286130032000.S</t>
  </si>
  <si>
    <t>Rúra HDPE na vodu PE100 PN10 SDR17 200x11,9x12 m</t>
  </si>
  <si>
    <t>9</t>
  </si>
  <si>
    <t>Ostatné konštrukcie a práce-búranie</t>
  </si>
  <si>
    <t>99</t>
  </si>
  <si>
    <t>Presun hmôt HSV</t>
  </si>
  <si>
    <t>998289011.S</t>
  </si>
  <si>
    <t>Presun hmôt pre kábelovody (828 7, 828 8, 3) akéhokoľvek rozsahu</t>
  </si>
  <si>
    <t>Práce a dodávky M</t>
  </si>
  <si>
    <t>3</t>
  </si>
  <si>
    <t>64</t>
  </si>
  <si>
    <t>65</t>
  </si>
  <si>
    <t>Elektromontáže</t>
  </si>
  <si>
    <t>Mont.-5</t>
  </si>
  <si>
    <t>Mont.-6</t>
  </si>
  <si>
    <t>Mont.-7</t>
  </si>
  <si>
    <t>210950111</t>
  </si>
  <si>
    <t>66</t>
  </si>
  <si>
    <t>67</t>
  </si>
  <si>
    <t>5</t>
  </si>
  <si>
    <t>46-M</t>
  </si>
  <si>
    <t>256</t>
  </si>
  <si>
    <t>Rozvinutie a uloženie výstražnej fólie z PE do ryhy, šírka do 33 cm</t>
  </si>
  <si>
    <t>128</t>
  </si>
  <si>
    <t>68</t>
  </si>
  <si>
    <t>6</t>
  </si>
  <si>
    <t>69</t>
  </si>
  <si>
    <t>7</t>
  </si>
  <si>
    <t>70</t>
  </si>
  <si>
    <t>71</t>
  </si>
  <si>
    <t>72</t>
  </si>
  <si>
    <t>10</t>
  </si>
  <si>
    <t>73</t>
  </si>
  <si>
    <t>11</t>
  </si>
  <si>
    <t>74</t>
  </si>
  <si>
    <t>12</t>
  </si>
  <si>
    <t>75</t>
  </si>
  <si>
    <t>Prevádzkové vplyvy</t>
  </si>
  <si>
    <t>Ostatné
(doprava, okolité vplyvy, drobné montážne práce, pridružené výkony, podružný  materiál, zásobovacia réžia a iné)</t>
  </si>
  <si>
    <t>Názov zákazky:</t>
  </si>
  <si>
    <t>Stupeň:</t>
  </si>
  <si>
    <t>Objekt:</t>
  </si>
  <si>
    <t>DCC:</t>
  </si>
  <si>
    <t>Počet listov:</t>
  </si>
  <si>
    <t>Výtlačok</t>
  </si>
  <si>
    <t>c</t>
  </si>
  <si>
    <t>b</t>
  </si>
  <si>
    <t>a</t>
  </si>
  <si>
    <t>Názov zmeny</t>
  </si>
  <si>
    <t>Dátum</t>
  </si>
  <si>
    <t>Vykonal</t>
  </si>
  <si>
    <t>&amp;ECA</t>
  </si>
  <si>
    <t>Ing. Laluha</t>
  </si>
  <si>
    <t>15709 - Nižná / Tr 110/22kV</t>
  </si>
  <si>
    <t>- komplexná rekonštrukcia</t>
  </si>
  <si>
    <t>D. Dokumentácia stavebných objektov a prevádzkových súborov</t>
  </si>
  <si>
    <t>P01_PS01_Demontáže</t>
  </si>
  <si>
    <t>P02_PS04_Transformátory 110kV</t>
  </si>
  <si>
    <t>P03_PS06_Tlmivky a odporníky</t>
  </si>
  <si>
    <t>P04_PS09_R110kV</t>
  </si>
  <si>
    <t>P05_PS10_R22kV</t>
  </si>
  <si>
    <t>P06_PS30_RIS</t>
  </si>
  <si>
    <t>P07_PS31_Elektrické ochrany</t>
  </si>
  <si>
    <t>P08_PS50_VLSP striedavá</t>
  </si>
  <si>
    <t>P09_PS51_VLSP jednosmerná</t>
  </si>
  <si>
    <t>P10_PS52_VLSP zabezpečená</t>
  </si>
  <si>
    <t>P11_PS53_VLSP akumulátory</t>
  </si>
  <si>
    <t>P13_PS60_ASDR</t>
  </si>
  <si>
    <t>P14_PS70_Obchodné meranie</t>
  </si>
  <si>
    <t>P15_PS73_Technologické meranie</t>
  </si>
  <si>
    <t>P16_PS80_Ochranné a pracovné pomôcky</t>
  </si>
  <si>
    <t>P17_PS92_Bezpečnostné značenie a ochranné pomôcky</t>
  </si>
  <si>
    <t>S01_SO11_Vedenia 22kV</t>
  </si>
  <si>
    <t>S02_SO31_Rozvodňa 110kV</t>
  </si>
  <si>
    <t>S03_SO32_Stanovište transformátorov</t>
  </si>
  <si>
    <t>S04_SO33_Stanovište tlmiviek a odporníkov</t>
  </si>
  <si>
    <t>S06_SO36_Technologické domčeky</t>
  </si>
  <si>
    <t>S07_SO37_SO38_SO39_Vonkajšie osvetlenie</t>
  </si>
  <si>
    <t>S08_SO41_Vnútorné komunikácie</t>
  </si>
  <si>
    <t>S09_SO42_Káblové kanály</t>
  </si>
  <si>
    <t>S11_SO47_Vonkajšie oplotenie</t>
  </si>
  <si>
    <t>S12_SO48_Vnútorné oplotenie</t>
  </si>
  <si>
    <t>S13_SO49_Demolácie</t>
  </si>
  <si>
    <t>S14_SO50_Uzemnenie</t>
  </si>
  <si>
    <t>S15_SO63_Dažďová kanalizácia</t>
  </si>
  <si>
    <t>S17_SO71_Vodovodná prípojka</t>
  </si>
  <si>
    <t>210100259p1</t>
  </si>
  <si>
    <t>Príplatok za ukončenie tienenia kábla vrátane zapojenia</t>
  </si>
  <si>
    <t>Ukončenie Cu a Al drôtov a lán včítane zapojenie, jedna žila,
vodič s priemerom do 50mm2</t>
  </si>
  <si>
    <t xml:space="preserve">Predkomplexné skúšky   </t>
  </si>
  <si>
    <t>Stredoslovenská distribučná, a. s., Pri Rajčianke 2927/8, 010 47 Žilina</t>
  </si>
  <si>
    <t>Tr 110/22 kV Nižná</t>
  </si>
  <si>
    <t xml:space="preserve">Osadenie kotvy prievlakovej HM 8 do tvrdého kameňa, jednoduchého betónu a železobetónu   </t>
  </si>
  <si>
    <t>210020308p</t>
  </si>
  <si>
    <t xml:space="preserve">Káblový rebrík, pozink. vrátane príslušenstva, na výložníku bez veka   </t>
  </si>
  <si>
    <t xml:space="preserve">Osadenie polyamidovej príchytky HM 8 do tvrdého kameňa, jednoduchého betónu a železobetónu   </t>
  </si>
  <si>
    <t>Protipožiarny prestup , poskladanie  (42ks)</t>
  </si>
  <si>
    <t>Protipožiarná doska PROMATECT H 
(uložená do žlabu a na oddelenie VN vývodov od T101 T102)</t>
  </si>
  <si>
    <t>Nátery</t>
  </si>
  <si>
    <t>Uzemňovacie vedenie v zemi FeZn do 120 mm2 vrátane izolácie spojov</t>
  </si>
  <si>
    <t>Narezanie samolepiaca hydroizolácia na štvorce rozmeru 25x25cm   (50m2)</t>
  </si>
  <si>
    <t>Zvarovanie križujúceho sa zemňovacie vedenie v zemi FeZn  (400ks)</t>
  </si>
  <si>
    <t>Zatavenie zvarovaných spojov zemniaceho pásku asfaltovou lepenkou, asfaltovým náterom</t>
  </si>
  <si>
    <t xml:space="preserve">Vodorovný penetračný náter proti zemnej vlhkosti </t>
  </si>
  <si>
    <t>E-W-20</t>
  </si>
  <si>
    <t>Oceľ pásková pozinkovaná FeZn 30x4</t>
  </si>
  <si>
    <t>E-W-58</t>
  </si>
  <si>
    <r>
      <t xml:space="preserve">Kruhový vodič FeZn </t>
    </r>
    <r>
      <rPr>
        <sz val="8"/>
        <color rgb="FF0000FF"/>
        <rFont val="Aptos Narrow"/>
        <family val="2"/>
      </rPr>
      <t>Ø</t>
    </r>
    <r>
      <rPr>
        <i/>
        <sz val="8"/>
        <color rgb="FF0000FF"/>
        <rFont val="Arial"/>
        <family val="2"/>
        <charset val="238"/>
      </rPr>
      <t>10</t>
    </r>
  </si>
  <si>
    <t>C-711-12</t>
  </si>
  <si>
    <t>Lepenka asfaltová - izolácia zemniacich spojov 
(25x25cm = 2ks na jeden spoj)</t>
  </si>
  <si>
    <t>C-711-22</t>
  </si>
  <si>
    <t>Penetračný náter (1bal=5kg)</t>
  </si>
  <si>
    <t>460420001.S</t>
  </si>
  <si>
    <t xml:space="preserve">Zriadenie káblového lôžka z preosiatej zeminy v ryhe šírky do 65 cm, hrúbky vrstvy 
5 cm.  (52,5m3)   </t>
  </si>
  <si>
    <t>Meranie krokových a dotykových napätí a impedancie uzemňovacej sústavy</t>
  </si>
  <si>
    <t xml:space="preserve">Káblový rebrík a Drôtený žľab, pozink. vrátane príslušenstva, na výložníku bez veka   </t>
  </si>
  <si>
    <t xml:space="preserve">Osadenie kotvy prievlakovej HM 10 do tvrdého kameňa, jednoduchého betónu a železobetónu   </t>
  </si>
  <si>
    <t>Káblové trasy v BSP,  1kpl obsahuje:</t>
  </si>
  <si>
    <t>bal.</t>
  </si>
  <si>
    <t>kpl.</t>
  </si>
  <si>
    <t>Káblové trasy v BSP osvetlenie,  1kpl obsahuje:</t>
  </si>
  <si>
    <t>Káblove trasy v miestnostiach T21 a T22, 1kpl obsahuje:</t>
  </si>
  <si>
    <t>Vertikálny káblový systém VN, 1kpl obsahuje:</t>
  </si>
  <si>
    <t>Ostatný materiál pre BSP trasy, 1kpl obsahuje:</t>
  </si>
  <si>
    <r>
      <t xml:space="preserve">Protipožiarná doska CETRIS do žľabu 200mm 
</t>
    </r>
    <r>
      <rPr>
        <i/>
        <sz val="8"/>
        <color theme="0" tint="-0.499984740745262"/>
        <rFont val="Arial"/>
        <family val="2"/>
        <charset val="238"/>
      </rPr>
      <t>- šírka 185mm
- hrúbka 10mm</t>
    </r>
  </si>
  <si>
    <t>Káblový žľab klik šírka 400mm, výška 60mm</t>
  </si>
  <si>
    <t>Spojka káblového žľab</t>
  </si>
  <si>
    <t xml:space="preserve">Spojka káblového žľabu uhlová </t>
  </si>
  <si>
    <t>Spojka káblového žľabu otočná</t>
  </si>
  <si>
    <t>Koleno káblového žľabu 90°</t>
  </si>
  <si>
    <t xml:space="preserve">T-kus káblového žľabu </t>
  </si>
  <si>
    <t>C-uholník montážny</t>
  </si>
  <si>
    <t>Skrutka (komplet) (100ks)</t>
  </si>
  <si>
    <t>Podložka veľkoplošná (100ks)</t>
  </si>
  <si>
    <t xml:space="preserve">Skrutka do betónu - Zinc Flake </t>
  </si>
  <si>
    <t xml:space="preserve">Ochranná koncovka </t>
  </si>
  <si>
    <t>Výložník šírka 200mm</t>
  </si>
  <si>
    <t>Výložník šírka 400mm</t>
  </si>
  <si>
    <t>Výložník šírka 500mm</t>
  </si>
  <si>
    <t>Výložník šírka 300mm</t>
  </si>
  <si>
    <t xml:space="preserve">Výložník šírka 500mm </t>
  </si>
  <si>
    <t xml:space="preserve">Výložník šírka 700mm </t>
  </si>
  <si>
    <t>Výložník šírka 800mm</t>
  </si>
  <si>
    <t>Výložník šírka 900mm</t>
  </si>
  <si>
    <t>Skrutka (komplet)</t>
  </si>
  <si>
    <t>Skrutka s polg. hlavou kpl. (100ks)</t>
  </si>
  <si>
    <t>Dištančný plech</t>
  </si>
  <si>
    <t>Drôtený žľab šírka 200mm, výška 60mm</t>
  </si>
  <si>
    <t>Skrutková spojka drôteného žľabu</t>
  </si>
  <si>
    <t xml:space="preserve">Výložník zosilený </t>
  </si>
  <si>
    <t xml:space="preserve">Výložník </t>
  </si>
  <si>
    <t xml:space="preserve">Kotva prievlaková </t>
  </si>
  <si>
    <t>Skrutka (komplet)  (100ks)</t>
  </si>
  <si>
    <t xml:space="preserve">Rebrík šírka 400mm, výška 60mm </t>
  </si>
  <si>
    <t xml:space="preserve">Rebrík šírka 200mm, výška 60mm </t>
  </si>
  <si>
    <t>Držiak trojuholníkový</t>
  </si>
  <si>
    <t>Spojka rebríka</t>
  </si>
  <si>
    <t xml:space="preserve">Spojka rebríka otočná </t>
  </si>
  <si>
    <t xml:space="preserve">Spojka rebríka uhlová </t>
  </si>
  <si>
    <t xml:space="preserve">Zostava na upevnenie rebríka - žiar. </t>
  </si>
  <si>
    <t xml:space="preserve">Skrutka s rombovou mat. (kpl) - žiar.zinok </t>
  </si>
  <si>
    <t xml:space="preserve">Príchytka rebríka </t>
  </si>
  <si>
    <t xml:space="preserve">Strmeňová príchytka SONAP </t>
  </si>
  <si>
    <t>Káblová objímka 3x(24-36mm)</t>
  </si>
  <si>
    <t xml:space="preserve">Matica rombová - žiarový zinok </t>
  </si>
  <si>
    <t>Závitový kolík, M10 x 150 mm - žiar. Zinok</t>
  </si>
  <si>
    <t>Podložka (bal. 100ks) - žiarový zinok</t>
  </si>
  <si>
    <t xml:space="preserve">Matica (100ks) - žiarový zinok </t>
  </si>
  <si>
    <t xml:space="preserve">Káblový žľab klik šírka 100mm, výška 60mm </t>
  </si>
  <si>
    <t xml:space="preserve">Koleno káblového žľabu 90° </t>
  </si>
  <si>
    <t xml:space="preserve">Križovatka káblového žľabu </t>
  </si>
  <si>
    <t>Držiak nástenný-stropný</t>
  </si>
  <si>
    <t xml:space="preserve">Kotva rýchloupínacia </t>
  </si>
  <si>
    <t xml:space="preserve">Zatĺkacia kotva </t>
  </si>
  <si>
    <t>Závitová tyč</t>
  </si>
  <si>
    <t>Podložka (100ks)</t>
  </si>
  <si>
    <t>Matica (100ks)</t>
  </si>
  <si>
    <t xml:space="preserve">Držiak prítlačný </t>
  </si>
  <si>
    <t xml:space="preserve">Spojka žľabu </t>
  </si>
  <si>
    <t xml:space="preserve">Rebrík šírka 600mm, výška 120mm </t>
  </si>
  <si>
    <t xml:space="preserve">Rebrík šírka 600mm, výška 55mm </t>
  </si>
  <si>
    <t xml:space="preserve">C-uholník montážny </t>
  </si>
  <si>
    <t xml:space="preserve">Základňa stropná </t>
  </si>
  <si>
    <t xml:space="preserve">Skrutka s polguľovou hlavou kpl. (100ks) </t>
  </si>
  <si>
    <t xml:space="preserve">Ochranná krytka </t>
  </si>
  <si>
    <t xml:space="preserve">Káblová objímka 3x(24-36mm) </t>
  </si>
  <si>
    <t xml:space="preserve">Káblová objímka (16-27mm) </t>
  </si>
  <si>
    <t xml:space="preserve">Závitový kolík, M10 x 150 mm - žiar. zinok </t>
  </si>
  <si>
    <t xml:space="preserve">Podložka (bal. 100ks) - žiarový zinok </t>
  </si>
  <si>
    <t xml:space="preserve">C-uholník </t>
  </si>
  <si>
    <t xml:space="preserve">Spojka pre C-uholník </t>
  </si>
  <si>
    <t>Skrutka s polguľovou hlavou (komplet)  (100ks)</t>
  </si>
  <si>
    <t xml:space="preserve">Káblová objímka 3x(24-36mm) (PA6GF30) </t>
  </si>
  <si>
    <t>Tesniaci prestup , poskladanie (14ks)</t>
  </si>
  <si>
    <t>Protipožiarna prepážka jednodochá, Mäkká upchávka</t>
  </si>
  <si>
    <t>Kruhový rám s požiarnou odolnosťou B-s1 Ø 200 mm, materiál: Nerez R 200</t>
  </si>
  <si>
    <t>Tesniaci modul s požiarnou odolnosťou triedy B-s1, vode (IP68) a hlodavcom pre káble v rozsahu Ø 3-11 mm - RM 15</t>
  </si>
  <si>
    <t>Tesniaci modul s požiarnou odolnosťou triedy B-s1, vode (IP68) a hlodavcom, rezerva - RM30/0</t>
  </si>
  <si>
    <t>Tesniaci modul bez jadra s požiarnou odolnosťou triedy B-s1, vode (IP68) a hlodavcom pre káble v rozsahu Ø 28-54 mm - RM 60 WOC</t>
  </si>
  <si>
    <t>Protipožiarne prepážky</t>
  </si>
  <si>
    <r>
      <t xml:space="preserve">Protipožiarna prepážka jednoduchá, pre 2x2 rúr
</t>
    </r>
    <r>
      <rPr>
        <i/>
        <sz val="8"/>
        <color theme="0" tint="-0.499984740745262"/>
        <rFont val="Arial"/>
        <family val="2"/>
        <charset val="238"/>
      </rPr>
      <t>- Protipožiarná doska, hr. 25mm (2,43 m2)
- Doska z mineralnej vlny, hr.50mm, min. 140 kg/m3, trieda reakcie na oheň A1 (1,13 m2)
- Minerálna vlna, hr. 100mm, min. 40 kg/m3, trieda reakcie na oheň A1, hr.100mm) (0,33 m2) 
- Protipožiarny tmel (1400ml)
- Protipožiarny náter, na vodnej báze (3,7 kg)</t>
    </r>
  </si>
  <si>
    <r>
      <t xml:space="preserve">Protipožiarna prepážka jednoduchá, pre 3x1 rúr
</t>
    </r>
    <r>
      <rPr>
        <i/>
        <sz val="8"/>
        <color theme="0" tint="-0.499984740745262"/>
        <rFont val="Arial"/>
        <family val="2"/>
        <charset val="238"/>
      </rPr>
      <t>- Protipožiarná doska, hr. 25mm (1,93 m2)
- Doska z mineralnej vlny, hr.50mm, min. 140 kg/m3, trieda reakcie na oheň A1 (1,69 m2)
- Minerálna vlna, hr. 100mm, min. 40 kg/m3, trieda reakcie na oheň A1, hr.100mm) (0,49 m2)
- Protipožiarny tmel (1900ml) 
- Protipožiarny náter, na vodnej báze (5,2 kg)</t>
    </r>
  </si>
  <si>
    <r>
      <t xml:space="preserve">Protipožiarna prepážka jednoduchá, pre 4x1 rúr
</t>
    </r>
    <r>
      <rPr>
        <i/>
        <sz val="8"/>
        <color theme="0" tint="-0.499984740745262"/>
        <rFont val="Arial"/>
        <family val="2"/>
        <charset val="238"/>
      </rPr>
      <t>- Protipožiarná doska, hr. 25mm (1,5 m2)
- Doska z mineralnej vlny, hr.50mm, min. 140 kg/m3, trieda reakcie na oheň A1 (1,70 m2)
- Minerálna vlna, hr. 100mm, min. 40 kg/m3, trieda reakcie na oheň A1, hr.100mm) (0,45 m2) 
- Protipožiarny tmel (1700ml)
- Protipožiarny náter, na vodnej báze (3,5 kg)</t>
    </r>
  </si>
  <si>
    <t>Dopravné náklady poradcu na stavbu pre VN tesniac prestupu</t>
  </si>
  <si>
    <t>Káblové trasy v káblových kanáloch,  1kpl obsahuje:</t>
  </si>
  <si>
    <t>Káblové trasy pre osvetlenie,  1kpl obsahuje:</t>
  </si>
  <si>
    <t>Ostatný materiál pre KK trasy,  1kpl obsahuje:</t>
  </si>
  <si>
    <r>
      <t xml:space="preserve">Oceľ pozinkovaná pásková FeZn 30x4mm
</t>
    </r>
    <r>
      <rPr>
        <i/>
        <sz val="8"/>
        <color theme="0" tint="-0.499984740745262"/>
        <rFont val="Arial"/>
        <family val="2"/>
        <charset val="238"/>
      </rPr>
      <t>- hmotnosť 0,94kg/m</t>
    </r>
  </si>
  <si>
    <r>
      <t xml:space="preserve">Riedidlo S 6006 SYNRED (1l=0,85kg)
</t>
    </r>
    <r>
      <rPr>
        <i/>
        <sz val="8"/>
        <color theme="0" tint="-0.499984740745262"/>
        <rFont val="Arial"/>
        <family val="2"/>
        <charset val="238"/>
      </rPr>
      <t>- riedenie syntetických a olejových náterov
- riediteľnosť 1:1</t>
    </r>
  </si>
  <si>
    <t>Uhol rebríka 90° - žiar. Zinok, -atyp 600 polomer</t>
  </si>
  <si>
    <t>Spojka rebríka - žiarový zinok</t>
  </si>
  <si>
    <t>Spojka rebríka otočná - žiarový zinok</t>
  </si>
  <si>
    <t>Spojka rebríka rohová univerzálna  - žiarový zinok</t>
  </si>
  <si>
    <t>C-uholník montážny - žiar. Zinok</t>
  </si>
  <si>
    <t>Skrutka do betónu - Zinc Flake</t>
  </si>
  <si>
    <t>Výložník</t>
  </si>
  <si>
    <t>Držiak - žiarový zinok</t>
  </si>
  <si>
    <t>Kotva prievlaková - žiarový zinok</t>
  </si>
  <si>
    <t>Skrutka s rombovou mat. (kpl) - žiar.zinok</t>
  </si>
  <si>
    <t>Skrutka s polguľovou hlavou kpl. (100ks) - žiar. Zinok</t>
  </si>
  <si>
    <t>Podložka veľkoplošná - žiar. zinok (100ks)</t>
  </si>
  <si>
    <t>Ochranná koncovka</t>
  </si>
  <si>
    <t>Káblová objímka 34-54 mm (PA6GF30)</t>
  </si>
  <si>
    <t>Káblová objímka 3x(37-52mm) (PA6GF30)</t>
  </si>
  <si>
    <t>Matica rombová - žiarový zinok</t>
  </si>
  <si>
    <t>Matica (100ks) - žiarový zinok</t>
  </si>
  <si>
    <t>Káblový žľab šírka 50mm, výška 60mm - žiarivý zinok</t>
  </si>
  <si>
    <t>Kryt káblového žľabu šírka 50mm - žiarivý zinok</t>
  </si>
  <si>
    <t>Výložník - žiarivý zinok</t>
  </si>
  <si>
    <t>Skrutka s polg. hlavou kpl. - žiarivý zinok (100ks)</t>
  </si>
  <si>
    <r>
      <t>Protipožiarna prepážka, Mäkká upchávka   
-</t>
    </r>
    <r>
      <rPr>
        <i/>
        <sz val="8"/>
        <color theme="0" tint="-0.499984740745262"/>
        <rFont val="Arial"/>
        <family val="2"/>
        <charset val="238"/>
      </rPr>
      <t xml:space="preserve"> Minerálna vlna, hr. 100mm, min. 40 kg/m3, trieda reakcie na oheň A1, hr.100mm) (0,16 m2) 
- Protipožiarny tmel (600ml) 
- Protipožiarny náter, na vodnej báze (0,2 kg)</t>
    </r>
  </si>
  <si>
    <t>Kruhový rám bez požiarnej odolnosti Ø 150 mm, materiál: Nerez</t>
  </si>
  <si>
    <t xml:space="preserve">Tesniaci modul bez požiarnej odolnosti, s odolnosťou voči vode (IP68) a hlodavcom pre dvojicu káblov v rozsahu Ø 4-13 mm </t>
  </si>
  <si>
    <t>Tesniaci modul bez požiarnej odolnosti, s odolnosťou voči vode (IP68) a hlodavcom pre dvojicu káblov v rozsahu Ø 4-13 mm</t>
  </si>
  <si>
    <t xml:space="preserve">Tesniaci modul bez požiarnej odolnosti, s odolnosťou voči vode (IP68) a hlodavcom pre dvojicu káblov v rozsahu Ø 10-23,5 mm </t>
  </si>
  <si>
    <t xml:space="preserve">Tesniaci modul s požiarnou odolnosťou triedy B-s1, vode (IP68) a hlodavcom pre káble v rozsahu Ø 3,5-16,5 mm </t>
  </si>
  <si>
    <t>Tesniaci modul s požiarnou odolnosťou triedy B-s1, vode (IP68) a hlodavcom pre káble v rozsahu Ø 10-25 mm</t>
  </si>
  <si>
    <t>Tesniaci modul s požiarnou odolnosťou triedy B-s1, vode (IP68) a hlodavcom pre káble v rozsahu Ø 28-54 mm</t>
  </si>
  <si>
    <t xml:space="preserve">Tesniaci modul bez jadra s požiarnou odolnosťou triedy B-s1, vode (IP68) a hlodavcom pre káble v rozsahu Ø 28-54 mm </t>
  </si>
  <si>
    <t>Kompresná jednotka pre utesnenie prestupu, materiál: Nerez</t>
  </si>
  <si>
    <t>Dištančná doštička pre oddelenie jednotlivých tesniacich vrstiev, materiál: Nerez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</si>
  <si>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</si>
  <si>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</si>
  <si>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</si>
  <si>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</si>
  <si>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</si>
  <si>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</si>
  <si>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</si>
  <si>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</si>
  <si>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</si>
  <si>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</si>
  <si>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</si>
  <si>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</si>
  <si>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</si>
  <si>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27</t>
  </si>
  <si>
    <t>28</t>
  </si>
  <si>
    <t>ČS:</t>
  </si>
  <si>
    <t>Kruhové tesnenie bez požiarnej odolnosti Ø 75 mm pre káble Ø 9-33 mm, materiál: 
Nerez</t>
  </si>
  <si>
    <t>Tesniaci modul s požiarnou odolnosťou triedy B-s1, vode (IP68) a hlodavcom, 
rezerva</t>
  </si>
  <si>
    <t>Mat.-42</t>
  </si>
  <si>
    <t>Mat.-43</t>
  </si>
  <si>
    <t>Mat.-44</t>
  </si>
  <si>
    <t>Zmiešané obaly  D1</t>
  </si>
  <si>
    <t>17 01 03</t>
  </si>
  <si>
    <t>Škridly a obkladový materiál a keramika  D1</t>
  </si>
  <si>
    <t>17 06 04</t>
  </si>
  <si>
    <r>
      <rPr>
        <b/>
        <sz val="10"/>
        <color rgb="FF0000FF"/>
        <rFont val="Arial CE"/>
        <family val="2"/>
        <charset val="238"/>
      </rPr>
      <t>Likvidácia odpadov - náklady za zhodnoteľa</t>
    </r>
    <r>
      <rPr>
        <b/>
        <sz val="8"/>
        <color rgb="FF0000FF"/>
        <rFont val="Arial CE"/>
        <family val="2"/>
        <charset val="238"/>
      </rPr>
      <t xml:space="preserve">
</t>
    </r>
    <r>
      <rPr>
        <b/>
        <sz val="8"/>
        <color theme="0" tint="-0.499984740745262"/>
        <rFont val="Arial CE"/>
        <family val="2"/>
        <charset val="238"/>
      </rPr>
      <t xml:space="preserve">(zahŕňa materiál </t>
    </r>
    <r>
      <rPr>
        <b/>
        <sz val="8"/>
        <rFont val="Arial CE"/>
        <family val="2"/>
        <charset val="238"/>
      </rPr>
      <t>na zhodnotenie</t>
    </r>
    <r>
      <rPr>
        <b/>
        <sz val="8"/>
        <color theme="0" tint="-0.499984740745262"/>
        <rFont val="Arial CE"/>
        <family val="2"/>
        <charset val="238"/>
      </rPr>
      <t>)</t>
    </r>
  </si>
  <si>
    <r>
      <rPr>
        <b/>
        <sz val="10"/>
        <color rgb="FF0000FF"/>
        <rFont val="Arial CE"/>
        <family val="2"/>
        <charset val="238"/>
      </rPr>
      <t>Likvidácia odpadov - náklady za kovošrot</t>
    </r>
    <r>
      <rPr>
        <b/>
        <sz val="8"/>
        <color rgb="FF0000FF"/>
        <rFont val="Arial CE"/>
        <family val="2"/>
        <charset val="238"/>
      </rPr>
      <t xml:space="preserve">
</t>
    </r>
    <r>
      <rPr>
        <b/>
        <i/>
        <sz val="8"/>
        <color theme="0" tint="-0.499984740745262"/>
        <rFont val="Arial CE"/>
        <family val="2"/>
        <charset val="238"/>
      </rPr>
      <t>(zahŕňa pristavenie kontajnera, príp. nákladného auta, naložnie odpadu, odvoz odpadu do vzdialenosti 2 km a jeho uskladnenie na skládke)</t>
    </r>
  </si>
  <si>
    <t>17 04 02</t>
  </si>
  <si>
    <t xml:space="preserve">Chránička HDPE 40   </t>
  </si>
  <si>
    <t>262</t>
  </si>
  <si>
    <t>170</t>
  </si>
  <si>
    <t>460</t>
  </si>
  <si>
    <r>
      <t xml:space="preserve">Rozvádzač RVO
</t>
    </r>
    <r>
      <rPr>
        <i/>
        <sz val="8"/>
        <color rgb="FF00B050"/>
        <rFont val="Arial CE"/>
        <family val="2"/>
        <charset val="238"/>
      </rPr>
      <t xml:space="preserve">(Špecifikované v VVaZ) </t>
    </r>
  </si>
  <si>
    <r>
      <t xml:space="preserve">Miestna skrinka MX
</t>
    </r>
    <r>
      <rPr>
        <i/>
        <sz val="8"/>
        <color rgb="FF00B050"/>
        <rFont val="Arial CE"/>
        <family val="2"/>
        <charset val="238"/>
      </rPr>
      <t xml:space="preserve">(Špecifikované v VVaZ) </t>
    </r>
  </si>
  <si>
    <t>Montáž krabíc alebo skríň s prístrojmi do váhy 5 kg</t>
  </si>
  <si>
    <t>Zapojenie svietidla 1x svetelný LED zdroj</t>
  </si>
  <si>
    <t>Montáž a zapojenie LED svietidla / reflektora na konzolu, 1x svetelný zdroj</t>
  </si>
  <si>
    <t>Montáž svietidla na portipožiarnu stenu stanovišťa tr.</t>
  </si>
  <si>
    <t>Osadenie betónového prefabrikovaného základu, uchytenie a vystredenie do roviny</t>
  </si>
  <si>
    <t>Montáž prírubových stožiarov</t>
  </si>
  <si>
    <t>Montáž konzoly pre svietidlá vonkajšieho osvetlenia</t>
  </si>
  <si>
    <t>Montáž konzoly pre uchytenie reflektoru/skrinky na stožiar</t>
  </si>
  <si>
    <t>Elektrovýstroj stožiara pre 1 okruh</t>
  </si>
  <si>
    <t>Montáž inštalačnej krabice na stenu (pod ovládacie tlačítko)</t>
  </si>
  <si>
    <t>Jednopólový spínač - radenie 1, nástenný IP 55, vrátane zapojenia</t>
  </si>
  <si>
    <t>Kábel medený uložený pevne CYKY 450/750 V 2x1,5</t>
  </si>
  <si>
    <t>210800147</t>
  </si>
  <si>
    <r>
      <t xml:space="preserve">Rúrka ohybná elektroinštalačná z PVC typ  </t>
    </r>
    <r>
      <rPr>
        <sz val="8"/>
        <rFont val="Calibri"/>
        <family val="2"/>
        <charset val="238"/>
      </rPr>
      <t>Ø32</t>
    </r>
    <r>
      <rPr>
        <sz val="8"/>
        <rFont val="Arial CE"/>
        <family val="2"/>
        <charset val="238"/>
      </rPr>
      <t>, uložená pevne</t>
    </r>
  </si>
  <si>
    <r>
      <t xml:space="preserve">Rúrka pevná oceľová typ </t>
    </r>
    <r>
      <rPr>
        <sz val="8"/>
        <rFont val="Calibri"/>
        <family val="2"/>
        <charset val="238"/>
      </rPr>
      <t>Ø</t>
    </r>
    <r>
      <rPr>
        <sz val="8"/>
        <rFont val="Arial CE"/>
        <family val="2"/>
        <charset val="238"/>
      </rPr>
      <t>20, uložená pevne</t>
    </r>
  </si>
  <si>
    <t>SVIETIDLÁ</t>
  </si>
  <si>
    <t>LED svietidlo BGP281 T25 LED30-4S/740 PSA DM11 FG 
18,9 W, 3000 lm, 4000K, CRI=70, IP66</t>
  </si>
  <si>
    <t>LED svietidlo BGP281 T25 LED80-4S/740 PSA DX50 FG 
50,0 W, 8000 lm, 4000K, CRI=70, IP66</t>
  </si>
  <si>
    <t>LED svietidlo BVP651 T25 1 xLED550-4S/740 S
345,0 W, 56000 lm, 4000K, CRI=70, IP66</t>
  </si>
  <si>
    <t>LED svietidlo EUROPA-LED-7600-258-4K
54,0 W, 7600 lm, 4000K, CRI=80, IP66</t>
  </si>
  <si>
    <t>STOŽIARE, KOZNOLY A ZÁKLADY</t>
  </si>
  <si>
    <t>Stožiar vonkajšieho osvetlenia kuželový, žiarovo zinkovaný, prírubový
STK 60/50/3PK12-Z, H=5m</t>
  </si>
  <si>
    <t>Stožiar vonkajšieho osvetlenia kuželový, žiarovo zinkovaný, prírubový
STK 76/100/3PK12-Z, H=10m</t>
  </si>
  <si>
    <t>Konzola pre uchytenie reflektorov na vrch stožiara, 
pozinkovaná, dĺžka ramena 1m,   K-1000-D76-Z</t>
  </si>
  <si>
    <t>Nástenná konzola kolmá
NKK 400/60</t>
  </si>
  <si>
    <t>Betónový prefbarikovaný základ PZR1 pre prírubové stožiare do výšky stožiara 5m</t>
  </si>
  <si>
    <t>Betónový prefbarikovaný základ PZR2 pre prírubové stožiare do výšky stožiara 10m</t>
  </si>
  <si>
    <t>OSTATNÉ</t>
  </si>
  <si>
    <t>Svorkovnica pre stožiar VO, TN-S, priechodná až pre 3 káble, vrátane poistiek. 
Typ Guro EKM 2020</t>
  </si>
  <si>
    <t>Ovládacie tlačidlo, 230V, 10A, IP54, povrchová montáž</t>
  </si>
  <si>
    <t>Inštalačná krabica IP54, povrchová montáž</t>
  </si>
  <si>
    <t>Svorka wago 3x2,5</t>
  </si>
  <si>
    <t>NN KABELÁŽ</t>
  </si>
  <si>
    <t xml:space="preserve">CYKY-O 5x1,5   </t>
  </si>
  <si>
    <t xml:space="preserve">CYKY-O 2x1,5   </t>
  </si>
  <si>
    <t>Chránička ohybná FXPØ32, UV odolná</t>
  </si>
  <si>
    <t>Oceľová rúrka žiarovo zinkovaná bez závitu DN20</t>
  </si>
  <si>
    <t>Distančná príchytka zinkovaná pre uchytenie chráničky na stenu veľkosti DN20</t>
  </si>
  <si>
    <t>Spojka násuvná pre oceľové rúrky veľkosti DN20</t>
  </si>
  <si>
    <t>Vývodka rovná pre oceľové rúrky DN20 žiarovo zinkované  - vonkajšia</t>
  </si>
  <si>
    <t>Koleno pre oceľové rúrky DN20 žiarovo zinkované</t>
  </si>
  <si>
    <t>Chránička HDPE ø200</t>
  </si>
  <si>
    <r>
      <t>Chránička FXKVR</t>
    </r>
    <r>
      <rPr>
        <sz val="11"/>
        <color rgb="FF0000FF"/>
        <rFont val="Arial CE"/>
        <family val="2"/>
        <charset val="238"/>
      </rPr>
      <t xml:space="preserve"> </t>
    </r>
    <r>
      <rPr>
        <sz val="8"/>
        <color rgb="FF0000FF"/>
        <rFont val="Arial CE"/>
        <family val="2"/>
        <charset val="238"/>
      </rPr>
      <t>ø200</t>
    </r>
  </si>
  <si>
    <t>Spojovací materiál pre upevnenie zemniacej pásoviny na driek stožiara:
Skrutky M10, podložky, atď. (Uzemnenie 16 ks stožiarov)</t>
  </si>
  <si>
    <r>
      <t xml:space="preserve">Protipožiarna prepážka jednoduchá EI60
</t>
    </r>
    <r>
      <rPr>
        <i/>
        <sz val="8"/>
        <color rgb="FF00B050"/>
        <rFont val="Arial CE"/>
        <family val="2"/>
        <charset val="238"/>
      </rPr>
      <t>(Špecifikované v VVaZ)</t>
    </r>
  </si>
  <si>
    <t>Výstražná fólia pre NN káble šírky 300mm</t>
  </si>
  <si>
    <t>Podkladový betón tr.C 12/15 X0(SK)-CI0, 4-Dmax 16-S3</t>
  </si>
  <si>
    <r>
      <t xml:space="preserve">Zemné práce pri extr.mont.prácach
</t>
    </r>
    <r>
      <rPr>
        <b/>
        <sz val="10"/>
        <color theme="0" tint="-0.499984740745262"/>
        <rFont val="Arial CE"/>
        <charset val="238"/>
      </rPr>
      <t>Ručný výkop pre rozvody VO</t>
    </r>
  </si>
  <si>
    <t>460200163.S</t>
  </si>
  <si>
    <t>Hĺbenie káblovej ryhy ručne 35 cm širokej a 80 cm hlbokej, v zemine triedy 3</t>
  </si>
  <si>
    <t>Príplatok k cene za lepivosť pri hĺbení jám zapažených i nezapažených s urovnaním dna v hornine 3,  1/3 objemu výkopu</t>
  </si>
  <si>
    <t>Pozn.: (0,35 x 0,8 x 165) / 3</t>
  </si>
  <si>
    <t xml:space="preserve">Zriadenie, rekonšt. štrkového lôžka vykopanej jamy z piesku bez zakrytia, v ryhe šír. do 65 cm, hrúbky vrstvy 10 cm </t>
  </si>
  <si>
    <t>Zásyp pieskom so zhutnením jám, šachiet, rýh, zárezov alebo okolo objektov do 100 m3, hrúbky vrstvy 20 cm</t>
  </si>
  <si>
    <t>Pozn.: (0,35 x 0,2 x 165)</t>
  </si>
  <si>
    <t>Zásyp pieskom so zhutnením jám, šachiet, rýh, zárezov alebo okolo objektov do 100 m3,, hrúbky vrstvy 20 cm</t>
  </si>
  <si>
    <t>Zásyp zeminou so zhutnením jám, šachiet, rýh, zárezov alebo okolo objektov do 100 m3, hrúbky vrstvy 30 cm</t>
  </si>
  <si>
    <t>Pozn.: (0,35 x 0,3 x 165)</t>
  </si>
  <si>
    <t>Príplatok za odvoz zeminy za každý ďalší km a jazda späť, do vzdialenosti 20km</t>
  </si>
  <si>
    <t>Pozn.:2x dĺžka x šírka (2 x 0,35 x 165)</t>
  </si>
  <si>
    <r>
      <t xml:space="preserve">Zemné práce pri extr.mont.prácach
</t>
    </r>
    <r>
      <rPr>
        <b/>
        <sz val="10"/>
        <color theme="0" tint="-0.499984740745262"/>
        <rFont val="Arial CE"/>
        <charset val="238"/>
      </rPr>
      <t>Strojný výkop pre betónový základ</t>
    </r>
  </si>
  <si>
    <t>460050713.S</t>
  </si>
  <si>
    <t>Výkop jamy pre stožiar verejného osvetlenia do 2 m3 vrátane, strojový výkop v zemina triedy 3  (16ks)</t>
  </si>
  <si>
    <t>460420023.S</t>
  </si>
  <si>
    <t xml:space="preserve">Zriadenie podkladového bet. lôžka vo vykopanej jame pre stožiarové základy s presahom min. 10cm a hrúbky vrstvy 10 cm </t>
  </si>
  <si>
    <t>Pozn.: (1 x 1 x 0,1)  x 16</t>
  </si>
  <si>
    <t>Zásyp zeminou so zhutnením jám, šachiet, rýh, zárezov alebo okolo objektov do 100 m3, hrúbky vrstvy 30 cm (1 výkop), hrúbky vrstvy 50 cm</t>
  </si>
  <si>
    <t xml:space="preserve">Pozn.: Objem výkopv - (objem základov + lôžko) </t>
  </si>
  <si>
    <t>Pozn.:2x dĺžka x šírka x počet (2 x 1 x 1 x 16)</t>
  </si>
  <si>
    <t>21-PPV</t>
  </si>
  <si>
    <t xml:space="preserve">Predrealizačné zameranie inžiniesrkych sieti, cena je stanovená odhadom   </t>
  </si>
  <si>
    <t>Transport svietidiel a stožiarov na stavenisko</t>
  </si>
  <si>
    <t>Ing. Repka</t>
  </si>
  <si>
    <t>S05_SO34.06_Elektroinštalácia</t>
  </si>
  <si>
    <r>
      <t xml:space="preserve">Rozvádzač RS34
</t>
    </r>
    <r>
      <rPr>
        <b/>
        <i/>
        <sz val="8"/>
        <color rgb="FF00B050"/>
        <rFont val="Arial CE"/>
        <family val="2"/>
        <charset val="238"/>
      </rPr>
      <t>(Obsah podľa ZSaZ)</t>
    </r>
  </si>
  <si>
    <r>
      <t xml:space="preserve">Rozvádzač DT34
</t>
    </r>
    <r>
      <rPr>
        <b/>
        <i/>
        <sz val="8"/>
        <color rgb="FF00B050"/>
        <rFont val="Arial CE"/>
        <family val="2"/>
        <charset val="238"/>
      </rPr>
      <t>(Obsah podľa ZSaZ)</t>
    </r>
  </si>
  <si>
    <r>
      <t xml:space="preserve">Miestna skrinka MX
</t>
    </r>
    <r>
      <rPr>
        <b/>
        <i/>
        <sz val="8"/>
        <color rgb="FF00B050"/>
        <rFont val="Arial CE"/>
        <family val="2"/>
        <charset val="238"/>
      </rPr>
      <t>(Obsah podľa ZSaZ)</t>
    </r>
  </si>
  <si>
    <t>Montáž rozvádzača skriňového, panelového za l pole - delený rozvádzač do váhy 300 kg</t>
  </si>
  <si>
    <t>210190151p</t>
  </si>
  <si>
    <t>Montáž krabíc alebo skríň s prístrojmi do váhy 5 kg, pre zásuvkovú skriňu</t>
  </si>
  <si>
    <t>Zapojenie svietidla 1x svetelný zdroj, parkového a záhradného na stĺp LED</t>
  </si>
  <si>
    <t>Zásuvka vstavaná 230 V / 16A vrátane zapojenia, vyhotovenie 3P</t>
  </si>
  <si>
    <t>Zásuvka vstavaná 400 V / 16A vrátane zapojenia, vyhotovenie 4P, 5P</t>
  </si>
  <si>
    <t>Montáž inštalačnej krabice na stenu</t>
  </si>
  <si>
    <t>210110012p</t>
  </si>
  <si>
    <t>Dvojpólový spínač - radenie 2, nástenný IP 55, vrátane zapojenia</t>
  </si>
  <si>
    <t>Sériový spínač -  radenie 5, nástenný IP 55 vrátane zapojenia</t>
  </si>
  <si>
    <t>Sériový prepínač -  radenie 6, nástenný IP 55 vrátane zapojenia</t>
  </si>
  <si>
    <t>Krížový prepínač -  radenie 7, nástenný IP 55 vrátane zapojenia</t>
  </si>
  <si>
    <t>Tlačítko - radenie 1/0 nástenný IP 55, vrátane zapojenia</t>
  </si>
  <si>
    <r>
      <t xml:space="preserve">Montáž zariadení:
</t>
    </r>
    <r>
      <rPr>
        <sz val="8"/>
        <color theme="0" tint="-0.499984740745262"/>
        <rFont val="Arial CE"/>
        <family val="2"/>
        <charset val="238"/>
      </rPr>
      <t xml:space="preserve"> - Priestorový termostat
 - Iskrovo bezpečný snímač teploty a vlhkosti
 - Snímač teploty a vlhkosti 
</t>
    </r>
    <r>
      <rPr>
        <sz val="8"/>
        <color theme="0" tint="-0.499984740745262"/>
        <rFont val="Arial CE"/>
        <charset val="238"/>
      </rPr>
      <t xml:space="preserve"> - Detektor úniku spáliteľných plynov
</t>
    </r>
    <r>
      <rPr>
        <sz val="8"/>
        <color theme="0" tint="-0.499984740745262"/>
        <rFont val="Arial CE"/>
        <family val="2"/>
        <charset val="238"/>
      </rPr>
      <t>- Siréna s optickou signalizáciou</t>
    </r>
    <r>
      <rPr>
        <sz val="8"/>
        <color theme="0" tint="-0.499984740745262"/>
        <rFont val="Arial CE"/>
        <charset val="238"/>
      </rPr>
      <t xml:space="preserve">
- Ponorná vodivostná sonda</t>
    </r>
  </si>
  <si>
    <t>Kábel medený silový uložený pevne 1-CYKY 0,6/1 kV 5x35</t>
  </si>
  <si>
    <t>Kábel medený uložený pevne CYKY 450/750 V 5x1,5</t>
  </si>
  <si>
    <t>Kábel medený uložený pevne CYKY 450/750 V 4x1,5</t>
  </si>
  <si>
    <t xml:space="preserve">Kábel medený silový uložený pevne 1-CYKFY 1 kV 19x1,5  </t>
  </si>
  <si>
    <t>Kábel zemný medený silový uložený pevne 1-YY 0,6/1 kV 1x50</t>
  </si>
  <si>
    <t>Kábel bezhalogénový, medený uložený pevne NHXH-FE 180/E30 0,6/1,0 kV  3x6</t>
  </si>
  <si>
    <t>Kábel bezhalogénový, medený uložený pevne NHXH-FE 180/E30 0,6/1,0 kV  3x1,5</t>
  </si>
  <si>
    <t xml:space="preserve">Ukončenie vodičov v rozvádzač. vrátane zapojenia a vodičovej koncovky 
do 35 mm2 </t>
  </si>
  <si>
    <t xml:space="preserve">Ukončenie celoplastových káblov zmrašť. záklopkou alebo páskou 
do 2 x 4 mm2     </t>
  </si>
  <si>
    <t xml:space="preserve">Ukončenie celoplastových káblov zmrašť. záklopkou alebo páskou 
do 4 x 10 mm2   </t>
  </si>
  <si>
    <t>Ukončenie celoplastových káblov zmrašť. záklopkou alebo páskou 
do 5 x 10 mm2</t>
  </si>
  <si>
    <t>210100259P</t>
  </si>
  <si>
    <t>Ukončenie celoplastových káblov zmrašť. záklopkou alebo páskou 
do 5 x 35 mm2</t>
  </si>
  <si>
    <t>Rúrka ohybná elektroinštalačná z PVC typ FXP 25, uložená pevne</t>
  </si>
  <si>
    <t>Rúrka tuhá elektroinštalačná z PVC, D 25 uložená pevne</t>
  </si>
  <si>
    <t>Rúrka ohybná elektroinštalačná z PVC typ FXKVR 50, uložená pevne</t>
  </si>
  <si>
    <t>Zaťiahnutie káblového vedenia ponorných sond do FXKVR 50</t>
  </si>
  <si>
    <t>Svorka FeZn odbočovacia spojovacia SR 01, SR 02 (pásovina do 120 mm2), pre vonkajšie práce</t>
  </si>
  <si>
    <t>Osadenie polyamidovej príchytky (hmoždinky) HM 16 do ostro pálených tehál, alebo stredne tvrdého kameňa</t>
  </si>
  <si>
    <t>Montáž úchytu FeZN na stenu</t>
  </si>
  <si>
    <t>Zvarovanie križujúceho sa zemňovacie vedenie v zemi FeZn  (9ks)</t>
  </si>
  <si>
    <t>Narezanie samolepiaca hydroizolácia na štvorce rozmeru 25x25cm   (4m2)</t>
  </si>
  <si>
    <t>Prelepenie zvarovaných spojov zemniaceho pásku lepenkou (9ks)</t>
  </si>
  <si>
    <t>Mont.-8</t>
  </si>
  <si>
    <t xml:space="preserve">Vodorovný penetračnýnáter proti zemnej vlhkosti </t>
  </si>
  <si>
    <t>Mont.-9</t>
  </si>
  <si>
    <t>Montáž pomocnej uzemňovacej prípojnice  (17ks)</t>
  </si>
  <si>
    <t>Uzemňovacie vedenie na povrchu FeZn drôt zvodový Ø 8-10</t>
  </si>
  <si>
    <t>Mont.-10</t>
  </si>
  <si>
    <t>Podpery vedenia FeZn na hrebeňovú strechu</t>
  </si>
  <si>
    <t>Mont.-11</t>
  </si>
  <si>
    <t>Zachytávacaia tyč</t>
  </si>
  <si>
    <t>Mont.-12</t>
  </si>
  <si>
    <t>Podstavec k zachytávacej tyči</t>
  </si>
  <si>
    <t xml:space="preserve">Držiak zachytávacej tyče FeZn DJ1-8 </t>
  </si>
  <si>
    <t>Svorka FeZn skúšobná SZ</t>
  </si>
  <si>
    <t>Svorka FeZn krížová SK a diagonálna krížová DKS</t>
  </si>
  <si>
    <t>Svorka FeZn spojovacia SS</t>
  </si>
  <si>
    <t>Svorka FeZn na odkvapový žľab SO</t>
  </si>
  <si>
    <t>Svorka FeZn k zachytávacej, uzemňovacej tyči  SJ</t>
  </si>
  <si>
    <t>Ochranný uholník FeZn OU</t>
  </si>
  <si>
    <t>Svorka FeZn rozpojovacia RS</t>
  </si>
  <si>
    <t>Svorka FeZn univerzálna SU, SUA, SUB</t>
  </si>
  <si>
    <t>Presun dávok objednávateľa</t>
  </si>
  <si>
    <t>Svietidlá, vypínače, zásuvky, snímače atd.</t>
  </si>
  <si>
    <t>Svietidlo priemyselné LED 4728 lm, 36W, 230V,
EUROPA-LED-5100-236-4K, IP66</t>
  </si>
  <si>
    <t>Svietidlo priemyselné LED 7092 lm, 54W, 230V, 
EUROPA-LED-7600-258-4K, IP66</t>
  </si>
  <si>
    <t>Svietidlo prisadené LED 1477  lm, 13W, 230V, 
CORSO-LED-1850-4K, IP65</t>
  </si>
  <si>
    <t>Priemyselné LED svietidlo, 15 W, 230V,
POINTER-I-LED-1R-1800-4K, IP66</t>
  </si>
  <si>
    <t>Priemyselné LED svietidlo otočné, 35 W, 230V, so snímačom pohybu
COMBIAL 20-AM9R/3500-730 1G1W ET, IP65</t>
  </si>
  <si>
    <t>Svietidlo LED, prevedenie Ex, 2362 lm, 28 W, 230V, 
EXTRA-Ex-LED-2500-218-4K, IP66</t>
  </si>
  <si>
    <t>Priemyselné LED svietidlo pre náhradné osvetlenie, 2309lm, 22W, 110V DC, IP66
EUROPA-LED-2500-218-4K</t>
  </si>
  <si>
    <t>Núdzové LED svietidlo s piktogramom, 11W, 110V DC, IP65</t>
  </si>
  <si>
    <t>Núdzové LED svietidlo s piktogramom, 11W, 110V DC, vyhotovenie Ex</t>
  </si>
  <si>
    <t>Zásuvková skriňa 1x230V/16A, 1x400V/16A 5p, 1x400V/32A 5p, RCD 4P 30mA</t>
  </si>
  <si>
    <t>Zásuvka 400V/32A, IP54, povrchová montáž</t>
  </si>
  <si>
    <t>Zásuvka 230V/16A, IP54, povrchová montáž</t>
  </si>
  <si>
    <t>Spínač jednopólový, radenie 1, 230V/10A, IP54, povrchová montáž</t>
  </si>
  <si>
    <t>Spínač dvojpólový, radenie 2, 230V/10A, IP54, povrchová montáž</t>
  </si>
  <si>
    <t>Prepínač sériový, radenie 5, 230V/10A, IP54, povrchová montáž</t>
  </si>
  <si>
    <t>Prepínač sériový, radenie 6, 230V/10A, IP54, povrchová montáž</t>
  </si>
  <si>
    <t>Prepínač krížový, radenie 7, 230V/10A, IP54, povrchová montáž</t>
  </si>
  <si>
    <t>Ovládacie tlačidlo, 230V, IP54, povrchová montáž</t>
  </si>
  <si>
    <t xml:space="preserve">Svorka wago 3x2,5        </t>
  </si>
  <si>
    <t>Pomocný materiál pre uchytávanie svietidiel, zásuviek, atď.</t>
  </si>
  <si>
    <t>Priestorový termostat TEV-4, so vstavaným snímačom teploty, 230V, IP66, -30 ÷ +60 °C</t>
  </si>
  <si>
    <r>
      <t xml:space="preserve">Iskrovo bezpečný snímač teploty a vlhkosti s výstupom 4-20mA, COMET T3110Ex
</t>
    </r>
    <r>
      <rPr>
        <i/>
        <sz val="8"/>
        <color rgb="FF0070C0"/>
        <rFont val="Arial CE"/>
        <family val="2"/>
        <charset val="238"/>
      </rPr>
      <t xml:space="preserve">-30 </t>
    </r>
    <r>
      <rPr>
        <sz val="8"/>
        <color rgb="FF0070C0"/>
        <rFont val="Calibri"/>
        <family val="2"/>
        <charset val="238"/>
      </rPr>
      <t>÷</t>
    </r>
    <r>
      <rPr>
        <i/>
        <sz val="8"/>
        <color rgb="FF0070C0"/>
        <rFont val="Arial"/>
        <family val="2"/>
        <charset val="238"/>
      </rPr>
      <t xml:space="preserve"> +80°C, 9-30V DC, IP65</t>
    </r>
  </si>
  <si>
    <r>
      <t xml:space="preserve">Snímač teploty a vlhkosti s výstupom 4-20mA, COMET T3110
</t>
    </r>
    <r>
      <rPr>
        <i/>
        <sz val="8"/>
        <color rgb="FF0070C0"/>
        <rFont val="Arial CE"/>
        <family val="2"/>
        <charset val="238"/>
      </rPr>
      <t xml:space="preserve">-30 </t>
    </r>
    <r>
      <rPr>
        <sz val="8"/>
        <color rgb="FF0070C0"/>
        <rFont val="Calibri"/>
        <family val="2"/>
        <charset val="238"/>
      </rPr>
      <t>÷</t>
    </r>
    <r>
      <rPr>
        <i/>
        <sz val="8"/>
        <color rgb="FF0070C0"/>
        <rFont val="Arial"/>
        <family val="2"/>
        <charset val="238"/>
      </rPr>
      <t xml:space="preserve"> +80°C, 9-30V DC, IP65</t>
    </r>
  </si>
  <si>
    <t>Detektor úniku spáliteľných plynov GABA 2S11 / RE</t>
  </si>
  <si>
    <t>Kombinovaná siréna s optickou signalizáciou
SIR-SLEMF240A3, 240V, 0,08A, červená, 92dB, IP43</t>
  </si>
  <si>
    <t>Ponorná vodivostná sonda PS-2, 35x55x75mm, Dĺžka kábla: 55m</t>
  </si>
  <si>
    <t>Ponorná vodivostná sonda PS-2, 35x55x75mm, Dĺžka kábla: 60m</t>
  </si>
  <si>
    <t>Ponorná vodivostná sonda PS-2, 35x55x75mm, Dĺžka kábla: 65m</t>
  </si>
  <si>
    <t>Ponorná vodivostná sonda PS-2, 35x55x75mm, Dĺžka kábla: 75m</t>
  </si>
  <si>
    <t>Ohybná ochranná rúra FXKVR 50 zvonku vlnité, zvnútra hladké</t>
  </si>
  <si>
    <t>Vodičové prepoje, káble, pomocný materiál</t>
  </si>
  <si>
    <t>CYKY-J 5x35</t>
  </si>
  <si>
    <t>CYKY-J 5x6</t>
  </si>
  <si>
    <t>CYKY-J 7x1,5</t>
  </si>
  <si>
    <t>CYKY-J 5x1,5</t>
  </si>
  <si>
    <t>CYKY-J 4x1,5</t>
  </si>
  <si>
    <t>CYKY-J 3x1,5</t>
  </si>
  <si>
    <t>CYKY-O 5x1,5</t>
  </si>
  <si>
    <t>CYKY-O 4x1,5</t>
  </si>
  <si>
    <t>CYKY-O 3x1,5</t>
  </si>
  <si>
    <t>CYKY-O 2x1,5</t>
  </si>
  <si>
    <t>1-CYKFY-O 19x1,5</t>
  </si>
  <si>
    <t>1-CYKFY-O 7x1,5</t>
  </si>
  <si>
    <t>1-CYKFY-O 5x1,5</t>
  </si>
  <si>
    <t>JYTY-O 14x1,5</t>
  </si>
  <si>
    <t>TCEKFY 3x2x1</t>
  </si>
  <si>
    <t xml:space="preserve">NHXH-J 3x6, FE180/E30-E60
pevné uloženie s požiarnou odolnosťou 60min    </t>
  </si>
  <si>
    <t xml:space="preserve">NHXH-O 5x1,5, FE180/E30-E60
pevné uloženie s požiarnou odolnosťou 60min    </t>
  </si>
  <si>
    <t>Mat.-45</t>
  </si>
  <si>
    <t xml:space="preserve">NHXH-J 3x1,5, FE180/E30-E60
pevné uloženie s požiarnou odolnosťou 60min    </t>
  </si>
  <si>
    <t>Mat.-46</t>
  </si>
  <si>
    <r>
      <t>Káblové oko, lisovacie, 35mm</t>
    </r>
    <r>
      <rPr>
        <sz val="9"/>
        <color theme="4" tint="-0.249977111117893"/>
        <rFont val="Arial"/>
        <family val="2"/>
        <charset val="238"/>
      </rPr>
      <t xml:space="preserve">² </t>
    </r>
    <r>
      <rPr>
        <sz val="8"/>
        <color rgb="FF0070C0"/>
        <rFont val="Arial"/>
        <family val="2"/>
        <charset val="238"/>
      </rPr>
      <t>M12</t>
    </r>
  </si>
  <si>
    <t>Mat.-47</t>
  </si>
  <si>
    <t>Mat.-48</t>
  </si>
  <si>
    <t xml:space="preserve">Rúrka pevná plastová PVC 1250N </t>
  </si>
  <si>
    <t>Mat.-49</t>
  </si>
  <si>
    <t>Rúrka ohybná plastová PVC</t>
  </si>
  <si>
    <t>Mat.-50</t>
  </si>
  <si>
    <t>Káblové žľaby</t>
  </si>
  <si>
    <r>
      <rPr>
        <i/>
        <sz val="8"/>
        <color rgb="FF3333FF"/>
        <rFont val="Arial CE"/>
        <charset val="238"/>
      </rPr>
      <t>Poznámka:</t>
    </r>
    <r>
      <rPr>
        <i/>
        <sz val="8"/>
        <color rgb="FF00B050"/>
        <rFont val="Arial CE"/>
        <family val="2"/>
        <charset val="238"/>
      </rPr>
      <t xml:space="preserve">
Káblové žľaby slúžiace pre vedenie káblov stavebnej elektroinštalácie ako aj pre uchytávanie svietidiel sú špecifikované v samostatnom prevádzkovom súbore:
SO 34.7 Výzbroj káblových trás</t>
    </r>
  </si>
  <si>
    <t>Mat.-51</t>
  </si>
  <si>
    <t>Oceľ pásková pozinkovaná FeZn 60x5</t>
  </si>
  <si>
    <t>Mat.-52</t>
  </si>
  <si>
    <t>Mat.-53</t>
  </si>
  <si>
    <t>Úchyty FeZN na stenu</t>
  </si>
  <si>
    <t>Mat.-54</t>
  </si>
  <si>
    <t>DELTA-THENE samolepiaca hydroizolácia - izolácia zemniacich spojov (25x25vm = 2ks na jeden spoj)</t>
  </si>
  <si>
    <t>Mat.-55</t>
  </si>
  <si>
    <t>DELTA-THENE penetračný náter</t>
  </si>
  <si>
    <t>Mat.-56</t>
  </si>
  <si>
    <t>Odbočná spojovacia svorka SR 02</t>
  </si>
  <si>
    <t>Mat.-57</t>
  </si>
  <si>
    <t>Pomocná uzemňovacia prípojnica</t>
  </si>
  <si>
    <t>Mat.-58</t>
  </si>
  <si>
    <t>Mat.-59</t>
  </si>
  <si>
    <t>Mat.-60</t>
  </si>
  <si>
    <t>Mat.-61</t>
  </si>
  <si>
    <t>Mat.-62</t>
  </si>
  <si>
    <r>
      <t>Vodič CY 6mm</t>
    </r>
    <r>
      <rPr>
        <i/>
        <vertAlign val="superscript"/>
        <sz val="8"/>
        <color rgb="FF0000FF"/>
        <rFont val="Arial CE"/>
        <charset val="238"/>
      </rPr>
      <t>2</t>
    </r>
  </si>
  <si>
    <r>
      <t>Vodič CY 10mm</t>
    </r>
    <r>
      <rPr>
        <i/>
        <vertAlign val="superscript"/>
        <sz val="8"/>
        <color rgb="FF0000FF"/>
        <rFont val="Arial CE"/>
        <charset val="238"/>
      </rPr>
      <t>2</t>
    </r>
  </si>
  <si>
    <r>
      <t>Vodič CY 16mm</t>
    </r>
    <r>
      <rPr>
        <i/>
        <vertAlign val="superscript"/>
        <sz val="8"/>
        <color rgb="FF0000FF"/>
        <rFont val="Arial CE"/>
        <charset val="238"/>
      </rPr>
      <t>2</t>
    </r>
  </si>
  <si>
    <t>Mat.-65</t>
  </si>
  <si>
    <t>Vodič CY 50 (uzemnenie rozvádzačov)</t>
  </si>
  <si>
    <t>Mat.-66</t>
  </si>
  <si>
    <t>Vodič AlMgSi Ø8mm</t>
  </si>
  <si>
    <t>Mat.-67</t>
  </si>
  <si>
    <t>Podpera vedenia na hrebeň strechy</t>
  </si>
  <si>
    <t>Mat.-68</t>
  </si>
  <si>
    <t>Univerzálny držiak vedenia 8-10mm, vrátane skrutky so závitom M8x15 s gumovou podložkou</t>
  </si>
  <si>
    <t>Mat.-69</t>
  </si>
  <si>
    <t>Univerzálny držiak vedenia 8-10mm, vrátane hmoždinky a skrutky pre uchytenie vertikálnych zvodov</t>
  </si>
  <si>
    <t>Mat.-70</t>
  </si>
  <si>
    <t>Zachytávacia tyč 1,5m, vrátane podpery  pre uchytenie na hrebeň</t>
  </si>
  <si>
    <t>Mat.-71</t>
  </si>
  <si>
    <t>Dilatačný diel</t>
  </si>
  <si>
    <t>Mat.-72</t>
  </si>
  <si>
    <t>Mat.-73</t>
  </si>
  <si>
    <t>Skúšobná svorka SZ</t>
  </si>
  <si>
    <t>Číselný štítok (označenie skúšobnej svorky)</t>
  </si>
  <si>
    <t>Mat.-74</t>
  </si>
  <si>
    <t>Svorka krížová SK</t>
  </si>
  <si>
    <t>Mat.-75</t>
  </si>
  <si>
    <t>Svorka spojovacia SS</t>
  </si>
  <si>
    <t>Mat.-76</t>
  </si>
  <si>
    <t>Svorka odkvapová SO</t>
  </si>
  <si>
    <t>Mat.-77</t>
  </si>
  <si>
    <t>Ochranný uhoľník, L=1,8m</t>
  </si>
  <si>
    <t>Mat.-78</t>
  </si>
  <si>
    <t>Držiak ochranného uhoľníka</t>
  </si>
  <si>
    <t>Mat.-79</t>
  </si>
  <si>
    <t>Svorka SR03</t>
  </si>
  <si>
    <t>Mat.-80</t>
  </si>
  <si>
    <t>Montážny a spojovací materiál</t>
  </si>
  <si>
    <t>Pozn.: (0,35 x 0,8 x 30) / 3</t>
  </si>
  <si>
    <t>Pozn.: (0,35 x 0,2 x 30)</t>
  </si>
  <si>
    <t>Pozn.: (0,35 x 0,3 x 30)</t>
  </si>
  <si>
    <t>Pozn.: (0,35 x 0,5 x 30) x 20</t>
  </si>
  <si>
    <t>Pozn.:2x dĺžka x šírka (2 x 0,35 x 30)</t>
  </si>
  <si>
    <t>Predkoplexné skúšky  - RIS</t>
  </si>
  <si>
    <t>VPP</t>
  </si>
  <si>
    <t>E. Prílohy</t>
  </si>
  <si>
    <t>Ing. Bálik, Ing. Ladiver</t>
  </si>
  <si>
    <t>Kolektív</t>
  </si>
  <si>
    <r>
      <t xml:space="preserve">Výkop nezapaženej jamy v hornine 3, nad 100 do 1000 m3
</t>
    </r>
    <r>
      <rPr>
        <sz val="8"/>
        <color theme="0" tint="-0.499984740745262"/>
        <rFont val="Arial CE"/>
        <family val="2"/>
        <charset val="238"/>
      </rPr>
      <t>- Výkop1  0,35x0,85x1080
- Výkop2  0,35x0,55x270</t>
    </r>
  </si>
  <si>
    <t>131201102.S</t>
  </si>
  <si>
    <t>460300002.S</t>
  </si>
  <si>
    <t>Zahrnutie rýh strojom vrátane urovnania vrstvy, ale bez zhutnenia, vo voľnom teréne.</t>
  </si>
  <si>
    <t>Zhutnenie zeminy po vrstvách pri zahrnutí rýh strojom, vrstva zeminy 20 cm</t>
  </si>
  <si>
    <r>
      <t xml:space="preserve">Rozvádzač RS36
</t>
    </r>
    <r>
      <rPr>
        <b/>
        <i/>
        <sz val="8"/>
        <color rgb="FF00B050"/>
        <rFont val="Arial CE"/>
        <family val="2"/>
        <charset val="238"/>
      </rPr>
      <t>(Obsah podľa ZSaZ)</t>
    </r>
  </si>
  <si>
    <t xml:space="preserve">Montáž rozvádzača skriňového,panelového za l pole
- delený rozvádzač do váhy 100 kg   </t>
  </si>
  <si>
    <t>Kábel medený silový uložený pevne 1-CYKFY 1 kV 5x2,5</t>
  </si>
  <si>
    <t xml:space="preserve">Ukončenie vodičov v rozvádzač. vč. zapojenia a vodičovej koncovky 
do 16 mm2   </t>
  </si>
  <si>
    <t>210100262P</t>
  </si>
  <si>
    <t>Montáž pomocnej uzemňovacej prípojnice  (1ks)</t>
  </si>
  <si>
    <t>Podpery vedenia FeZn na rovnú strechu</t>
  </si>
  <si>
    <t>Núdzové LED svietidlo s piktogramom, 11W, 230V AC, 3h, IP65</t>
  </si>
  <si>
    <t>CYKY-J 5x16</t>
  </si>
  <si>
    <t>CYKY-J 3x4</t>
  </si>
  <si>
    <t>1-CYKFY-O 5x2,5</t>
  </si>
  <si>
    <t>Podpera vedenia na rovnú strechu (PV21)</t>
  </si>
  <si>
    <t>Zachytávacia tyč 1,0m, vrátane podpery  pre uchytenie na hrebeň</t>
  </si>
  <si>
    <t>Svorka k zachytávacej tyči</t>
  </si>
  <si>
    <t>SO06 SO36 Technologické domčeky / Elektroinštalácia</t>
  </si>
  <si>
    <t>25758</t>
  </si>
  <si>
    <t xml:space="preserve">KABEL NA2XS(F)2Y 1x240/25 MM2 12,7/22kV   </t>
  </si>
  <si>
    <t>8894</t>
  </si>
  <si>
    <t xml:space="preserve">ZVODIC PREPATIA TIEN. 22 KV   </t>
  </si>
  <si>
    <t>SUP</t>
  </si>
  <si>
    <t>8919</t>
  </si>
  <si>
    <t xml:space="preserve">ZVODIC PREPATIA VN NA VODIC+GH201DP   </t>
  </si>
  <si>
    <t>8252</t>
  </si>
  <si>
    <t xml:space="preserve">SVORKA FARGO - GA - 105   </t>
  </si>
  <si>
    <t>8925</t>
  </si>
  <si>
    <t xml:space="preserve">SPOJKA PRUZNA AL PASU 50/10   </t>
  </si>
  <si>
    <t>3870</t>
  </si>
  <si>
    <t xml:space="preserve">RURA HDPE KORUGOVANA 160MM/6M   </t>
  </si>
  <si>
    <t>746</t>
  </si>
  <si>
    <t xml:space="preserve">DOSKA LAMINATOVA KRYCIA - CERVENA   </t>
  </si>
  <si>
    <t>27982</t>
  </si>
  <si>
    <t xml:space="preserve">KONCOVKA STUDENA 150-240 MM2 VONKAJSIA   </t>
  </si>
  <si>
    <t>8472</t>
  </si>
  <si>
    <t xml:space="preserve">SPOJKA VN ZA TEPLA 120-240 MM2   </t>
  </si>
  <si>
    <t>9044</t>
  </si>
  <si>
    <t xml:space="preserve">PRICHYTKA /3 KABLE PRIEMER KABLA 38-51MM   </t>
  </si>
  <si>
    <t>7588</t>
  </si>
  <si>
    <t xml:space="preserve">KONZOLA 1200 MM   </t>
  </si>
  <si>
    <t>22419</t>
  </si>
  <si>
    <t xml:space="preserve">OCEL TVAROVA U 50 PZ   </t>
  </si>
  <si>
    <t>9128</t>
  </si>
  <si>
    <t xml:space="preserve">POKLOP KABELOVY BETONOVY 50X230X500mm   </t>
  </si>
  <si>
    <t>561</t>
  </si>
  <si>
    <t xml:space="preserve">OKO KABLOVE SKRUTKOVE do 36kV 95-240 M12   </t>
  </si>
  <si>
    <t>22714</t>
  </si>
  <si>
    <t xml:space="preserve">VODIC IZOLOVANY 120 mm2  22 kV   </t>
  </si>
  <si>
    <t>7610</t>
  </si>
  <si>
    <t xml:space="preserve">STRMEN SVORNIKOVY UZKY 300 x 320   </t>
  </si>
  <si>
    <t>14647</t>
  </si>
  <si>
    <t xml:space="preserve">PLECH POZINKOVANY 1x2000x1000   </t>
  </si>
  <si>
    <t>26342</t>
  </si>
  <si>
    <t xml:space="preserve">CHRANICKA NA OPTICKY KABEL HDPE 40/33MM   </t>
  </si>
  <si>
    <t>27471</t>
  </si>
  <si>
    <t xml:space="preserve">MARKER ELEKTRONICKY S ID   </t>
  </si>
  <si>
    <t>545</t>
  </si>
  <si>
    <t xml:space="preserve">OKO KABLOVE SRUTKOVE do 36kV 50-150 M12   </t>
  </si>
  <si>
    <t>24216</t>
  </si>
  <si>
    <t xml:space="preserve">UZAVER KABL. ZMSRT. 55/25, 125mm   </t>
  </si>
  <si>
    <t>10201</t>
  </si>
  <si>
    <t xml:space="preserve">SVORNIK  M 16X400 VZ DIN 976   </t>
  </si>
  <si>
    <t>7205</t>
  </si>
  <si>
    <t xml:space="preserve">PASKA POZINKOVANA 1,4 m/30 mm   </t>
  </si>
  <si>
    <t>27331</t>
  </si>
  <si>
    <t xml:space="preserve">KAMENIVO FRAKCIA 0-4   </t>
  </si>
  <si>
    <t>25945</t>
  </si>
  <si>
    <t xml:space="preserve">TYC ZAVITOVA M16 DIN 976-8,8 VZ 1M   </t>
  </si>
  <si>
    <t>22676</t>
  </si>
  <si>
    <t xml:space="preserve">SKRUTKA M10X100 VZ DIN 933 6-HRANNA   </t>
  </si>
  <si>
    <t>2234</t>
  </si>
  <si>
    <t xml:space="preserve">PASKA VIAZACIA NA KABEL 7,6 X 365MM   </t>
  </si>
  <si>
    <t>7405</t>
  </si>
  <si>
    <t xml:space="preserve">MATICA PRESNA M16 VZ DIN 934 6-HRANNA   </t>
  </si>
  <si>
    <t>14350</t>
  </si>
  <si>
    <t xml:space="preserve">STITOK NA OZNACOVANIE KABLOV   </t>
  </si>
  <si>
    <t>7246</t>
  </si>
  <si>
    <t xml:space="preserve">SKRUTKA M12X50 VZ DIN 933 6-HRANNA   </t>
  </si>
  <si>
    <t>15668</t>
  </si>
  <si>
    <t xml:space="preserve">PODLOZKA PRESNA M16 VZ DIN125A,125B   </t>
  </si>
  <si>
    <t>7321</t>
  </si>
  <si>
    <t xml:space="preserve">SKRUTKA M12X40 VZ DIN 933 6-HRANNA   </t>
  </si>
  <si>
    <t>20020</t>
  </si>
  <si>
    <t xml:space="preserve">SKRUTKA M8X20 VZ DIN 933 6-HRANNA   </t>
  </si>
  <si>
    <t>7403</t>
  </si>
  <si>
    <t xml:space="preserve">MATICA PRESNA M10 VZ DIN 934 6-HRANNA   </t>
  </si>
  <si>
    <t>7518</t>
  </si>
  <si>
    <t xml:space="preserve">PODLOZKA PEROVA M16 DIN7980 VZ   </t>
  </si>
  <si>
    <t>27469</t>
  </si>
  <si>
    <t xml:space="preserve">KONCOVKA PRE HDPE CHRANICKU 40MM   </t>
  </si>
  <si>
    <t>7404</t>
  </si>
  <si>
    <t xml:space="preserve">MATICA PRESNA M12 VZ DIN 934 6-HRANNA   </t>
  </si>
  <si>
    <t>7483</t>
  </si>
  <si>
    <t xml:space="preserve">PODLOZKA PRESNA M10 VZ DIN125A,125B   </t>
  </si>
  <si>
    <t>7473</t>
  </si>
  <si>
    <t xml:space="preserve">PODLOZKA PRESNA M12 VZ DIN125A,125B   </t>
  </si>
  <si>
    <t>7516</t>
  </si>
  <si>
    <t xml:space="preserve">PODLOZKA PEROVA M10 DIN7980 VZ   </t>
  </si>
  <si>
    <t>7402</t>
  </si>
  <si>
    <t xml:space="preserve">MATICA PRESNA M8 VZ DIN 934 6-HRANNA   </t>
  </si>
  <si>
    <t>7517</t>
  </si>
  <si>
    <t xml:space="preserve">PODLOZKA PEROVA M12 DIN7980 VZ   </t>
  </si>
  <si>
    <t>7470</t>
  </si>
  <si>
    <t xml:space="preserve">PODLOZKA PRESNA M8 VZ DIN125A,125B   </t>
  </si>
  <si>
    <t>7515</t>
  </si>
  <si>
    <t xml:space="preserve">PODLOZKA PEROVA M8 DIN7980 VZ   </t>
  </si>
  <si>
    <t>13815</t>
  </si>
  <si>
    <t xml:space="preserve">PASKA VIAZACIA NA KABEL 2,5x160MM CIERNA   </t>
  </si>
  <si>
    <t>025</t>
  </si>
  <si>
    <t xml:space="preserve">Zemné práce   </t>
  </si>
  <si>
    <t>EL10</t>
  </si>
  <si>
    <t>460120002.3</t>
  </si>
  <si>
    <t xml:space="preserve">ZAHOZ JAMY PRE KABEL.SPOJKU RUCNE TR.3-4   </t>
  </si>
  <si>
    <t>M3</t>
  </si>
  <si>
    <t>EH39</t>
  </si>
  <si>
    <t>460200304.1</t>
  </si>
  <si>
    <t xml:space="preserve">HLBENIE KABEL.RYHY 50X120CM STROJ.TR.4   </t>
  </si>
  <si>
    <t>EH92</t>
  </si>
  <si>
    <t>460200884.1</t>
  </si>
  <si>
    <t xml:space="preserve">HLBENIE KABEL.RYHY 80X120CM STROJ.TR.4   </t>
  </si>
  <si>
    <t>EL07</t>
  </si>
  <si>
    <t>460230014</t>
  </si>
  <si>
    <t xml:space="preserve">VYKOP JAMY-SPOJKA NAD 10KV RUCNE TR.4   </t>
  </si>
  <si>
    <t>KUS</t>
  </si>
  <si>
    <t>EI81</t>
  </si>
  <si>
    <t>460300002.3</t>
  </si>
  <si>
    <t xml:space="preserve">ZAHRN KABEL.RYHY STROJ.VO VOLNOM TERENE   </t>
  </si>
  <si>
    <t>EN03</t>
  </si>
  <si>
    <t>460300006</t>
  </si>
  <si>
    <t xml:space="preserve">HUTNENIE ZEMINY STROJNE,VRSTVA 20CM   </t>
  </si>
  <si>
    <t>EJ41</t>
  </si>
  <si>
    <t>460490012</t>
  </si>
  <si>
    <t xml:space="preserve">FOLIA VYSTRAZNA Z PVC ,SIRKA 33 CM  - VN   </t>
  </si>
  <si>
    <t>EL19</t>
  </si>
  <si>
    <t>460490053</t>
  </si>
  <si>
    <t xml:space="preserve">VYPODLOZ.,ODDELENIE,KRYTIE SPOJKY DO 35K   </t>
  </si>
  <si>
    <t>EK19</t>
  </si>
  <si>
    <t>460510025.1</t>
  </si>
  <si>
    <t xml:space="preserve">RURA NA OPTICKY KABEL 40x3   </t>
  </si>
  <si>
    <t>EK19A</t>
  </si>
  <si>
    <t>460510025.2</t>
  </si>
  <si>
    <t>EK19C</t>
  </si>
  <si>
    <t>460510025.4</t>
  </si>
  <si>
    <t>EK11</t>
  </si>
  <si>
    <t>460510032</t>
  </si>
  <si>
    <t xml:space="preserve">PRESTUP Z FXKV RUR 16CM   </t>
  </si>
  <si>
    <t>EN01</t>
  </si>
  <si>
    <t>460600001</t>
  </si>
  <si>
    <t xml:space="preserve">ODVOZ ZEMINY DO VZDIALENOSTI 1KM   </t>
  </si>
  <si>
    <t>EQ06</t>
  </si>
  <si>
    <t>460620014</t>
  </si>
  <si>
    <t xml:space="preserve">PROVIZORNA UPRAVA TERENU ZEMINOU TR.4   </t>
  </si>
  <si>
    <t>M2</t>
  </si>
  <si>
    <t>031</t>
  </si>
  <si>
    <t xml:space="preserve">Montážne a demontážne práce   </t>
  </si>
  <si>
    <t>CU09</t>
  </si>
  <si>
    <t>0G0180</t>
  </si>
  <si>
    <t xml:space="preserve">OBMEDZOVAC PREPAT.HDA-24N-NFQ NA SIET   </t>
  </si>
  <si>
    <t>CU11</t>
  </si>
  <si>
    <t>0G0181.A</t>
  </si>
  <si>
    <t xml:space="preserve">TIENENY 22kV ZVODIC PREPATIA   </t>
  </si>
  <si>
    <t>SADA</t>
  </si>
  <si>
    <t>BB11</t>
  </si>
  <si>
    <t>210010249</t>
  </si>
  <si>
    <t xml:space="preserve">ZLAB OCHRANNY 12X12X250CM   </t>
  </si>
  <si>
    <t>HG81A</t>
  </si>
  <si>
    <t>210021051.2</t>
  </si>
  <si>
    <t xml:space="preserve">MONT.DREV.PRICHYTKY PRE KAB.DO 4 OTVOROV 240MM-PRIEHR STOZ.   </t>
  </si>
  <si>
    <t>HY02</t>
  </si>
  <si>
    <t>210040201.10</t>
  </si>
  <si>
    <t xml:space="preserve">KONZOLA 1200 NA ST. - KKK   </t>
  </si>
  <si>
    <t>BX41</t>
  </si>
  <si>
    <t>210070512</t>
  </si>
  <si>
    <t xml:space="preserve">PRUZNA SPOJKA PS 50/10 PRE AL PAS   </t>
  </si>
  <si>
    <t>BT62</t>
  </si>
  <si>
    <t>210100103</t>
  </si>
  <si>
    <t xml:space="preserve">SVORKA PPN - FARGO DO 120MM2   </t>
  </si>
  <si>
    <t>CI20</t>
  </si>
  <si>
    <t>210100105</t>
  </si>
  <si>
    <t xml:space="preserve">UKONC.A ZAPOJ.VODICA 120MM2 VCITANE OKA   </t>
  </si>
  <si>
    <t>CK70</t>
  </si>
  <si>
    <t>210100821.8</t>
  </si>
  <si>
    <t>CL82</t>
  </si>
  <si>
    <t>210102021.2</t>
  </si>
  <si>
    <t xml:space="preserve">SPOJKA KAB.SXSU 5131 185-240MM2 AXEKCY   </t>
  </si>
  <si>
    <t>CM08</t>
  </si>
  <si>
    <t>210102142</t>
  </si>
  <si>
    <t xml:space="preserve">PRIPLATOK K MONT.KONC.22-35KV Z PLOSINY   </t>
  </si>
  <si>
    <t>CU46</t>
  </si>
  <si>
    <t>210120322.1</t>
  </si>
  <si>
    <t xml:space="preserve">MONT.OBMED.PREPAT.VN HDA-24N-NFQ NA SIET   </t>
  </si>
  <si>
    <t>CU47</t>
  </si>
  <si>
    <t>210120322.2</t>
  </si>
  <si>
    <t xml:space="preserve">MONT.OBMED.PREPAT.VN RDA-24N-AFF DO TRAF   </t>
  </si>
  <si>
    <t>CD52</t>
  </si>
  <si>
    <t>210901101.3</t>
  </si>
  <si>
    <t xml:space="preserve">IZOLOVANY VODIC PAS 120MM2   </t>
  </si>
  <si>
    <t>CG25A</t>
  </si>
  <si>
    <t>210930103.2</t>
  </si>
  <si>
    <t xml:space="preserve">KABEL NA2XS(F)2Y 1x240/25 MM2 12,7/22kV VOLNE ULOZEN   </t>
  </si>
  <si>
    <t>CH34</t>
  </si>
  <si>
    <t>210950101.4</t>
  </si>
  <si>
    <t xml:space="preserve">STITOK OZNACOVACI PRE KABEL-NOVE VEDENIA   </t>
  </si>
  <si>
    <t>CH37</t>
  </si>
  <si>
    <t xml:space="preserve">ZVAZKOVANIE 1.ZIL.KABLA VN  7,6MM X 365MM   </t>
  </si>
  <si>
    <t>CH48</t>
  </si>
  <si>
    <t>210950204</t>
  </si>
  <si>
    <t xml:space="preserve">PRIPL.NA ZATAHOVANIE KABLA-HM.DO 6KG   </t>
  </si>
  <si>
    <t>CK18</t>
  </si>
  <si>
    <t>210P100811.1</t>
  </si>
  <si>
    <t xml:space="preserve">KONCOVKA VNUTORNA DO 1X240 MM2  AXEKCY   </t>
  </si>
  <si>
    <t>116</t>
  </si>
  <si>
    <t xml:space="preserve">Ostatné náklady   </t>
  </si>
  <si>
    <t>XU70</t>
  </si>
  <si>
    <t>0G0548</t>
  </si>
  <si>
    <t xml:space="preserve">PREVZATIE VYPNUTEHO EL.ZARIADENIA   </t>
  </si>
  <si>
    <t>PRIP</t>
  </si>
  <si>
    <t>XU74</t>
  </si>
  <si>
    <t>0G0552</t>
  </si>
  <si>
    <t xml:space="preserve">VYKON STAVBYVEDUCEHO   </t>
  </si>
  <si>
    <t>XU75</t>
  </si>
  <si>
    <t>0G0553</t>
  </si>
  <si>
    <t xml:space="preserve">VYPRACOVANIE REV.SPRAVY   </t>
  </si>
  <si>
    <t>XU76</t>
  </si>
  <si>
    <t>0G0554</t>
  </si>
  <si>
    <t xml:space="preserve">KENETRONOVE SKUSKY   </t>
  </si>
  <si>
    <t>117</t>
  </si>
  <si>
    <t xml:space="preserve">Doprava   </t>
  </si>
  <si>
    <t>XE22</t>
  </si>
  <si>
    <t>VPC-SSE.4</t>
  </si>
  <si>
    <t xml:space="preserve">NAKLADY ZA DOPRAVU   </t>
  </si>
  <si>
    <t>13 03 07</t>
  </si>
  <si>
    <t>16 02 13</t>
  </si>
  <si>
    <t>Obaly z papiera a lepenky</t>
  </si>
  <si>
    <t>Obaly z plastov</t>
  </si>
  <si>
    <t>Obaly z dreva</t>
  </si>
  <si>
    <t>Vyradené zariadenia iné ako uvedené v 16 02 09 až 16 02 13</t>
  </si>
  <si>
    <t>Hliník</t>
  </si>
  <si>
    <t>Železo a oceľ</t>
  </si>
  <si>
    <t>Zmiešané kovy</t>
  </si>
  <si>
    <t>Káble iné ako uvedené v 17 04 10</t>
  </si>
  <si>
    <t>17 02 02</t>
  </si>
  <si>
    <t>Sklo</t>
  </si>
  <si>
    <t>16 06 01</t>
  </si>
  <si>
    <t>20 01 21</t>
  </si>
  <si>
    <t>1-CYKY-J 5x16</t>
  </si>
  <si>
    <t>Pozn.: (0,35 x 0,5 x 165) x 20</t>
  </si>
  <si>
    <r>
      <t xml:space="preserve">Pozn.: </t>
    </r>
    <r>
      <rPr>
        <sz val="8"/>
        <color theme="0" tint="-0.499984740745262"/>
        <rFont val="Arial CE"/>
        <charset val="238"/>
      </rPr>
      <t>(Objem výkopu - objem zásypu) x 20</t>
    </r>
  </si>
  <si>
    <r>
      <t xml:space="preserve">       Uvádzané množstvá a druhy odpadov sú orientačné. Skutočné množstvá a druhy odpadov budú známe až pri realizácii stavby a budú doložené vážnymi lístkami.                                    Vážne lístky je potrebné zasielať investorovi priebežne, v zmysle jeho podmienok</t>
    </r>
    <r>
      <rPr>
        <sz val="8"/>
        <rFont val="Arial"/>
        <family val="2"/>
        <charset val="238"/>
      </rPr>
      <t>.</t>
    </r>
    <r>
      <rPr>
        <sz val="8"/>
        <color rgb="FFFF0000"/>
        <rFont val="Arial"/>
        <family val="2"/>
        <charset val="238"/>
      </rPr>
      <t xml:space="preserve"> </t>
    </r>
  </si>
  <si>
    <t>{8a0ad8f9-d107-4ef1-9877-3699258ff9f0}</t>
  </si>
  <si>
    <t xml:space="preserve">SO34.05 - BSP - Vykurovanie </t>
  </si>
  <si>
    <t>Nižná</t>
  </si>
  <si>
    <t>STREDOSLOVENSKÁ DISTRIBUČNÁ a.s.</t>
  </si>
  <si>
    <t>PSV - Práce a dodávky PSV</t>
  </si>
  <si>
    <t>735 - Ústredné kúrenie - vykurovacie telesá</t>
  </si>
  <si>
    <t>Investičné náklady</t>
  </si>
  <si>
    <t>PSV</t>
  </si>
  <si>
    <t>Práce a dodávky PSV</t>
  </si>
  <si>
    <t xml:space="preserve">Ústredné kúrenie - vykurovacie telesá </t>
  </si>
  <si>
    <t>735413050.S</t>
  </si>
  <si>
    <t>Montáž konvektora nástenného výšky  450 mm šírky 120 mm dĺžky 1000-1400 mm</t>
  </si>
  <si>
    <t>súb.</t>
  </si>
  <si>
    <t>200283</t>
  </si>
  <si>
    <t>Atlantic F120-D  elektrický konvektor 2,5kW, nástenný , biely s pevným pripojením na elektrickú sieť</t>
  </si>
  <si>
    <t>Atlantic F120-D  elektrický konvektor 2,0kW, nástenný , biely s pevným pripojením na elektrickú sieť</t>
  </si>
  <si>
    <t>200284</t>
  </si>
  <si>
    <t>Atlantic F120-D  elektrický konvektor 1,5kW, nástenný , biely s pevným pripojením na elektrickú sieť</t>
  </si>
  <si>
    <t>200285</t>
  </si>
  <si>
    <t>Atlantic F120-D  elektrický konvektor 1,0kW, nástenný , biely s pevným pripojením na elektrickú sieť</t>
  </si>
  <si>
    <t>200286</t>
  </si>
  <si>
    <t>Atlantic F120-D  elektrický konvektor 0,5kW, nástenný , biely s pevným pripojením na elektrickú sieť</t>
  </si>
  <si>
    <t>998735201.S</t>
  </si>
  <si>
    <t>Presun hmôt pre vykurovacie telesá v objektoch výšky do 6 m</t>
  </si>
  <si>
    <t>K144</t>
  </si>
  <si>
    <t>Dopravné a skladové náklady</t>
  </si>
  <si>
    <t>K145</t>
  </si>
  <si>
    <t>Dopojenie na elektro</t>
  </si>
  <si>
    <t>K146</t>
  </si>
  <si>
    <t>Revízia elektro</t>
  </si>
  <si>
    <t>Investičné náklady neobsiahnuté v cenách</t>
  </si>
  <si>
    <t>000900011.S1</t>
  </si>
  <si>
    <t>000900011.S2</t>
  </si>
  <si>
    <t>Ostatné vplyvy</t>
  </si>
  <si>
    <t>000900011.S3</t>
  </si>
  <si>
    <t>1948215678</t>
  </si>
  <si>
    <t>32</t>
  </si>
  <si>
    <t>390806120</t>
  </si>
  <si>
    <t>-1679489950</t>
  </si>
  <si>
    <t>-1478452721</t>
  </si>
  <si>
    <t>1152337238</t>
  </si>
  <si>
    <t>-1264482262</t>
  </si>
  <si>
    <t>-673638945</t>
  </si>
  <si>
    <t>-57500002</t>
  </si>
  <si>
    <t>1024</t>
  </si>
  <si>
    <t>754363026</t>
  </si>
  <si>
    <t>520705640</t>
  </si>
  <si>
    <t>1025063422</t>
  </si>
  <si>
    <t>Geodetické práce - vytýčenie dotknutých jestvujúcich inžinierskych sietí (protokoly o vytýčení IS), pred zahájením a po ukončení stavby</t>
  </si>
  <si>
    <t>Ostatné
(doprava, vplyvy (územia a prevádzkové), pridružené výkony, réžia, drobné montážne práce a materiál...)</t>
  </si>
  <si>
    <t>S05_SO34.03_Zdravotechnická inštalácia</t>
  </si>
  <si>
    <t>S05_SO34.04_Vzduchotechnika a chladenie</t>
  </si>
  <si>
    <t>S05_SO34.05_Vykurovanie</t>
  </si>
  <si>
    <t>Orientačný rozpočet pre časť VZT a CHL, VP</t>
  </si>
  <si>
    <t>p.č.</t>
  </si>
  <si>
    <t>skrátený popis</t>
  </si>
  <si>
    <t>množstvo</t>
  </si>
  <si>
    <t>jednotková cena</t>
  </si>
  <si>
    <t>dodávka</t>
  </si>
  <si>
    <t>montáž</t>
  </si>
  <si>
    <t>Zar. č. 1 – Vetranie miestností č. 1.11 (Transformátor T21) a 1.12 (Transformátor T22) a Sklad 1.04</t>
  </si>
  <si>
    <t>1.1</t>
  </si>
  <si>
    <t>Exteriérová protidažďová mriežka, dverová, 600x700 mm</t>
  </si>
  <si>
    <t>* s ochrannou sieťkou proti hmyzu</t>
  </si>
  <si>
    <t>1.2</t>
  </si>
  <si>
    <t>Spojovací a závesný materiál</t>
  </si>
  <si>
    <t>1.3</t>
  </si>
  <si>
    <t>Tesniaci a kotviaci materiál</t>
  </si>
  <si>
    <t>1.4</t>
  </si>
  <si>
    <t>Montážny materiál</t>
  </si>
  <si>
    <t>Spolu zariadenie č. 1</t>
  </si>
  <si>
    <t>Zar. č. 2 – Chladenie a vetranie m. č. 1.08 (Miestnosť vlastnej spotreby)</t>
  </si>
  <si>
    <t>2.8</t>
  </si>
  <si>
    <t>2.9</t>
  </si>
  <si>
    <t>Vnútorná nástenná jednotka. Daikin. typ: Perfera FTXM20A</t>
  </si>
  <si>
    <t>Qchl: 2.0 kW; Quk: 2.5 kW, hmotnosť: 10 kg</t>
  </si>
  <si>
    <t>Príslušenstvo zariadenia:</t>
  </si>
  <si>
    <t>2.8a</t>
  </si>
  <si>
    <t>* RTD-RA adaptér pre Split</t>
  </si>
  <si>
    <t>* závesy</t>
  </si>
  <si>
    <t>* el. napájanie vnútornej jednotky cez komunikačný kábel</t>
  </si>
  <si>
    <t>2.8b</t>
  </si>
  <si>
    <t>* chladivo R32 (0,8kg predplnené)</t>
  </si>
  <si>
    <t>2.8c</t>
  </si>
  <si>
    <t>* ZTI: pripojenie na odvod kondenzátu, spádovaný vývod do exteriéru, PVC DN25</t>
  </si>
  <si>
    <t>bm</t>
  </si>
  <si>
    <t>* opatriť odvod v exteriéri kondenzátu odporoým vykurovacím káblom</t>
  </si>
  <si>
    <t>CHLADIVO, NAPÁJANIE A MONTÁŽ</t>
  </si>
  <si>
    <t>Doplnenie chladiva R32</t>
  </si>
  <si>
    <t>Komunikačná a napájacia</t>
  </si>
  <si>
    <t>Montáž zariadení a ostatné bližšie nešpecifikované práce a náklady, súvisiace s montážou, kompletizáciou a spúšťaním chladenia</t>
  </si>
  <si>
    <t>KOVOVÉ DOPLNKOVÉ KONŠTRUKCIE</t>
  </si>
  <si>
    <t>Konzoly stenové; s nosnosťou do 50kg</t>
  </si>
  <si>
    <t>Montáž kovových doplnkových konštrukcií</t>
  </si>
  <si>
    <t>ROZVODY POTRUBIA CHL</t>
  </si>
  <si>
    <t>Medené potrubie predizolované ∅9,53</t>
  </si>
  <si>
    <t>Medené potrubie predizolované ∅6,35</t>
  </si>
  <si>
    <t>Ostatné bližšie nešpecifikované náklady súvisiace s kompletizáciou rozvodov</t>
  </si>
  <si>
    <t>2.1</t>
  </si>
  <si>
    <t>Odvodný ventilátor do kruhového potrubia</t>
  </si>
  <si>
    <t>Výrobca: Systemair Typ: K 250 L Sileo</t>
  </si>
  <si>
    <t>Qodvod = 650 m3/h</t>
  </si>
  <si>
    <t xml:space="preserve">El. pripojenie : 230 V / 0,158kW / 0,677 A </t>
  </si>
  <si>
    <t xml:space="preserve">m=4,6kg </t>
  </si>
  <si>
    <t>2.1a</t>
  </si>
  <si>
    <t>* pružná rýchloupínacia spona FK250</t>
  </si>
  <si>
    <t>2.1c</t>
  </si>
  <si>
    <t>2.2</t>
  </si>
  <si>
    <t>Výfuková mriežka exteriérová D=250 mm, s ochranným sitom</t>
  </si>
  <si>
    <t>2.3</t>
  </si>
  <si>
    <t>Spätná klapka do kruhového potrubia, RSK 250</t>
  </si>
  <si>
    <t>2.4</t>
  </si>
  <si>
    <t>Tlmič hluku kruhový D250, L=900 mm, LDC 250-900, Systemair</t>
  </si>
  <si>
    <t>2.5</t>
  </si>
  <si>
    <t>Odvodná hranatá výustka do kruhového potrubia NOVA-C-1-425x75-R1-V-ZN</t>
  </si>
  <si>
    <t>* s potrubným nástavcom a reguláciou</t>
  </si>
  <si>
    <t>2.6</t>
  </si>
  <si>
    <t>Prívodná protidažďová mriežka sacia, na fasádu, 630x400 mm, Zn</t>
  </si>
  <si>
    <t>* s vymeniteľným filtrom vzduchu G3</t>
  </si>
  <si>
    <t>Regulačná a uzatváracia klapka 630x400 mm, so servopohonom</t>
  </si>
  <si>
    <t>* spriahnutá s chodom zariadenia č. 2.1</t>
  </si>
  <si>
    <t>POTRUBIE VZT</t>
  </si>
  <si>
    <t>2.10</t>
  </si>
  <si>
    <t>Potrubie VZT kruhové Spiro</t>
  </si>
  <si>
    <t>Do priemeru 160 mm</t>
  </si>
  <si>
    <t>Do priemeru 250 mm</t>
  </si>
  <si>
    <t>Tvarovky 15 %</t>
  </si>
  <si>
    <t>2.11</t>
  </si>
  <si>
    <t>Potrubie VZT Sk.1 hranaté</t>
  </si>
  <si>
    <t>Rozmer 630x400 mm</t>
  </si>
  <si>
    <t>2.12</t>
  </si>
  <si>
    <t>2.13</t>
  </si>
  <si>
    <t>2.14</t>
  </si>
  <si>
    <t>Spolu zariadenie č. 2</t>
  </si>
  <si>
    <t>Zar. č. 3 – Vetranie miestnoti m. č. 1.10 (Káblový priestor)</t>
  </si>
  <si>
    <t>3.1</t>
  </si>
  <si>
    <t>Odvodný ventilátor do hranatého potrubia</t>
  </si>
  <si>
    <t>Qodvod = 750 m3/h</t>
  </si>
  <si>
    <t>El. pripojenie : 230V/0,158kW/0,677A</t>
  </si>
  <si>
    <t xml:space="preserve">m=4.6 kg </t>
  </si>
  <si>
    <t xml:space="preserve">* spúšťanie od termostatu + manualne + prevádzkový </t>
  </si>
  <si>
    <t>3.1a</t>
  </si>
  <si>
    <t>3.1c</t>
  </si>
  <si>
    <t>3.2</t>
  </si>
  <si>
    <t>3.3</t>
  </si>
  <si>
    <t>3.4</t>
  </si>
  <si>
    <t>3.5</t>
  </si>
  <si>
    <t>3.6</t>
  </si>
  <si>
    <t>Protidažďová mriežka sacia, stenová 630x400 mm, ochranná sieťka</t>
  </si>
  <si>
    <t>3.7</t>
  </si>
  <si>
    <t>* spriahnutá s chodom zariadenia č. 3.1</t>
  </si>
  <si>
    <t>POTRUBIA A IZOLÁCIE VZT</t>
  </si>
  <si>
    <t>3.8</t>
  </si>
  <si>
    <t>3.9</t>
  </si>
  <si>
    <t>3.10</t>
  </si>
  <si>
    <t>3.11</t>
  </si>
  <si>
    <t>3.12</t>
  </si>
  <si>
    <t>Spolu zariadenie č. 3</t>
  </si>
  <si>
    <t xml:space="preserve">Zar. č. 4 – Chladenie a vetranie m. č. 2.03 (Technológia)	</t>
  </si>
  <si>
    <t>4.8</t>
  </si>
  <si>
    <t>4.9</t>
  </si>
  <si>
    <t>4.8a</t>
  </si>
  <si>
    <t>4.8c</t>
  </si>
  <si>
    <t>4.1</t>
  </si>
  <si>
    <t>4.1a</t>
  </si>
  <si>
    <t>4.1c</t>
  </si>
  <si>
    <t>4.2</t>
  </si>
  <si>
    <t>4.3</t>
  </si>
  <si>
    <t>4.4</t>
  </si>
  <si>
    <t>4.5</t>
  </si>
  <si>
    <t>4.6</t>
  </si>
  <si>
    <t>4.7</t>
  </si>
  <si>
    <t>4.10</t>
  </si>
  <si>
    <t>4.11</t>
  </si>
  <si>
    <t>4.12</t>
  </si>
  <si>
    <t>Spolu zariadenie č. 4</t>
  </si>
  <si>
    <t>Zar. č. 5 – Vetranie m. č. 2.04  (Rozvodňa R22KV)</t>
  </si>
  <si>
    <t>5.1</t>
  </si>
  <si>
    <t>Výrobca: Systemair Typ: KVK Silent 315</t>
  </si>
  <si>
    <t>Qodvod = 1500 m3/h</t>
  </si>
  <si>
    <t>El. pripojenie : 230V/0,262kW/1.26A</t>
  </si>
  <si>
    <t xml:space="preserve">m=62 kg </t>
  </si>
  <si>
    <t>5.1a</t>
  </si>
  <si>
    <t>* pružná rýchloupínacia spona FK315</t>
  </si>
  <si>
    <t>5.1c</t>
  </si>
  <si>
    <t>5.2</t>
  </si>
  <si>
    <t>Výfuková mriežka exteriérová D=315 mm, s ochranným sitom</t>
  </si>
  <si>
    <t>5.3</t>
  </si>
  <si>
    <t>Spätná klapka do kruhového potrubia, RSK 315</t>
  </si>
  <si>
    <t>5.4</t>
  </si>
  <si>
    <t>Tlmič hluku kruhový D315, L=900 mm, LDC 315-900, Systemair</t>
  </si>
  <si>
    <t>5.5</t>
  </si>
  <si>
    <t>Odvodná hranatá výustka do kruhového potrubia NOVA-C-2-425x75-R1-V-ZN</t>
  </si>
  <si>
    <t>5.6</t>
  </si>
  <si>
    <t>Regulačná a uzatváracia klapka 500x355 mm, so servopohonom</t>
  </si>
  <si>
    <t>* spriahnutá s chodom zariadenia č. 5.1</t>
  </si>
  <si>
    <t>5.7</t>
  </si>
  <si>
    <t>Protidažďová mriežka sacia, stenová 500x355 mm, ochranná sieťka</t>
  </si>
  <si>
    <t>5.8</t>
  </si>
  <si>
    <t>Do priemeru 315 mm</t>
  </si>
  <si>
    <t>5.9</t>
  </si>
  <si>
    <t>Rozmer 500x355 mm</t>
  </si>
  <si>
    <t>5.10</t>
  </si>
  <si>
    <t>5.11</t>
  </si>
  <si>
    <t>5.12</t>
  </si>
  <si>
    <t>Spolu zariadenie č. 5</t>
  </si>
  <si>
    <t>Zar. č. 6 – Chladenie a vetranie m. č. 1.03 (Akumulátorovňa)</t>
  </si>
  <si>
    <t>6.5</t>
  </si>
  <si>
    <t>6.6</t>
  </si>
  <si>
    <t>6.6a</t>
  </si>
  <si>
    <t>6.6c</t>
  </si>
  <si>
    <t>6.7</t>
  </si>
  <si>
    <t>Odvodná hranatá výustka do kruhového potrubia NOVA-A-2-2-525x225-H-SW</t>
  </si>
  <si>
    <t>6.8</t>
  </si>
  <si>
    <t>Odvodné krycie sito 500x150</t>
  </si>
  <si>
    <t>6.1</t>
  </si>
  <si>
    <t>Odvodný stenový ventilátor do agresívneho prostredia</t>
  </si>
  <si>
    <t>Výrobca: Systemair</t>
  </si>
  <si>
    <t>Qodvod = 250 m3/h</t>
  </si>
  <si>
    <t>El. pripojenie : 230V/0,06kW/0,53A</t>
  </si>
  <si>
    <t xml:space="preserve">m=2.4 kg </t>
  </si>
  <si>
    <t xml:space="preserve">* spúšťanie manualne + prevádzkový </t>
  </si>
  <si>
    <t>6.2</t>
  </si>
  <si>
    <t>Pretlaková žalúzia do D=200 mm; VK-20</t>
  </si>
  <si>
    <t>6.3</t>
  </si>
  <si>
    <t>Kruhová sacia mriežka IGC 200</t>
  </si>
  <si>
    <t>6.4</t>
  </si>
  <si>
    <t>Uzatváracia klapka ∅200 s ochranným sitom; so servopohonom</t>
  </si>
  <si>
    <t>* spriahnutá s chodom zariadenia č. 6.1</t>
  </si>
  <si>
    <t>6.9</t>
  </si>
  <si>
    <t>Do priemeru 200 mm</t>
  </si>
  <si>
    <t>6.10</t>
  </si>
  <si>
    <t>Rozmer 400x150 mm</t>
  </si>
  <si>
    <t>Rozmer 500x150 mm</t>
  </si>
  <si>
    <t>Rozmer 710x150 mm</t>
  </si>
  <si>
    <t>6.11</t>
  </si>
  <si>
    <t>6.12</t>
  </si>
  <si>
    <t>6.13</t>
  </si>
  <si>
    <t>Spolu zariadenie č. 6</t>
  </si>
  <si>
    <t>Zar. č. 7 – Vetranie miestností č. 2.07  (WC+SPRCHA ŽENY) A 2.08  (WC+SPRCHA MUŽI)</t>
  </si>
  <si>
    <t>7.1</t>
  </si>
  <si>
    <t>Výrobca: Systemair Typ: K 160 M Sileo</t>
  </si>
  <si>
    <t>Qodvod = 270 m3/h</t>
  </si>
  <si>
    <t>El. pripojenie : 230V/0,063kW/0,231A</t>
  </si>
  <si>
    <t xml:space="preserve">m=3,3 kg </t>
  </si>
  <si>
    <t>7.1a</t>
  </si>
  <si>
    <t>* pružná rýchloupínacia spona FK160</t>
  </si>
  <si>
    <t>7.1b</t>
  </si>
  <si>
    <t>7.2</t>
  </si>
  <si>
    <t>Spätná klapka do kruhového potrubia, RSK 160</t>
  </si>
  <si>
    <t>7.3</t>
  </si>
  <si>
    <t>Tlmič hluku kruhový D160, L=900 mm, LDC 160-900, Systemair</t>
  </si>
  <si>
    <t>7.4</t>
  </si>
  <si>
    <t>Odvodný tanierový ventil, Elektrodesign; Typ: KO 125</t>
  </si>
  <si>
    <t>7.5</t>
  </si>
  <si>
    <t>Malý odvodný radiálny ventilátor</t>
  </si>
  <si>
    <t>Výrobca: Elektrodesign</t>
  </si>
  <si>
    <t>Typ: EBB 175 T</t>
  </si>
  <si>
    <t>Odvod vzduchu: 120 m3/h</t>
  </si>
  <si>
    <t>Spotreba energie 230 V / 0,03 kW</t>
  </si>
  <si>
    <t>Hmotnosť: 2,2 kg</t>
  </si>
  <si>
    <t>* vrátane integrovanej tesnej spätnej klapky</t>
  </si>
  <si>
    <t>* časový dobeh a riadenie podľa odporúčania vo výkresovej časti</t>
  </si>
  <si>
    <t>7.6</t>
  </si>
  <si>
    <t>Výrobca: Systemair Typ: K 125 XL Sileo</t>
  </si>
  <si>
    <t>Qodvod = 210 m3/h</t>
  </si>
  <si>
    <t>El. pripojenie : 230V/0,053kW/0,229A</t>
  </si>
  <si>
    <t xml:space="preserve">m=2,8 kg </t>
  </si>
  <si>
    <t>7.6a</t>
  </si>
  <si>
    <t>* pružná rýchloupínacia spona FK125</t>
  </si>
  <si>
    <t>7.6b</t>
  </si>
  <si>
    <t>7.7</t>
  </si>
  <si>
    <t>Spätná klapka do kruhového potrubia, RSK 125</t>
  </si>
  <si>
    <t>7.8</t>
  </si>
  <si>
    <t>Tlmič hluku kruhový D125, L=900 mm, LDC 125-900, Systemair</t>
  </si>
  <si>
    <t>7.9</t>
  </si>
  <si>
    <t>Výfuková hlavica VH100, D100 mm</t>
  </si>
  <si>
    <t>7.10</t>
  </si>
  <si>
    <t>Výfuková hlavica VH125, D125 mm</t>
  </si>
  <si>
    <t>7.11</t>
  </si>
  <si>
    <t>Výfuková hlavica VH160, D160 mm</t>
  </si>
  <si>
    <t>7.12</t>
  </si>
  <si>
    <t>Spiro potrubie bezošvé d=100 mm</t>
  </si>
  <si>
    <t>Spiro potrubie bezošvé d=125 mm</t>
  </si>
  <si>
    <t>Spiro potrubie bezošvé d=160 mm</t>
  </si>
  <si>
    <t>* tvarovky 15%</t>
  </si>
  <si>
    <t>7.13</t>
  </si>
  <si>
    <t>Tepelná izolácia  interier VZT potrubia K – Flex hrúbka h = 20 mm</t>
  </si>
  <si>
    <t>* spoje prelepené samolepiacou Al páskou</t>
  </si>
  <si>
    <t>7.14</t>
  </si>
  <si>
    <t>Závesný a kotviaci materiál</t>
  </si>
  <si>
    <t>7.15</t>
  </si>
  <si>
    <t>Spojovací a tesniaci materiál</t>
  </si>
  <si>
    <t>7.16</t>
  </si>
  <si>
    <t>Spolu zar. č. 7</t>
  </si>
  <si>
    <t>Zar. č. 8 – Vetranie miestnostI č. 1.06 (WC)</t>
  </si>
  <si>
    <t>8.1</t>
  </si>
  <si>
    <t>8.2</t>
  </si>
  <si>
    <t>8.3</t>
  </si>
  <si>
    <t>8.4</t>
  </si>
  <si>
    <t>8.5</t>
  </si>
  <si>
    <t>8.6</t>
  </si>
  <si>
    <t>8.7</t>
  </si>
  <si>
    <t>Spolu zar. č. 8</t>
  </si>
  <si>
    <t>Dodávka spolu:</t>
  </si>
  <si>
    <t>Montáž spolu:</t>
  </si>
  <si>
    <t>Spolu:</t>
  </si>
  <si>
    <t>Spolu s 23% DPH:</t>
  </si>
  <si>
    <t>Systémové prestupy</t>
  </si>
  <si>
    <t>Trojdielny kruhový prestup bez požiarnej odolnosti Ø 150 mm, materiál: Nerez</t>
  </si>
  <si>
    <t>Záslepka pre HDPE 40</t>
  </si>
  <si>
    <t>Systémový prestup , poskladanie  (3ks)</t>
  </si>
  <si>
    <r>
      <t xml:space="preserve">Obaly obsahujúce zvyšky nebezpečných látok alebo kontaminované nebezpečnými látkami  D5
</t>
    </r>
    <r>
      <rPr>
        <b/>
        <sz val="8"/>
        <color rgb="FF00B050"/>
        <rFont val="Arial CE"/>
        <family val="2"/>
        <charset val="238"/>
      </rPr>
      <t>(zabezpečí SSD vrámci zmluvnej firmy)</t>
    </r>
  </si>
  <si>
    <r>
      <t xml:space="preserve">Absorbenty, filtračné materiály vrátane olejových filtrov inak nešpecifikovaných, 
handry na čistenie, ochranné odevy kontaminované nebezpečnými látkami  D5
</t>
    </r>
    <r>
      <rPr>
        <b/>
        <sz val="8"/>
        <color rgb="FF00B050"/>
        <rFont val="Arial CE"/>
        <family val="2"/>
        <charset val="238"/>
      </rPr>
      <t>(zabezpečí SSD vrámci zmluvnej firmy)</t>
    </r>
  </si>
  <si>
    <t>S16_SO64_Splašková kanalizácia</t>
  </si>
  <si>
    <t>Systémové prestupy Roxtec alebo alternatívny výrobca</t>
  </si>
  <si>
    <t>Systémové prestupy Roxtec  alebo alternatívny výrobca</t>
  </si>
  <si>
    <t>Vypracovanie dielenskej dokumentácie OK</t>
  </si>
  <si>
    <r>
      <t xml:space="preserve">P12_PS59_Technické prostriedky obj. ochrany </t>
    </r>
    <r>
      <rPr>
        <b/>
        <sz val="11"/>
        <rFont val="Arial CE"/>
        <charset val="238"/>
      </rPr>
      <t>(Zabezpečuje SSD cez svojho dodávateľa )</t>
    </r>
  </si>
  <si>
    <t>Protipožiarny prestup , poskladanie  (12ks)</t>
  </si>
  <si>
    <t>STREDOSLOVENSKÁ DISTRIBUčNÁ a.s.</t>
  </si>
  <si>
    <t>{3d040ad9-634c-46a2-9f11-f0f6ebf4a03e}</t>
  </si>
  <si>
    <t>{a6a041a3-27c0-497c-b730-f38eab34a894}</t>
  </si>
  <si>
    <t>{1bd41712-9c08-401f-84b0-a3f3778a2f00}</t>
  </si>
  <si>
    <t>{b2a851f8-3cb7-40c2-b00e-d9516499835c}</t>
  </si>
  <si>
    <t>{bfea1967-9d84-4a38-841a-9c5d53de72b7}</t>
  </si>
  <si>
    <t>{7ed0cb19-3bd2-4bcd-af36-c2edf74d2696}</t>
  </si>
  <si>
    <t>{7e27a371-f1be-4383-b762-53f72b7d297a}</t>
  </si>
  <si>
    <t>{03959d7a-c76c-4ff3-82a1-8f9eacc9000d}</t>
  </si>
  <si>
    <t>{d97938ba-7d49-4d5b-b789-dbbd34b20aa6}</t>
  </si>
  <si>
    <t>{bb0f9888-cba4-462d-9693-629046cb5d3b}</t>
  </si>
  <si>
    <t>{a8550d3f-d520-419d-84fd-9642aa88625c}</t>
  </si>
  <si>
    <t>{6680f8f6-1806-45c1-9a9a-b6f1a7bfbedc}</t>
  </si>
  <si>
    <t>{4d218c90-bd60-4321-b0b7-a2d7e33985b2}</t>
  </si>
  <si>
    <t>{0a743a82-e93c-4aa0-a5bf-bcd7885d3522}</t>
  </si>
  <si>
    <t>SO31 - Rozvodňa 110 kV</t>
  </si>
  <si>
    <t xml:space="preserve">    3 - Zvislé a kompletné konštrukcie</t>
  </si>
  <si>
    <t xml:space="preserve">    6 - Úpravy povrchov, podlahy, osadenie</t>
  </si>
  <si>
    <t>11110110</t>
  </si>
  <si>
    <t>Výkaz výmer má informatívny charakter. Uchádzač vyhlasuje, že vykonal kontrolu podkladov v Zadaní tohto výberového konania, prepočítal si všetky množstvá a tieto ocenil v celom rozsahu.</t>
  </si>
  <si>
    <t>-50795009</t>
  </si>
  <si>
    <t>271533011.S</t>
  </si>
  <si>
    <t>Násyp pod základové konštrukcie so zhutnením na Edef2= 65MPa z  kameniva hrubého drveného fr. 4 - 8 mm</t>
  </si>
  <si>
    <t>-574208156</t>
  </si>
  <si>
    <t>271533041.S</t>
  </si>
  <si>
    <t>Násyp pod základové konštrukcie so zhutnením na Edef2=65MPa z  kameniva hrubého drveného fr. 16 - 32 mm</t>
  </si>
  <si>
    <t>888996673</t>
  </si>
  <si>
    <t>Betón základových dosiek, prostý tr. C 16/20, X0(SK)-Dmax16-S3</t>
  </si>
  <si>
    <t>-1801711112</t>
  </si>
  <si>
    <t>273351217.S</t>
  </si>
  <si>
    <t>Debnenie stien základových dosiek, zhotovenie-tradičné</t>
  </si>
  <si>
    <t>1582719802</t>
  </si>
  <si>
    <t>273351218.S</t>
  </si>
  <si>
    <t>Debnenie stien základových dosiek, odstránenie-tradičné</t>
  </si>
  <si>
    <t>1241617877</t>
  </si>
  <si>
    <t>273362402.S</t>
  </si>
  <si>
    <t>Výstuž základových dosiek zo zvár. sietí KARI, priemer drôtu 4/4 mm, veľkosť oka 150x150 mm</t>
  </si>
  <si>
    <t>1277825563</t>
  </si>
  <si>
    <t>275321511.S</t>
  </si>
  <si>
    <t>Betón základových pätiek, železový (bez výstuže), tr. C 30/37, XC4, XA1, Cl0,4. Dmax16-S3</t>
  </si>
  <si>
    <t>-617188572</t>
  </si>
  <si>
    <t>478512</t>
  </si>
  <si>
    <t>Sika WT-200 P (kryštalická a tesniaca prísada)</t>
  </si>
  <si>
    <t>-537996540</t>
  </si>
  <si>
    <t>275351217.S</t>
  </si>
  <si>
    <t>Debnenie stien základových pätiek, zhotovenie-tradičné</t>
  </si>
  <si>
    <t>-838068371</t>
  </si>
  <si>
    <t>275351218.S</t>
  </si>
  <si>
    <t>Debnenie stien základových pätiek, odstránenie-tradičné</t>
  </si>
  <si>
    <t>1994562816</t>
  </si>
  <si>
    <t>275361821.S</t>
  </si>
  <si>
    <t>Výstuž základových pätiek z ocele B500 (10505)</t>
  </si>
  <si>
    <t>-79867150</t>
  </si>
  <si>
    <t>Zvislé a kompletné konštrukcie</t>
  </si>
  <si>
    <t>334353762.S1</t>
  </si>
  <si>
    <t>Debnenie konštrukcií- príplatok k debneniu , za lišty do debnenia 50/50 mm, resp 25/25mm</t>
  </si>
  <si>
    <t>1797327475</t>
  </si>
  <si>
    <t>Úpravy povrchov, podlahy, osadenie</t>
  </si>
  <si>
    <t>6226613351</t>
  </si>
  <si>
    <t>Zjednocujúci náter betónových konštrukcií dvojnásobný Sikagard 704S, alebo ekvivalentný</t>
  </si>
  <si>
    <t>1371858297</t>
  </si>
  <si>
    <t>631319151</t>
  </si>
  <si>
    <t>Príplatok za prehlad. povrchu betónovej mazaniny</t>
  </si>
  <si>
    <t>-1243123923</t>
  </si>
  <si>
    <t>632451601.S</t>
  </si>
  <si>
    <t>Ochranný antikorózny náter na báze cementu na výstuž hr. 1 mm</t>
  </si>
  <si>
    <t>2011090673</t>
  </si>
  <si>
    <t>632451622.S</t>
  </si>
  <si>
    <t>Sanácia betónovej konštrukcie opravnou (reprofilačnou) maltou na betón a murivo hr. 10 mm</t>
  </si>
  <si>
    <t>-1802048448</t>
  </si>
  <si>
    <t>938902071.S</t>
  </si>
  <si>
    <t>Očistenie povrchu betónových konštrukcií tlakovou vodou</t>
  </si>
  <si>
    <t>-270569381</t>
  </si>
  <si>
    <t>953943124.S</t>
  </si>
  <si>
    <t>Osadenie drobných kovových predmetov do betónu pred zabetónovaním, hmotnosti 15-50 kg/kus (bez dodávky)</t>
  </si>
  <si>
    <t>-2094707957</t>
  </si>
  <si>
    <t>133310002435.S</t>
  </si>
  <si>
    <t>Kotevný zvarenec, 4xzávitová tyč M24, zvarenie L50x4, platničky, matice</t>
  </si>
  <si>
    <t>384703570</t>
  </si>
  <si>
    <t>999281111.S</t>
  </si>
  <si>
    <t>Presun hmôt pre opravy a údržbu objektov vrátane vonkajších plášťov výšky do 25 m</t>
  </si>
  <si>
    <t>1909012296</t>
  </si>
  <si>
    <t>SO32 - Stanovište transformátorov</t>
  </si>
  <si>
    <t>591437161</t>
  </si>
  <si>
    <t>181101102.S</t>
  </si>
  <si>
    <t>Úprava pláne v zárezoch v hornine 1-4 so zhutnením na Edef2=45MPa</t>
  </si>
  <si>
    <t>-616898318</t>
  </si>
  <si>
    <t>Násyp pod základové konštrukcie so zhutnením  na Edef2=45 MPa z  kameniva hrubého drveného fr. 4 - 8 mm</t>
  </si>
  <si>
    <t>1795201486</t>
  </si>
  <si>
    <t>Násyp pod základové konštrukcie so zhutnením na Edef2=45 MPa z  kameniva hrubého drveného fr. 16 - 32 mm</t>
  </si>
  <si>
    <t>-735404500</t>
  </si>
  <si>
    <t>271563001.S</t>
  </si>
  <si>
    <t>Násyp pod základové konštrukcie so zhutnením z kameniva drobného ťaženého fr. 0 - 4 mm</t>
  </si>
  <si>
    <t>1654003904</t>
  </si>
  <si>
    <t>273313311.S</t>
  </si>
  <si>
    <t>Betón základových dosiek, prostý tr. C 8/10 suchy</t>
  </si>
  <si>
    <t>-1043756730</t>
  </si>
  <si>
    <t>78873606</t>
  </si>
  <si>
    <t>29718233</t>
  </si>
  <si>
    <t>1212664985</t>
  </si>
  <si>
    <t>-1161207808</t>
  </si>
  <si>
    <t>289971463.S1</t>
  </si>
  <si>
    <t>Geomreža pre stabilizáciu podkladu,  TENSAR TriAx (TX)</t>
  </si>
  <si>
    <t>87988073</t>
  </si>
  <si>
    <t>389129913.S2</t>
  </si>
  <si>
    <t>T101 D+M Stanovište transformátora, prefa vane 3xAW3060 celkový rozmer 6660x9220mm, kompletná dodávka GRITEC s.r.o., vrátane  roštov, zábradlia, schodíšť, zemnenia, klampiariny, prestupov SAP:1000007099, dodáva objednávateľ</t>
  </si>
  <si>
    <t>2141930601</t>
  </si>
  <si>
    <t>389129913.S2a</t>
  </si>
  <si>
    <t>T102 D+M Stanovište transformátora, prefa vane 3xAW3066 celkový rozmer 6660x9220mm, kompletná dodávka GRITEC s.r.o., vrátane  roštov, zábradlia, schodíšť, zemnenia, klampiariny, prestupov SAP:1000007099, dodáva objednávateľ</t>
  </si>
  <si>
    <t>1744610773</t>
  </si>
  <si>
    <t>-1972270387</t>
  </si>
  <si>
    <t>998012021.S</t>
  </si>
  <si>
    <t>Presun hmôt pre budovy (801, 803, 812), zvislá konštr. monolit. betónová výšky do 6 m</t>
  </si>
  <si>
    <t>-964402652</t>
  </si>
  <si>
    <t xml:space="preserve">SO33 - Stanovište tlmiviek </t>
  </si>
  <si>
    <t>389129913.S4</t>
  </si>
  <si>
    <t>L1 D+M Stanovište tlmivky, prefa vaňa AW4236, celkový rozmer 3360x4260mm, kompletná dodávka GRITEC s.r.o., vrátane roštov, zábradlia, schodíšť, zemnenia, klampiarskych prvkov, prestupov</t>
  </si>
  <si>
    <t>-1349821643</t>
  </si>
  <si>
    <t>389129913.S4b</t>
  </si>
  <si>
    <t>L2  D+M Stanovište tlmivky, prefa vaňa AW4236, celkový rozmer 3360x4260mm, kompletná dodávka GRITEC s.r.o., vrátane roštov, zábradlia, schodíšť, zemnenia, klampiarskych prvkov, prestupov_x000D_
SAP:1000003566, dodáva objednávateľ</t>
  </si>
  <si>
    <t>-1039547342</t>
  </si>
  <si>
    <t>389129913.S5</t>
  </si>
  <si>
    <t>D+M Požiarna deliaca stena medzi L21 a L22, výška 6,5m. dlžka 4,56 m kompletná dodávka GRITEC s.r.o., vrátane všetkých súčastí, prvkov, pätiek a stĺpov SAP:1000007103, dodáva objednávateľ</t>
  </si>
  <si>
    <t>SO34 - Budova spoločných prevádzok - ASR</t>
  </si>
  <si>
    <t xml:space="preserve">    4 - Vodorovné konštrukcie</t>
  </si>
  <si>
    <t xml:space="preserve">    711 - Izolácie proti vode a vlhkosti</t>
  </si>
  <si>
    <t xml:space="preserve">    712 - Izolácie striech, povlakové krytiny</t>
  </si>
  <si>
    <t xml:space="preserve">    713 - Izolácie tepelné</t>
  </si>
  <si>
    <t xml:space="preserve">    721 - Zdravotechnika - vnútorná kanalizácia</t>
  </si>
  <si>
    <t xml:space="preserve">    762 - Konštrukcie tesárske</t>
  </si>
  <si>
    <t xml:space="preserve">    763 - Konštrukcie - drevostavby</t>
  </si>
  <si>
    <t xml:space="preserve">    764 - Konštrukcie klampiarske</t>
  </si>
  <si>
    <t xml:space="preserve">    765 - Konštrukcie - krytiny tvrdé</t>
  </si>
  <si>
    <t xml:space="preserve">    766 - Konštrukcie stolárske</t>
  </si>
  <si>
    <t xml:space="preserve">    767 - Konštrukcie doplnkové kovové</t>
  </si>
  <si>
    <t xml:space="preserve">    769 - Montáže vzduchotechnických zariadení</t>
  </si>
  <si>
    <t xml:space="preserve">    771 - Podlahy z dlaždíc</t>
  </si>
  <si>
    <t xml:space="preserve">    776 - Podlahy povlakové</t>
  </si>
  <si>
    <t xml:space="preserve">    777 - Podlahy syntetické</t>
  </si>
  <si>
    <t xml:space="preserve">    781 - Obklady</t>
  </si>
  <si>
    <t xml:space="preserve">    783 - Nátery</t>
  </si>
  <si>
    <t xml:space="preserve">    784 - Maľby</t>
  </si>
  <si>
    <t xml:space="preserve">    21-M - Elektromontáže</t>
  </si>
  <si>
    <t xml:space="preserve">    22-M - Montáže oznamovacích a zabezpečovacích zariadení</t>
  </si>
  <si>
    <t xml:space="preserve">    25-M - Povrchová úprava strojov, zariadení a konštrukcií</t>
  </si>
  <si>
    <t>-1533910745</t>
  </si>
  <si>
    <t>139711101.S</t>
  </si>
  <si>
    <t>Výkop v uzavretých priestoroch s naložením výkopu na dopravný prostriedok v hornine 1 až 4</t>
  </si>
  <si>
    <t>541933245</t>
  </si>
  <si>
    <t>162201201.S</t>
  </si>
  <si>
    <t>Vodorovné premiestnenie výkopu nosením do 10 m horniny 1 až 4</t>
  </si>
  <si>
    <t>-1890879500</t>
  </si>
  <si>
    <t>162501105.S</t>
  </si>
  <si>
    <t>Vodorovné premiestnenie výkopku po spevnenej ceste z horniny tr.1-4, do 100 m3,na vzdialenosť 25km</t>
  </si>
  <si>
    <t>-1987185887</t>
  </si>
  <si>
    <t>167101101.S</t>
  </si>
  <si>
    <t>Nakladanie neuľahnutého výkopku z hornín tr.1-4 do 100 m3</t>
  </si>
  <si>
    <t>-1591540814</t>
  </si>
  <si>
    <t>171201201.S</t>
  </si>
  <si>
    <t>Uloženie sypaniny na skládky do 100 m3</t>
  </si>
  <si>
    <t>-1966578272</t>
  </si>
  <si>
    <t>174101102.S</t>
  </si>
  <si>
    <t>Zásyp sypaninou v uzavretých priestoroch s urovnaním povrchu zásypu</t>
  </si>
  <si>
    <t>-1600020916</t>
  </si>
  <si>
    <t>801444325</t>
  </si>
  <si>
    <t>273313612.S</t>
  </si>
  <si>
    <t>Betón základových dosiek, prostý tr. C 20/25</t>
  </si>
  <si>
    <t>470082483</t>
  </si>
  <si>
    <t>273321411.S</t>
  </si>
  <si>
    <t>Betón základových dosiek, železový (bez výstuže), tr. C 25/30, XC1(SK)-Cl0,4-Dmax16-S4</t>
  </si>
  <si>
    <t>26266434</t>
  </si>
  <si>
    <t>273321511.S</t>
  </si>
  <si>
    <t>Betón základových dosiek, železový (bez výstuže), tr. C 30/37</t>
  </si>
  <si>
    <t>-1320460783</t>
  </si>
  <si>
    <t>144887075</t>
  </si>
  <si>
    <t>-494381204</t>
  </si>
  <si>
    <t>273361821.S</t>
  </si>
  <si>
    <t>Výstuž základových dosiek z ocele B500 (10505)</t>
  </si>
  <si>
    <t>116095184</t>
  </si>
  <si>
    <t>273362411.S</t>
  </si>
  <si>
    <t>Výstuž základových dosiek zo zvár. sietí KARI, priemer drôtu 5/5 mm, veľkosť oka 100x100 mm</t>
  </si>
  <si>
    <t>1160040093</t>
  </si>
  <si>
    <t>273362508.S</t>
  </si>
  <si>
    <t>Dodatočné vystužovanie betónových konštrukcií betonárskou oceľovou chemickou injektážnou kotvou VME, D 8 mm -0.00001t</t>
  </si>
  <si>
    <t>cm</t>
  </si>
  <si>
    <t>-271286065</t>
  </si>
  <si>
    <t>273362510.S</t>
  </si>
  <si>
    <t>Dodatočné vystužovanie betónových konštrukcií betonárskou oceľovou chemickou injektážnou kotvou VME, D 10 mm -0.00001t</t>
  </si>
  <si>
    <t>2026716207</t>
  </si>
  <si>
    <t>247410002403</t>
  </si>
  <si>
    <t xml:space="preserve">Hmota vytláčacia lepiaca HIT-RE 500 V4330 ml, hybridné uretánovo-metakrylátové lepidlo, </t>
  </si>
  <si>
    <t>1613242517</t>
  </si>
  <si>
    <t>274321312.S</t>
  </si>
  <si>
    <t>Betón základových pásov,železový tr. C 20/25, XC2,XA2(SK), Cl0,4-Dmax16-S4</t>
  </si>
  <si>
    <t>1416825432</t>
  </si>
  <si>
    <t>274321511.S</t>
  </si>
  <si>
    <t>Betón základových pásov,železový tr. C 30/37, XC4, XF1, XA1(SK)-Cl0,4-Dmax16-S4</t>
  </si>
  <si>
    <t>-1058408012</t>
  </si>
  <si>
    <t>528</t>
  </si>
  <si>
    <t>274351217.S</t>
  </si>
  <si>
    <t>Debnenie stien základových pásov, zhotovenie-tradičné</t>
  </si>
  <si>
    <t>-386528623</t>
  </si>
  <si>
    <t>529</t>
  </si>
  <si>
    <t>274351218.S</t>
  </si>
  <si>
    <t>Debnenie stien základových pásov, odstránenie-tradičné</t>
  </si>
  <si>
    <t>1574956929</t>
  </si>
  <si>
    <t>274361821.S</t>
  </si>
  <si>
    <t>Výstuž základových pásov z ocele B500 (10505)</t>
  </si>
  <si>
    <t>1063861408</t>
  </si>
  <si>
    <t>275321411.S</t>
  </si>
  <si>
    <t>Betón základových pätiek, železový (bez výstuže), tr. C 25/30, XC2, XA1(SK)-Cl0,4-Dmax16-S3</t>
  </si>
  <si>
    <t>-1973917839</t>
  </si>
  <si>
    <t>848492088</t>
  </si>
  <si>
    <t>741252309</t>
  </si>
  <si>
    <t>130296977</t>
  </si>
  <si>
    <t>568776809</t>
  </si>
  <si>
    <t>29</t>
  </si>
  <si>
    <t>279321411.S</t>
  </si>
  <si>
    <t>Betón základových múrov, železový (bez výstuže), tr. C 25/30, XC1(SK)-Cl0,4-Dmax16-S4</t>
  </si>
  <si>
    <t>-375251917</t>
  </si>
  <si>
    <t>279351105.S</t>
  </si>
  <si>
    <t>Debnenie základových múrov obojstranné zhotovenie-dielce</t>
  </si>
  <si>
    <t>-624547067</t>
  </si>
  <si>
    <t>33</t>
  </si>
  <si>
    <t>279351106.S</t>
  </si>
  <si>
    <t>Debnenie základových múrov obojstranné odstránenie-dielce</t>
  </si>
  <si>
    <t>132579891</t>
  </si>
  <si>
    <t>34</t>
  </si>
  <si>
    <t>279361821.S</t>
  </si>
  <si>
    <t>Výstuž základových múrov nosných z ocele B500 (10505)</t>
  </si>
  <si>
    <t>114378309</t>
  </si>
  <si>
    <t>35</t>
  </si>
  <si>
    <t>3171621321</t>
  </si>
  <si>
    <t>Keramický preklad POROTHERM KPP10, šírky100 mm, výšky 85 mm, dĺžky 1250 mm</t>
  </si>
  <si>
    <t>623268208</t>
  </si>
  <si>
    <t>36</t>
  </si>
  <si>
    <t>317162303</t>
  </si>
  <si>
    <t>Keramický spriahnutý preklad POROTHERM KP 11,5, šírky 115 mm, výšky 71 mm, dĺžky 1250 mm</t>
  </si>
  <si>
    <t>377188262</t>
  </si>
  <si>
    <t>37</t>
  </si>
  <si>
    <t>317162307</t>
  </si>
  <si>
    <t>Keramický spriahnutý preklad POROTHERM KP 11,5, šírky 115 mm, výšky 71 mm, dĺžky 1750 mm</t>
  </si>
  <si>
    <t>-1779879350</t>
  </si>
  <si>
    <t>38</t>
  </si>
  <si>
    <t>317162311</t>
  </si>
  <si>
    <t>Keramický spriahnutý preklad POROTHERM KP 11,5, šírky 115 mm, výšky 71 mm, dĺžky 2250 mm</t>
  </si>
  <si>
    <t>-1100606342</t>
  </si>
  <si>
    <t>39</t>
  </si>
  <si>
    <t>317234410.S</t>
  </si>
  <si>
    <t>Výmurovka medzi nosníkmi akýmikoľvek tehlami pálenými na akúkoľvek maltu cementovú</t>
  </si>
  <si>
    <t>-1757571151</t>
  </si>
  <si>
    <t>40</t>
  </si>
  <si>
    <t>319201311.S</t>
  </si>
  <si>
    <t>Vyrovnanie nerovného povrchu bez odsekania tehál hr.do 30 mm</t>
  </si>
  <si>
    <t>-1210373693</t>
  </si>
  <si>
    <t>41</t>
  </si>
  <si>
    <t>340001001.S</t>
  </si>
  <si>
    <t>Rezanie stenových  blokopanelov hr. od 200 do 300 mm</t>
  </si>
  <si>
    <t>1959503757</t>
  </si>
  <si>
    <t>42</t>
  </si>
  <si>
    <t>340238237</t>
  </si>
  <si>
    <t>Zamurovanie otvorov plochy od 0,25 do 1 m2 tvárnicami YTONG (250x499x249)</t>
  </si>
  <si>
    <t>54882175</t>
  </si>
  <si>
    <t>43</t>
  </si>
  <si>
    <t>340239236</t>
  </si>
  <si>
    <t>Zamurovanie otvorov plochy nad 1 do 4 m2 tvárnicami YTONG (200x599x249)</t>
  </si>
  <si>
    <t>-598565586</t>
  </si>
  <si>
    <t>44</t>
  </si>
  <si>
    <t>340239237</t>
  </si>
  <si>
    <t>Zamurovanie otvorov plochy nad 1 do 4 m2 tvárnicami YTONG (250x499x249)</t>
  </si>
  <si>
    <t>-1716358728</t>
  </si>
  <si>
    <t>45</t>
  </si>
  <si>
    <t>340239238</t>
  </si>
  <si>
    <t>Zamurovanie otvorov plochy nad 1 do 4 m2 tvárnicami YTONG (300x499x249)</t>
  </si>
  <si>
    <t>-1595497509</t>
  </si>
  <si>
    <t>46</t>
  </si>
  <si>
    <t>341941011.S</t>
  </si>
  <si>
    <t>Tupý zvar betonárskej ocele do oceľovej podložky sten. a priečkových dielcov pri priem. výstuže do 16 mm</t>
  </si>
  <si>
    <t>425388614</t>
  </si>
  <si>
    <t>47</t>
  </si>
  <si>
    <t>75948</t>
  </si>
  <si>
    <t>Spriahovací trň SD1 10x50</t>
  </si>
  <si>
    <t>-199178166</t>
  </si>
  <si>
    <t>48</t>
  </si>
  <si>
    <t>342948111.S</t>
  </si>
  <si>
    <t>Ukotvenie priečok k murovaným konštrukciám priklincovaním spojky do ložnej škáry počas murovania</t>
  </si>
  <si>
    <t>2069669010</t>
  </si>
  <si>
    <t>527</t>
  </si>
  <si>
    <t>346244821.S</t>
  </si>
  <si>
    <t>Prímurovky izolačné a ochranné z tehál dĺžky 290 mm na MC 10 hr. 140 mm</t>
  </si>
  <si>
    <t>608611170</t>
  </si>
  <si>
    <t>49</t>
  </si>
  <si>
    <t>378452121.S</t>
  </si>
  <si>
    <t>Ochranná vrstva z cementovej malty, hr.do 5cm, na izoláciu, s vložkou zo zváranej siete poter</t>
  </si>
  <si>
    <t>-253851564</t>
  </si>
  <si>
    <t>Vodorovné konštrukcie</t>
  </si>
  <si>
    <t>50</t>
  </si>
  <si>
    <t>411321414.S</t>
  </si>
  <si>
    <t>Betón stropov doskových a trámových,  železový tr. C 25/30, XC1(SK)-Cl0,4-Dmax16-S4</t>
  </si>
  <si>
    <t>-558362079</t>
  </si>
  <si>
    <t>51</t>
  </si>
  <si>
    <t>411351101.S</t>
  </si>
  <si>
    <t>Debnenie stropov doskových zhotovenie-dielce</t>
  </si>
  <si>
    <t>-1377221444</t>
  </si>
  <si>
    <t>52</t>
  </si>
  <si>
    <t>411351102.S</t>
  </si>
  <si>
    <t>Debnenie stropov doskových odstránenie-dielce</t>
  </si>
  <si>
    <t>736751707</t>
  </si>
  <si>
    <t>53</t>
  </si>
  <si>
    <t>411354173.S</t>
  </si>
  <si>
    <t>Podporná konštrukcia stropov výšky do 4 m pre zaťaženie do 12 kPa zhotovenie</t>
  </si>
  <si>
    <t>1949025088</t>
  </si>
  <si>
    <t>54</t>
  </si>
  <si>
    <t>411354174.S</t>
  </si>
  <si>
    <t>Podporná konštrukcia stropov výšky do 4 m pre zaťaženie do 12 kPa odstránenie</t>
  </si>
  <si>
    <t>2009702666</t>
  </si>
  <si>
    <t>55</t>
  </si>
  <si>
    <t>411354256.S1</t>
  </si>
  <si>
    <t xml:space="preserve">Debnenie stropu, zabudované s plechom vlnitým COFRASTRA 40, </t>
  </si>
  <si>
    <t>-1588846306</t>
  </si>
  <si>
    <t>56</t>
  </si>
  <si>
    <t>411361821.S</t>
  </si>
  <si>
    <t>Výstuž stropov doskových, trámových, vložkových,konzolových alebo balkónových, B500 (10505)</t>
  </si>
  <si>
    <t>407206467</t>
  </si>
  <si>
    <t>57</t>
  </si>
  <si>
    <t>411362021.S</t>
  </si>
  <si>
    <t>Výstuž stropov doskových, trámových, vložkových,konzolových alebo balkónových, zo zváraných sietí KARI</t>
  </si>
  <si>
    <t>-1076048485</t>
  </si>
  <si>
    <t>58</t>
  </si>
  <si>
    <t>411362442.S</t>
  </si>
  <si>
    <t>Výstuž stropov doskových, trámových, vložkových, konzolových, balkónových, zo sietí KARI, priemer drôtu 8/8 mm, veľkosť oka 150x150 mm</t>
  </si>
  <si>
    <t>1067775299</t>
  </si>
  <si>
    <t>59</t>
  </si>
  <si>
    <t>417391151.S</t>
  </si>
  <si>
    <t>Montáž obkladu betónových konštrukcií vykonaný súčasne s betónovaním extrudovaným polystyrénom</t>
  </si>
  <si>
    <t>-1704321814</t>
  </si>
  <si>
    <t>60</t>
  </si>
  <si>
    <t>283750000700</t>
  </si>
  <si>
    <t xml:space="preserve">Doska XPS STYRODUR 2800 C hr. 50 mm, zateplenie soklov, suterénov, podláh, </t>
  </si>
  <si>
    <t>-215177435</t>
  </si>
  <si>
    <t>61</t>
  </si>
  <si>
    <t>451475121.S</t>
  </si>
  <si>
    <t>Podkladová vrstva plastbetónová samonivelačná - prvá vrstva hr. 10 mm</t>
  </si>
  <si>
    <t>-426774526</t>
  </si>
  <si>
    <t>62</t>
  </si>
  <si>
    <t>451475122.S</t>
  </si>
  <si>
    <t>Podkladová vrstva plastbetónová samonivelačná - každá ďalšia vrstva hr. 10 mm</t>
  </si>
  <si>
    <t>-1066785778</t>
  </si>
  <si>
    <t>63</t>
  </si>
  <si>
    <t>451476121.S1</t>
  </si>
  <si>
    <t>Podkladová vrstva plastbetónová tixotropná - vysokopevnostná SIKAGROUT  hr. 10 mm</t>
  </si>
  <si>
    <t>-544535725</t>
  </si>
  <si>
    <t>611421321.S</t>
  </si>
  <si>
    <t>Oprava vnútorných vápenných omietok stropov železobetónových rovných tvárnicových a klenieb, opravovaná plocha nad 10 do 30 % hladkých</t>
  </si>
  <si>
    <t>1453951994</t>
  </si>
  <si>
    <t>612421321.S</t>
  </si>
  <si>
    <t>Oprava vnútorných vápenných omietok stien, v množstve opravenej plochy nad 10 do 30 % hladkých</t>
  </si>
  <si>
    <t>-41787514</t>
  </si>
  <si>
    <t>612460242.S</t>
  </si>
  <si>
    <t>Vnútorná omietka stien vápennocementová jadrová (hrubá), hr. 15 mm</t>
  </si>
  <si>
    <t>-1421370957</t>
  </si>
  <si>
    <t>621466026</t>
  </si>
  <si>
    <t>Príprava vonkajšieho podkladu podhľadov WEBER, podklad S weberpas</t>
  </si>
  <si>
    <t>-600908207</t>
  </si>
  <si>
    <t>621466143</t>
  </si>
  <si>
    <t>Vonkajšia omietka podhľadov tenkovrstvová WEBER, silikónová, weber.pas silikónová, roztieraná, hr. 2 mm</t>
  </si>
  <si>
    <t>-581896045</t>
  </si>
  <si>
    <t>621481119.S</t>
  </si>
  <si>
    <t>Potiahnutie vonkajších podhľadov sklotextilnou mriežkou s celoplošným prilepením</t>
  </si>
  <si>
    <t>1488316347</t>
  </si>
  <si>
    <t>622462492</t>
  </si>
  <si>
    <t>Príprava vonkajšieho podkladu stien PCI, základový penetračný náter Gisogrund PGM</t>
  </si>
  <si>
    <t>-1219213673</t>
  </si>
  <si>
    <t>622463026</t>
  </si>
  <si>
    <t>Príprava vonkajšieho podkladu stien WEBER, podklad S weberpas, vrátane všetkých systémových prvkov a súčastí</t>
  </si>
  <si>
    <t>1506199383</t>
  </si>
  <si>
    <t>622463028</t>
  </si>
  <si>
    <t>Príprava vonkajšieho podkladu stien WEBER, weber penetrácia,, vrátane všetkých systémových prvkov a súčastí</t>
  </si>
  <si>
    <t>256289054</t>
  </si>
  <si>
    <t>622464143</t>
  </si>
  <si>
    <t>Vonkajšia omietka stien tenkovrstvová WEBER, silikónová, weber.pas silikónová, roztieraná, hr. 2 mm,, vrátane všetkých systémových prvkov a súčastí</t>
  </si>
  <si>
    <t>-2138861480</t>
  </si>
  <si>
    <t>622465121</t>
  </si>
  <si>
    <t>Vonkajšia omietka stien WEBER, farebné piesky, weber.pas mozaiková omietka, strednozrnná, hr. 2 mm</t>
  </si>
  <si>
    <t>-1850913506</t>
  </si>
  <si>
    <t>622475011.S</t>
  </si>
  <si>
    <t>Vonkajší náter stien proti pôsobeniu rias a mikroorganizmov, nanášaný ručne, odstraňovací a čistiaci, jednonásobný</t>
  </si>
  <si>
    <t>-1289628435</t>
  </si>
  <si>
    <t>76</t>
  </si>
  <si>
    <t>622481119.S</t>
  </si>
  <si>
    <t>Potiahnutie vonkajších stien sklotextilnou mriežkou s celoplošným prilepením</t>
  </si>
  <si>
    <t>-71846184</t>
  </si>
  <si>
    <t>77</t>
  </si>
  <si>
    <t>624601111.S</t>
  </si>
  <si>
    <t>Tmelenie škár polyuretánovým tmelom (s dodaním hmôt) s prierezom 20 x 20 mm</t>
  </si>
  <si>
    <t>-906533802</t>
  </si>
  <si>
    <t>78</t>
  </si>
  <si>
    <t>625250511</t>
  </si>
  <si>
    <t>Systém PCI Pecitherm - hydroizolačná stierka PCI Seccoral 1K</t>
  </si>
  <si>
    <t>1573275227</t>
  </si>
  <si>
    <t>79</t>
  </si>
  <si>
    <t>625250516</t>
  </si>
  <si>
    <t>Systém PCI Pecitherm - butylová izolačná páska PCI Pecitape Butyl</t>
  </si>
  <si>
    <t>1712718606</t>
  </si>
  <si>
    <t>80</t>
  </si>
  <si>
    <t>625250516a</t>
  </si>
  <si>
    <t>Systém PCI Pecitherm -  hydroizolačný pás PCI Pecilastic U</t>
  </si>
  <si>
    <t>-458356378</t>
  </si>
  <si>
    <t>81</t>
  </si>
  <si>
    <t>625250521</t>
  </si>
  <si>
    <t>Systém PCI Pecitherm MultiPlus hr. dosky z polyiso tuhej peny 20 mm XPS s hydroizolačným a oddeľovacím pásom PCI Pecilastic U</t>
  </si>
  <si>
    <t>-1509364868</t>
  </si>
  <si>
    <t>82</t>
  </si>
  <si>
    <t>625250632.S</t>
  </si>
  <si>
    <t>Doteplenie konštrukcie extrudovaným polystyrénom hr. 30 mm, lepený celoplošne bez prikotvenia</t>
  </si>
  <si>
    <t>590780528</t>
  </si>
  <si>
    <t>83</t>
  </si>
  <si>
    <t>625250707.S1a</t>
  </si>
  <si>
    <t>Kontaktný zatepľovací systém podhladov z minerálnej vlny isover TF profi  hr. 100 mm, skrutkovacie kotvy, vrátane všetkých systémových prvkov a súčastí</t>
  </si>
  <si>
    <t>-1769660464</t>
  </si>
  <si>
    <t>84</t>
  </si>
  <si>
    <t>625250711.S</t>
  </si>
  <si>
    <t>Kontaktný zatepľovací systém z minerálnej vlny hr. 160 mm, ISOVER TF PROFI  skrutkovacie kotvy, vrátane všetkých systémových prvkov a súčastí</t>
  </si>
  <si>
    <t>1668994861</t>
  </si>
  <si>
    <t>85</t>
  </si>
  <si>
    <t>625250762.S</t>
  </si>
  <si>
    <t>Kontaktný zatepľovací systém ostenia z minerálnej vlny hr. 30 mm, ISOVER TF PROFI,  vrátane všetkých systémových prvkov a súčastí</t>
  </si>
  <si>
    <t>990720051</t>
  </si>
  <si>
    <t>86</t>
  </si>
  <si>
    <t>627471531.S</t>
  </si>
  <si>
    <t>Ochrana výstuže podláh  zo sanačnej malty, 1 vrstva hr. 1 mm</t>
  </si>
  <si>
    <t>-599661172</t>
  </si>
  <si>
    <t>87</t>
  </si>
  <si>
    <t>631312661.S</t>
  </si>
  <si>
    <t>Mazanina z betónu prostého (m3) tr. C 20/25 hr.nad 50 do 80 mm</t>
  </si>
  <si>
    <t>-578215778</t>
  </si>
  <si>
    <t>88</t>
  </si>
  <si>
    <t>631313661.S</t>
  </si>
  <si>
    <t>Mazanina z betónu prostého (m3) tr. C 20/25 hr.nad 80 do 120 mm</t>
  </si>
  <si>
    <t>779978895</t>
  </si>
  <si>
    <t>89</t>
  </si>
  <si>
    <t>631319161.S</t>
  </si>
  <si>
    <t>Príplatok za prehlad. betónovej mazaniny min. tr.C 8/10 oceľ. hlad. hr. 50-80 mm (40kg/m3)</t>
  </si>
  <si>
    <t>-447986041</t>
  </si>
  <si>
    <t>90</t>
  </si>
  <si>
    <t>631319163.S</t>
  </si>
  <si>
    <t>Príplatok za prehlad. betónovej mazaniny min. tr.C 8/10 oceľ. hlad. hr. 80-120 mm (20kg/m3)</t>
  </si>
  <si>
    <t>-1756925868</t>
  </si>
  <si>
    <t>91</t>
  </si>
  <si>
    <t>631319165.S</t>
  </si>
  <si>
    <t>Príplatok za prehlad. betónovej mazaniny min. tr.C 8/10 oceľ. hlad. hr. 120-240 mm (10kg/m3)</t>
  </si>
  <si>
    <t>1302322324</t>
  </si>
  <si>
    <t>92</t>
  </si>
  <si>
    <t>631319171.S</t>
  </si>
  <si>
    <t>Príplatok za strhnutie povrchu mazaniny latou pre hr. obidvoch vrstiev mazaniny nad 50 do 80 mm</t>
  </si>
  <si>
    <t>-1113390916</t>
  </si>
  <si>
    <t>93</t>
  </si>
  <si>
    <t>631319173.S</t>
  </si>
  <si>
    <t>Príplatok za strhnutie povrchu mazaniny latou pre hr. obidvoch vrstiev mazaniny nad 80 do 120 mm</t>
  </si>
  <si>
    <t>-1321936550</t>
  </si>
  <si>
    <t>94</t>
  </si>
  <si>
    <t>631362422.S</t>
  </si>
  <si>
    <t>Výstuž mazanín z betónov (z kameniva) a z ľahkých betónov zo sietí KARI, priemer drôtu 6/6 mm, veľkosť oka 150x150 mm</t>
  </si>
  <si>
    <t>-242711389</t>
  </si>
  <si>
    <t>95</t>
  </si>
  <si>
    <t>632001051.S</t>
  </si>
  <si>
    <t>Zhotovenie jednonásobného penetračného náteru pre potery a stierky</t>
  </si>
  <si>
    <t>1569171279</t>
  </si>
  <si>
    <t>96</t>
  </si>
  <si>
    <t>585520001903</t>
  </si>
  <si>
    <t>Penetračný náter na báze disperzie PCI Grund, pre samonivelizačné potery a stierky, 5 kg</t>
  </si>
  <si>
    <t>1369159233</t>
  </si>
  <si>
    <t>97</t>
  </si>
  <si>
    <t>632450058</t>
  </si>
  <si>
    <t>Cementový poter PCI Pericem EBF Special, triedy CT-C30-F5, hr. 40 mm</t>
  </si>
  <si>
    <t>984751020</t>
  </si>
  <si>
    <t>98</t>
  </si>
  <si>
    <t>632450093</t>
  </si>
  <si>
    <t>Cementový poter PCI Pericem EBF Rapid, triedy CT-C30-F5, hr. 30 mm</t>
  </si>
  <si>
    <t>1231858174</t>
  </si>
  <si>
    <t>632451660.S1</t>
  </si>
  <si>
    <t xml:space="preserve">Sanácia betónovej konštrukcie hrubou opravnou (reprofilačnou) maltou R3 na betón s vláknami vystužená,  hr. 30 mm, </t>
  </si>
  <si>
    <t>1102240676</t>
  </si>
  <si>
    <t>100</t>
  </si>
  <si>
    <t>871331474.S</t>
  </si>
  <si>
    <t>Potrubie vodovodné z PE 100 SDR17/PN10 zvárané natupo D 160x9,5 mm</t>
  </si>
  <si>
    <t>1419278971</t>
  </si>
  <si>
    <t>101</t>
  </si>
  <si>
    <t>877331074.S</t>
  </si>
  <si>
    <t>Montáž elektrotvarovky pre vodovodné potrubia z PE 100 D 160 mm</t>
  </si>
  <si>
    <t>500569878</t>
  </si>
  <si>
    <t>102</t>
  </si>
  <si>
    <t>286530234200.S</t>
  </si>
  <si>
    <t>Elektrokoleno 90° PE 100, na vodu, plyn a kanalizáciu, SDR 11, D 160 mm</t>
  </si>
  <si>
    <t>-1876411443</t>
  </si>
  <si>
    <t>103</t>
  </si>
  <si>
    <t>286530250100.S</t>
  </si>
  <si>
    <t>Záslepka na tupo PE 100, na vodu, plyn a kanalizáciu, SDR 11 D 160 mm</t>
  </si>
  <si>
    <t>1240109468</t>
  </si>
  <si>
    <t>104</t>
  </si>
  <si>
    <t>936311113.S1</t>
  </si>
  <si>
    <t>Zabetónovanie potrubia uloženého v dne, v stenách nádrží z SikaGroutT 312</t>
  </si>
  <si>
    <t>2065484337</t>
  </si>
  <si>
    <t>105</t>
  </si>
  <si>
    <t>938902032.S</t>
  </si>
  <si>
    <t>Otryskanie degradovaného betónu vodou do 50 mm,  -0,05500t</t>
  </si>
  <si>
    <t>957983734</t>
  </si>
  <si>
    <t>106</t>
  </si>
  <si>
    <t>941941042.S</t>
  </si>
  <si>
    <t>Montáž lešenia ľahkého pracovného radového s podlahami šírky nad 1,00 do 1,20 m, výšky nad 10 do 30 m</t>
  </si>
  <si>
    <t>-1615188722</t>
  </si>
  <si>
    <t>107</t>
  </si>
  <si>
    <t>941941292.S</t>
  </si>
  <si>
    <t>Príplatok za prvý a každý ďalší i začatý mesiac použitia lešenia ľahkého pracovného radového s podlahami šírky nad 1,00 do 1,20 m, v. nad 10 do 30 m</t>
  </si>
  <si>
    <t>-2003855352</t>
  </si>
  <si>
    <t>108</t>
  </si>
  <si>
    <t>941941842.S</t>
  </si>
  <si>
    <t>Demontáž lešenia ľahkého pracovného radového s podlahami šírky nad 1,00 do 1,20 m, výšky nad 10 do 30 m</t>
  </si>
  <si>
    <t>240571013</t>
  </si>
  <si>
    <t>109</t>
  </si>
  <si>
    <t>941955002.S</t>
  </si>
  <si>
    <t>Lešenie ľahké pracovné pomocné s výškou lešeňovej podlahy nad 1,20 do 1,90 m</t>
  </si>
  <si>
    <t>976439453</t>
  </si>
  <si>
    <t>110</t>
  </si>
  <si>
    <t>944944103.S</t>
  </si>
  <si>
    <t>Ochranná sieť na boku lešenia</t>
  </si>
  <si>
    <t>-428139432</t>
  </si>
  <si>
    <t>111</t>
  </si>
  <si>
    <t>944944803.S</t>
  </si>
  <si>
    <t>Demontáž ochrannej siete na boku lešenia</t>
  </si>
  <si>
    <t>-1303444178</t>
  </si>
  <si>
    <t>112</t>
  </si>
  <si>
    <t>952901111.S</t>
  </si>
  <si>
    <t>Vyčistenie budov pri výške podlaží do 4 m</t>
  </si>
  <si>
    <t>-928521035</t>
  </si>
  <si>
    <t>113</t>
  </si>
  <si>
    <t>952902110.S</t>
  </si>
  <si>
    <t>Čistenie budov zametaním v miestnostiach, chodbách, na schodišti a na povalách</t>
  </si>
  <si>
    <t>1756769969</t>
  </si>
  <si>
    <t>114</t>
  </si>
  <si>
    <t>959941113.S</t>
  </si>
  <si>
    <t>Chemická kotva s kotevným svorníkom tesnená chemickou ampulkou do betónu, ŽB, kameňa, s vyvŕtaním otvoru M10/90/190 mm</t>
  </si>
  <si>
    <t>474627566</t>
  </si>
  <si>
    <t>526</t>
  </si>
  <si>
    <t>959941113.S1</t>
  </si>
  <si>
    <t>Mechanická kotva  do betónu, ŽB, kameňa, s vyvŕtaním otvoru HILTI HST 3</t>
  </si>
  <si>
    <t>1800937774</t>
  </si>
  <si>
    <t>115</t>
  </si>
  <si>
    <t>959941122.S</t>
  </si>
  <si>
    <t>Chemická kotva s kotevným svorníkom a sitkom tesnená chemickou ampulkou do betónu, ŽB, kameňa, s vyvŕtaním otvoru M12/35/200 mm</t>
  </si>
  <si>
    <t>-1762326464</t>
  </si>
  <si>
    <t>959941131.S1</t>
  </si>
  <si>
    <t>Samorezná kotva  Fi14 s  chemickou patrónou</t>
  </si>
  <si>
    <t>-423094064</t>
  </si>
  <si>
    <t>959941132.S</t>
  </si>
  <si>
    <t>Chemická kotva s kotevným svorníkom a sitkom  tesnená chemickou ampulkou do betónu, ŽB, kameňa, s vyvŕtaním otvoru M16/45/190 mm</t>
  </si>
  <si>
    <t>1515350411</t>
  </si>
  <si>
    <t>118</t>
  </si>
  <si>
    <t>959941142.S</t>
  </si>
  <si>
    <t>Chemická kotva s kotevným svorníkom tesnená chemickou ampulkou do betónu, ŽB, kameňa, s vyvŕtaním otvoru M20/100/300 mm</t>
  </si>
  <si>
    <t>-282091184</t>
  </si>
  <si>
    <t>119</t>
  </si>
  <si>
    <t>961055111.S</t>
  </si>
  <si>
    <t>Búranie základov alebo vybúranie otvorov plochy nad 4 m2 v základoch železobetónových,  -2,40000t</t>
  </si>
  <si>
    <t>-869911052</t>
  </si>
  <si>
    <t>120</t>
  </si>
  <si>
    <t>962031138.S</t>
  </si>
  <si>
    <t>Búranie priečok alebo vybúranie otvorov plochy nad 4 m2 z tehál pálených dierovaných, na akúloľvek maltu alebo penu, hr. od 115 do 200 mm,  -0,158 t</t>
  </si>
  <si>
    <t>-654807830</t>
  </si>
  <si>
    <t>121</t>
  </si>
  <si>
    <t>965042141.S</t>
  </si>
  <si>
    <t>Búranie podkladov pod dlažby, liatych dlažieb a mazanín,betón alebo liaty asfalt hr.do 100 mm, plochy nad 4 m2 -2,20000t</t>
  </si>
  <si>
    <t>810393262</t>
  </si>
  <si>
    <t>122</t>
  </si>
  <si>
    <t>965042221.S</t>
  </si>
  <si>
    <t>Búranie podkladov pod dlažby, liatych dlažieb a mazanín,betón,liaty asfalt hr.nad 100 mm, plochy do 1 m2 -2,20000t</t>
  </si>
  <si>
    <t>-1779238927</t>
  </si>
  <si>
    <t>123</t>
  </si>
  <si>
    <t>965044201.S</t>
  </si>
  <si>
    <t>Brúsenie existujúcich betónových podláh, zbrúsenie hrúbky do 3 mm -0,00600t</t>
  </si>
  <si>
    <t>310683323</t>
  </si>
  <si>
    <t>124</t>
  </si>
  <si>
    <t>965044291.S</t>
  </si>
  <si>
    <t>Príplatok k brúseniu existujúcich betónových podláh, za každý ďalší 1 mm hrúbky -0,00200t</t>
  </si>
  <si>
    <t>934245785</t>
  </si>
  <si>
    <t>125</t>
  </si>
  <si>
    <t>965049110.S</t>
  </si>
  <si>
    <t>Príplatok za búranie betónovej mazaniny so zváranou sieťou alebo rabicovým pletivom hr. do 100 mm</t>
  </si>
  <si>
    <t>-1424204363</t>
  </si>
  <si>
    <t>126</t>
  </si>
  <si>
    <t>965049120.S</t>
  </si>
  <si>
    <t>Príplatok za búranie betónovej mazaniny so zváranou sieťou alebo rabicovým pletivom hr. nad 100 mm</t>
  </si>
  <si>
    <t>-1233207135</t>
  </si>
  <si>
    <t>127</t>
  </si>
  <si>
    <t>965081712.S</t>
  </si>
  <si>
    <t>Búranie dlažieb, bez podklad. lôžka z keramických dlaždíc hr. do 10 mm,  -0,02000t</t>
  </si>
  <si>
    <t>494679121</t>
  </si>
  <si>
    <t>966089001.S</t>
  </si>
  <si>
    <t>Demontáž stien z azbestocem. dosiek obvodových a priečok,  -0,02700t</t>
  </si>
  <si>
    <t>1475863885</t>
  </si>
  <si>
    <t>132</t>
  </si>
  <si>
    <t>968071116.S</t>
  </si>
  <si>
    <t>Demontáž dverí kovových vchodových, 1 bm obvodu - 0,005t</t>
  </si>
  <si>
    <t>-1273536183</t>
  </si>
  <si>
    <t>133</t>
  </si>
  <si>
    <t>968071125.S</t>
  </si>
  <si>
    <t>Vyvesenie kovového dverného krídla do suti plochy do 2 m2</t>
  </si>
  <si>
    <t>363500672</t>
  </si>
  <si>
    <t>530</t>
  </si>
  <si>
    <t>968071126.S</t>
  </si>
  <si>
    <t>Vyvesenie kovového dverného krídla do suti plochy nad 2 m2</t>
  </si>
  <si>
    <t>-672059188</t>
  </si>
  <si>
    <t>134</t>
  </si>
  <si>
    <t>968071136.S</t>
  </si>
  <si>
    <t>Vyvesenie kovového krídla vrát do suti plochy do 4 m2</t>
  </si>
  <si>
    <t>2130361937</t>
  </si>
  <si>
    <t>135</t>
  </si>
  <si>
    <t>968072455.S</t>
  </si>
  <si>
    <t>Vybúranie kovových dverových zárubní plochy do 2 m2,  -0,07600t</t>
  </si>
  <si>
    <t>1629544927</t>
  </si>
  <si>
    <t>136</t>
  </si>
  <si>
    <t>968072456.S</t>
  </si>
  <si>
    <t>Vybúranie kovových dverových zárubní plochy nad 2 m2,  -0,06300t</t>
  </si>
  <si>
    <t>-1534849304</t>
  </si>
  <si>
    <t>137</t>
  </si>
  <si>
    <t>968072559.S</t>
  </si>
  <si>
    <t>Vybúranie kovových vrát plochy nad 5 m2,  -0,06600t</t>
  </si>
  <si>
    <t>-499083015</t>
  </si>
  <si>
    <t>138</t>
  </si>
  <si>
    <t>968081113.S</t>
  </si>
  <si>
    <t>Vyvesenie plastového okenného krídla do suti plochy nad 1, 5 m2, -0,02000t</t>
  </si>
  <si>
    <t>-1929125124</t>
  </si>
  <si>
    <t>139</t>
  </si>
  <si>
    <t>968081115.S</t>
  </si>
  <si>
    <t>Demontáž okien plastových, 1 bm obvodu - 0,007t</t>
  </si>
  <si>
    <t>-118359320</t>
  </si>
  <si>
    <t>140</t>
  </si>
  <si>
    <t>971033341.S</t>
  </si>
  <si>
    <t>Vybúranie otvoru v murive tehl. plochy do 0,09 m2 hr. do 300 mm,  -0,05700t</t>
  </si>
  <si>
    <t>1500721230</t>
  </si>
  <si>
    <t>141</t>
  </si>
  <si>
    <t>971033441.S</t>
  </si>
  <si>
    <t>Vybúranie otvoru v murive tehl. plochy do 0,25 m2 hr. do 300 mm,  -0,14600t</t>
  </si>
  <si>
    <t>-1279475778</t>
  </si>
  <si>
    <t>142</t>
  </si>
  <si>
    <t>971033541.S</t>
  </si>
  <si>
    <t>Vybúranie otvorov v murive tehl. plochy do 1 m2 hr. do 300 mm,  -1,87500t</t>
  </si>
  <si>
    <t>1146444828</t>
  </si>
  <si>
    <t>143</t>
  </si>
  <si>
    <t>971033641.S</t>
  </si>
  <si>
    <t>Vybúranie otvorov v murive tehl. plochy do 4 m2 hr. do 300 mm,  -1,87500t</t>
  </si>
  <si>
    <t>-1626051586</t>
  </si>
  <si>
    <t>144</t>
  </si>
  <si>
    <t>971033651.S</t>
  </si>
  <si>
    <t>Vybúranie otvorov v murive tehl. plochy do 4 m2 hr. do 600 mm,  -1,87500t</t>
  </si>
  <si>
    <t>638909982</t>
  </si>
  <si>
    <t>145</t>
  </si>
  <si>
    <t>971035803.S</t>
  </si>
  <si>
    <t>Vrty príklepovým vrtákom do D 18 mm do stien alebo smerom dole do tehál -0.00001t</t>
  </si>
  <si>
    <t>-1762606810</t>
  </si>
  <si>
    <t>146</t>
  </si>
  <si>
    <t>971036020.S</t>
  </si>
  <si>
    <t>Jadrové vrty diamantovými korunkami do D 250 mm do stien - murivo tehlové -0,00079t</t>
  </si>
  <si>
    <t>-1512970168</t>
  </si>
  <si>
    <t>147</t>
  </si>
  <si>
    <t>971036022.S</t>
  </si>
  <si>
    <t>Jadrové vrty diamantovými korunkami do D 350 mm do stien - murivo tehlové -0,00117t</t>
  </si>
  <si>
    <t>1448520600</t>
  </si>
  <si>
    <t>148</t>
  </si>
  <si>
    <t>971045803.S</t>
  </si>
  <si>
    <t>Vrty príklepovým vrtákom do D 18 mm do stien alebo smerom dole do betónu -0.00001t</t>
  </si>
  <si>
    <t>231457893</t>
  </si>
  <si>
    <t>150</t>
  </si>
  <si>
    <t>971055003.S</t>
  </si>
  <si>
    <t>Rezanie konštrukcií zo železobetónu hr. panelu 100 mm stenovou pílou -0,01200t</t>
  </si>
  <si>
    <t>81235507</t>
  </si>
  <si>
    <t>152</t>
  </si>
  <si>
    <t>971056017.S</t>
  </si>
  <si>
    <t>Jadrové vrty diamantovými korunkami do D 180 mm do stien - železobetónových -0,00061t</t>
  </si>
  <si>
    <t>-1444922608</t>
  </si>
  <si>
    <t>153</t>
  </si>
  <si>
    <t>971056018.S</t>
  </si>
  <si>
    <t>Jadrové vrty diamantovými korunkami do D 200 mm do stien - železobetónových -0,00075t</t>
  </si>
  <si>
    <t>1935339016</t>
  </si>
  <si>
    <t>531</t>
  </si>
  <si>
    <t>972056005.S</t>
  </si>
  <si>
    <t>Jadrové vrty diamantovými korunkami do D 60 mm do stropov - železobetónových -0,00007t</t>
  </si>
  <si>
    <t>-1647107572</t>
  </si>
  <si>
    <t>532</t>
  </si>
  <si>
    <t>972056007.S</t>
  </si>
  <si>
    <t>Jadrové vrty diamantovými korunkami do D 80 mm do stropov - železobetónových -0,00012t</t>
  </si>
  <si>
    <t>-955203609</t>
  </si>
  <si>
    <t>154</t>
  </si>
  <si>
    <t>972056009.S</t>
  </si>
  <si>
    <t>Jadrové vrty diamantovými korunkami do D 100 mm do stropov - železobetónových -0,00019t</t>
  </si>
  <si>
    <t>1634342922</t>
  </si>
  <si>
    <t>155</t>
  </si>
  <si>
    <t>972056012.S</t>
  </si>
  <si>
    <t>Jadrové vrty diamantovými korunkami do D 130 mm do stropov - železobetónových -0,00032t</t>
  </si>
  <si>
    <t>-159365551</t>
  </si>
  <si>
    <t>156</t>
  </si>
  <si>
    <t>972056015.S</t>
  </si>
  <si>
    <t>Jadrové vrty diamantovými korunkami do D 160 mm do stropov - železobetónových -0,00048t</t>
  </si>
  <si>
    <t>-1077805035</t>
  </si>
  <si>
    <t>157</t>
  </si>
  <si>
    <t>974031185.S</t>
  </si>
  <si>
    <t>Vysekanie rýh v akomkoľvek murive tehlovom na akúkoľvek maltu do hĺbky 300 mm a š. do 200 mm,  -0,07100t</t>
  </si>
  <si>
    <t>-1844750020</t>
  </si>
  <si>
    <t>158</t>
  </si>
  <si>
    <t>974031187.S</t>
  </si>
  <si>
    <t>Vysekanie rýh v akomkoľvek murive tehlovom na akúkoľvek maltu do hĺbky 300 mm a š. do 300mm,  -0,10100t</t>
  </si>
  <si>
    <t>-34741064</t>
  </si>
  <si>
    <t>159</t>
  </si>
  <si>
    <t>974083112.S</t>
  </si>
  <si>
    <t>Rezanie betónových mazanín existujúcich vystužených hĺbky nad 50 do 100 mm</t>
  </si>
  <si>
    <t>670704241</t>
  </si>
  <si>
    <t>160</t>
  </si>
  <si>
    <t>974083114.S</t>
  </si>
  <si>
    <t>Rezanie betónových mazanín existujúcich vystužených hĺbky nad 150 do 200 mm</t>
  </si>
  <si>
    <t>1151880326</t>
  </si>
  <si>
    <t>161</t>
  </si>
  <si>
    <t>975053141.S</t>
  </si>
  <si>
    <t>Viacradové podchyenie stropov pre osadenie nosníkov, do výšky podchytenia 3,50 m a zaťaženia nad 800 do 1500 kg/m2</t>
  </si>
  <si>
    <t>-843512496</t>
  </si>
  <si>
    <t>162</t>
  </si>
  <si>
    <t>976071111.S</t>
  </si>
  <si>
    <t>Vybúranie kovových madiel a zábradlí,  -0,03700t</t>
  </si>
  <si>
    <t>-1017752567</t>
  </si>
  <si>
    <t>163</t>
  </si>
  <si>
    <t>978011141.S</t>
  </si>
  <si>
    <t>Otlčenie omietok stropov vnútorných vápenných alebo vápennocementových v rozsahu do 30 %,  -0,01000t</t>
  </si>
  <si>
    <t>1130081391</t>
  </si>
  <si>
    <t>164</t>
  </si>
  <si>
    <t>978013141.S</t>
  </si>
  <si>
    <t>Otlčenie omietok stien vnútorných vápenných alebo vápennocementových v rozsahu do 30 %,  -0,01000t</t>
  </si>
  <si>
    <t>-2125709102</t>
  </si>
  <si>
    <t>165</t>
  </si>
  <si>
    <t>978015391.S</t>
  </si>
  <si>
    <t>Otlčenie omietok vonkajších priečelí zložitejších, s vyškriabaním škár, očistením muriva, v rozsahu do 100 %,  -0,05900t</t>
  </si>
  <si>
    <t>1307709600</t>
  </si>
  <si>
    <t>166</t>
  </si>
  <si>
    <t>978071251.S</t>
  </si>
  <si>
    <t>Odsekanie a odstránenie izolácie lepenkovej vodorovnej,  -0,07300t</t>
  </si>
  <si>
    <t>1290982825</t>
  </si>
  <si>
    <t>167</t>
  </si>
  <si>
    <t>979081121.S1</t>
  </si>
  <si>
    <t>Odvoz sutiny a vybúraných hmôt na skládku do 25 km</t>
  </si>
  <si>
    <t>-227266878</t>
  </si>
  <si>
    <t>168</t>
  </si>
  <si>
    <t>979082111.S</t>
  </si>
  <si>
    <t>Vnútrostavenisková doprava sutiny a vybúraných hmôt do 10 m</t>
  </si>
  <si>
    <t>267849936</t>
  </si>
  <si>
    <t>169</t>
  </si>
  <si>
    <t>979082121.S</t>
  </si>
  <si>
    <t>Vnútrostavenisková doprava sutiny a vybúraných hmôt za každých ďalších 5 m</t>
  </si>
  <si>
    <t>1118855063</t>
  </si>
  <si>
    <t>979087017.S1</t>
  </si>
  <si>
    <t>Odvoz na skládku, demontovaných konštrukcií azbestocementových do25 km</t>
  </si>
  <si>
    <t>1168516285</t>
  </si>
  <si>
    <t>171</t>
  </si>
  <si>
    <t>979089011.S</t>
  </si>
  <si>
    <t>Poplatok za skládku - betón, tehly, dlaždice , obkladačky a keramika (17 01), nebezpečné</t>
  </si>
  <si>
    <t>-37915507</t>
  </si>
  <si>
    <t>172</t>
  </si>
  <si>
    <t>979089012.S</t>
  </si>
  <si>
    <t>Poplatok za skládku - betón, tehly, dlaždice, obkladačky a keramika  (17 01), ostatné</t>
  </si>
  <si>
    <t>-333140899</t>
  </si>
  <si>
    <t>173</t>
  </si>
  <si>
    <t>979089212.S</t>
  </si>
  <si>
    <t>Poplatok za skládku - bitúmenové zmesi, uholný decht, dechtové výrobky (17 03), ostatné</t>
  </si>
  <si>
    <t>1509123834</t>
  </si>
  <si>
    <t>174</t>
  </si>
  <si>
    <t>979089312.S</t>
  </si>
  <si>
    <t>Poplatok za skládku - kovy (meď, bronz, mosadz, atď.) (17 04), ostatné</t>
  </si>
  <si>
    <t>-1824442350</t>
  </si>
  <si>
    <t>175</t>
  </si>
  <si>
    <t>979089411.S</t>
  </si>
  <si>
    <t>Poplatok za skládku - izolačné materiály a materiály obsahujúce azbest (17 06 ), nebezpečné</t>
  </si>
  <si>
    <t>492683181</t>
  </si>
  <si>
    <t>176</t>
  </si>
  <si>
    <t>979089712.S</t>
  </si>
  <si>
    <t>Prenájom kontajneru 5 m3</t>
  </si>
  <si>
    <t>720047710</t>
  </si>
  <si>
    <t>177</t>
  </si>
  <si>
    <t>-883798683</t>
  </si>
  <si>
    <t>178</t>
  </si>
  <si>
    <t>999281193.S</t>
  </si>
  <si>
    <t>Príplatok za zväčšený presun pre opravy a údržbu objektov vrátane vonkajších plášťov v odb. 801, 803, 811, 812, nad vymedzenú najväčšiu dopravnú vzdialenosť do 1000 m</t>
  </si>
  <si>
    <t>1706498932</t>
  </si>
  <si>
    <t>711</t>
  </si>
  <si>
    <t>Izolácie proti vode a vlhkosti</t>
  </si>
  <si>
    <t>179</t>
  </si>
  <si>
    <t>711111001.S</t>
  </si>
  <si>
    <t>Zhotovenie izolácie proti zemnej vlhkosti vodorovná náterom penetračným za studena</t>
  </si>
  <si>
    <t>1366525807</t>
  </si>
  <si>
    <t>181</t>
  </si>
  <si>
    <t>711112001.S</t>
  </si>
  <si>
    <t>Zhotovenie  izolácie proti zemnej vlhkosti zvislá penetračným náterom za studena</t>
  </si>
  <si>
    <t>-426428072</t>
  </si>
  <si>
    <t>182</t>
  </si>
  <si>
    <t>245620001600</t>
  </si>
  <si>
    <t>Náter hydroizolačný Sika Igasol-101, bitúmenová polymérmi modifikovaná náterová emulzia, 12 l, alebo výrobok s rovnakými technickými vlastnosťami</t>
  </si>
  <si>
    <t>-41988729</t>
  </si>
  <si>
    <t>183</t>
  </si>
  <si>
    <t>711132102.S</t>
  </si>
  <si>
    <t>Zhotovenie geotextílie alebo tkaniny na plochu zvislú</t>
  </si>
  <si>
    <t>656727135</t>
  </si>
  <si>
    <t>184</t>
  </si>
  <si>
    <t>693110004710.S</t>
  </si>
  <si>
    <t>Geotextília polypropylénová netkaná 400 g/m2</t>
  </si>
  <si>
    <t>-1829139250</t>
  </si>
  <si>
    <t>711132107.S</t>
  </si>
  <si>
    <t>Zhotovenie izolácie proti zemnej vlhkosti nopovou fóliou položenou voľne na ploche zvislej</t>
  </si>
  <si>
    <t>2068172760</t>
  </si>
  <si>
    <t>186</t>
  </si>
  <si>
    <t>283230002700.S</t>
  </si>
  <si>
    <t>Nopová HDPE fólia hrúbky 0,5 mm, výška nopu 8 mm, proti zemnej vlhkosti s radónovou ochranou, pre spodnú stavbu</t>
  </si>
  <si>
    <t>-1298524204</t>
  </si>
  <si>
    <t>187</t>
  </si>
  <si>
    <t>711141559.S</t>
  </si>
  <si>
    <t>Zhotovenie izolácie proti zemnej vlhkosti a tlakovej vode vodorovná NAIP pritavením</t>
  </si>
  <si>
    <t>1519816873</t>
  </si>
  <si>
    <t>188</t>
  </si>
  <si>
    <t>711142559.S</t>
  </si>
  <si>
    <t>Zhotovenie izolácie proti zemnej vlhkosti a tlakovej vode zvislá NAIP pritavením</t>
  </si>
  <si>
    <t>1291427339</t>
  </si>
  <si>
    <t>189</t>
  </si>
  <si>
    <t>1010301450</t>
  </si>
  <si>
    <t>Pás asfaltovaný SikaShield E53 S G200-15 CZ 4 mm</t>
  </si>
  <si>
    <t>1576943745</t>
  </si>
  <si>
    <t>533</t>
  </si>
  <si>
    <t>N2111</t>
  </si>
  <si>
    <t>Fundament 4.0 Speed Profile SBS</t>
  </si>
  <si>
    <t>-809989167</t>
  </si>
  <si>
    <t>190</t>
  </si>
  <si>
    <t>711190010.S</t>
  </si>
  <si>
    <t>Ukončujúci profil profilovaných fólií</t>
  </si>
  <si>
    <t>-340078005</t>
  </si>
  <si>
    <t>191</t>
  </si>
  <si>
    <t>7112110711</t>
  </si>
  <si>
    <t>Jednozlož. polyuretánová hydroizolačná hmota SIKALASTIK 200 W - vodorovná</t>
  </si>
  <si>
    <t>-453117688</t>
  </si>
  <si>
    <t>192</t>
  </si>
  <si>
    <t>7112120711</t>
  </si>
  <si>
    <t>Jednozlož. polyuretánová hydroizolačná hmota SIKALASTIC 200 W- zvislá</t>
  </si>
  <si>
    <t>-339712094</t>
  </si>
  <si>
    <t>193</t>
  </si>
  <si>
    <t>711775302.S</t>
  </si>
  <si>
    <t>Zhotovenie detailov gumami dil. škár-uzáver zosilnením r.š. 500 alebo 600 mm vodorov. fóliou prilepenou</t>
  </si>
  <si>
    <t>-16044292</t>
  </si>
  <si>
    <t>194</t>
  </si>
  <si>
    <t>711775402.S</t>
  </si>
  <si>
    <t>Zhotovenie detailov gumami dil. škár-uzáver zosilnením r.š. 500 alebo 600 mm zvislých fóliou prilepenou</t>
  </si>
  <si>
    <t>-1962279081</t>
  </si>
  <si>
    <t>195</t>
  </si>
  <si>
    <t>2211053</t>
  </si>
  <si>
    <t>Sikaplan WP 1100-20HL hr2,0 mm, zemná</t>
  </si>
  <si>
    <t>495512749</t>
  </si>
  <si>
    <t>196</t>
  </si>
  <si>
    <t>1610095743</t>
  </si>
  <si>
    <t>Lepidlo epoxidové Sikadur 31+ 1,2 kg</t>
  </si>
  <si>
    <t>-944654208</t>
  </si>
  <si>
    <t>197</t>
  </si>
  <si>
    <t>128581</t>
  </si>
  <si>
    <t>Sika® Dilatec® typ BR-500 /bitúmen-PVC/ (30m/Rol)</t>
  </si>
  <si>
    <t>1394606773</t>
  </si>
  <si>
    <t>198</t>
  </si>
  <si>
    <t>693110002000.S</t>
  </si>
  <si>
    <t>Geotextília polypropylénová netkaná 200 g/m2</t>
  </si>
  <si>
    <t>-1250337736</t>
  </si>
  <si>
    <t>199</t>
  </si>
  <si>
    <t>998711202.S</t>
  </si>
  <si>
    <t>Presun hmôt pre izoláciu proti vode v objektoch výšky nad 6 do 12 m</t>
  </si>
  <si>
    <t>-193445513</t>
  </si>
  <si>
    <t>712</t>
  </si>
  <si>
    <t>Izolácie striech, povlakové krytiny</t>
  </si>
  <si>
    <t>712290010.S</t>
  </si>
  <si>
    <t>Zhotovenie parozábrany pre strechy ploché do 10°</t>
  </si>
  <si>
    <t>1463820787</t>
  </si>
  <si>
    <t>201</t>
  </si>
  <si>
    <t>180402</t>
  </si>
  <si>
    <t>Sarnavap 5000E SA, rozmery 1.08 x 30.0 m</t>
  </si>
  <si>
    <t>-129680497</t>
  </si>
  <si>
    <t>202</t>
  </si>
  <si>
    <t>712311101.S</t>
  </si>
  <si>
    <t>Zhotovenie povlakovej krytiny striech plochých do 10° za studena náterom penetračným</t>
  </si>
  <si>
    <t>-883444631</t>
  </si>
  <si>
    <t>203</t>
  </si>
  <si>
    <t>838301</t>
  </si>
  <si>
    <t>SR Primer-600       Ei 5KG</t>
  </si>
  <si>
    <t>774864276</t>
  </si>
  <si>
    <t>204</t>
  </si>
  <si>
    <t>712331105.S</t>
  </si>
  <si>
    <t>Zhotovenie povlak. krytiny striech plochých do 10° samolepiacim asfaltovým pásom</t>
  </si>
  <si>
    <t>5246458</t>
  </si>
  <si>
    <t>205</t>
  </si>
  <si>
    <t>283230005700</t>
  </si>
  <si>
    <t>Poistná hydroizolačná PES fólia DELTA-MAXX PLUS, šxl 1,5x50 m, energeticky úsporná membrána, s vodotesným a paropriepustným polyuretánovým povrstvením a dvoma integrovanými samolepiacimi okrajmi, DORKEN</t>
  </si>
  <si>
    <t>916601089</t>
  </si>
  <si>
    <t>206</t>
  </si>
  <si>
    <t>712400831.S</t>
  </si>
  <si>
    <t>Odstránenie povlakovej krytiny na strechách šikmých do 30° jednovrstvovej,  -0,00600t</t>
  </si>
  <si>
    <t>-489807243</t>
  </si>
  <si>
    <t>207</t>
  </si>
  <si>
    <t>998712202.S</t>
  </si>
  <si>
    <t>Presun hmôt pre izoláciu povlakovej krytiny v objektoch výšky nad 6 do 12 m</t>
  </si>
  <si>
    <t>-441960945</t>
  </si>
  <si>
    <t>713</t>
  </si>
  <si>
    <t>Izolácie tepelné</t>
  </si>
  <si>
    <t>208</t>
  </si>
  <si>
    <t>713132211.S</t>
  </si>
  <si>
    <t>Montáž tepelnej izolácie podzemných stien a základov XPS celoplošným prilepením</t>
  </si>
  <si>
    <t>166864184</t>
  </si>
  <si>
    <t>209</t>
  </si>
  <si>
    <t>283750002400</t>
  </si>
  <si>
    <t>Doska XPS STYRODUR 3000 CS hr. 140 mm, zakladanie stavieb, podlahy, obrátené ploché strechy, ISOVER</t>
  </si>
  <si>
    <t>-236720131</t>
  </si>
  <si>
    <t>210</t>
  </si>
  <si>
    <t>713141151.S</t>
  </si>
  <si>
    <t>Montáž tepelnej izolácie striech plochých do 10° minerálnou vlnou, jednovrstvová kladenými voľne</t>
  </si>
  <si>
    <t>-1931893800</t>
  </si>
  <si>
    <t>211</t>
  </si>
  <si>
    <t>1152031</t>
  </si>
  <si>
    <t>UNI PLUS 15 hrúbka 160 mm (4000 x 1200 mm), ISOVER</t>
  </si>
  <si>
    <t>-1882592040</t>
  </si>
  <si>
    <t>212</t>
  </si>
  <si>
    <t>713141250.S</t>
  </si>
  <si>
    <t>Montáž tepelnej izolácie striech plochých do 10° minerálnou vlnou, dvojvrstvová kladenými voľne</t>
  </si>
  <si>
    <t>-275753289</t>
  </si>
  <si>
    <t>213</t>
  </si>
  <si>
    <t>115202</t>
  </si>
  <si>
    <t>UNI PLUS 12 hrúbka 120 mm (5000 x 1200 mm), ISOVER</t>
  </si>
  <si>
    <t>-55290853</t>
  </si>
  <si>
    <t>214</t>
  </si>
  <si>
    <t>713144060.S</t>
  </si>
  <si>
    <t>Montáž tepelnej izolácie na atiku minerálnou vlnou prikotvením</t>
  </si>
  <si>
    <t>-1179890091</t>
  </si>
  <si>
    <t>215</t>
  </si>
  <si>
    <t>631440010200</t>
  </si>
  <si>
    <t>Doska ISOVER TF PROFI 10, 100x600x1000 mm z kamennej vlny, vhodná pre izoláciu vonkajších kontaktných zatepľovacích systémov</t>
  </si>
  <si>
    <t>-878008648</t>
  </si>
  <si>
    <t>216</t>
  </si>
  <si>
    <t>713510200.S</t>
  </si>
  <si>
    <t>Tesnenie širokých škár v požiarnych deliacich konštrukciách protipožiarnym povlakom El120 a TI hr. 120 mm</t>
  </si>
  <si>
    <t>422988806</t>
  </si>
  <si>
    <t>217</t>
  </si>
  <si>
    <t>998713202.S</t>
  </si>
  <si>
    <t>Presun hmôt pre izolácie tepelné v objektoch výšky nad 6 m do 12 m</t>
  </si>
  <si>
    <t>-2060688051</t>
  </si>
  <si>
    <t>721</t>
  </si>
  <si>
    <t>Zdravotechnika - vnútorná kanalizácia</t>
  </si>
  <si>
    <t>218</t>
  </si>
  <si>
    <t>721242116.S</t>
  </si>
  <si>
    <t>Lapač strešných splavenín zo šedej liatiny DN 125</t>
  </si>
  <si>
    <t>1348816525</t>
  </si>
  <si>
    <t>219</t>
  </si>
  <si>
    <t>721272809.S</t>
  </si>
  <si>
    <t>Demontáž ventilačnej hlavice strešnej DN 100,  -0,00061t</t>
  </si>
  <si>
    <t>867183283</t>
  </si>
  <si>
    <t>220</t>
  </si>
  <si>
    <t>998721202.S</t>
  </si>
  <si>
    <t>Presun hmôt pre vnútornú kanalizáciu v objektoch výšky nad 6 do 12 m</t>
  </si>
  <si>
    <t>-647646910</t>
  </si>
  <si>
    <t>762</t>
  </si>
  <si>
    <t>Konštrukcie tesárske</t>
  </si>
  <si>
    <t>221</t>
  </si>
  <si>
    <t>762341004.S</t>
  </si>
  <si>
    <t>Montáž debnenia jednoduchých striech, na krokvy a kontralaty z dosiek na zraz</t>
  </si>
  <si>
    <t>-53091360</t>
  </si>
  <si>
    <t>222</t>
  </si>
  <si>
    <t>605410000200</t>
  </si>
  <si>
    <t xml:space="preserve">Rezivo stavebné zo smreku - dosky bočné triedené hr. 25 mm, š. 100-150 mm, dĺ. 4000-6000 mm, </t>
  </si>
  <si>
    <t>-1878733180</t>
  </si>
  <si>
    <t>223</t>
  </si>
  <si>
    <t>762341251.S</t>
  </si>
  <si>
    <t>Montáž kontralát pre sklon do 22°</t>
  </si>
  <si>
    <t>200103777</t>
  </si>
  <si>
    <t>224</t>
  </si>
  <si>
    <t>605430000100</t>
  </si>
  <si>
    <t xml:space="preserve">Rezivo stavebné zo smreku - strešné laty impregnované hr. 30 mm, š. 50 mm, dĺ. 4000-5000 mm, </t>
  </si>
  <si>
    <t>-1328814676</t>
  </si>
  <si>
    <t>225</t>
  </si>
  <si>
    <t>247710008200</t>
  </si>
  <si>
    <t>Páska tesniaca PE, DELTA - SB 60, š. 60 mm, dĺ. 30 m, hr. 3 mm, pod kontralaty, DORKEN</t>
  </si>
  <si>
    <t>-1505969542</t>
  </si>
  <si>
    <t>226</t>
  </si>
  <si>
    <t>762341811.S</t>
  </si>
  <si>
    <t>Demontáž debnenia striech rovných, oblúkových do 60° z dosiek hrubých, hobľovaných, -0,01600 t</t>
  </si>
  <si>
    <t>-1945365013</t>
  </si>
  <si>
    <t>227</t>
  </si>
  <si>
    <t>762395000.S</t>
  </si>
  <si>
    <t>Spojovacie prostriedky pre viazané konštrukcie krovov, debnenie a laťovanie, nadstrešné konštr., spádové kliny - svorky, dosky, klince, pásová oceľ, vruty</t>
  </si>
  <si>
    <t>1407703787</t>
  </si>
  <si>
    <t>228</t>
  </si>
  <si>
    <t>762421334</t>
  </si>
  <si>
    <t>Obloženie stropov alebo strešných podhľadov z dosiek CETRIS skrutkovaných na zraz hr. dosky 16 mm</t>
  </si>
  <si>
    <t>1870072772</t>
  </si>
  <si>
    <t>229</t>
  </si>
  <si>
    <t>762512245.S</t>
  </si>
  <si>
    <t>Položenie podláh na drevený podklad z drevotrieskových dosiek priskrutkovaním</t>
  </si>
  <si>
    <t>998396724</t>
  </si>
  <si>
    <t>230</t>
  </si>
  <si>
    <t>607260000450.S</t>
  </si>
  <si>
    <t>Doska OSB nebrúsená hr. 25 mm</t>
  </si>
  <si>
    <t>-135950107</t>
  </si>
  <si>
    <t>231</t>
  </si>
  <si>
    <t>762526130.S</t>
  </si>
  <si>
    <t>Položenie vankúšov pod podlahy osovej vzdialenosti nad 650 do 1000 mm</t>
  </si>
  <si>
    <t>-535699573</t>
  </si>
  <si>
    <t>232</t>
  </si>
  <si>
    <t>605420000200</t>
  </si>
  <si>
    <t>Rezivo stavebné zo smreku - hranoly hranené, stredové rezivo EBW hr. 120 mm, š. 120 mm, dĺ. 4000-6000 mm,</t>
  </si>
  <si>
    <t>1123227718</t>
  </si>
  <si>
    <t>233</t>
  </si>
  <si>
    <t>762595000.S</t>
  </si>
  <si>
    <t>Zakrytie kanálov - spojovacie a ochranné prostriedky - klince, skrutky</t>
  </si>
  <si>
    <t>556018419</t>
  </si>
  <si>
    <t>234</t>
  </si>
  <si>
    <t>998762202.S</t>
  </si>
  <si>
    <t>Presun hmôt pre konštrukcie tesárske v objektoch výšky do 12 m</t>
  </si>
  <si>
    <t>-1890579337</t>
  </si>
  <si>
    <t>763</t>
  </si>
  <si>
    <t>Konštrukcie - drevostavby</t>
  </si>
  <si>
    <t>235</t>
  </si>
  <si>
    <t>7631155143</t>
  </si>
  <si>
    <t>Wi08 Priečka SDK Rigips hr. 150 mm dvojito opláštená doskami RB 2x12,5 mm s tep. izoláciou hr. 50mm, CW 100</t>
  </si>
  <si>
    <t>121656253</t>
  </si>
  <si>
    <t>236</t>
  </si>
  <si>
    <t>763115714</t>
  </si>
  <si>
    <t>Wi07i  Priečka SDK Rigips hr. 150 mm dvojito opláštená doskami RBI 2x12,5 mm s tep. izoláciou hr. 50mm, CW 100</t>
  </si>
  <si>
    <t>-570249987</t>
  </si>
  <si>
    <t>237</t>
  </si>
  <si>
    <t>763116510</t>
  </si>
  <si>
    <t>Wi09 Priečka SDK Rigips hr. 205 mm dvojito opláštená doskami RB 2x12.5 mm s tep. izoláciou hr. 50mm, dvojitá podkonštrukcia 2xCW 75</t>
  </si>
  <si>
    <t>423895243</t>
  </si>
  <si>
    <t>238</t>
  </si>
  <si>
    <t>7631165215</t>
  </si>
  <si>
    <t>Wi10 Priečka SDK Rigips hr. 250 mm  opláštená doskami RB 2x12.5 mm +  Cetris 2x12mm s tep. izoláciou, dvojitá podkonštrukcia 2xCW 100</t>
  </si>
  <si>
    <t>2043731865</t>
  </si>
  <si>
    <t>239</t>
  </si>
  <si>
    <t>763126622</t>
  </si>
  <si>
    <t>Predsadená SDK stena Rigips hr. 75 mm, dvojito opláštená doskou RBI 2x12.5 mm s tep. izoláciou, spriahnutá na oceľ. konštrukcií R-CD</t>
  </si>
  <si>
    <t>-855752028</t>
  </si>
  <si>
    <t>240</t>
  </si>
  <si>
    <t>763138222</t>
  </si>
  <si>
    <t>Podhľad SDK Rigips RBI 12.5 mm závesný, dvojúrovňová oceľová podkonštrukcia CD</t>
  </si>
  <si>
    <t>798625963</t>
  </si>
  <si>
    <t>241</t>
  </si>
  <si>
    <t>998763201.S</t>
  </si>
  <si>
    <t>Presun hmôt pre drevostavby v objektoch výšky do 12 m</t>
  </si>
  <si>
    <t>1776448758</t>
  </si>
  <si>
    <t>764</t>
  </si>
  <si>
    <t>Konštrukcie klampiarske</t>
  </si>
  <si>
    <t>242</t>
  </si>
  <si>
    <t>764173547</t>
  </si>
  <si>
    <t>Snehová zábrana k strešnej krytine MASLEN, sklon strechy do 30°</t>
  </si>
  <si>
    <t>-1026075157</t>
  </si>
  <si>
    <t>243</t>
  </si>
  <si>
    <t>764311310</t>
  </si>
  <si>
    <t>Krytiny so stojatým falcom z pozinkovaného plechu hr. 0,5 mm Maslen, sklon do 30°, farba 5010</t>
  </si>
  <si>
    <t>1473321695</t>
  </si>
  <si>
    <t>244</t>
  </si>
  <si>
    <t>764313002.S</t>
  </si>
  <si>
    <t>Montáž oddeľovacej štruktúrovanej rohože s integrovanou poistnou hydroizoláciou pre plechové krytiny z farbeného Pz</t>
  </si>
  <si>
    <t>676262964</t>
  </si>
  <si>
    <t>245</t>
  </si>
  <si>
    <t>283280002700</t>
  </si>
  <si>
    <t>Hydroizolačná PP fólia DELTA-TRELA PLUS 3-vrstvová, s nakašírovanou rohožou s nopovou štruktúrou, s integrovanou samolepiacou páskou, hmotnosť 380 g/m2, DORKEN</t>
  </si>
  <si>
    <t>1717512245</t>
  </si>
  <si>
    <t>246</t>
  </si>
  <si>
    <t>764322830.S</t>
  </si>
  <si>
    <t>Demontáž odkvapov na strechách s tvrdou krytinou bez podkladového plechu do 30° rš 400 mm,  -0,00320t</t>
  </si>
  <si>
    <t>116384328</t>
  </si>
  <si>
    <t>247</t>
  </si>
  <si>
    <t>764323420.S1</t>
  </si>
  <si>
    <t>KzN01.1_3 Oplechovanie z pozinkovaného farbeného PZf plechu, odkvapov na strechách s lepenkovou krytinou r.š. 221 mm, farba 5010</t>
  </si>
  <si>
    <t>1927148296</t>
  </si>
  <si>
    <t>248</t>
  </si>
  <si>
    <t>764327220.S1</t>
  </si>
  <si>
    <t>KzN01.1_2 Oplechovanie z pozinkovaného farbeného PZf plechu, odkvapov na strechách s tvrdou krytinou r.š. 312 mm, farba 5010</t>
  </si>
  <si>
    <t>2015080125</t>
  </si>
  <si>
    <t>249</t>
  </si>
  <si>
    <t>764327220.S3</t>
  </si>
  <si>
    <t>KpN02.2 b Oplechovanie z pozinkovaného farbeného PZf plechu, odkvapov na strechách s tvrdou krytinou r.š. 257 mm, farba 5010</t>
  </si>
  <si>
    <t>-1537309442</t>
  </si>
  <si>
    <t>250</t>
  </si>
  <si>
    <t>764327230.S5</t>
  </si>
  <si>
    <t>KpN02.2a Oplechovanie z pozinkovaného farbeného PZf plechu, odkvapov na strechách s tvrdou krytinou r.š. 353 mm, farba 5010</t>
  </si>
  <si>
    <t>1590579354</t>
  </si>
  <si>
    <t>251</t>
  </si>
  <si>
    <t>283550002600</t>
  </si>
  <si>
    <t>Pás vetrací hliníkový Extreme, lxš 5000x280 mm, na hrebeň a nárožie,</t>
  </si>
  <si>
    <t>66027172</t>
  </si>
  <si>
    <t>252</t>
  </si>
  <si>
    <t>764331420.S7</t>
  </si>
  <si>
    <t>KpN03.3 Lemovanie z pozinkovaného farbeného PZf plechu, múrov na strechách s tvrdou krytinou r.š. 113,6 mm, farba 5010</t>
  </si>
  <si>
    <t>-2047611534</t>
  </si>
  <si>
    <t>253</t>
  </si>
  <si>
    <t>764352423.S2</t>
  </si>
  <si>
    <t>KzN01.2 Žľaby z pozinkovaného farbeného PZf plechu, pododkvapové polkruhové r.š. 230 mm, farba 5010</t>
  </si>
  <si>
    <t>-2004208399</t>
  </si>
  <si>
    <t>254</t>
  </si>
  <si>
    <t>764352425.S6</t>
  </si>
  <si>
    <t>KpN02.2c Žľaby z pozinkovaného farbeného PZf plechu, pododkvapové polkruhové r.š. 198 mm, farba 5010</t>
  </si>
  <si>
    <t>-286986518</t>
  </si>
  <si>
    <t>255</t>
  </si>
  <si>
    <t>764359411.S</t>
  </si>
  <si>
    <t>Kotlík kónický z pozinkovaného farbeného PZf plechu, pre rúry s priemerom do 100 mm, farba 5010</t>
  </si>
  <si>
    <t>2182246</t>
  </si>
  <si>
    <t>764359412.S6</t>
  </si>
  <si>
    <t>KpN02.2d Kotlík kónický z pozinkovaného farbeného PZf plechu, pre rúry s priemerom od 100 do 125 mm, farba 5010</t>
  </si>
  <si>
    <t>1370101940</t>
  </si>
  <si>
    <t>257</t>
  </si>
  <si>
    <t>764359441.S</t>
  </si>
  <si>
    <t>Ochranný kôš strešného vpustu pre rúry s priemerom do 150 mm</t>
  </si>
  <si>
    <t>1686373529</t>
  </si>
  <si>
    <t>258</t>
  </si>
  <si>
    <t>764359441.S6</t>
  </si>
  <si>
    <t>KpN02.2e Ochranný kôš strešného vpustu pre rúry s priemerom do 150 mm</t>
  </si>
  <si>
    <t>-146046974</t>
  </si>
  <si>
    <t>259</t>
  </si>
  <si>
    <t>764359820.S</t>
  </si>
  <si>
    <t>Demontáž kotlíka oválneho a štvorhranného, so sklonom žľabu do 30st.,  -0,00320t, farba 5010</t>
  </si>
  <si>
    <t>-1532077203</t>
  </si>
  <si>
    <t>260</t>
  </si>
  <si>
    <t>764391420.S6</t>
  </si>
  <si>
    <t>KzN03.2 Záveterná lišta z pozinkovaného farbeného PZf plechu, r.š. 311 mm, farba 5010</t>
  </si>
  <si>
    <t>1812282034</t>
  </si>
  <si>
    <t>261</t>
  </si>
  <si>
    <t>764391820.S</t>
  </si>
  <si>
    <t>Demontáž ostatných strešných prvkov, záveterné lišty, so sklonom do 30° rš 250 a 330 mm,  -0,00192t</t>
  </si>
  <si>
    <t>-761666873</t>
  </si>
  <si>
    <t>764393430.S6</t>
  </si>
  <si>
    <t>KzN03.1 Hrebeň strechy z pozinkovaného farbeného PZf plechu, r.š. 400 mm, farba 5010</t>
  </si>
  <si>
    <t>-303463728</t>
  </si>
  <si>
    <t>263</t>
  </si>
  <si>
    <t>764394226.S8</t>
  </si>
  <si>
    <t>KbN01 Montáž podkladového pásu , oplechovanie balkona, r.š. 113,6mm</t>
  </si>
  <si>
    <t>-1540019749</t>
  </si>
  <si>
    <t>264</t>
  </si>
  <si>
    <t>138210001235.S</t>
  </si>
  <si>
    <t>Systémový profil Celox Drip Plus 20, dlžka 2,5m</t>
  </si>
  <si>
    <t>191238293</t>
  </si>
  <si>
    <t>265</t>
  </si>
  <si>
    <t>764394250.S7</t>
  </si>
  <si>
    <t>KzN03.1b vetracia lišta z pozinkovaného farbeného PZf plechu, r.š.143,4 mm, farba 5010</t>
  </si>
  <si>
    <t>-875026849</t>
  </si>
  <si>
    <t>266</t>
  </si>
  <si>
    <t>764397830.S</t>
  </si>
  <si>
    <t>Demontáž dierkovanej zastávky rš do 330 mm, so sklonom do 30°,  -0,00424t</t>
  </si>
  <si>
    <t>-628241584</t>
  </si>
  <si>
    <t>267</t>
  </si>
  <si>
    <t>764410760.S7</t>
  </si>
  <si>
    <t>KpN01.1 Oplechovanie parapetov z hliníkového farebného Al plechu, vrátane rohov r.š. 360 mm, farba 5010</t>
  </si>
  <si>
    <t>1491776573</t>
  </si>
  <si>
    <t>268</t>
  </si>
  <si>
    <t>764410760.S8</t>
  </si>
  <si>
    <t>KpN01.2 Oplechovanie parapetov z hliníkového farebného Al plechu, vrátane rohov r.š. 360 mm, farba 5010</t>
  </si>
  <si>
    <t>-1774614288</t>
  </si>
  <si>
    <t>269</t>
  </si>
  <si>
    <t>764410850.S</t>
  </si>
  <si>
    <t>Demontáž oplechovania parapetov rš od 100 do 330 mm,  -0,00135t</t>
  </si>
  <si>
    <t>1755173018</t>
  </si>
  <si>
    <t>270</t>
  </si>
  <si>
    <t>764454434.S3</t>
  </si>
  <si>
    <t>Montáž kruhových kolien z pozinkovaného farbeného PZf plechu, pre zvodové rúry s priemerom 60 - 150 mm</t>
  </si>
  <si>
    <t>1702868297</t>
  </si>
  <si>
    <t>271</t>
  </si>
  <si>
    <t>553440004100.S</t>
  </si>
  <si>
    <t>Koleno lisované pozink farebný 70°, priemer 100 mm, farba 5010</t>
  </si>
  <si>
    <t>-729320622</t>
  </si>
  <si>
    <t>272</t>
  </si>
  <si>
    <t>764454453.S3</t>
  </si>
  <si>
    <t>KzN02.1 Zvodové rúry z pozinkovaného farbeného PZf plechu, kruhové priemer 100 mm, farba 5010</t>
  </si>
  <si>
    <t>-1069210891</t>
  </si>
  <si>
    <t>273</t>
  </si>
  <si>
    <t>764454453.S6</t>
  </si>
  <si>
    <t>KpN02.2f Zvodové rúry z pozinkovaného farbeného PZf plechu, kruhové priemer 100 mm, farba 5010</t>
  </si>
  <si>
    <t>-47543064</t>
  </si>
  <si>
    <t>274</t>
  </si>
  <si>
    <t>764454802.S</t>
  </si>
  <si>
    <t>Demontáž odpadových rúr kruhových, s priemerom 120 mm,  -0,00285t, farba 5010</t>
  </si>
  <si>
    <t>716869928</t>
  </si>
  <si>
    <t>275</t>
  </si>
  <si>
    <t>764456855.S</t>
  </si>
  <si>
    <t>Demontáž odpadového kolena výtokového kruhového, s priemerom 120,150 a 200 mm,  -0,00116t</t>
  </si>
  <si>
    <t>-1056807620</t>
  </si>
  <si>
    <t>276</t>
  </si>
  <si>
    <t>998764202.S</t>
  </si>
  <si>
    <t>Presun hmôt pre konštrukcie klampiarske v objektoch výšky nad 6 do 12 m</t>
  </si>
  <si>
    <t>-231554649</t>
  </si>
  <si>
    <t>765</t>
  </si>
  <si>
    <t>Konštrukcie - krytiny tvrdé</t>
  </si>
  <si>
    <t>277</t>
  </si>
  <si>
    <t>765361715.S</t>
  </si>
  <si>
    <t>Demontáž hrebeňa a nárožia z krytiny asfaltovej, do suti, sklon strechy do 45°, -0,002t</t>
  </si>
  <si>
    <t>60949541</t>
  </si>
  <si>
    <t>278</t>
  </si>
  <si>
    <t>765361805.S</t>
  </si>
  <si>
    <t>Demontáž krytiny z asfaltových šindľov, do sutiny, sklon strechy do 45°, -0,012t</t>
  </si>
  <si>
    <t>-1192632753</t>
  </si>
  <si>
    <t>279</t>
  </si>
  <si>
    <t>765901043</t>
  </si>
  <si>
    <t>Strešná fólia DÖRKEN DELTA-XX Plus Universal od 22° do 35°, na krokvy, trieda tesnosti 6 až 4</t>
  </si>
  <si>
    <t>291632266</t>
  </si>
  <si>
    <t>280</t>
  </si>
  <si>
    <t>998765202.S</t>
  </si>
  <si>
    <t>Presun hmôt pre tvrdé krytiny v objektoch výšky nad 6 do 12 m</t>
  </si>
  <si>
    <t>-1379911185</t>
  </si>
  <si>
    <t>766</t>
  </si>
  <si>
    <t>Konštrukcie stolárske</t>
  </si>
  <si>
    <t>281</t>
  </si>
  <si>
    <t>766124100.S3</t>
  </si>
  <si>
    <t>D+M Montáž drevených stien záchodových (inštalačný blok WC) s krídlami a a dvierkami, výška 2,2m, nerez nožičky, lemovanie Al, výplň  HPL</t>
  </si>
  <si>
    <t>-774384974</t>
  </si>
  <si>
    <t>282</t>
  </si>
  <si>
    <t>766694986.S</t>
  </si>
  <si>
    <t>Demontáž parapetnej dosky plastovej šírky do 300 mm, dĺžky nad 1600 mm, -0,006t</t>
  </si>
  <si>
    <t>-1014251482</t>
  </si>
  <si>
    <t>539</t>
  </si>
  <si>
    <t>766811006.S1</t>
  </si>
  <si>
    <t>D+M Zostava kuchynskej linky s hornými a dolnymi skrinkami dlžky 2,8m, drez, bateria, chladnička, umývačka riadu</t>
  </si>
  <si>
    <t>163432802</t>
  </si>
  <si>
    <t>540</t>
  </si>
  <si>
    <t>766811006.S2</t>
  </si>
  <si>
    <t>D+M Skriňa drevená na zakladače a doklady 400x800mm</t>
  </si>
  <si>
    <t>106930257</t>
  </si>
  <si>
    <t>541</t>
  </si>
  <si>
    <t>766811006.S3</t>
  </si>
  <si>
    <t>D+M Skriňa drevená  600x1000mm</t>
  </si>
  <si>
    <t>97210142</t>
  </si>
  <si>
    <t>534</t>
  </si>
  <si>
    <t>766821001.S1</t>
  </si>
  <si>
    <t>D+M Stôl kancelársky 600x1250mm</t>
  </si>
  <si>
    <t>-1927704521</t>
  </si>
  <si>
    <t>535</t>
  </si>
  <si>
    <t>766821001.S2</t>
  </si>
  <si>
    <t>D+M Stôl kancelársky 900x1500mm</t>
  </si>
  <si>
    <t>-574924993</t>
  </si>
  <si>
    <t>536</t>
  </si>
  <si>
    <t>766821001.S3</t>
  </si>
  <si>
    <t>D+M Stôl jedálenský 800x1120mm</t>
  </si>
  <si>
    <t>1509806583</t>
  </si>
  <si>
    <t>537</t>
  </si>
  <si>
    <t>766821001.S4</t>
  </si>
  <si>
    <t>D+M Stolička kancelárska s podrúčkami a operadlom na kolieskach</t>
  </si>
  <si>
    <t>1531450990</t>
  </si>
  <si>
    <t>538</t>
  </si>
  <si>
    <t>766821001.S5</t>
  </si>
  <si>
    <t>D+M Stolička jedálenská</t>
  </si>
  <si>
    <t>1870376342</t>
  </si>
  <si>
    <t>283</t>
  </si>
  <si>
    <t>998766202.S</t>
  </si>
  <si>
    <t>Presun hmot pre konštrukcie stolárske v objektoch výšky nad 6 do 12 m</t>
  </si>
  <si>
    <t>-574406517</t>
  </si>
  <si>
    <t>767</t>
  </si>
  <si>
    <t>Konštrukcie doplnkové kovové</t>
  </si>
  <si>
    <t>284</t>
  </si>
  <si>
    <t>767161110.S</t>
  </si>
  <si>
    <t>Montáž zábradlia rovného z rúrok do muriva, s hmotnosťou 1 metra zábradlia do 20 kg</t>
  </si>
  <si>
    <t>-586600799</t>
  </si>
  <si>
    <t>285</t>
  </si>
  <si>
    <t>767161120.SZbN02</t>
  </si>
  <si>
    <t>ZbN02 Montáž zábradlia rovného z rúrok do muriva, s hmotnosťou 1 metra zábradlia do 30 kg</t>
  </si>
  <si>
    <t>1657502664</t>
  </si>
  <si>
    <t>286</t>
  </si>
  <si>
    <t>767397102.S</t>
  </si>
  <si>
    <t>Montáž strešných sendvičových panelov na OK, hrúbky nad 80 do 120 mm</t>
  </si>
  <si>
    <t>905389048</t>
  </si>
  <si>
    <t>287</t>
  </si>
  <si>
    <t>553260000100.S</t>
  </si>
  <si>
    <t>Panel sendvičový z minerálnej vlny strešný oceľový plášť š. 1000 mm, hr. jadra 100 mm</t>
  </si>
  <si>
    <t>1742873114</t>
  </si>
  <si>
    <t>288</t>
  </si>
  <si>
    <t>767411101.S</t>
  </si>
  <si>
    <t>Montáž opláštenia sendvičovými stenovými panelmi s viditeľným spojom na OK, hrúbky do 100 mm</t>
  </si>
  <si>
    <t>190433429</t>
  </si>
  <si>
    <t>289</t>
  </si>
  <si>
    <t>553250000200.S</t>
  </si>
  <si>
    <t>Panel sendvičový s jadrom z minerálnej vlny stenový s viditeľným spojom, oceľový plášť š. 1100 mm hr. jadra 100 mm</t>
  </si>
  <si>
    <t>-88315060</t>
  </si>
  <si>
    <t>290</t>
  </si>
  <si>
    <t>767510111.SZ04</t>
  </si>
  <si>
    <t>Z04 Montáž kanálových krytov osadenie krytov</t>
  </si>
  <si>
    <t>-2135459880</t>
  </si>
  <si>
    <t>291</t>
  </si>
  <si>
    <t>136110022905.S</t>
  </si>
  <si>
    <t>Plech oceľový hrubý hr. 5 mm so vzorovým povrchom, slzičkový, ozn. 11 373.0, podľa EN S235JRG1</t>
  </si>
  <si>
    <t>-72958801</t>
  </si>
  <si>
    <t>292</t>
  </si>
  <si>
    <t>133310002300.S</t>
  </si>
  <si>
    <t>Tyč oceľová prierezu L rovnoramenný uholník 50x50x4 mm, ozn. 11 373 podľa EN ISO S235JRG1</t>
  </si>
  <si>
    <t>-850876255</t>
  </si>
  <si>
    <t>293</t>
  </si>
  <si>
    <t>134830000525.S</t>
  </si>
  <si>
    <t>Drobný spojovací  a pomocný nateriál</t>
  </si>
  <si>
    <t>2075923804</t>
  </si>
  <si>
    <t>294</t>
  </si>
  <si>
    <t>767510111.SZ05</t>
  </si>
  <si>
    <t>Z05 Montáž kanálových krytov osadenie krytov</t>
  </si>
  <si>
    <t>-2098057476</t>
  </si>
  <si>
    <t>295</t>
  </si>
  <si>
    <t>-878928058</t>
  </si>
  <si>
    <t>296</t>
  </si>
  <si>
    <t>136110022909.S</t>
  </si>
  <si>
    <t>Upevňovacia skrutka HUS4-CR 6x40</t>
  </si>
  <si>
    <t>-945706687</t>
  </si>
  <si>
    <t>297</t>
  </si>
  <si>
    <t>-479099265</t>
  </si>
  <si>
    <t>300</t>
  </si>
  <si>
    <t>76764111Den01</t>
  </si>
  <si>
    <t>DeN01  D+M Dvojkrídlové ocelové dvere 1650x2400mm, zárubeň ocel, zatepl., krídlo ocel bezp., zateplené,vložka ABLOY, panik/G, bez prahu, doraz, kefkove tesnenie, daždová lišta, bezp. kov. tr.3 podla en 179,1627 a stn en61936-1č.7.5.5.. čitačk</t>
  </si>
  <si>
    <t>425750265</t>
  </si>
  <si>
    <t>301</t>
  </si>
  <si>
    <t>76764111Den02</t>
  </si>
  <si>
    <t>DeN02  D+M Dvojkrídlové ocelové dvere 2200x2300mm, zárubeň ocel, zatepl., krídlo ocel bezp., zateplené,vložka ABLOY, panik/G, bez prahu, doraz, kefkove tesn., daždová lišta, bezp. kov. tr.3 podla en 179,1627  čitačka, 2x600x700 mreža</t>
  </si>
  <si>
    <t>536886490</t>
  </si>
  <si>
    <t>302</t>
  </si>
  <si>
    <t>76764111Den03</t>
  </si>
  <si>
    <t>DeN03  D+M Dvojkrídlové ocelové dvere 2300x2680mm, zárubeň ocel, zatepl., krídlo ocel bezp., zateplené,vložka ABLOY, panik/G, bez prahu, doraz, kefkove tesn., daždová lišta, bezp. kov. tr.3 podla en 179, a STN 61936</t>
  </si>
  <si>
    <t>-12335358</t>
  </si>
  <si>
    <t>303</t>
  </si>
  <si>
    <t>76764111Den04</t>
  </si>
  <si>
    <t>DeN04  D+M Dvojkrídlové ocelové dvere 1600x2400mm, zárubeň ocel, zatepl., krídlo ocel bezp., zateplené,vložka ABLOY, panik/G, bez prahu, doraz, kefkove tesn., daždová lišta, bezp. kov. tr.3 podla en 179, a STN 61936</t>
  </si>
  <si>
    <t>-1492330835</t>
  </si>
  <si>
    <t>304</t>
  </si>
  <si>
    <t>76764111Den05</t>
  </si>
  <si>
    <t>DeN05  D+M Dvojkrídlové ocelové dvere 1600x2400mm, zárubeň ocel, zatepl., krídlo ocel bezp., zateplené,vložka ABLOY, panik/G, bez prahu, doraz, kefkove tesn., daždová lišta, bezp. kov. tr.3 podla en 179, a STN 61936, 2x600x700mm VZT</t>
  </si>
  <si>
    <t>-1113828011</t>
  </si>
  <si>
    <t>305</t>
  </si>
  <si>
    <t>76764111Den06</t>
  </si>
  <si>
    <t>DeN06  D+M Jednokrídlové ocelové dvere 750x1970mm, zárubeň ocel, zatepl., krídlo ocel bezp., zateplené,vložka ABLOY, panik/G, bez prahu, doraz, kefkove tesn., daždová lišta, bezp. kov. tr.3 podla en 179, a STN 61936, do zatepl. systemu</t>
  </si>
  <si>
    <t>-1025527273</t>
  </si>
  <si>
    <t>306</t>
  </si>
  <si>
    <t>76764111Din01</t>
  </si>
  <si>
    <t>DiN01  D+M Dvojkrídlové  ocelové dvere 1600x2400mm, zárubeň ocel, zatepl., krídlo ocel s PO EW-30/D3-C-K, kovanie obyč. bez prahu, . K/K, doraz, panik a bezp kovanie en179 a STN61936, samozatvárač</t>
  </si>
  <si>
    <t>-994464155</t>
  </si>
  <si>
    <t>307</t>
  </si>
  <si>
    <t>76764111Din02</t>
  </si>
  <si>
    <t>DiN02  D+M Jednokrídlové  ocelové dvere 900x2100mm, zárubeň ocel, zatepl., krídlo ocel  , kovanie obyč. bez prahu, . K/K, doraz, panik a bezp kovanie en179 a STN61936, samozatvárač,</t>
  </si>
  <si>
    <t>-1911783227</t>
  </si>
  <si>
    <t>308</t>
  </si>
  <si>
    <t>76764111Din03</t>
  </si>
  <si>
    <t>DiN03  D+M Jednokrídlové  ocelové dvere 900x2100mm, zárubeň ocel, zatepl., krídlo ocel PO EW 30/D3-C-K , kovanie obyč. bez prahu, . K/K, doraz, panik a bezp kovanie en179 a STN61936, samozatvárač, kyselinovzd. náter</t>
  </si>
  <si>
    <t>2127311677</t>
  </si>
  <si>
    <t>309</t>
  </si>
  <si>
    <t>76764111Din04</t>
  </si>
  <si>
    <t>DiN04  D+M Jednokrídlové  ocelové dvere 800x1970mm, zárubeň ocel, hladke., krídlo ocel , kovanie obyč. bez prahu, . K/K, doraz, zámok obyčajny</t>
  </si>
  <si>
    <t>943578723</t>
  </si>
  <si>
    <t>310</t>
  </si>
  <si>
    <t>76764111Din05</t>
  </si>
  <si>
    <t>DiN05  D+M Jednokrídlové drevené dvere 800x1970mm, zárubeň ocel, hladke., krídlo drevené , kovanie obyč. bez prahu, . K/K, doraz, zámok obyčajny</t>
  </si>
  <si>
    <t>-1546000146</t>
  </si>
  <si>
    <t>311</t>
  </si>
  <si>
    <t>76764111Din06</t>
  </si>
  <si>
    <t>DiN06  D+M Jednokrídlové drevené dvere 700x1970mm, zárubeň ocel, hladke., krídlo drevené , kovanie obyč. bez prahu, . K/K, doraz, zámok obyčajny</t>
  </si>
  <si>
    <t>1809535654</t>
  </si>
  <si>
    <t>312</t>
  </si>
  <si>
    <t>767658355.S9</t>
  </si>
  <si>
    <t>GbN01 D+M Exterierová sekcionálna brána  2400x2400 mm, elektr. pohon, ialkové ovládanie,  lamely s PUR penou,, podla PD</t>
  </si>
  <si>
    <t>-1210363478</t>
  </si>
  <si>
    <t>313</t>
  </si>
  <si>
    <t>767832100.S</t>
  </si>
  <si>
    <t>Montáž rebríkov do muriva s vodovodnou ochrannou rúrkou</t>
  </si>
  <si>
    <t>-838089745</t>
  </si>
  <si>
    <t>314</t>
  </si>
  <si>
    <t>767834102.S</t>
  </si>
  <si>
    <t>Montáž ochranného koša zváraním</t>
  </si>
  <si>
    <t>1028662430</t>
  </si>
  <si>
    <t>315</t>
  </si>
  <si>
    <t>767995101.S6</t>
  </si>
  <si>
    <t>ZL Montáž ostatných atypických kovových stavebných doplnkových konštrukcií do 5 kg</t>
  </si>
  <si>
    <t>-2090867980</t>
  </si>
  <si>
    <t>316</t>
  </si>
  <si>
    <t>133310002400.S</t>
  </si>
  <si>
    <t>Tyč oceľová prierezu L rovnoramenný uholník 50x50x5 mm, ozn. 11 373 podľa EN ISO S235JRG1</t>
  </si>
  <si>
    <t>-805041925</t>
  </si>
  <si>
    <t>317</t>
  </si>
  <si>
    <t>136110022900.S</t>
  </si>
  <si>
    <t>Plech oceľový hrubý hr. 5 mm, ozn. 11 373.0, podľa EN S235JRG1</t>
  </si>
  <si>
    <t>-616571848</t>
  </si>
  <si>
    <t>318</t>
  </si>
  <si>
    <t>132110009103.S</t>
  </si>
  <si>
    <t>Tyč oceľová jemná kruhová D 6 mm, ozn. 11 600, podľa EN alebo EN ISO E335</t>
  </si>
  <si>
    <t>-789318964</t>
  </si>
  <si>
    <t>319</t>
  </si>
  <si>
    <t>-1557229307</t>
  </si>
  <si>
    <t>320</t>
  </si>
  <si>
    <t>767995101.Sa</t>
  </si>
  <si>
    <t>Montáž a dodávka dočasného montážne podchytenia, HILTI HIT-HY 170+HAS-U 5.8 M10+HIT-SC16x85 + matica s okom+ocelové lano hr. 2,0mm, dl. 4,5m + lanová svorka</t>
  </si>
  <si>
    <t>2051741222</t>
  </si>
  <si>
    <t>321</t>
  </si>
  <si>
    <t>767995101.Sc</t>
  </si>
  <si>
    <t>Montáž ostatných atypických kovových stavebných doplnkových konštrukcií do 5 kg</t>
  </si>
  <si>
    <t>-257313175</t>
  </si>
  <si>
    <t>322</t>
  </si>
  <si>
    <t>136110011700.S</t>
  </si>
  <si>
    <t>Plech oceľový hrubý hr. 10 mm, ozn. 11 364.1</t>
  </si>
  <si>
    <t>1902764650</t>
  </si>
  <si>
    <t>323</t>
  </si>
  <si>
    <t>137110002200.S</t>
  </si>
  <si>
    <t>Plech oceľový tenký hr. 2,50 mm, ozn. 11 373.0, podľa EN S235JRG1</t>
  </si>
  <si>
    <t>-967360280</t>
  </si>
  <si>
    <t>324</t>
  </si>
  <si>
    <t>137110002503.S</t>
  </si>
  <si>
    <t>Plech oceľový tenký hr. 0,88 mm, ozn. 11 373.1, podľa EN S235JRG1</t>
  </si>
  <si>
    <t>-1783620662</t>
  </si>
  <si>
    <t>325</t>
  </si>
  <si>
    <t>767995102.SZ0N01</t>
  </si>
  <si>
    <t>ZoN01 Montáž ostatných atypických kovových stavebných doplnkových konštrukcií nad 5 do 10 kg</t>
  </si>
  <si>
    <t>-1753794800</t>
  </si>
  <si>
    <t>326</t>
  </si>
  <si>
    <t>767995102.SZ0N02</t>
  </si>
  <si>
    <t>ZoN021 Montáž ostatných atypických kovových stavebných doplnkových konštrukcií nad 5 do 10 kg</t>
  </si>
  <si>
    <t>1204674750</t>
  </si>
  <si>
    <t>327</t>
  </si>
  <si>
    <t>767995102.Sz6</t>
  </si>
  <si>
    <t>Z06 Montáž ostatných atypických kovových stavebných doplnkových konštrukcií nad 5 do 10 kg</t>
  </si>
  <si>
    <t>-1793671114</t>
  </si>
  <si>
    <t>328</t>
  </si>
  <si>
    <t>1421200019010.S</t>
  </si>
  <si>
    <t>Rúra oceľová bezšvová nerezová d 219,1 mm, hr. steny 9,0 mm, ozn. 17 240, podľa EN 1.4301, ASTM 304</t>
  </si>
  <si>
    <t>1753578714</t>
  </si>
  <si>
    <t>329</t>
  </si>
  <si>
    <t>136110035303.S</t>
  </si>
  <si>
    <t>Plech nerezový rozmer 5x1500x3000 mm, akosť ocele 1.4301</t>
  </si>
  <si>
    <t>1868304605</t>
  </si>
  <si>
    <t>330</t>
  </si>
  <si>
    <t>136110035603.S</t>
  </si>
  <si>
    <t>Plech nerezový rozmer 9x1500x3000 mm, akosť ocele 1.4301</t>
  </si>
  <si>
    <t>899365406</t>
  </si>
  <si>
    <t>331</t>
  </si>
  <si>
    <t>136110035900.S</t>
  </si>
  <si>
    <t>Plech nerezový rozmer 15x1000x2000 mm, akosť ocele 1.4301</t>
  </si>
  <si>
    <t>-1944250319</t>
  </si>
  <si>
    <t>332</t>
  </si>
  <si>
    <t>000000021500102646</t>
  </si>
  <si>
    <t>závitová tyč M10x1000 A2-70 NEREZ DIN 975</t>
  </si>
  <si>
    <t>-590426613</t>
  </si>
  <si>
    <t>333</t>
  </si>
  <si>
    <t>428741809</t>
  </si>
  <si>
    <t>334</t>
  </si>
  <si>
    <t>767995102.Sz7</t>
  </si>
  <si>
    <t>Z07 Montáž ostatných atypických kovových stavebných doplnkových konštrukcií nad 5 do 10 kg</t>
  </si>
  <si>
    <t>-172774331</t>
  </si>
  <si>
    <t>335</t>
  </si>
  <si>
    <t>457608316</t>
  </si>
  <si>
    <t>336</t>
  </si>
  <si>
    <t>568992467</t>
  </si>
  <si>
    <t>337</t>
  </si>
  <si>
    <t>-464849819</t>
  </si>
  <si>
    <t>338</t>
  </si>
  <si>
    <t>1899500706</t>
  </si>
  <si>
    <t>339</t>
  </si>
  <si>
    <t>458312673</t>
  </si>
  <si>
    <t>340</t>
  </si>
  <si>
    <t>748374388</t>
  </si>
  <si>
    <t>341</t>
  </si>
  <si>
    <t>767995102.Sz9</t>
  </si>
  <si>
    <t>Z09 Montáž ostatných atypických kovových stavebných doplnkových konštrukcií nad 5 do 10 kg</t>
  </si>
  <si>
    <t>617836740</t>
  </si>
  <si>
    <t>342</t>
  </si>
  <si>
    <t>-1626062001</t>
  </si>
  <si>
    <t>343</t>
  </si>
  <si>
    <t>-204839562</t>
  </si>
  <si>
    <t>344</t>
  </si>
  <si>
    <t>767995102.Sz10</t>
  </si>
  <si>
    <t>Z10 Montáž ostatných atypických kovových stavebných doplnkových konštrukcií nad 5 do 10 kg</t>
  </si>
  <si>
    <t>-1554707362</t>
  </si>
  <si>
    <t>345</t>
  </si>
  <si>
    <t>-777309842</t>
  </si>
  <si>
    <t>346</t>
  </si>
  <si>
    <t>2056136434</t>
  </si>
  <si>
    <t>347</t>
  </si>
  <si>
    <t>767995102.Sz11</t>
  </si>
  <si>
    <t>Z11 Montáž ostatných atypických kovových stavebných doplnkových konštrukcií nad 5 do 10 kg</t>
  </si>
  <si>
    <t>-1145753256</t>
  </si>
  <si>
    <t>348</t>
  </si>
  <si>
    <t>-205584686</t>
  </si>
  <si>
    <t>349</t>
  </si>
  <si>
    <t>595670739</t>
  </si>
  <si>
    <t>350</t>
  </si>
  <si>
    <t>767995102.Sz12</t>
  </si>
  <si>
    <t>Z12 Montáž ostatných atypických kovových stavebných doplnkových konštrukcií nad 5 do 10 kg</t>
  </si>
  <si>
    <t>988617396</t>
  </si>
  <si>
    <t>351</t>
  </si>
  <si>
    <t>-1273050316</t>
  </si>
  <si>
    <t>352</t>
  </si>
  <si>
    <t>828499107</t>
  </si>
  <si>
    <t>353</t>
  </si>
  <si>
    <t>767995103.S8</t>
  </si>
  <si>
    <t>Z08 Montáž ostatných atypických kovových stavebných doplnkových konštrukcií nad 10 do 20 kg</t>
  </si>
  <si>
    <t>-1912726806</t>
  </si>
  <si>
    <t>354</t>
  </si>
  <si>
    <t>767995103.Sz1</t>
  </si>
  <si>
    <t>Z01 Montáž ostatných atypických kovových stavebných doplnkových konštrukcií nad 10 do 20 kg</t>
  </si>
  <si>
    <t>-410595883</t>
  </si>
  <si>
    <t>355</t>
  </si>
  <si>
    <t>133840000900.S3</t>
  </si>
  <si>
    <t>Tyč oceľová prierezu UPN 100 mm valcovaná za tepla, ozn. 11 375, podľa EN ISO S235JR</t>
  </si>
  <si>
    <t>-1830721807</t>
  </si>
  <si>
    <t>356</t>
  </si>
  <si>
    <t>311720000936.S</t>
  </si>
  <si>
    <t>Tyč závitová M 14 mm, dĺžka 1000 m</t>
  </si>
  <si>
    <t>-399541838</t>
  </si>
  <si>
    <t>357</t>
  </si>
  <si>
    <t>-715271754</t>
  </si>
  <si>
    <t>358</t>
  </si>
  <si>
    <t>767995103.SZ2</t>
  </si>
  <si>
    <t>Z02 Montáž ostatných atypických kovových stavebných doplnkových konštrukcií nad 10 do 20 kg</t>
  </si>
  <si>
    <t>-1751141707</t>
  </si>
  <si>
    <t>359</t>
  </si>
  <si>
    <t>406976001</t>
  </si>
  <si>
    <t>360</t>
  </si>
  <si>
    <t>1433394961</t>
  </si>
  <si>
    <t>361</t>
  </si>
  <si>
    <t>-440302169</t>
  </si>
  <si>
    <t>362</t>
  </si>
  <si>
    <t>767995103.SZ3</t>
  </si>
  <si>
    <t>Z03 Montáž ostatných atypických kovových stavebných doplnkových konštrukcií nad 10 do 20 kg</t>
  </si>
  <si>
    <t>1547633801</t>
  </si>
  <si>
    <t>363</t>
  </si>
  <si>
    <t>154410000235.S</t>
  </si>
  <si>
    <t>Profil oceľový tenkostenný ohýbaný široký lesklý C-profil  60x40x4,0 mm ozn. 11 373 podľa EN S235JRG1</t>
  </si>
  <si>
    <t>-453912794</t>
  </si>
  <si>
    <t>364</t>
  </si>
  <si>
    <t>136110000335S</t>
  </si>
  <si>
    <t>HBC-B M16x40</t>
  </si>
  <si>
    <t>597376435</t>
  </si>
  <si>
    <t>365</t>
  </si>
  <si>
    <t>1731047693</t>
  </si>
  <si>
    <t>366</t>
  </si>
  <si>
    <t>3117400109153</t>
  </si>
  <si>
    <t>Kotva mechanická rozperná kužeľová do betónu HST3 M12x75/10, pre náročné statické zaťaženie, z uhlíkovej ocele, pozinkovaná, HILTI</t>
  </si>
  <si>
    <t>-272867913</t>
  </si>
  <si>
    <t>367</t>
  </si>
  <si>
    <t>767995103.SZsN01</t>
  </si>
  <si>
    <t>ZsN01 Montáž ostatných atypických kovových stavebných doplnkových konštrukcií nad 10 do 20 kg</t>
  </si>
  <si>
    <t>-2009591698</t>
  </si>
  <si>
    <t>368</t>
  </si>
  <si>
    <t>145620001200.S</t>
  </si>
  <si>
    <t>Profil oceľový 60x40x3 mm 1x ťahaný tenkostenný uzavretý obdĺžnikový</t>
  </si>
  <si>
    <t>-1916497832</t>
  </si>
  <si>
    <t>369</t>
  </si>
  <si>
    <t>133830000207.S</t>
  </si>
  <si>
    <t>Tyč oceľová stredná prierezu IPE140 mm, ozn. 11 373, podľa EN ISO S235JRG1</t>
  </si>
  <si>
    <t>459964183</t>
  </si>
  <si>
    <t>370</t>
  </si>
  <si>
    <t>136110023400.S</t>
  </si>
  <si>
    <t>Plech oceľový hrubý hr. 10,0 mm, ozn. 11 373.0, podľa EN S235JRG1</t>
  </si>
  <si>
    <t>2053265133</t>
  </si>
  <si>
    <t>371</t>
  </si>
  <si>
    <t>216422</t>
  </si>
  <si>
    <t>Závitová tyč AM16x1000 8.8 pozink.</t>
  </si>
  <si>
    <t>819822312</t>
  </si>
  <si>
    <t>372</t>
  </si>
  <si>
    <t>138310004500</t>
  </si>
  <si>
    <t>Plech trapézový pozinkovaný T 35 1075x35 mm hr. 0,5 mm, MASLEN</t>
  </si>
  <si>
    <t>-477051884</t>
  </si>
  <si>
    <t>373</t>
  </si>
  <si>
    <t>-575214263</t>
  </si>
  <si>
    <t>374</t>
  </si>
  <si>
    <t>767995104.Sa</t>
  </si>
  <si>
    <t>Montáž ostatných atypických kovových stavebných doplnkových konštrukcií nad 20 do 50 kg_zosilnenie stropu nad 1NP</t>
  </si>
  <si>
    <t>25794904</t>
  </si>
  <si>
    <t>375</t>
  </si>
  <si>
    <t>134830000600.S</t>
  </si>
  <si>
    <t>Tyč oceľová prierezu IPE 270 mm, ozn. 11 373, podľa EN ISO S235JRG1</t>
  </si>
  <si>
    <t>1059291828</t>
  </si>
  <si>
    <t>376</t>
  </si>
  <si>
    <t>134830000300.S</t>
  </si>
  <si>
    <t>Tyč oceľová prierezu IPE 200 mm, ozn. 11 373, podľa EN ISO S235JRG1</t>
  </si>
  <si>
    <t>-163315277</t>
  </si>
  <si>
    <t>377</t>
  </si>
  <si>
    <t>134830000202.S</t>
  </si>
  <si>
    <t>Tyč oceľová prierezu IPE 160 mm, ozn. 11 373, podľa EN ISO S235JRG1</t>
  </si>
  <si>
    <t>-1220099733</t>
  </si>
  <si>
    <t>378</t>
  </si>
  <si>
    <t>134870001150.S</t>
  </si>
  <si>
    <t>Oceľový nosník HEB 200, z valcovanej ocele S235JR</t>
  </si>
  <si>
    <t>1231528640</t>
  </si>
  <si>
    <t>379</t>
  </si>
  <si>
    <t>145640001102.S</t>
  </si>
  <si>
    <t>Profil oceľový 90x4 mm 1x ťahaný tenkostenný uzavretý štvorcový</t>
  </si>
  <si>
    <t>-1104549951</t>
  </si>
  <si>
    <t>380</t>
  </si>
  <si>
    <t>145640001103.S</t>
  </si>
  <si>
    <t>Profil oceľový 100x4 mm 1x ťahaný tenkostenný uzavretý štvorcový</t>
  </si>
  <si>
    <t>-649935565</t>
  </si>
  <si>
    <t>381</t>
  </si>
  <si>
    <t>136110023200.S</t>
  </si>
  <si>
    <t>Plech oceľový hrubý hr. 8 mm, ozn. 11 373.0, podľa EN S235JRG1</t>
  </si>
  <si>
    <t>763709026</t>
  </si>
  <si>
    <t>382</t>
  </si>
  <si>
    <t>-1774613960</t>
  </si>
  <si>
    <t>383</t>
  </si>
  <si>
    <t>134830000500.S</t>
  </si>
  <si>
    <t>Tyč oceľová prierezu IPE 240 mm, ozn. 11 373, podľa EN ISO S235JRG1</t>
  </si>
  <si>
    <t>-698354820</t>
  </si>
  <si>
    <t>384</t>
  </si>
  <si>
    <t>1107414807</t>
  </si>
  <si>
    <t>385</t>
  </si>
  <si>
    <t>767995104.Sb</t>
  </si>
  <si>
    <t>Montáž ostatných atypických kovových stavebných doplnkových konštrukcií nad 20 do 50 kg_prepravný balkon</t>
  </si>
  <si>
    <t>-763000858</t>
  </si>
  <si>
    <t>386</t>
  </si>
  <si>
    <t>134830000700.S</t>
  </si>
  <si>
    <t>Tyč oceľová prierezu IPE 300 mm, ozn. 11 373, podľa EN ISO S235JRG1</t>
  </si>
  <si>
    <t>722411091</t>
  </si>
  <si>
    <t>387</t>
  </si>
  <si>
    <t>133830000205.S</t>
  </si>
  <si>
    <t>Tyč oceľová stredná prierezu IPN 140 mm, ozn. 11 373, podľa EN ISO S235JRG1</t>
  </si>
  <si>
    <t>1676776565</t>
  </si>
  <si>
    <t>388</t>
  </si>
  <si>
    <t>138777835</t>
  </si>
  <si>
    <t>389</t>
  </si>
  <si>
    <t>136110023900.S</t>
  </si>
  <si>
    <t>Plech oceľový hrubý hr. 15 mm, ozn. 11 373.0, podľa EN S235JRG1</t>
  </si>
  <si>
    <t>1199462064</t>
  </si>
  <si>
    <t>390</t>
  </si>
  <si>
    <t>1935308742</t>
  </si>
  <si>
    <t>391</t>
  </si>
  <si>
    <t>767995104.Sc</t>
  </si>
  <si>
    <t>Montáž ostatných atypických kovových stavebných doplnkových konštrukcií nad 20 do 50 kg_prístrešok</t>
  </si>
  <si>
    <t>410210156</t>
  </si>
  <si>
    <t>392</t>
  </si>
  <si>
    <t>134830000400.S</t>
  </si>
  <si>
    <t>Tyč oceľová prierezu IPE 220 mm, ozn. 11 373, podľa EN ISO S235JRG1</t>
  </si>
  <si>
    <t>-1063359208</t>
  </si>
  <si>
    <t>393</t>
  </si>
  <si>
    <t>134830000407.S</t>
  </si>
  <si>
    <t>Tyč oceľová prierezu IPN 220 mm, ozn. 11 373, podľa EN ISO S235JRG1</t>
  </si>
  <si>
    <t>-1279291503</t>
  </si>
  <si>
    <t>394</t>
  </si>
  <si>
    <t>-1092044909</t>
  </si>
  <si>
    <t>395</t>
  </si>
  <si>
    <t>-1782088377</t>
  </si>
  <si>
    <t>396</t>
  </si>
  <si>
    <t>145520001005.S</t>
  </si>
  <si>
    <t>Profil oceľový 80x40x3 mm zváraný tenkostenný uzavretý obdĺžnikový</t>
  </si>
  <si>
    <t>947670929</t>
  </si>
  <si>
    <t>397</t>
  </si>
  <si>
    <t>132110002100.S</t>
  </si>
  <si>
    <t>Tyč oceľová jemná kruhová D 12 mm, ozn. 11 373, podľa EN alebo EN ISO S235JRG1</t>
  </si>
  <si>
    <t>-2096776652</t>
  </si>
  <si>
    <t>398</t>
  </si>
  <si>
    <t>-69229766</t>
  </si>
  <si>
    <t>399</t>
  </si>
  <si>
    <t>136110023600.S</t>
  </si>
  <si>
    <t>Plech oceľový hrubý hr. 12 mm, ozn. 11 373.0, podľa EN S235JRG1</t>
  </si>
  <si>
    <t>233684542</t>
  </si>
  <si>
    <t>400</t>
  </si>
  <si>
    <t>-1923550769</t>
  </si>
  <si>
    <t>401</t>
  </si>
  <si>
    <t>136110024400.S</t>
  </si>
  <si>
    <t>Plech oceľový hrubý hr. 20 mm, ozn. 11 373.0, podľa EN S235JRG1</t>
  </si>
  <si>
    <t>-242774880</t>
  </si>
  <si>
    <t>402</t>
  </si>
  <si>
    <t>1180146499</t>
  </si>
  <si>
    <t>403</t>
  </si>
  <si>
    <t>767995200.S5</t>
  </si>
  <si>
    <t>Z08 Výroba atypického výrobku - rošt</t>
  </si>
  <si>
    <t>-1403892293</t>
  </si>
  <si>
    <t>404</t>
  </si>
  <si>
    <t>-2032744631</t>
  </si>
  <si>
    <t>405</t>
  </si>
  <si>
    <t>132210009300.S</t>
  </si>
  <si>
    <t>Tyč oceľová jemná plochá šxhr 40x6 mm, ozn. 11 373, podľa EN alebo EN ISO S235JRG1</t>
  </si>
  <si>
    <t>1691277574</t>
  </si>
  <si>
    <t>406</t>
  </si>
  <si>
    <t>553430010110.S8</t>
  </si>
  <si>
    <t>Podlahový rošt  lisovaný žiarozink - pororošt,  1550x600mm, nosný pás 45x3mm, oká 30x30mm</t>
  </si>
  <si>
    <t>-1061279394</t>
  </si>
  <si>
    <t>407</t>
  </si>
  <si>
    <t>155110001103.S</t>
  </si>
  <si>
    <t>Drobný pomocný materiál</t>
  </si>
  <si>
    <t>-730211563</t>
  </si>
  <si>
    <t>408</t>
  </si>
  <si>
    <t>767995200.SZ0N01</t>
  </si>
  <si>
    <t>ZoN01 Výroba atypického výrobku - mreže</t>
  </si>
  <si>
    <t>-1350935102</t>
  </si>
  <si>
    <t>409</t>
  </si>
  <si>
    <t>145520000103.S</t>
  </si>
  <si>
    <t>Profil oceľový 50x10x2 mm zváraný tenkostenný uzavretý obdĺžnikový</t>
  </si>
  <si>
    <t>-984034033</t>
  </si>
  <si>
    <t>410</t>
  </si>
  <si>
    <t>145540000100.S</t>
  </si>
  <si>
    <t>Profil oceľový 20x2 mm zváraný tenkostenný uzavretý štvorcový</t>
  </si>
  <si>
    <t>976480163</t>
  </si>
  <si>
    <t>411</t>
  </si>
  <si>
    <t>-739594820</t>
  </si>
  <si>
    <t>412</t>
  </si>
  <si>
    <t>134310000603.S</t>
  </si>
  <si>
    <t>Tyč oceľová prierezu L uholník 150x260x8 mm, ozn. 11 373, podľa EN ISO S235JRG1</t>
  </si>
  <si>
    <t>-789460392</t>
  </si>
  <si>
    <t>413</t>
  </si>
  <si>
    <t>-967327587</t>
  </si>
  <si>
    <t>414</t>
  </si>
  <si>
    <t>767995200.SZ0N02</t>
  </si>
  <si>
    <t>ZoN02 Výroba atypického výrobku - mreže</t>
  </si>
  <si>
    <t>-1674375452</t>
  </si>
  <si>
    <t>415</t>
  </si>
  <si>
    <t>2103739691</t>
  </si>
  <si>
    <t>416</t>
  </si>
  <si>
    <t>283033906</t>
  </si>
  <si>
    <t>417</t>
  </si>
  <si>
    <t>1867826105</t>
  </si>
  <si>
    <t>418</t>
  </si>
  <si>
    <t>391875018</t>
  </si>
  <si>
    <t>419</t>
  </si>
  <si>
    <t>593879100</t>
  </si>
  <si>
    <t>420</t>
  </si>
  <si>
    <t>767995205.S1</t>
  </si>
  <si>
    <t>ZbN02 Výroba atypického zábradlia rovného z profilovanej ocele</t>
  </si>
  <si>
    <t>1341041353</t>
  </si>
  <si>
    <t>421</t>
  </si>
  <si>
    <t>1333091702</t>
  </si>
  <si>
    <t>422</t>
  </si>
  <si>
    <t>-681744877</t>
  </si>
  <si>
    <t>423</t>
  </si>
  <si>
    <t>-209125222</t>
  </si>
  <si>
    <t>424</t>
  </si>
  <si>
    <t>133310002603.S</t>
  </si>
  <si>
    <t>Tyč oceľová prierezu L rovnoramenný uholník 60x60x5 mm, ozn. 11 373 podľa EN ISO S235JRG1</t>
  </si>
  <si>
    <t>-19902326</t>
  </si>
  <si>
    <t>425</t>
  </si>
  <si>
    <t>-1862892753</t>
  </si>
  <si>
    <t>426</t>
  </si>
  <si>
    <t>767995205.S2</t>
  </si>
  <si>
    <t>ZbN01 Výroba atypického zábradlia rovného z profilovanej ocele</t>
  </si>
  <si>
    <t>-1337837009</t>
  </si>
  <si>
    <t>427</t>
  </si>
  <si>
    <t>145620001501.S</t>
  </si>
  <si>
    <t>Profil oceľový 60x40x5 mm 1x ťahaný tenkostenný uzavretý obdĺžnikový</t>
  </si>
  <si>
    <t>1080917179</t>
  </si>
  <si>
    <t>428</t>
  </si>
  <si>
    <t>1055839619</t>
  </si>
  <si>
    <t>429</t>
  </si>
  <si>
    <t>-71165652</t>
  </si>
  <si>
    <t>430</t>
  </si>
  <si>
    <t>1077742933</t>
  </si>
  <si>
    <t>431</t>
  </si>
  <si>
    <t>-528843736</t>
  </si>
  <si>
    <t>432</t>
  </si>
  <si>
    <t>767995225.S1</t>
  </si>
  <si>
    <t>ZrN.01 Výroba atypického výrobku - rebríka</t>
  </si>
  <si>
    <t>1640358993</t>
  </si>
  <si>
    <t>433</t>
  </si>
  <si>
    <t>141110007200.S</t>
  </si>
  <si>
    <t>Rúra oceľová bezšvová hladká kruhová d 60,3 mm, hr. steny 3,2 mm, ozn. 11 353.0.</t>
  </si>
  <si>
    <t>-1709274887</t>
  </si>
  <si>
    <t>434</t>
  </si>
  <si>
    <t>132110002900.S</t>
  </si>
  <si>
    <t>Tyč oceľová jemná kruhová D 20 mm, ozn. 11 373, podľa EN alebo EN ISO S235JRG1</t>
  </si>
  <si>
    <t>-223182436</t>
  </si>
  <si>
    <t>435</t>
  </si>
  <si>
    <t>132210011100.S</t>
  </si>
  <si>
    <t>Tyč oceľová jemná plochá šxhr 50x8 mm, ozn. 11 373, podľa EN alebo EN ISO S235JRG1</t>
  </si>
  <si>
    <t>-901939506</t>
  </si>
  <si>
    <t>436</t>
  </si>
  <si>
    <t>132210010900.S</t>
  </si>
  <si>
    <t>Tyč oceľová jemná plochá šxhr 50x5 mm, ozn. 11 373, podľa EN alebo EN ISO S235JRG1</t>
  </si>
  <si>
    <t>1777475309</t>
  </si>
  <si>
    <t>437</t>
  </si>
  <si>
    <t>176506839</t>
  </si>
  <si>
    <t>438</t>
  </si>
  <si>
    <t>136110022500.S</t>
  </si>
  <si>
    <t>Plech oceľový hrubý hr. 3 mm, ozn. 11 373.0, podľa EN S235JRG1</t>
  </si>
  <si>
    <t>-2143451489</t>
  </si>
  <si>
    <t>439</t>
  </si>
  <si>
    <t>-828740407</t>
  </si>
  <si>
    <t>440</t>
  </si>
  <si>
    <t>767995245.S</t>
  </si>
  <si>
    <t>Výroba doplnku stavebného atypického o hmotnosti do 1,0 kg stupňa zložitosti 3</t>
  </si>
  <si>
    <t>1100384026</t>
  </si>
  <si>
    <t>441</t>
  </si>
  <si>
    <t>767995250.S</t>
  </si>
  <si>
    <t>Výroba doplnku stavebného atypického o hmotnosti do 1,0 kg stupňa zložitosti 4</t>
  </si>
  <si>
    <t>-1229234267</t>
  </si>
  <si>
    <t>442</t>
  </si>
  <si>
    <t>767995295.Sa</t>
  </si>
  <si>
    <t>Z03 Výroba doplnku stavebného atypického o hmotnosti od 2,51 do 4,0 kg stupňa zložitosti 4</t>
  </si>
  <si>
    <t>73003164</t>
  </si>
  <si>
    <t>443</t>
  </si>
  <si>
    <t>767995310.Sz9</t>
  </si>
  <si>
    <t>Z09 Výroba doplnku stavebného atypického o hmotnosti od 4,01 do 5,5 kg stupňa zložitosti 2</t>
  </si>
  <si>
    <t>1117754800</t>
  </si>
  <si>
    <t>444</t>
  </si>
  <si>
    <t>767995310.Sz10</t>
  </si>
  <si>
    <t>Z10 Výroba doplnku stavebného atypického o hmotnosti od 4,01 do 5,5 kg stupňa zložitosti 2</t>
  </si>
  <si>
    <t>-1156272423</t>
  </si>
  <si>
    <t>445</t>
  </si>
  <si>
    <t>767995310.Sz11</t>
  </si>
  <si>
    <t>Z11 Výroba doplnku stavebného atypického o hmotnosti od 4,01 do 5,5 kg stupňa zložitosti 2</t>
  </si>
  <si>
    <t>1167086761</t>
  </si>
  <si>
    <t>446</t>
  </si>
  <si>
    <t>767995310.Sz12</t>
  </si>
  <si>
    <t>Z12 Výroba doplnku stavebného atypického o hmotnosti od 4,01 do 5,5 kg stupňa zložitosti 2</t>
  </si>
  <si>
    <t>-1783897762</t>
  </si>
  <si>
    <t>447</t>
  </si>
  <si>
    <t>767995325.Sc</t>
  </si>
  <si>
    <t>Z06 Výroba doplnku stavebného atypického o hmotnosti od 4,01 do 5,5 kg stupňa zložitosti 5</t>
  </si>
  <si>
    <t>-419335576</t>
  </si>
  <si>
    <t>448</t>
  </si>
  <si>
    <t>767995325.Sd</t>
  </si>
  <si>
    <t>Z07 Výroba doplnku stavebného atypického o hmotnosti od 4,01 do 5,5 kg stupňa zložitosti 5</t>
  </si>
  <si>
    <t>1167047694</t>
  </si>
  <si>
    <t>449</t>
  </si>
  <si>
    <t>767995335.S3</t>
  </si>
  <si>
    <t>Z04 Výroba doplnku stavebného atypického o hmotnosti od 5,51 do 10,0 kg stupňa zložitosti 2</t>
  </si>
  <si>
    <t>490393248</t>
  </si>
  <si>
    <t>450</t>
  </si>
  <si>
    <t>767995335.S4</t>
  </si>
  <si>
    <t>Z054 Výroba doplnku stavebného atypického o hmotnosti od 5,51 do 10,0 kg stupňa zložitosti 2</t>
  </si>
  <si>
    <t>-544284103</t>
  </si>
  <si>
    <t>451</t>
  </si>
  <si>
    <t>767995335.SZ1</t>
  </si>
  <si>
    <t>Z01 Výroba doplnku stavebného atypického o hmotnosti od 5,51 do 10,0 kg stupňa zložitosti 2</t>
  </si>
  <si>
    <t>559402290</t>
  </si>
  <si>
    <t>452</t>
  </si>
  <si>
    <t>767995335.SZ2</t>
  </si>
  <si>
    <t>Z02 Výroba doplnku stavebného atypického o hmotnosti od 5,51 do 10,0 kg stupňa zložitosti 2</t>
  </si>
  <si>
    <t>984274728</t>
  </si>
  <si>
    <t>453</t>
  </si>
  <si>
    <t>767995390.S1</t>
  </si>
  <si>
    <t>Výroba doplnku stavebného atypického o hmotnosti od 20,01 do 300 kg stupňa zložitosti 3_zosilnenie stropu nad 1NP</t>
  </si>
  <si>
    <t>615197486</t>
  </si>
  <si>
    <t>454</t>
  </si>
  <si>
    <t>767995390.S3</t>
  </si>
  <si>
    <t>Výroba doplnku stavebného atypického o hmotnosti od 20,01 do 300 kg stupňa zložitosti 3_prepravný balkon</t>
  </si>
  <si>
    <t>-2109652913</t>
  </si>
  <si>
    <t>455</t>
  </si>
  <si>
    <t>767995395.S</t>
  </si>
  <si>
    <t>Výroba doplnku stavebného atypického o hmotnosti od 20,01 do 300 kg stupňa zložitosti 4_prístrešok</t>
  </si>
  <si>
    <t>-1437180843</t>
  </si>
  <si>
    <t>456</t>
  </si>
  <si>
    <t>767996801.S</t>
  </si>
  <si>
    <t>Demontáž ostatných doplnkov stavieb s hmotnosťou jednotlivých dielov konštrukcií do 50 kg,  -0,00100t</t>
  </si>
  <si>
    <t>517189682</t>
  </si>
  <si>
    <t>457</t>
  </si>
  <si>
    <t>998767202.S</t>
  </si>
  <si>
    <t>Presun hmôt pre kovové stavebné doplnkové konštrukcie v objektoch výšky nad 6 do 12 m</t>
  </si>
  <si>
    <t>-1627085442</t>
  </si>
  <si>
    <t>769</t>
  </si>
  <si>
    <t>Montáže vzduchotechnických zariadení</t>
  </si>
  <si>
    <t>458</t>
  </si>
  <si>
    <t>769082840.S</t>
  </si>
  <si>
    <t>Demontáž protidažďovej žalúzie prierezu 0.160-0.200 m2,  -0,0072 t</t>
  </si>
  <si>
    <t>-362719933</t>
  </si>
  <si>
    <t>459</t>
  </si>
  <si>
    <t>769082870.S</t>
  </si>
  <si>
    <t>Demontáž protidažďovej žalúzie prierezu 0.405-0.500 m2,  -0,0141 t</t>
  </si>
  <si>
    <t>2072041909</t>
  </si>
  <si>
    <t>769082880.S</t>
  </si>
  <si>
    <t>Demontáž protidažďovej žalúzie prierezu 0.625-0.700 m2,  -0,0189 t</t>
  </si>
  <si>
    <t>1133315048</t>
  </si>
  <si>
    <t>771</t>
  </si>
  <si>
    <t>Podlahy z dlaždíc</t>
  </si>
  <si>
    <t>461</t>
  </si>
  <si>
    <t>771415015.S</t>
  </si>
  <si>
    <t>Montáž soklíkov z obkladačiek do tmelu veľ. 100 x 200 mm</t>
  </si>
  <si>
    <t>-990117287</t>
  </si>
  <si>
    <t>462</t>
  </si>
  <si>
    <t>771541216.S</t>
  </si>
  <si>
    <t>Montáž podláh z dlaždíc gres kladených do tmelu flexibil. mrazuvzdorného v obmedzenom priestore veľ. 300 x 300 mm</t>
  </si>
  <si>
    <t>-1503286192</t>
  </si>
  <si>
    <t>463</t>
  </si>
  <si>
    <t>597740003937</t>
  </si>
  <si>
    <t>Pi07 Protišmyková dlažba gres, hr. 8mm</t>
  </si>
  <si>
    <t>-2087155272</t>
  </si>
  <si>
    <t>464</t>
  </si>
  <si>
    <t>771541216.S1</t>
  </si>
  <si>
    <t>-1591447397</t>
  </si>
  <si>
    <t>465</t>
  </si>
  <si>
    <t>597740003925.S1</t>
  </si>
  <si>
    <t>Pe02 Dlaždice keramické, mrazuvzdorné protišmykové 330x330mm, hrubka 9mm</t>
  </si>
  <si>
    <t>-1954299801</t>
  </si>
  <si>
    <t>466</t>
  </si>
  <si>
    <t>597740003925.S2</t>
  </si>
  <si>
    <t>Pe01  Dlaždice keramické, mrazuvzdorné protišmykové 330x330mm, hrubka 9mm</t>
  </si>
  <si>
    <t>-2030008953</t>
  </si>
  <si>
    <t>467</t>
  </si>
  <si>
    <t>771991102.S</t>
  </si>
  <si>
    <t>Vysávanie podkladu pred kladením dlažby</t>
  </si>
  <si>
    <t>-1635238946</t>
  </si>
  <si>
    <t>468</t>
  </si>
  <si>
    <t>771991202.S</t>
  </si>
  <si>
    <t>Príprava podkladu prebrúsením betónu ručným elektrickým náradím pred kladením dlažby</t>
  </si>
  <si>
    <t>-1525242412</t>
  </si>
  <si>
    <t>469</t>
  </si>
  <si>
    <t>998771202.S</t>
  </si>
  <si>
    <t>Presun hmôt pre podlahy z dlaždíc v objektoch výšky nad 6 do 12 m</t>
  </si>
  <si>
    <t>-1402680856</t>
  </si>
  <si>
    <t>776</t>
  </si>
  <si>
    <t>Podlahy povlakové</t>
  </si>
  <si>
    <t>470</t>
  </si>
  <si>
    <t>776401800.S</t>
  </si>
  <si>
    <t>Demontáž soklíkov alebo líšt</t>
  </si>
  <si>
    <t>-1020310909</t>
  </si>
  <si>
    <t>471</t>
  </si>
  <si>
    <t>776420011.S</t>
  </si>
  <si>
    <t>Lepenie podlahových soklov z PVC vytiahnutím</t>
  </si>
  <si>
    <t>1464560389</t>
  </si>
  <si>
    <t>472</t>
  </si>
  <si>
    <t>283410017900</t>
  </si>
  <si>
    <t>Soklová PVC lišta DSL 60, ochranný lem 5 mm, ,alebo výrobok s rovnakými technickými vlastnosťami</t>
  </si>
  <si>
    <t>178960163</t>
  </si>
  <si>
    <t>473</t>
  </si>
  <si>
    <t>776511820.S</t>
  </si>
  <si>
    <t>Odstránenie povlakových podláh z nášľapnej plochy lepených s podložkou,  -0,00100t</t>
  </si>
  <si>
    <t>-1630902645</t>
  </si>
  <si>
    <t>474</t>
  </si>
  <si>
    <t>776560010.S</t>
  </si>
  <si>
    <t>Lepenie povlakových podláh z prírodného linolea</t>
  </si>
  <si>
    <t>1820644107</t>
  </si>
  <si>
    <t>475</t>
  </si>
  <si>
    <t>284140000805</t>
  </si>
  <si>
    <t>Podlaha linoleum prírodné antistatcké  s protišmykovou úpravou pre vysoké zaťaženie , hrúbka 2,0 mm, trieda záťaže 34/43, TARKETT PRIMO Linoleum xf SD</t>
  </si>
  <si>
    <t>-2138436993</t>
  </si>
  <si>
    <t>476</t>
  </si>
  <si>
    <t>776990105.S</t>
  </si>
  <si>
    <t>Vysávanie podkladu pred kladením  podláh</t>
  </si>
  <si>
    <t>1519384820</t>
  </si>
  <si>
    <t>477</t>
  </si>
  <si>
    <t>776992121.S</t>
  </si>
  <si>
    <t>Tmelenie podkladu, úpravy prasklín a nerovností hr. 3 mm</t>
  </si>
  <si>
    <t>1743139306</t>
  </si>
  <si>
    <t>478</t>
  </si>
  <si>
    <t>776992210.S</t>
  </si>
  <si>
    <t>Príprava podkladu prebrúsením betónu ručným elektrickým náradím</t>
  </si>
  <si>
    <t>-1191620740</t>
  </si>
  <si>
    <t>479</t>
  </si>
  <si>
    <t>998776202.S</t>
  </si>
  <si>
    <t>Presun hmôt pre podlahy povlakové v objektoch výšky nad 6 do 12 m</t>
  </si>
  <si>
    <t>468018896</t>
  </si>
  <si>
    <t>777</t>
  </si>
  <si>
    <t>Podlahy syntetické</t>
  </si>
  <si>
    <t>480</t>
  </si>
  <si>
    <t>7775110151</t>
  </si>
  <si>
    <t>Epoxidová samonivelačná stierka Sikafloor 264N, ,+ extender T stierka hr. 1 mm s kremičitým pieskom (0,1-0,5)mm,  alebo výrobok s rovnakými technickými vlastnosťami</t>
  </si>
  <si>
    <t>26210091</t>
  </si>
  <si>
    <t>481</t>
  </si>
  <si>
    <t>777511400.S5</t>
  </si>
  <si>
    <t>Penetračný epoxidový náter SIKACOR HM Primer</t>
  </si>
  <si>
    <t>1979169545</t>
  </si>
  <si>
    <t>482</t>
  </si>
  <si>
    <t>777610100</t>
  </si>
  <si>
    <t>Epoxidový penetračný náter Sikafloor 150 Plus jednonásobný</t>
  </si>
  <si>
    <t>-1167836517</t>
  </si>
  <si>
    <t>483</t>
  </si>
  <si>
    <t>777610105</t>
  </si>
  <si>
    <t>Penetračný náter Sika Level 01 Primer</t>
  </si>
  <si>
    <t>1592229239</t>
  </si>
  <si>
    <t>484</t>
  </si>
  <si>
    <t>777610109</t>
  </si>
  <si>
    <t>Epoxidový penetračný náter Sikafloor 156 jednonásobný</t>
  </si>
  <si>
    <t>-2135403627</t>
  </si>
  <si>
    <t>485</t>
  </si>
  <si>
    <t>7776162035</t>
  </si>
  <si>
    <t>Náter kyselinovzdorný SIKA Slovensko, kyselinovzdorný náter - strop -2x SIKAGARD 63N + podkladný náter Sikafloor 156 , alebo výrobok s rovnakými technickými vlastnosťami</t>
  </si>
  <si>
    <t>393912754</t>
  </si>
  <si>
    <t>486</t>
  </si>
  <si>
    <t>777616204</t>
  </si>
  <si>
    <t>Nivelačná stierka SIKAFLOOR LEVEL 30, do 15mm, alebo výrobok s rovnakými technickými vlastnosťami</t>
  </si>
  <si>
    <t>-62699923</t>
  </si>
  <si>
    <t>487</t>
  </si>
  <si>
    <t>7776162045</t>
  </si>
  <si>
    <t>Náter stena kyselinovzdorný SIKA Slovensko 2x SIKAGARD 63N + celoplošná reprofilácia SikaTop 620 +výstužná tkanina zo sklenených vlákien, alebo výrobok s rovnakými technickými vlastnosťami</t>
  </si>
  <si>
    <t>279682357</t>
  </si>
  <si>
    <t>488</t>
  </si>
  <si>
    <t>7776162045a</t>
  </si>
  <si>
    <t>Náter kyselinovzdorný SIKA Slovensko 2x SIKAGARD 63N + celoplošná reprofilácia SikaTop 620 +výstužná tkanina zo sklenených vlákien, alebo výrobok s rovnakými technickými vlastnosťami</t>
  </si>
  <si>
    <t>-1826613957</t>
  </si>
  <si>
    <t>489</t>
  </si>
  <si>
    <t>777990010.S</t>
  </si>
  <si>
    <t>Hliníková ukončovacia lišta - lepená</t>
  </si>
  <si>
    <t>1887084921</t>
  </si>
  <si>
    <t>490</t>
  </si>
  <si>
    <t>777990020.S</t>
  </si>
  <si>
    <t>Zošívanie trhlín v podkladných betónoch a poteroch oceľovými sponami, zaliatie živicou s kremičitým pieskom</t>
  </si>
  <si>
    <t>783673536</t>
  </si>
  <si>
    <t>491</t>
  </si>
  <si>
    <t>998777202.S</t>
  </si>
  <si>
    <t>Presun hmôt pre podlahy syntetické v objektoch výšky nad 6 do 12 m</t>
  </si>
  <si>
    <t>1997998611</t>
  </si>
  <si>
    <t>781</t>
  </si>
  <si>
    <t>Obklady</t>
  </si>
  <si>
    <t>492</t>
  </si>
  <si>
    <t>781445068.S</t>
  </si>
  <si>
    <t>Montáž obkladov vnútor. stien z obkladačiek kladených do tmelu v obmedzenom priestore veľ. 200x200 mm</t>
  </si>
  <si>
    <t>183916008</t>
  </si>
  <si>
    <t>493</t>
  </si>
  <si>
    <t>597640002303.S</t>
  </si>
  <si>
    <t xml:space="preserve">Obkladačky keramické </t>
  </si>
  <si>
    <t>-179153305</t>
  </si>
  <si>
    <t>494</t>
  </si>
  <si>
    <t>781491212.S</t>
  </si>
  <si>
    <t>Montáž kovových profilov pre obklad do tmelu - jolly hrany</t>
  </si>
  <si>
    <t>186665425</t>
  </si>
  <si>
    <t>495</t>
  </si>
  <si>
    <t>553650001110.S</t>
  </si>
  <si>
    <t>Profil ukončovací pre jolly hrany 10 mm hliník eloxovaný, 2,7 m</t>
  </si>
  <si>
    <t>476477297</t>
  </si>
  <si>
    <t>496</t>
  </si>
  <si>
    <t>781991101.S</t>
  </si>
  <si>
    <t>Tmelenie podkladu, stierkovanie stien vyrovnávacím tmelom pred kladením obkladu hr. 3 mm</t>
  </si>
  <si>
    <t>-208981375</t>
  </si>
  <si>
    <t>497</t>
  </si>
  <si>
    <t>781991111.S</t>
  </si>
  <si>
    <t>Vykrúženie vyrezanie otvorov do obkladu priemeru do 90 mm</t>
  </si>
  <si>
    <t>1910998607</t>
  </si>
  <si>
    <t>498</t>
  </si>
  <si>
    <t>781991121.S</t>
  </si>
  <si>
    <t>Penetrovanie podkladu pred kladením obkladu</t>
  </si>
  <si>
    <t>-1768546056</t>
  </si>
  <si>
    <t>499</t>
  </si>
  <si>
    <t>781991131.S</t>
  </si>
  <si>
    <t>Výplň škáry pre obklady silikónovým tmelom šírky do 5 mm</t>
  </si>
  <si>
    <t>814245751</t>
  </si>
  <si>
    <t>500</t>
  </si>
  <si>
    <t>998781202.S</t>
  </si>
  <si>
    <t>Presun hmôt pre obklady keramické v objektoch výšky nad 6 do 12 m</t>
  </si>
  <si>
    <t>1168208632</t>
  </si>
  <si>
    <t>783</t>
  </si>
  <si>
    <t>501</t>
  </si>
  <si>
    <t>783225600.S</t>
  </si>
  <si>
    <t>Nátery kov.stav.doplnk.konštr. syntetické na vzduchu schnúce 2x emailovaním - 70µm</t>
  </si>
  <si>
    <t>1493019240</t>
  </si>
  <si>
    <t>502</t>
  </si>
  <si>
    <t>783226100.S</t>
  </si>
  <si>
    <t>Nátery kov.stav.doplnk.konštr. syntetické na vzduchu schnúce základný - 35µm</t>
  </si>
  <si>
    <t>600967012</t>
  </si>
  <si>
    <t>503</t>
  </si>
  <si>
    <t>783782433.S</t>
  </si>
  <si>
    <t>Nátery tesárskych konštrukcií aplikované striekaním, sanačné ošetrenie proti drevokaznému hmyzu a hubám</t>
  </si>
  <si>
    <t>1245144728</t>
  </si>
  <si>
    <t>784</t>
  </si>
  <si>
    <t>Maľby</t>
  </si>
  <si>
    <t>504</t>
  </si>
  <si>
    <t>784402801.S</t>
  </si>
  <si>
    <t>Odstránenie malieb oškrabaním, výšky do 3,80 m, -0,0003 t</t>
  </si>
  <si>
    <t>803763607</t>
  </si>
  <si>
    <t>505</t>
  </si>
  <si>
    <t>784410100.S</t>
  </si>
  <si>
    <t>Penetrovanie jednonásobné jemnozrnných podkladov výšky do 3,80 m</t>
  </si>
  <si>
    <t>-2136164429</t>
  </si>
  <si>
    <t>506</t>
  </si>
  <si>
    <t>784410500.S</t>
  </si>
  <si>
    <t>Prebrúsenie a oprášenie jemnozrnných povrchov výšky do 3,80 m</t>
  </si>
  <si>
    <t>-900434851</t>
  </si>
  <si>
    <t>507</t>
  </si>
  <si>
    <t>784410600.S</t>
  </si>
  <si>
    <t>Vyrovnanie trhlín a nerovností na jemnozrnných povrchoch výšky do 3,80 m</t>
  </si>
  <si>
    <t>-1499174436</t>
  </si>
  <si>
    <t>508</t>
  </si>
  <si>
    <t>784418011.S</t>
  </si>
  <si>
    <t>Zakrývanie otvorov, podláh a zariadení fóliou v miestnostiach alebo na schodisku</t>
  </si>
  <si>
    <t>1009498665</t>
  </si>
  <si>
    <t>509</t>
  </si>
  <si>
    <t>784452271</t>
  </si>
  <si>
    <t>Maľby z maliarskych zmesí Primalex Polar, ručne nanášané dvojnásobné základné na podklad jemnozrnný výšky do 3,80 m</t>
  </si>
  <si>
    <t>241744648</t>
  </si>
  <si>
    <t>510</t>
  </si>
  <si>
    <t>784471111.S</t>
  </si>
  <si>
    <t>Bandážovanie styčných spojov šírky do 0,10 m do výšky 3,80 m</t>
  </si>
  <si>
    <t>-1097210433</t>
  </si>
  <si>
    <t>511</t>
  </si>
  <si>
    <t>210964801.S</t>
  </si>
  <si>
    <t>Demontáž - uzemňovacie vedenie na povrchu FeZn drôz zvodový   -0,00063 t</t>
  </si>
  <si>
    <t>1806478811</t>
  </si>
  <si>
    <t>512</t>
  </si>
  <si>
    <t>210964822.S</t>
  </si>
  <si>
    <t>Demontáž - podpery vedenia FeZn na vrchol krovu PV15 A-F +UNI   -0,00040 t</t>
  </si>
  <si>
    <t>176365078</t>
  </si>
  <si>
    <t>513</t>
  </si>
  <si>
    <t>210964823.S</t>
  </si>
  <si>
    <t>Demontáž - podpery vedenia FeZn pre lepenkové a škridlové strechy PV22 a PV25   -0,00036 t</t>
  </si>
  <si>
    <t>1459105043</t>
  </si>
  <si>
    <t>514</t>
  </si>
  <si>
    <t>210964841.S</t>
  </si>
  <si>
    <t>Demontáž - zachytávacia tyč FeZn 1-2 m s vrutom JD10-20 a podstavcom   -0,01812 t</t>
  </si>
  <si>
    <t>-756669471</t>
  </si>
  <si>
    <t>515</t>
  </si>
  <si>
    <t>210964851.S</t>
  </si>
  <si>
    <t>Demontáž - držiak zachytávacej tyče FeZn DJ1-8   -0,00246 t</t>
  </si>
  <si>
    <t>191178430</t>
  </si>
  <si>
    <t>516</t>
  </si>
  <si>
    <t>210964855.S</t>
  </si>
  <si>
    <t>Demontáž - ochranná strieška FeZn   -0,00033 t</t>
  </si>
  <si>
    <t>1072275431</t>
  </si>
  <si>
    <t>517</t>
  </si>
  <si>
    <t>210964864.S</t>
  </si>
  <si>
    <t>Demontáž - svorka FeZn spojovacia SS   -0,00016 t</t>
  </si>
  <si>
    <t>1304340037</t>
  </si>
  <si>
    <t>518</t>
  </si>
  <si>
    <t>210964871.S</t>
  </si>
  <si>
    <t>Demontáž - svorka FeZn univerzálna SU, SU A-B   -0,00017 t</t>
  </si>
  <si>
    <t>-62538639</t>
  </si>
  <si>
    <t>519</t>
  </si>
  <si>
    <t>210964881.S</t>
  </si>
  <si>
    <t>Demontáž - ochranný uholník FeZn OU   -0,00163 t</t>
  </si>
  <si>
    <t>-321550037</t>
  </si>
  <si>
    <t>22-M</t>
  </si>
  <si>
    <t>Montáže oznamovacích a zabezpečovacích zariadení</t>
  </si>
  <si>
    <t>520</t>
  </si>
  <si>
    <t>229320233.S5</t>
  </si>
  <si>
    <t>Demontáž všetkých zariadení na fasáde, svetlá, čidlá, kamery..., uloženie na ďalšie použitie</t>
  </si>
  <si>
    <t>sub</t>
  </si>
  <si>
    <t>-1048440273</t>
  </si>
  <si>
    <t>25-M</t>
  </si>
  <si>
    <t>Povrchová úprava strojov, zariadení a konštrukcií</t>
  </si>
  <si>
    <t>521</t>
  </si>
  <si>
    <t>250020001.S</t>
  </si>
  <si>
    <t>Čistenie oceľovou kefou pred povrchovou úpravou (stupeň očistenia Cr 3) technolog. konštrukcie tr.II.</t>
  </si>
  <si>
    <t>-85323966</t>
  </si>
  <si>
    <t>522</t>
  </si>
  <si>
    <t>250020031.S</t>
  </si>
  <si>
    <t>Čistenie odhrdzovačom pred povrchovou úpravou technolog. konštrukcie tr. II.</t>
  </si>
  <si>
    <t>498341564</t>
  </si>
  <si>
    <t>523</t>
  </si>
  <si>
    <t>250020051.S</t>
  </si>
  <si>
    <t>Oprašovanie pred povrchovou úpravou technolog. konštrukcie tr. II.</t>
  </si>
  <si>
    <t>1116140670</t>
  </si>
  <si>
    <t>524</t>
  </si>
  <si>
    <t>250020071.S</t>
  </si>
  <si>
    <t>Odmasťovanie pred povrchovou úpravou technolog. konštrukcie tr. II.</t>
  </si>
  <si>
    <t>2045841848</t>
  </si>
  <si>
    <t>525</t>
  </si>
  <si>
    <t>250040101.S</t>
  </si>
  <si>
    <t>Metalizácia zinkom /Zn/ 100 mikrometrov tr.I. spotreba kovu 1.85 kg/m2, výška do 1,9 m</t>
  </si>
  <si>
    <t>-1386763151</t>
  </si>
  <si>
    <t>SO36 - Technologické domčeky - ASR</t>
  </si>
  <si>
    <t>-381452520</t>
  </si>
  <si>
    <t>Úprava pláne v zárezoch v hornine 1-4 so zhutnením na Edef2=20 MPa</t>
  </si>
  <si>
    <t>1071783155</t>
  </si>
  <si>
    <t>-347327847</t>
  </si>
  <si>
    <t>35007638</t>
  </si>
  <si>
    <t>998011001.S</t>
  </si>
  <si>
    <t>Presun hmôt pre budovy (801, 803, 812), zvislá konštr. z tehál, tvárnic, z kovu výšky do 6 m</t>
  </si>
  <si>
    <t>-1563483252</t>
  </si>
  <si>
    <t>210072420.S5</t>
  </si>
  <si>
    <t>D+M Kompletná dodávka a montáž železobetonového  prefabrikovaného technologického domčeka, 2,4x3,0x2,725+0,75, vrátane dverí a všetkého príslušenstva</t>
  </si>
  <si>
    <t>-1012754050</t>
  </si>
  <si>
    <t>SO36a - Technologické domčeky - UK</t>
  </si>
  <si>
    <t>VRN - Vedľajšie rozpočtové náklady</t>
  </si>
  <si>
    <t>200263</t>
  </si>
  <si>
    <t>STIEBEL ELTRON CWM 1000 U elektrický konvektor 1,0 kW, nástenný biely s pevným pripojením na elektrickú sieť</t>
  </si>
  <si>
    <t>1218145788</t>
  </si>
  <si>
    <t>K001</t>
  </si>
  <si>
    <t>-50465807</t>
  </si>
  <si>
    <t>K002</t>
  </si>
  <si>
    <t>Oživenie, zaregulovanie a komplexné skúšky</t>
  </si>
  <si>
    <t>201396414</t>
  </si>
  <si>
    <t>K003</t>
  </si>
  <si>
    <t>Odovzdávacia dokumentácia</t>
  </si>
  <si>
    <t>-1042870445</t>
  </si>
  <si>
    <t>K004</t>
  </si>
  <si>
    <t>Vertikálny presun hmôt</t>
  </si>
  <si>
    <t>-1185629017</t>
  </si>
  <si>
    <t>K005</t>
  </si>
  <si>
    <t>Doprava</t>
  </si>
  <si>
    <t>-1516796940</t>
  </si>
  <si>
    <t>000600011.S5</t>
  </si>
  <si>
    <t>Ostatné (doprava, vplyvy, pridružené výkony, réžia, drobné montážne práce a materiál)</t>
  </si>
  <si>
    <t>948569291</t>
  </si>
  <si>
    <t>SO41 - Vnútorné komunikácie</t>
  </si>
  <si>
    <t xml:space="preserve">    5 - Komunikácie</t>
  </si>
  <si>
    <t>-271374277</t>
  </si>
  <si>
    <t>113152130.S</t>
  </si>
  <si>
    <t>Frézovanie asf. podkladu alebo krytu bez prek., plochy do 500 m2, pruh š. do 0,5 m, hr. 50 mm  0,125 t</t>
  </si>
  <si>
    <t>-243547947</t>
  </si>
  <si>
    <t>132201101.S</t>
  </si>
  <si>
    <t>Výkop ryhy do šírky 600 mm v horn.3 do 100 m3</t>
  </si>
  <si>
    <t>-788069146</t>
  </si>
  <si>
    <t>Príplatok k cene za lepivosť pri hĺbení rýh šírky do 600 mm zapažených i nezapažených s urovnaním dna v hornine 3</t>
  </si>
  <si>
    <t>1551368979</t>
  </si>
  <si>
    <t>162501105.S1</t>
  </si>
  <si>
    <t>Vodorovné premiestnenie výkopku po spevnenej ceste z horniny tr.1-4, do 100 m3, na vzdialenosť do 25km</t>
  </si>
  <si>
    <t>1890634260</t>
  </si>
  <si>
    <t>1841675957</t>
  </si>
  <si>
    <t>Úprava pláne v zárezoch v hornine 1-4 so zhutnením na Edef2=45 MPa</t>
  </si>
  <si>
    <t>-1641864365</t>
  </si>
  <si>
    <t>211521121.S</t>
  </si>
  <si>
    <t>Výplň odvodňovacieho rebra alebo trativodu do rýh kamenivom hrubým drveným frakcie 16-32 mm</t>
  </si>
  <si>
    <t>695448670</t>
  </si>
  <si>
    <t>211971121.S</t>
  </si>
  <si>
    <t>Zhotovenie opláštenia výplne z geotextílie, v ryhe alebo v záreze pri rozvinutej šírke oplášt. od 0 do 2, 5 m</t>
  </si>
  <si>
    <t>1397482684</t>
  </si>
  <si>
    <t>693110004500.S</t>
  </si>
  <si>
    <t>Geotextília polypropylénová netkaná 300 g/m2</t>
  </si>
  <si>
    <t>-821412243</t>
  </si>
  <si>
    <t>212682111.S</t>
  </si>
  <si>
    <t>Lôžko pre trativod z prehodeného výkopového materiálu</t>
  </si>
  <si>
    <t>1702486103</t>
  </si>
  <si>
    <t>212752127.S</t>
  </si>
  <si>
    <t>Trativody z flexodrenážnych rúr DN 160</t>
  </si>
  <si>
    <t>1557156216</t>
  </si>
  <si>
    <t>289971211.S</t>
  </si>
  <si>
    <t>Zhotovenie vrstvy z geotextílie na upravenom povrchu sklon do 1 : 5 , šírky od 0 do 3 m</t>
  </si>
  <si>
    <t>2077883344</t>
  </si>
  <si>
    <t>S2012601307081005253</t>
  </si>
  <si>
    <t>Netkaná separačná geotextília biela – Bontec NW 8 , alebo výrobok s rovnakými technickými vlastnosťami</t>
  </si>
  <si>
    <t>1663678989</t>
  </si>
  <si>
    <t>Komunikácie</t>
  </si>
  <si>
    <t>564772111.S</t>
  </si>
  <si>
    <t>Podklad alebo kryt z kameniva hrubého drveného veľ. 32-63 mm (vibr.štrk) po zhut.hr. 250 mm</t>
  </si>
  <si>
    <t>-1437420503</t>
  </si>
  <si>
    <t>567122114.S</t>
  </si>
  <si>
    <t>Podklad z kameniva stmeleného cementom s rozprestretím a zhutnením, CBGM C 8/10 (C 6/8), po zhutnení hr. 150 mm</t>
  </si>
  <si>
    <t>554436691</t>
  </si>
  <si>
    <t>567123114.S</t>
  </si>
  <si>
    <t>Podklad z kameniva stmeleného cementom s rozprestretím a zhutnením, CBGM C 5/6, po zhutnení hr. 150 mm</t>
  </si>
  <si>
    <t>-27884659</t>
  </si>
  <si>
    <t>573111113.S</t>
  </si>
  <si>
    <t>Postrek asfaltový infiltračný s posypom kamenivom z asfaltu cestného v množstve 1,50 kg/m2</t>
  </si>
  <si>
    <t>-2036625388</t>
  </si>
  <si>
    <t>573231107.S</t>
  </si>
  <si>
    <t>Postrek asfaltový spojovací bez posypu kamenivom z cestnej emulzie v množstve 0,50 kg/m2</t>
  </si>
  <si>
    <t>-1259676621</t>
  </si>
  <si>
    <t>577144231.S</t>
  </si>
  <si>
    <t>Asfaltový betón vrstva obrusná AC 11 O v pruhu š. do 3 m z nemodifik. asfaltu tr. I, po zhutnení hr. 50 mm</t>
  </si>
  <si>
    <t>-676200021</t>
  </si>
  <si>
    <t>577144331.S</t>
  </si>
  <si>
    <t>Asfaltový betón vrstva  ložná AC 16 v pruhu š. do 3 m z nemodifik. asfaltu tr. I, po zhutnení hr. 50 mm</t>
  </si>
  <si>
    <t>-1802390786</t>
  </si>
  <si>
    <t>577174431.S</t>
  </si>
  <si>
    <t>Asfaltový betón vrstva ložná AC 22 L v pruhu š. do 3 m z nemodifik. asfaltu tr. II, po zhutnení hr. 80 mm</t>
  </si>
  <si>
    <t>-377768345</t>
  </si>
  <si>
    <t>581130213.S</t>
  </si>
  <si>
    <t>Kryt cementobetónový cestných komunikácií skupiny CB II pre TDZ II, III a IV, hr. 180 mm</t>
  </si>
  <si>
    <t>760145879</t>
  </si>
  <si>
    <t>631319101.S</t>
  </si>
  <si>
    <t>Ochranný nástrek betónových podláh, ošetrovací prostriedok na čerstvý betón, na zníženie odparovania vody z povrchu betónu</t>
  </si>
  <si>
    <t>-1623886603</t>
  </si>
  <si>
    <t>895941111.S</t>
  </si>
  <si>
    <t>Zriadenie kanalizačného vpustu uličného z betónových dielcov typ UV-50, UVB-50</t>
  </si>
  <si>
    <t>1682046695</t>
  </si>
  <si>
    <t>V2289205</t>
  </si>
  <si>
    <t>TBV-Q 450/295/5b skruž horní</t>
  </si>
  <si>
    <t>839202006</t>
  </si>
  <si>
    <t>V2289210</t>
  </si>
  <si>
    <t>TBV-Q 450/450/3d skruž s otvorem DN 200</t>
  </si>
  <si>
    <t>781741932</t>
  </si>
  <si>
    <t>V2289198</t>
  </si>
  <si>
    <t>TBV-Q 390/60/10a vyrov. prstenec pro rám 500x500</t>
  </si>
  <si>
    <t>1032864449</t>
  </si>
  <si>
    <t>V22892012</t>
  </si>
  <si>
    <t>TBV-Q 450/300/1a dno s kališťom</t>
  </si>
  <si>
    <t>-1839503782</t>
  </si>
  <si>
    <t>V2289207</t>
  </si>
  <si>
    <t>TBV-Q 450/295/6a skruž středová</t>
  </si>
  <si>
    <t>-864267901</t>
  </si>
  <si>
    <t>30</t>
  </si>
  <si>
    <t>286640000050</t>
  </si>
  <si>
    <t>Odlučovač ropných látok ORL – UV s filtračnou vložkou do uličnej vpuste CRC, nerezový, EKODREN</t>
  </si>
  <si>
    <t>-2010960146</t>
  </si>
  <si>
    <t>31</t>
  </si>
  <si>
    <t>286510008200.S</t>
  </si>
  <si>
    <t>Redukcia PVC-U DN 200/160 pre hladký, kanalizačný, gravitačný systém</t>
  </si>
  <si>
    <t>-105559567</t>
  </si>
  <si>
    <t>899203111.S</t>
  </si>
  <si>
    <t>Osadenie liatinovej mreže vrátane rámu a koša na bahno hmotnosti jednotlivo nad 100 do 150 kg</t>
  </si>
  <si>
    <t>-466602469</t>
  </si>
  <si>
    <t>22045</t>
  </si>
  <si>
    <t>Liatinový rošt s pozdĺžnou mriežkou NW 400, 500/447/25, MW 25/14, Tr. E 600 kN, bez 4x skrutiek,alebo výrobok s rovnakými technickými vlastnosťami</t>
  </si>
  <si>
    <t>1760808713</t>
  </si>
  <si>
    <t>917862111.S</t>
  </si>
  <si>
    <t>Osadenie chodník. obrubníka betónového stojatého do lôžka z betónu prosteho tr. C 12/15 s bočnou oporou</t>
  </si>
  <si>
    <t>-1392461722</t>
  </si>
  <si>
    <t>592170003800.S</t>
  </si>
  <si>
    <t>Obrubník cestný so skosením, lxšxv 1000x150x250 mm, prírodný</t>
  </si>
  <si>
    <t>1111589547</t>
  </si>
  <si>
    <t>592170002103.S</t>
  </si>
  <si>
    <t>Obrubník cestný, lxšxv 1000x100x200 mm,neskosený</t>
  </si>
  <si>
    <t>321359031</t>
  </si>
  <si>
    <t>918101111.S</t>
  </si>
  <si>
    <t>Lôžko pod obrubníky, krajníky alebo obruby z dlažobných kociek z betónu prostého tr. C 12/15</t>
  </si>
  <si>
    <t>-1057123804</t>
  </si>
  <si>
    <t>919716111.S</t>
  </si>
  <si>
    <t>Oceľová výstuž cementobet. krytu TEVYCED  plôch zo zvar. sietí KARI hmotnosť do 7,5 kg/m2</t>
  </si>
  <si>
    <t>-1169828547</t>
  </si>
  <si>
    <t>919716200.S</t>
  </si>
  <si>
    <t>Vystuženie asfaltových vozoviek (krytov) dvojzákrutovou oceľovou sieťou s vpleteným priečnym výstužným prútom</t>
  </si>
  <si>
    <t>654480355</t>
  </si>
  <si>
    <t>919721211.S</t>
  </si>
  <si>
    <t>Dilatačné škáry vkladané v cementobet. kryte, s vyplnením škár asfaltovou zálievkou, priečne</t>
  </si>
  <si>
    <t>1570257316</t>
  </si>
  <si>
    <t>919726521.S</t>
  </si>
  <si>
    <t>Tesnenie dilatačných škár zálievkou za studena pre komôrku s tesniacim profilom š. 15 mm hl. 25 mm</t>
  </si>
  <si>
    <t>-613819750</t>
  </si>
  <si>
    <t>935112111.S</t>
  </si>
  <si>
    <t>Osadenie priekop. žľabu z betón. priekopových tvárnic šírky do 500 mm do betónu C 12/15</t>
  </si>
  <si>
    <t>-841587693</t>
  </si>
  <si>
    <t>592270000403.S</t>
  </si>
  <si>
    <t>Priekopová tvárnica, rozmer 500x500x150mm</t>
  </si>
  <si>
    <t>1657121857</t>
  </si>
  <si>
    <t>935112911.S</t>
  </si>
  <si>
    <t>Príplatok k cene za každých ďalších aj začatých 10 mm hrúbky lôžka nad 100 mm, pri šírke do 500 mm</t>
  </si>
  <si>
    <t>-1998204182</t>
  </si>
  <si>
    <t>938908401.S</t>
  </si>
  <si>
    <t>Očistenie povrchu chodníkov ručne zametaním</t>
  </si>
  <si>
    <t>818087212</t>
  </si>
  <si>
    <t>938908411.S</t>
  </si>
  <si>
    <t>Očistenie povrchu krytu alebo podkladu asfaltového, betónového alebo dláždeného tlakom vody</t>
  </si>
  <si>
    <t>-1924565699</t>
  </si>
  <si>
    <t>-1699721349</t>
  </si>
  <si>
    <t>-1589108647</t>
  </si>
  <si>
    <t>-638487654</t>
  </si>
  <si>
    <t>-14162057</t>
  </si>
  <si>
    <t>998225111.S</t>
  </si>
  <si>
    <t>Presun hmôt pre pozemnú komunikáciu a letisko s krytom asfaltovým akejkoľvek dĺžky objektu</t>
  </si>
  <si>
    <t>1801786916</t>
  </si>
  <si>
    <t>SO42 - Káblové kanály</t>
  </si>
  <si>
    <t xml:space="preserve">    9 - Ostatné konštrukcie a práce-búranie   </t>
  </si>
  <si>
    <t>21856419</t>
  </si>
  <si>
    <t>141721116.S</t>
  </si>
  <si>
    <t>Riadené horizont. vŕtanie v hornine tr.1-4 pre pretláč. PE rúr, hĺbky do 6m, vonk. priem.cez 160 do 225mm</t>
  </si>
  <si>
    <t>1812013313</t>
  </si>
  <si>
    <t>426183188</t>
  </si>
  <si>
    <t>141721116.S5</t>
  </si>
  <si>
    <t>Príprava štartovacej jamy na riadené horizontálne vrtanie</t>
  </si>
  <si>
    <t>-1268625050</t>
  </si>
  <si>
    <t>175101101.S</t>
  </si>
  <si>
    <t>Obsyp potrubia sypaninou z vhodných hornín 1 až 4 bez prehodenia sypaniny</t>
  </si>
  <si>
    <t>304878032</t>
  </si>
  <si>
    <t>583310000600.S</t>
  </si>
  <si>
    <t>Kamenivo ťažené drobné frakcia 0-4 mm</t>
  </si>
  <si>
    <t>1462314700</t>
  </si>
  <si>
    <t>362966540</t>
  </si>
  <si>
    <t>-260674443</t>
  </si>
  <si>
    <t>Betón základových dosiek, prostý tr.C 16/20 X0 (SK)-Cl0,4-Dmax 16-S3</t>
  </si>
  <si>
    <t>389733154</t>
  </si>
  <si>
    <t>Betón základových dosiek, železový (bez výstuže), tr.C 30/37-XC4, XF3,  XA1  (SK)-Cl0,4 Dmax32-S3 (vodostavebný),</t>
  </si>
  <si>
    <t>-1354764501</t>
  </si>
  <si>
    <t>-595378310</t>
  </si>
  <si>
    <t>273351215.S</t>
  </si>
  <si>
    <t>Debnenie stien základových dosiek, zhotovenie-dielce</t>
  </si>
  <si>
    <t>-664612822</t>
  </si>
  <si>
    <t>273351216.S</t>
  </si>
  <si>
    <t>Debnenie stien základových dosiek, odstránenie-dielce</t>
  </si>
  <si>
    <t>-761670216</t>
  </si>
  <si>
    <t>-2006519119</t>
  </si>
  <si>
    <t>341321410.S</t>
  </si>
  <si>
    <t>Betón stien a priečok, železový (bez výstuže) tr. C 25/30</t>
  </si>
  <si>
    <t>2050759971</t>
  </si>
  <si>
    <t>341321610.S</t>
  </si>
  <si>
    <t>Betón stien a priečok, železový (bez výstuže) tr.C 30/37-XC4, XF3,  XA1  (SK)-Cl0,4 Dmax32-S3 (vodostavebný),</t>
  </si>
  <si>
    <t>-2125350907</t>
  </si>
  <si>
    <t>-260985418</t>
  </si>
  <si>
    <t>341351101.S</t>
  </si>
  <si>
    <t>Debnenie  stien a priečok jednostranné, zhotovenie-dielce</t>
  </si>
  <si>
    <t>274294241</t>
  </si>
  <si>
    <t>341351102.S</t>
  </si>
  <si>
    <t>Debnenie  stien a priečok jednostranné, odstránenie-dielce</t>
  </si>
  <si>
    <t>724958062</t>
  </si>
  <si>
    <t>341351105.S</t>
  </si>
  <si>
    <t>Debnenie stien a priečok  obojstranné zhotovenie-dielce</t>
  </si>
  <si>
    <t>2019691531</t>
  </si>
  <si>
    <t>341351106.S</t>
  </si>
  <si>
    <t>Debnenie stien a priečok  obojstranné odstránenie-dielce</t>
  </si>
  <si>
    <t>-1356467707</t>
  </si>
  <si>
    <t>341361821.S</t>
  </si>
  <si>
    <t>Výstuž  stien a dosák šachiet kanálov 10505</t>
  </si>
  <si>
    <t>-2056495641</t>
  </si>
  <si>
    <t>341362441.S</t>
  </si>
  <si>
    <t>Výstuž stien a priečok rovných alebo oblých zo zváraných sietí KARI, priemer drôtu 8/8 mm, veľkosť oka 100x100 mm</t>
  </si>
  <si>
    <t>-883598016</t>
  </si>
  <si>
    <t>388121023.S</t>
  </si>
  <si>
    <t>D+M gumového tesneniaceho profilu EPDM 80x5, tvrdosť 70st SHA0 mm na uloženie kanálovej dosky</t>
  </si>
  <si>
    <t>416419116</t>
  </si>
  <si>
    <t>388129024.S</t>
  </si>
  <si>
    <t>D+M gumového tesneniaceho profilu 35/40 na prekrytie škáry panelu kanálovej dosky</t>
  </si>
  <si>
    <t>-494746846</t>
  </si>
  <si>
    <t>388129720.S</t>
  </si>
  <si>
    <t>Montáž dielca prefabrikovaného kanála zo železobetónu,krycia doska hm. do 1 t.</t>
  </si>
  <si>
    <t>327387614</t>
  </si>
  <si>
    <t>2860008445KD01</t>
  </si>
  <si>
    <t>D01   Krycia doska  1360x490x80mm, zo železobetónu vrátane výstuže</t>
  </si>
  <si>
    <t>-959174138</t>
  </si>
  <si>
    <t>2860008445D02</t>
  </si>
  <si>
    <t>D02   Krycia doska  1360x530x80mm, zo železobetónu vrátane výstuže</t>
  </si>
  <si>
    <t>-330460713</t>
  </si>
  <si>
    <t>2860008445D03</t>
  </si>
  <si>
    <t>D03   Krycia doska  1580x435x80mm, zo železobetónu vrátane výstuže</t>
  </si>
  <si>
    <t>1454222216</t>
  </si>
  <si>
    <t>2860008445D04</t>
  </si>
  <si>
    <t>D04   Krycia doska  1580x465x80mm, zo železobetónu vrátane výstuže</t>
  </si>
  <si>
    <t>-1881844168</t>
  </si>
  <si>
    <t>2860008445D05</t>
  </si>
  <si>
    <t>D05   Krycia doska  1580x400x80mm, zo železobetónu vrátane výstuže, s rámikom ROXTEC G4x1</t>
  </si>
  <si>
    <t>1183732029</t>
  </si>
  <si>
    <t>2860008445D06</t>
  </si>
  <si>
    <t>D06   Krycia doska  1580x400x80mm, zo železobetónu vrátane výstuže</t>
  </si>
  <si>
    <t>-1854586587</t>
  </si>
  <si>
    <t>2860008445D07</t>
  </si>
  <si>
    <t>D07   Krycia doska  1580x465x80mm, zo železobetónu vrátane výstuže, s rurou d160mm, HDPE, dlžka 600mm</t>
  </si>
  <si>
    <t>1828935807</t>
  </si>
  <si>
    <t>2860008445D08</t>
  </si>
  <si>
    <t>D08   Krycia doska  1580x420x80mm, zo železobetónu vrátane výstuže</t>
  </si>
  <si>
    <t>-168541611</t>
  </si>
  <si>
    <t>2860008445D09</t>
  </si>
  <si>
    <t>D09   Krycia doska  1480x375x80mm, zo železobetónu vrátane výstuže</t>
  </si>
  <si>
    <t>1812304888</t>
  </si>
  <si>
    <t>388317777.S1</t>
  </si>
  <si>
    <t>Teleso rúrkového kábelovodu z prostého betónu tr. C 25/30 XC4, XA1(SK)-Cl0,4, Dmax16-S3 v otvorenom výkope</t>
  </si>
  <si>
    <t>346813607</t>
  </si>
  <si>
    <t>388357777.S</t>
  </si>
  <si>
    <t>Debnenie stien telesa kábelovodu rúrkového v otvorenom výkope</t>
  </si>
  <si>
    <t>351097994</t>
  </si>
  <si>
    <t>273362442.S</t>
  </si>
  <si>
    <t>Výstuž základových dosiek zo zvár. sietí KARI, priemer drôtu 8/8 mm, veľkosť oka 150x150 mm - obetonovanie rúrkového kábelovodu</t>
  </si>
  <si>
    <t>-1699282987</t>
  </si>
  <si>
    <t>411321616.S</t>
  </si>
  <si>
    <t>Betón stropov doskových a trámových,  železový tr. C 30/37,XC4, XF3,  XA1  (SK)-Cl0,4 Dmax32-S3 (vodostavebný),</t>
  </si>
  <si>
    <t>-269412899</t>
  </si>
  <si>
    <t>-1667133075</t>
  </si>
  <si>
    <t>381855846</t>
  </si>
  <si>
    <t>1986975768</t>
  </si>
  <si>
    <t>-995473977</t>
  </si>
  <si>
    <t>-1855797721</t>
  </si>
  <si>
    <t>451573111.S</t>
  </si>
  <si>
    <t xml:space="preserve">Lôžko pod potrubie, stoky a drobné objekty, v otvorenom výkope z piesku </t>
  </si>
  <si>
    <t>-146461776</t>
  </si>
  <si>
    <t>457971111.S</t>
  </si>
  <si>
    <t>Zriadenie vrstvy z geotextílie s presahom s dočas. zaťaž. podkladu so sklonom do 1:5, šírky geotextílie do 3 m</t>
  </si>
  <si>
    <t>-1345156404</t>
  </si>
  <si>
    <t>739229500</t>
  </si>
  <si>
    <t>Zjednocujúci náter betónových konštrukcií Sikagard 704S dvojnásobný,  alebo výrobok s rovnakými technickými vlastnosťami</t>
  </si>
  <si>
    <t>329818774</t>
  </si>
  <si>
    <t>631315611.S</t>
  </si>
  <si>
    <t>Mazanina z betónu prostého (m3) tr. C16/20 hr.nad 120 do 240 mm</t>
  </si>
  <si>
    <t>1829372663</t>
  </si>
  <si>
    <t>-229479259</t>
  </si>
  <si>
    <t>631319175.S</t>
  </si>
  <si>
    <t>Príplatok za strhnutie povrchu mazaniny latou pre hr. obidvoch vrstiev mazaniny nad 120 do 240 mm</t>
  </si>
  <si>
    <t>1485597217</t>
  </si>
  <si>
    <t>631319193.S</t>
  </si>
  <si>
    <t>Príplatok za prácu v nízkom (do 1, 30 m) priestore pre mazaninu hr. nad 120 do 240 mm</t>
  </si>
  <si>
    <t>-1252588247</t>
  </si>
  <si>
    <t>480231538</t>
  </si>
  <si>
    <t>871314044.S</t>
  </si>
  <si>
    <t>Montáž kanalizačného PP potrubia korugovaného DN 150</t>
  </si>
  <si>
    <t>1129874682</t>
  </si>
  <si>
    <t>286140011235.S</t>
  </si>
  <si>
    <t>Rúra PP  chránička HATEFLEX DN150mm</t>
  </si>
  <si>
    <t>1682185464</t>
  </si>
  <si>
    <t>871331074.S</t>
  </si>
  <si>
    <t>Montáž vodovodného potrubia z dvojvsrtvového PE 100 SDR17/PN10 zváraných natupo D 160x9,5 mm</t>
  </si>
  <si>
    <t>-222243749</t>
  </si>
  <si>
    <t>286130031800.S</t>
  </si>
  <si>
    <t>Rúra HDPE na vodu PE100 PN10 SDR17 160x9,5x12 m</t>
  </si>
  <si>
    <t>1057650901</t>
  </si>
  <si>
    <t>871351078.S</t>
  </si>
  <si>
    <t>Montáž vodovodného potrubia z dvojvsrtvového PE 100 SDR17/PN10 zváraných natupo D 200x11,9 mm</t>
  </si>
  <si>
    <t>1410453440</t>
  </si>
  <si>
    <t>-1267319084</t>
  </si>
  <si>
    <t>877314216.S2</t>
  </si>
  <si>
    <t>Montáž kanalizačnej PP koncovky korugovanej DN 150</t>
  </si>
  <si>
    <t>-698337152</t>
  </si>
  <si>
    <t>286540148645.S</t>
  </si>
  <si>
    <t>Výustná koncovka KES-M150-D3/58</t>
  </si>
  <si>
    <t>-1083539792</t>
  </si>
  <si>
    <t>877331018.S</t>
  </si>
  <si>
    <t>Montáž tvarovky vodovodného potrubia z PE 100 zváranej natupo D 160 mm</t>
  </si>
  <si>
    <t>594666471</t>
  </si>
  <si>
    <t>286530022100.S</t>
  </si>
  <si>
    <t>Koleno 90° na tupo PE 100, na vodu, plyn a kanalizáciu, SDR 17 D 160 mm</t>
  </si>
  <si>
    <t>-1079231090</t>
  </si>
  <si>
    <t>286530023900.S</t>
  </si>
  <si>
    <t>Koleno 45° na tupo PE 100, na vodu, plyn a kanalizáciu, SDR 11 D 160 mm</t>
  </si>
  <si>
    <t>771417446</t>
  </si>
  <si>
    <t>286530026800.S</t>
  </si>
  <si>
    <t>Koleno 30° na tupo PE 100, na vodu, plyn a kanalizáciu, SDR 11 D 200 mm</t>
  </si>
  <si>
    <t>-2099691021</t>
  </si>
  <si>
    <t>286530025203.S</t>
  </si>
  <si>
    <t>Koleno 22° na tupo PE 100, na vodu, plyn a kanalizáciu, SDR 17 D 200 mm</t>
  </si>
  <si>
    <t>135676304</t>
  </si>
  <si>
    <t>286530025205.S</t>
  </si>
  <si>
    <t>Koleno 7,5° na tupo PE 100, na vodu, plyn a kanalizáciu, SDR 17 D 200 mm</t>
  </si>
  <si>
    <t>-1682678788</t>
  </si>
  <si>
    <t>286530178400.S</t>
  </si>
  <si>
    <t>Presuvná objímka, elektrotvarovka PE 100 SDR 11 D 160 mm</t>
  </si>
  <si>
    <t>-151774079</t>
  </si>
  <si>
    <t>286530251800.S</t>
  </si>
  <si>
    <t>Záslepka na tupo PE 100, na vodu, plyn a kanalizáciu, SDR 17 D 160 mm</t>
  </si>
  <si>
    <t>1383591988</t>
  </si>
  <si>
    <t>877351022.S</t>
  </si>
  <si>
    <t>Montáž tvarovky vodovodného potrubia z PE 100 zváranej natupo D 200 mm</t>
  </si>
  <si>
    <t>124577436</t>
  </si>
  <si>
    <t>286530178600.S</t>
  </si>
  <si>
    <t>Presuvná objímka, elektrotvarovka PE 100 SDR 11 D 200 mm</t>
  </si>
  <si>
    <t>563300946</t>
  </si>
  <si>
    <t>286530154400.S1</t>
  </si>
  <si>
    <t>Elektrotvarovka lemový nákružok s integrovanou prírubou PE 100 SDR 11 D200</t>
  </si>
  <si>
    <t>768529559</t>
  </si>
  <si>
    <t>286530004300.S</t>
  </si>
  <si>
    <t>Oblúk 22° s dlhými ramenami bežšvový 22° PE 100 SDR 17 D 200 mm</t>
  </si>
  <si>
    <t>1166763512</t>
  </si>
  <si>
    <t>286530001900.S</t>
  </si>
  <si>
    <t>Oblúk 11° s dlhými ramenami bežšvový 11° PE 100 SDR 17 D 200 mm</t>
  </si>
  <si>
    <t>-477187691</t>
  </si>
  <si>
    <t>286530252000.S</t>
  </si>
  <si>
    <t>Záslepka na tupo PE 100, na vodu, plyn a kanalizáciu, SDR 17 D 200 mm</t>
  </si>
  <si>
    <t>-1604494395</t>
  </si>
  <si>
    <t>892311000.S</t>
  </si>
  <si>
    <t>Skúška tesnosti kanalizácie D 150 mm</t>
  </si>
  <si>
    <t>-1013289522</t>
  </si>
  <si>
    <t>892351000.S</t>
  </si>
  <si>
    <t>Skúška tesnosti kanalizácie D 200</t>
  </si>
  <si>
    <t>542003656</t>
  </si>
  <si>
    <t>8981700071</t>
  </si>
  <si>
    <t xml:space="preserve">Š1a D+M plastová káblová zaťahovacia šachta  STAKKABOX MODULA 600x600x800mm,  s  vodotes. kompozit.  poklopom tr. B200 ,  vodotesné prestupy pre HDPE, </t>
  </si>
  <si>
    <t>-1927133036</t>
  </si>
  <si>
    <t>8981700075a</t>
  </si>
  <si>
    <t>Š2a D+M plastová káblová zaťahovacia šachta  STAKKABOX MODULA 600x900x950 mm,  s  vodotes. kompozit.  poklopom tr. B200 uzamykateľný , vodotesné prestupy pre HDPE, , so stúpadlami</t>
  </si>
  <si>
    <t>-2022724158</t>
  </si>
  <si>
    <t>8981700075b</t>
  </si>
  <si>
    <t>Š3a D+M plastová káblová zaťahovacia šachta  STAKKABOX MODULA 900x900x950 mm,  s  vodotes. kompozit.  poklopom tr. B200 uzamykateľný ,  vodotesné prestupy pre HDPE,  so stúpadlami</t>
  </si>
  <si>
    <t>1378708651</t>
  </si>
  <si>
    <t>8981700075c</t>
  </si>
  <si>
    <t>Š3b D+M plastová káblová zaťahovacia šachta  STAKKABOX MODULA 900x900x1100 mm,  s  vodotes. kompozit.  poklopom tr. B200 uzamykateľný , vodotesné prestupy pre HDPE,  so stúpadlami</t>
  </si>
  <si>
    <t>-1226806749</t>
  </si>
  <si>
    <t>8981700076a</t>
  </si>
  <si>
    <t>Š4a D+M plastová káblová zaťahovacia šachta  STAKKABOX ULTIMA CONECT 900x1200x1100 mm,  s  vodotes. kompozit.  poklopom tr. B200 uzamykateľný , vodotesné prestupy pre HDPE,  so stúpadlami</t>
  </si>
  <si>
    <t>-2111049283</t>
  </si>
  <si>
    <t>8981700076b</t>
  </si>
  <si>
    <t>Š5a D+M plastová káblová zaťahovacia šachta  STAKKABOX ULTIMA CONECT 900x1800x1100 mm,  s  vodotes. kompozit.  poklopom tr. B200 uzamykateľný ,, vodotesné prestupy pre HDPE,  so stúpadlami, v ne otvor pre vsak</t>
  </si>
  <si>
    <t>-392006447</t>
  </si>
  <si>
    <t>8981700076c</t>
  </si>
  <si>
    <t>Š6a D+M plastová káblová zaťahovacia šachta  STAKKABOX ULTIMA CONECT 900x1500x1250 mm,  s  vodotes. kompozit.  poklopom tr. B200 uzamykateľný , vodotesné prestupy pre HDPE,  so stúpadlami, v dne otvor pre vsak</t>
  </si>
  <si>
    <t>1878529154</t>
  </si>
  <si>
    <t>899101111.S</t>
  </si>
  <si>
    <t>Osadenie poklopu liatinového a oceľového vrátane rámu hmotn. do 50 kg</t>
  </si>
  <si>
    <t>-870735092</t>
  </si>
  <si>
    <t>552410003335</t>
  </si>
  <si>
    <t>Ocelový podlahový rošt 500x700x30mm, hrubka pásu 3mm, žiarový pozink, protišmykové zúbkovanie</t>
  </si>
  <si>
    <t>-907221225</t>
  </si>
  <si>
    <t>899103111.S</t>
  </si>
  <si>
    <t>Osadenie poklopu liatinového a oceľového vrátane rámu hmotn. nad 100 do 150 kg</t>
  </si>
  <si>
    <t>468199356</t>
  </si>
  <si>
    <t>552410002803.S</t>
  </si>
  <si>
    <t>Vodotesný liatinový poklop s rámom 600x600mm, nosnosť D400</t>
  </si>
  <si>
    <t>-635253950</t>
  </si>
  <si>
    <t xml:space="preserve">Ostatné konštrukcie a práce-búranie   </t>
  </si>
  <si>
    <t>-1781027583</t>
  </si>
  <si>
    <t>5921700022047</t>
  </si>
  <si>
    <t>Obrubník cestný, lxšxv 1000x80x250 mm, bez skosenia,  alebo výrobok s rovnakými technickými vlastnosťami</t>
  </si>
  <si>
    <t>-1460065458</t>
  </si>
  <si>
    <t>Lôžko pod obrubníky, krajníky alebo obruby z dlažob. kociek z betónu prostého tr. C 12/15</t>
  </si>
  <si>
    <t>150756446</t>
  </si>
  <si>
    <t>931991211.S</t>
  </si>
  <si>
    <t>Výplň dilatačných škár z ľahčených plastov, hr. 20 mm</t>
  </si>
  <si>
    <t>157900663</t>
  </si>
  <si>
    <t>931994102.S1</t>
  </si>
  <si>
    <t>Tesnenie j škáry betónovej konštrukcie povrchovým pásom samlepiacim "waterstop", s butylénovou úpravou</t>
  </si>
  <si>
    <t>-669925288</t>
  </si>
  <si>
    <t>931994111.S3</t>
  </si>
  <si>
    <t>Tesnenie styčnej škáry u prefa dielcov bobtnajúcim profilom Aquastop 2015</t>
  </si>
  <si>
    <t>-328693236</t>
  </si>
  <si>
    <t>931994141.S</t>
  </si>
  <si>
    <t>Tesnenie pracovnej škáry betónovej konštrukcia polyuretanovým tmelom do pl. 1,5 cm2, Sikaflex 11FC,  alebo výrobok s rovnakými technickými vlastnosťami</t>
  </si>
  <si>
    <t>-275692562</t>
  </si>
  <si>
    <t>931994154.S</t>
  </si>
  <si>
    <t>Tesnenie škáry betónovej konštrukcia škárovým profilom prierezu 40/40 mm</t>
  </si>
  <si>
    <t>962822096</t>
  </si>
  <si>
    <t>939941112.S</t>
  </si>
  <si>
    <t>Zhotovenie tesnenia pracovnej škáry oceľovým plechom  medzi dnom a stenou Frank Fradiflex Premium,  alebo výrobok s rovnakými technickými vlastnosťami</t>
  </si>
  <si>
    <t>1945273071</t>
  </si>
  <si>
    <t>952901221.S</t>
  </si>
  <si>
    <t>Vyčistenie budov priemyselných objektov akejkoľvek výšky</t>
  </si>
  <si>
    <t>-687251750</t>
  </si>
  <si>
    <t>953943121.S</t>
  </si>
  <si>
    <t>Osadenie drobných kovových predmetov do betónu pred zabetónovaním, hmotnosti do 1 kg/kus (bez dodávky)</t>
  </si>
  <si>
    <t>-888834236</t>
  </si>
  <si>
    <t>5539153403</t>
  </si>
  <si>
    <t>Nerezový prepravný úchyt s Halfen T-Fixx  A4- M10x50  (alebo porovnateľný) s ochrannou zátkou,  alebo výrobok s rovnakými technickými vlastnosťami</t>
  </si>
  <si>
    <t>-871217211</t>
  </si>
  <si>
    <t>553915340328</t>
  </si>
  <si>
    <t>Sada hákov so závitmi pre odkrývanie KD</t>
  </si>
  <si>
    <t>-2006685255</t>
  </si>
  <si>
    <t>953943122.S</t>
  </si>
  <si>
    <t>Osadenie drobných kovových predmetov do betónu pred zabetónovaním, hmotnosti 1-5 kg/kus (bez dodávky)</t>
  </si>
  <si>
    <t>-1289818280</t>
  </si>
  <si>
    <t>2865301806289</t>
  </si>
  <si>
    <t>Nerezová rúra AISI 316 80,0x2,0 mm, dl.=230mm + nástenný golier 75-typStandard</t>
  </si>
  <si>
    <t>-1562893835</t>
  </si>
  <si>
    <t>2865301806283</t>
  </si>
  <si>
    <t>Prestupová tvarovka   Gerotop BDF  160/200,  alebo výrobok s rovnakými technickými vlastnosťami</t>
  </si>
  <si>
    <t>1616884886</t>
  </si>
  <si>
    <t>2865301806281c</t>
  </si>
  <si>
    <t>Prestupová tvarovka   Gerotop BDF  200/200,  alebo výrobok s rovnakými technickými vlastnosťami</t>
  </si>
  <si>
    <t>826992959</t>
  </si>
  <si>
    <t>286530180606</t>
  </si>
  <si>
    <t>Gerotop - uzemňovacia prechodka pre bielu vaňu -obojstranný pevný uzemňovací bod 205 B--M10 VA,  alebo výrobok s rovnakými technickými vlastnosťami</t>
  </si>
  <si>
    <t>2071810224</t>
  </si>
  <si>
    <t>959941123.S</t>
  </si>
  <si>
    <t>Chemická kotva s kotevným svorníkom tesnená chemickou ampulkou do betónu, ŽB, kameňa, s vyvŕtaním otvoru M12/95/220 mm</t>
  </si>
  <si>
    <t>-1816253857</t>
  </si>
  <si>
    <t>-84863825</t>
  </si>
  <si>
    <t>998289092.S</t>
  </si>
  <si>
    <t>Príplatok k cene za zväčšený presun nad vymedzenú najväčšiu dopravnú vzdialenosť do 1000 m</t>
  </si>
  <si>
    <t>52354709</t>
  </si>
  <si>
    <t>767995104.S</t>
  </si>
  <si>
    <t>Montáž ostatných atypických kovových stavebných doplnkových konštrukcií nad 20 do 50 kg</t>
  </si>
  <si>
    <t>-96737619</t>
  </si>
  <si>
    <t>133830000203.S</t>
  </si>
  <si>
    <t>Tyč oceľová stredná prierezu IPNE 120 mm, ozn. 11 373, podľa EN ISO S235JRG1</t>
  </si>
  <si>
    <t>223103193</t>
  </si>
  <si>
    <t>-448878123</t>
  </si>
  <si>
    <t>133310002623.S</t>
  </si>
  <si>
    <t>Zvary a kotvenie</t>
  </si>
  <si>
    <t>-1752987226</t>
  </si>
  <si>
    <t>767995360.S</t>
  </si>
  <si>
    <t>Výroba doplnku stavebného atypického o hmotnosti od 10,01 do 20,0 kg stupňa zložitosti 2</t>
  </si>
  <si>
    <t>79594388</t>
  </si>
  <si>
    <t>998767201.S</t>
  </si>
  <si>
    <t>Presun hmôt pre kovové stavebné doplnkové konštrukcie v objektoch výšky do 6 m</t>
  </si>
  <si>
    <t>-480661609</t>
  </si>
  <si>
    <t>443568798</t>
  </si>
  <si>
    <t>1205767723</t>
  </si>
  <si>
    <t>1616442483</t>
  </si>
  <si>
    <t>199415119</t>
  </si>
  <si>
    <t>1063953203</t>
  </si>
  <si>
    <t>-1245551183</t>
  </si>
  <si>
    <t>SO45 - Hrubá úprava terénu</t>
  </si>
  <si>
    <t>32030340</t>
  </si>
  <si>
    <t>115001101.S</t>
  </si>
  <si>
    <t>Odvedenie vody potrubím pri priemere potrubia DN do 100</t>
  </si>
  <si>
    <t>598310641</t>
  </si>
  <si>
    <t>115101200.S</t>
  </si>
  <si>
    <t>Čerpanie vody na dopravnú výšku do 10 m s priemerným prítokom litrov za minútu do 100 l</t>
  </si>
  <si>
    <t>1814952351</t>
  </si>
  <si>
    <t>115101300.S</t>
  </si>
  <si>
    <t>Pohotovosť záložnej čerpacej súpravy pre výšku do 10 m, s prítokom litrov za minútu do 100 l</t>
  </si>
  <si>
    <t>deň</t>
  </si>
  <si>
    <t>47268950</t>
  </si>
  <si>
    <t>120001101.S</t>
  </si>
  <si>
    <t xml:space="preserve">Príplatok k cenám výkopov za sťaženie výkopu v blízkosti podzemného vedenia </t>
  </si>
  <si>
    <t>-1194280631</t>
  </si>
  <si>
    <t>122101102.S</t>
  </si>
  <si>
    <t>Odkopávka a prekopávka nezapažená v hornine 1 a 2, nad 100 do 1000 m3</t>
  </si>
  <si>
    <t>-1230687009</t>
  </si>
  <si>
    <t>131201103.S</t>
  </si>
  <si>
    <t>Výkop nezapaženej jamy v hornine 3, nad 1000 do 10000 m3</t>
  </si>
  <si>
    <t>-2004175885</t>
  </si>
  <si>
    <t>131201109.S</t>
  </si>
  <si>
    <t>Hĺbenie nezapažených jám a zárezov. Príplatok za lepivosť horniny 3</t>
  </si>
  <si>
    <t>-746228494</t>
  </si>
  <si>
    <t>131301103.S</t>
  </si>
  <si>
    <t>Výkop nezapaženej jamy v hornine 4, nad 1000 do 10000 m3</t>
  </si>
  <si>
    <t>435828612</t>
  </si>
  <si>
    <t>131301109.S</t>
  </si>
  <si>
    <t>Hĺbenie nezapažených jám a zárezov. Príplatok za lepivosť horniny 4</t>
  </si>
  <si>
    <t>-1945830083</t>
  </si>
  <si>
    <t>162501123.S1</t>
  </si>
  <si>
    <t>Vodorovné premiestnenie výkopku po spevnenej ceste z horniny tr.1-4, nad 100 do 1000 m3,na vzdialenosť 25km</t>
  </si>
  <si>
    <t>1271614724</t>
  </si>
  <si>
    <t>162501133.S6</t>
  </si>
  <si>
    <t>Vodorovné premiestnenie výkopku po nespevnenej ceste z horniny tr.1-4, nad 100 do 1000 m3, odvoz do 25km_BILANCIA ZEMIN</t>
  </si>
  <si>
    <t>-1736981707</t>
  </si>
  <si>
    <t>162501143.S1</t>
  </si>
  <si>
    <t>Vodorovné premiestnenie výkopku po spevnenej ceste z horniny tr.1-4, nad 1000 do 10000 m3,  na vzdialenosť 25km</t>
  </si>
  <si>
    <t>1077064607</t>
  </si>
  <si>
    <t>Nakladanie neuľahnutého výkopku z hornín tr.1-4 nad 100 do 1000 m3_BILANCIA ZEMIN</t>
  </si>
  <si>
    <t>1570776836</t>
  </si>
  <si>
    <t>167102102.S</t>
  </si>
  <si>
    <t>Nakladanie neuľahnutého výkopku z hornín tr.1-4 nad 1000 do 10000 m3</t>
  </si>
  <si>
    <t>-841785093</t>
  </si>
  <si>
    <t>-909904191</t>
  </si>
  <si>
    <t>171201203.S</t>
  </si>
  <si>
    <t>Uloženie sypaniny na skládky nad 1000 do 10000 m3</t>
  </si>
  <si>
    <t>314474648</t>
  </si>
  <si>
    <t>171209002.S</t>
  </si>
  <si>
    <t>Poplatok za skládku - zemina a kamenivo (17 05), ostatné</t>
  </si>
  <si>
    <t>1075926632</t>
  </si>
  <si>
    <t>174101003.S</t>
  </si>
  <si>
    <t>Zásyp sypaninou so zhutnenímna Edef2=45 MPa jám, šachiet, rýh, zárezov alebo okolo objektov nad 1000 do 10000 m3</t>
  </si>
  <si>
    <t>-1809199570</t>
  </si>
  <si>
    <t>895352697</t>
  </si>
  <si>
    <t>-1068882383</t>
  </si>
  <si>
    <t>1207204789</t>
  </si>
  <si>
    <t>SO46 - Konečná úprava terénu</t>
  </si>
  <si>
    <t>-991430124</t>
  </si>
  <si>
    <t>111151121.S</t>
  </si>
  <si>
    <t>Kosenie parkového trávnika do 1000 m2 s odvozom do 20 km a so zložením, v rovine alebo na svahu do 1:5</t>
  </si>
  <si>
    <t>1457321971</t>
  </si>
  <si>
    <t>-1850252462</t>
  </si>
  <si>
    <t>-1562645045</t>
  </si>
  <si>
    <t>180402112.S</t>
  </si>
  <si>
    <t>Založenie trávnika parkového výsevom na svahu nad 1:5 do 1:2</t>
  </si>
  <si>
    <t>735827377</t>
  </si>
  <si>
    <t>005720001400.S</t>
  </si>
  <si>
    <t>Osivá tráv - semená parkovej zmesi</t>
  </si>
  <si>
    <t>478912850</t>
  </si>
  <si>
    <t>180403112.S</t>
  </si>
  <si>
    <t>Založenie trávnika parterového výsevom na svahu nad 1:5 do 1:2</t>
  </si>
  <si>
    <t>1191156038</t>
  </si>
  <si>
    <t>005720001300.S</t>
  </si>
  <si>
    <t>Osivá tráv - trávové semeno</t>
  </si>
  <si>
    <t>-1016398399</t>
  </si>
  <si>
    <t>181301115.S</t>
  </si>
  <si>
    <t>Rozprestretie ornice v rovine, plocha nad 500 m2, hr. do 300 mm</t>
  </si>
  <si>
    <t>-196263740</t>
  </si>
  <si>
    <t>182201101.S</t>
  </si>
  <si>
    <t>Svahovanie trvalých svahov v násype</t>
  </si>
  <si>
    <t>-999132398</t>
  </si>
  <si>
    <t>182301125.S</t>
  </si>
  <si>
    <t>Rozprestretie ornice na svahu so sklonom nad 1:5, plocha do 500 m2, hr.nad 250 do 300 mm</t>
  </si>
  <si>
    <t>-671048103</t>
  </si>
  <si>
    <t>183403153.S</t>
  </si>
  <si>
    <t>Obrobenie pôdy hrabaním v rovine alebo na svahu do 1:5</t>
  </si>
  <si>
    <t>413013921</t>
  </si>
  <si>
    <t>183403161.S</t>
  </si>
  <si>
    <t>Obrobenie pôdy valcovaním v rovine alebo na svahu do 1:5</t>
  </si>
  <si>
    <t>-1282261685</t>
  </si>
  <si>
    <t>183403253.S</t>
  </si>
  <si>
    <t>Obrobenie pôdy hrabaním na svahu nad 1:5 do 1:2</t>
  </si>
  <si>
    <t>-1374786137</t>
  </si>
  <si>
    <t>183403261.S</t>
  </si>
  <si>
    <t>Obrobenie pôdy valcovaním na svahu nad 1:5 do 1:2</t>
  </si>
  <si>
    <t>-771506679</t>
  </si>
  <si>
    <t>183405311.S</t>
  </si>
  <si>
    <t>Prevzdušnenie trávnika bez pieskovania</t>
  </si>
  <si>
    <t>ha</t>
  </si>
  <si>
    <t>-698459988</t>
  </si>
  <si>
    <t>183406214.S</t>
  </si>
  <si>
    <t>Prerezanie trávnika s prísevom trávneho osiva</t>
  </si>
  <si>
    <t>1904733772</t>
  </si>
  <si>
    <t>184811211.S</t>
  </si>
  <si>
    <t>Chemické odburinenie pôdy pred založením kultúry v rovine alebo na svahu do 1:5 postrekom naširoko ručne</t>
  </si>
  <si>
    <t>1297084139</t>
  </si>
  <si>
    <t>184811212.S</t>
  </si>
  <si>
    <t>Chemické odburinenie pôdy pred založením kultúry na svahu nad 1:5 do 1:2 postrekom naširoko ručne</t>
  </si>
  <si>
    <t>2110881725</t>
  </si>
  <si>
    <t>184811311.S</t>
  </si>
  <si>
    <t>Chemické odburinenie pôdy po založením kultúry v rovine alebo na svahu do 1:5 postrekom naširoko ručne</t>
  </si>
  <si>
    <t>630282917</t>
  </si>
  <si>
    <t>252340000100</t>
  </si>
  <si>
    <t>Postrekový prípravok Roundup biaktiv na ničenie burín, 1l balenie</t>
  </si>
  <si>
    <t>-109571384</t>
  </si>
  <si>
    <t>184811312.S</t>
  </si>
  <si>
    <t>Chemické odburinenie pôdy po založením kultúry na svahu nad 1:5 do 1:2 postrekom naširoko ručne</t>
  </si>
  <si>
    <t>1613478317</t>
  </si>
  <si>
    <t>-52690846</t>
  </si>
  <si>
    <t>119541736</t>
  </si>
  <si>
    <t>564760111.S1</t>
  </si>
  <si>
    <t>Podklad  z kameniva hrubého drveného veľ. 8-16 mm s rozprestretím a zhutnením hr. 210-290 mm</t>
  </si>
  <si>
    <t>-893785752</t>
  </si>
  <si>
    <t>564760211.S1</t>
  </si>
  <si>
    <t>Kryt z kameniva hrubého drveného veľ. 16-32 mm s rozprestretím a zhutnením hr. 300 mm</t>
  </si>
  <si>
    <t>-31195225</t>
  </si>
  <si>
    <t>564760211.S2</t>
  </si>
  <si>
    <t>Podklad  z kameniva hrubého drveného veľ. 16-32 mm s rozprestretím a zhutnením hr. 250 mm</t>
  </si>
  <si>
    <t>-771727560</t>
  </si>
  <si>
    <t>564811111.S</t>
  </si>
  <si>
    <t>Podklad zo štrkodrviny  4/8 s rozprestretím a zhutnením, po zhutnení hr. 50 mm</t>
  </si>
  <si>
    <t>-1618014396</t>
  </si>
  <si>
    <t>596911141.S</t>
  </si>
  <si>
    <t>Kladenie betónovej zámkovej dlažby komunikácií pre peších hr. 60 mm pre peších do 50 m2 so zriadením lôžka z kameniva hr. 30 mm</t>
  </si>
  <si>
    <t>-424653497</t>
  </si>
  <si>
    <t>592460007700.S</t>
  </si>
  <si>
    <t>Dlažba betónová škárová, rozmer 200x165x60 mm, prírodná</t>
  </si>
  <si>
    <t>-1517315474</t>
  </si>
  <si>
    <t>596911391.S</t>
  </si>
  <si>
    <t>Dopiľovanie betónovej zámkovej dlažby hr. do 60 mm</t>
  </si>
  <si>
    <t>-2133707770</t>
  </si>
  <si>
    <t>899231111.S</t>
  </si>
  <si>
    <t>Výšková úprava uličného vstupu alebo vpuste do 200 mm zvýšením mreže</t>
  </si>
  <si>
    <t>-461723067</t>
  </si>
  <si>
    <t>916561112.S</t>
  </si>
  <si>
    <t>Osadenie záhonového alebo parkového obrubníka betón., do lôžka z bet. pros. tr. C 16/20 s bočnou oporou</t>
  </si>
  <si>
    <t>-846642932</t>
  </si>
  <si>
    <t>592170001800.S</t>
  </si>
  <si>
    <t>Obrubník parkový, lxšxv 1000x50x200 mm, prírodný</t>
  </si>
  <si>
    <t>-1138184845</t>
  </si>
  <si>
    <t>918101112.S</t>
  </si>
  <si>
    <t>Lôžko pod obrubníky, krajníky alebo obruby z dlažobných kociek z betónu prostého tr. C 16/20</t>
  </si>
  <si>
    <t>105097385</t>
  </si>
  <si>
    <t>998231311.S</t>
  </si>
  <si>
    <t>Presun hmôt pre sadovnícke a krajinárske úpravy do 5000 m vodorovne bez zvislého presunu</t>
  </si>
  <si>
    <t>-840488584</t>
  </si>
  <si>
    <t>SO47 - Vonkajšie oplotenie</t>
  </si>
  <si>
    <t>-1295489650</t>
  </si>
  <si>
    <t>130001101.S</t>
  </si>
  <si>
    <t>Príplatok k cenám za sťaženie výkopu v blízkosti podzemného vedenia  - pre všetky triedy</t>
  </si>
  <si>
    <t>1752781140</t>
  </si>
  <si>
    <t>133211101.S</t>
  </si>
  <si>
    <t>Hĺbenie šachiet v  hornine tr. 3 súdržných - ručným náradím plocha výkopu do 4 m2</t>
  </si>
  <si>
    <t>-1223253411</t>
  </si>
  <si>
    <t>133211109.S</t>
  </si>
  <si>
    <t>Príplatok za lepivosť pri hĺbení šachiet ručným alebo pneumatickým náradím v horninách tr. 3</t>
  </si>
  <si>
    <t>1177384077</t>
  </si>
  <si>
    <t>-1486891995</t>
  </si>
  <si>
    <t>-255192655</t>
  </si>
  <si>
    <t>Betón základových dosiek, prostý tr. C 16/20, X0(SK), Cl0,4-Dmax16-S3</t>
  </si>
  <si>
    <t>-1425336495</t>
  </si>
  <si>
    <t>Betón základových dosiek, železový (bez výstuže), tr. C 30/37, XC4, XD2,XF3, XA1(SK), Cl0,4-Dmax16-S3</t>
  </si>
  <si>
    <t>1887104183</t>
  </si>
  <si>
    <t>2100433464</t>
  </si>
  <si>
    <t>2065517587</t>
  </si>
  <si>
    <t>-727571622</t>
  </si>
  <si>
    <t>273362512.S</t>
  </si>
  <si>
    <t>Dodatočné vystužovanie betónových konštrukcií betonárskou oceľovou chemickou injektážnou kotvou VME, D 12 mm -0.00001t</t>
  </si>
  <si>
    <t>1723826200</t>
  </si>
  <si>
    <t>Hmota vytláčacia lepiaca HIT-HY 200 330/2, 330 ml, hybridné uretánovo-metakrylátové lepidlo, HILTI</t>
  </si>
  <si>
    <t>1940045230</t>
  </si>
  <si>
    <t>Betón základových pásov, železový (bez výstuže), tr. C 30/37, XC4, XD2,XF3, XA1(SK), Cl0,4-Dmax16-S3</t>
  </si>
  <si>
    <t>-1032970381</t>
  </si>
  <si>
    <t>-960073827</t>
  </si>
  <si>
    <t>654199133</t>
  </si>
  <si>
    <t>2079825903</t>
  </si>
  <si>
    <t>275313711.S</t>
  </si>
  <si>
    <t>Betón základových pätiek, prostý tr. C 25/30</t>
  </si>
  <si>
    <t>-1446647626</t>
  </si>
  <si>
    <t>-1321027198</t>
  </si>
  <si>
    <t>1323556742</t>
  </si>
  <si>
    <t>318271054.S</t>
  </si>
  <si>
    <t>Zhotovenie krycej platne priebežnej pre oplotenie z betónových tvárnic 500x400x55 mm</t>
  </si>
  <si>
    <t>367229747</t>
  </si>
  <si>
    <t>592330006200.S</t>
  </si>
  <si>
    <t>Plotová tvárnica betónová krycia platňa, 500x400x55 mm</t>
  </si>
  <si>
    <t>2026593246</t>
  </si>
  <si>
    <t>585820000235</t>
  </si>
  <si>
    <t>Stavebné lepidlo, trieda C2TE S12, mrazuvzdorné, flexibilné</t>
  </si>
  <si>
    <t>-1905893596</t>
  </si>
  <si>
    <t>417321616.S</t>
  </si>
  <si>
    <t>Betón stužujúcich pásov a vencov železový tr. C 30/37</t>
  </si>
  <si>
    <t>-253164593</t>
  </si>
  <si>
    <t>417351115.S</t>
  </si>
  <si>
    <t>Debnenie bočníc stužujúcich pásov a vencov vrátane vzpier zhotovenie</t>
  </si>
  <si>
    <t>-475516019</t>
  </si>
  <si>
    <t>417351116.S</t>
  </si>
  <si>
    <t>Debnenie bočníc stužujúcich pásov a vencov vrátane vzpier odstránenie</t>
  </si>
  <si>
    <t>581418575</t>
  </si>
  <si>
    <t>417361821.S</t>
  </si>
  <si>
    <t>Výstuž stužujúcich pásov a vencov z betonárskej ocele B500 (10505)</t>
  </si>
  <si>
    <t>892416184</t>
  </si>
  <si>
    <t>622467641</t>
  </si>
  <si>
    <t>Príprava vonkajšieho podkladu stien CAPAROL, penetrácia Capatect penetrácia pod omietky B</t>
  </si>
  <si>
    <t>386044265</t>
  </si>
  <si>
    <t>622467645</t>
  </si>
  <si>
    <t>Príprava vonkajšieho podkladu stien CAPAROL, penetrácia Carbosol Grund</t>
  </si>
  <si>
    <t>-1325529423</t>
  </si>
  <si>
    <t>6224676734</t>
  </si>
  <si>
    <t>Vonkajšia omietka stien tenkovrstvová CAPATECT,Sockelflex  roztieraná, hr. 2 mm</t>
  </si>
  <si>
    <t>-655080376</t>
  </si>
  <si>
    <t>-1112266963</t>
  </si>
  <si>
    <t>-1619583611</t>
  </si>
  <si>
    <t>632451642.S</t>
  </si>
  <si>
    <t>Sanácia betónovej konštrukcie jemnou opravnou (reprofilačnou) maltou na betón hr. 20 mm, Sika MonoTop -412N</t>
  </si>
  <si>
    <t>1676732954</t>
  </si>
  <si>
    <t>Tesnenie pracovnej škáry betónovej konštrukcia polyuretanovým tmelom do pl. 1,5 cm2, Sikaflex 11FC Purform</t>
  </si>
  <si>
    <t>-954611439</t>
  </si>
  <si>
    <t>931994141.S5</t>
  </si>
  <si>
    <t>D+M stlpik riadiacej jednotky 80x80x5, L=2000mm, vrátane kotvenia a povrchovej úpravy</t>
  </si>
  <si>
    <t>1728496744</t>
  </si>
  <si>
    <t>938571031.S</t>
  </si>
  <si>
    <t>Otryskanie degradovaného betónu pieskom do 20 mm,  -0,10700t</t>
  </si>
  <si>
    <t>1007647843</t>
  </si>
  <si>
    <t>1352789804</t>
  </si>
  <si>
    <t>-144677205</t>
  </si>
  <si>
    <t>286110015000.S</t>
  </si>
  <si>
    <t>Flexibilná drenážna PVC-U rúra DN 100, perforovaná</t>
  </si>
  <si>
    <t>-1747093214</t>
  </si>
  <si>
    <t>286110015300.S</t>
  </si>
  <si>
    <t>Flexibilná drenážna PVC-U rúra DN 200, perforovaná</t>
  </si>
  <si>
    <t>976584745</t>
  </si>
  <si>
    <t>959941121.S</t>
  </si>
  <si>
    <t>Chemická kotva HILTI HIT-RE 500 V3 + HAS-U M10x190 kotevnej dlžky 120mm, kotevné skrutky prekryť s krytkou na kotviacu skrutkuu do betónu, ŽB, kameňa, s vyvŕtaním otvoru M12</t>
  </si>
  <si>
    <t>381432609</t>
  </si>
  <si>
    <t>-1932397365</t>
  </si>
  <si>
    <t>978036191.S</t>
  </si>
  <si>
    <t>Otlčenie omietok šľachtených a pod., vonkajších brizolitových, v rozsahu do 100 %,  -0,05000t</t>
  </si>
  <si>
    <t>-1984782593</t>
  </si>
  <si>
    <t>1574576348</t>
  </si>
  <si>
    <t>-1699138708</t>
  </si>
  <si>
    <t>180200890</t>
  </si>
  <si>
    <t>-1766897812</t>
  </si>
  <si>
    <t>1435479305</t>
  </si>
  <si>
    <t>998151111.S</t>
  </si>
  <si>
    <t>Presun hmôt pre obj.8152, 8153,8159,zvislá nosná konštr.z tehál,tvárnic,blokov výšky do 10 m</t>
  </si>
  <si>
    <t>1877503370</t>
  </si>
  <si>
    <t>998151112.S</t>
  </si>
  <si>
    <t>Príplatok za zväčšený presun (8152, 8153,8159) zvislá nosná konštr.z tehál,tvárnic,blokov nad vymedzenú najväčšiu dopravnú vzdialenosť do 1000 m</t>
  </si>
  <si>
    <t>1137408964</t>
  </si>
  <si>
    <t>767912110.S</t>
  </si>
  <si>
    <t>Montáž oplotenia ostnatého drôtu, vo výške do 2,0 m</t>
  </si>
  <si>
    <t>164016415</t>
  </si>
  <si>
    <t>1584263000</t>
  </si>
  <si>
    <t>Drôt ostnatý pozinkovaný</t>
  </si>
  <si>
    <t>-550251489</t>
  </si>
  <si>
    <t>156140003600.S</t>
  </si>
  <si>
    <t>Drôt ostnatý žiletkový, valec d 450 mm, dĺžka natiahnutia 8-10 m, pozinkovaný</t>
  </si>
  <si>
    <t>-437961157</t>
  </si>
  <si>
    <t>553510009600.S</t>
  </si>
  <si>
    <t>Napinák pozinkovaný pre napínanie pletiva s napínacím drôtom</t>
  </si>
  <si>
    <t>-301901349</t>
  </si>
  <si>
    <t>767914150.S</t>
  </si>
  <si>
    <t>Montáž oplotenia panelového z pletiva na stĺpiky výšky do 2,2 m</t>
  </si>
  <si>
    <t>1571362061</t>
  </si>
  <si>
    <t>553510024903.S</t>
  </si>
  <si>
    <t>Panel pre panelový plotový systém Bravo 2D Super, veľkosť oka 200x50 mm, vxl 1,630x2,5 m, žiarový pozink, vertikalne d6mm, horizontálne 2xd8mm</t>
  </si>
  <si>
    <t>1851562634</t>
  </si>
  <si>
    <t>767915820.S</t>
  </si>
  <si>
    <t>Osadenie bavoletu na stĺpik pre  panelové ploty</t>
  </si>
  <si>
    <t>1621130797</t>
  </si>
  <si>
    <t>PA5152205</t>
  </si>
  <si>
    <t>BAVOLET  obojstranný 3/500mm,  PVC 48  / 3 rady dr., alebo výrobok s rovnakými technickými vlastnosťami</t>
  </si>
  <si>
    <t>-220863819</t>
  </si>
  <si>
    <t>PA515204</t>
  </si>
  <si>
    <t>BAVOLET jednostranný 3/500mm - exteriér</t>
  </si>
  <si>
    <t>-496349341</t>
  </si>
  <si>
    <t>767916710.S</t>
  </si>
  <si>
    <t>Osadenie stĺpika pre pletivové panelové ploty, s výškou do 2 m na oceľovú platňu</t>
  </si>
  <si>
    <t>-794052374</t>
  </si>
  <si>
    <t>553510029703.S</t>
  </si>
  <si>
    <t>Stĺpik pre plotový systém BRAVO SD, výška 1,8 m, 60x60mm,  na pozinkovanej oceli,, pre panelový plotový systém, čierna farba, plastová upchávka</t>
  </si>
  <si>
    <t>-1406840931</t>
  </si>
  <si>
    <t>553510029803.S</t>
  </si>
  <si>
    <t>Stĺpik pre plotový systém BRAVO SD, výška 2,0 m, 60x60mm,  na pozinkovanej oceli,, pre panelový plotový systém, čierna farba, plastová upchávka</t>
  </si>
  <si>
    <t>-1238535821</t>
  </si>
  <si>
    <t>553510031002.S</t>
  </si>
  <si>
    <t>Platňa pre stĺpik nasadzovacia na priskrutkovanie 150x150x5 mm - 4 otvory, pre panelový plotový systém</t>
  </si>
  <si>
    <t>-1928867432</t>
  </si>
  <si>
    <t>767916720.S</t>
  </si>
  <si>
    <t>Osadenie stĺpika pre pletivové panelové ploty, s výškou nad 2 m na oceľovú platňu</t>
  </si>
  <si>
    <t>1337431519</t>
  </si>
  <si>
    <t>553510029905.S</t>
  </si>
  <si>
    <t>Stĺpik pre plotový systém BRAVO SD, výška 2,2 m, 60x60mm,  na pozinkovanej oceli,, pre panelový plotový systém, čierna farba, plastová upchávka</t>
  </si>
  <si>
    <t>-1827371885</t>
  </si>
  <si>
    <t>92707407</t>
  </si>
  <si>
    <t>767920270.S</t>
  </si>
  <si>
    <t>Montáž vrát a vrátok k oploteniu osadzovaných na stĺpiky oceľové, s plochou jednotlivo nad 15 m2</t>
  </si>
  <si>
    <t>-1988460959</t>
  </si>
  <si>
    <t>553510010939</t>
  </si>
  <si>
    <t>Brána jednokrídlová posuvná, samonosná, šxv 7320+2350x21300m,s integrovanou bráníčkou pre peších, úprava ZN, výplň jakl a  dierovaný plech, žiarový pozink, napínací drôt, bavolet, žiletkový drôt, elektr. ovl., doraz, maják, PSN čítačka</t>
  </si>
  <si>
    <t>-1046956510</t>
  </si>
  <si>
    <t>553510010941</t>
  </si>
  <si>
    <t>Mechanický zámok pre integrovanú bráničku</t>
  </si>
  <si>
    <t>2107992018</t>
  </si>
  <si>
    <t>-1916572126</t>
  </si>
  <si>
    <t>210010029.S</t>
  </si>
  <si>
    <t>Rúrka ohybná elektroinštalačná z PVC typ FXP 50, uložená pevne</t>
  </si>
  <si>
    <t>775711339</t>
  </si>
  <si>
    <t>345710008203</t>
  </si>
  <si>
    <t>Rúrka ohybná vlnitá FXKVR  50</t>
  </si>
  <si>
    <t>1990597964</t>
  </si>
  <si>
    <t>210010030.S</t>
  </si>
  <si>
    <t>Rúrka ohybná elektroinštalačná z PVC typ FXP 63, uložená pevne</t>
  </si>
  <si>
    <t>-211565501</t>
  </si>
  <si>
    <t>345710009635.S</t>
  </si>
  <si>
    <t>Rúrka ohybná vlnitá FXKVR 63</t>
  </si>
  <si>
    <t>2016886061</t>
  </si>
  <si>
    <t>210220004.S</t>
  </si>
  <si>
    <t>Uzemňovacie vedenie na povrchu lano FeZn 35, 50, 70 mm2</t>
  </si>
  <si>
    <t>-1914798196</t>
  </si>
  <si>
    <t>354410055000.S</t>
  </si>
  <si>
    <t>Lano uzemňovacie FeZn 50 mm2</t>
  </si>
  <si>
    <t>-1827957188</t>
  </si>
  <si>
    <t>210220243.S</t>
  </si>
  <si>
    <t>-1709159374</t>
  </si>
  <si>
    <t>354410003400.S</t>
  </si>
  <si>
    <t>Svorka FeZn spojovacia označenie SS 2 skrutky s príložkou</t>
  </si>
  <si>
    <t>-1771897081</t>
  </si>
  <si>
    <t>210220250.S</t>
  </si>
  <si>
    <t>-1077263736</t>
  </si>
  <si>
    <t>354410005800.S</t>
  </si>
  <si>
    <t>Svorka FeZn univerzálna označenie SU</t>
  </si>
  <si>
    <t>605577843</t>
  </si>
  <si>
    <t>210220252.S</t>
  </si>
  <si>
    <t>Svorka FeZn odbočovacia spojovacia SR 01, SR 02 (pásovina do 120 mm2)</t>
  </si>
  <si>
    <t>600889385</t>
  </si>
  <si>
    <t>354410000400.S</t>
  </si>
  <si>
    <t>Svorka FeZn odbočovacia spojovacia označenie SR 01</t>
  </si>
  <si>
    <t>1913942286</t>
  </si>
  <si>
    <t>210220804.S</t>
  </si>
  <si>
    <t>Dilatačná spojka AlMgSi drôt Ø 8 mm</t>
  </si>
  <si>
    <t>627693409</t>
  </si>
  <si>
    <t>354410058620.S</t>
  </si>
  <si>
    <t>Spojka dilatačná</t>
  </si>
  <si>
    <t>934719732</t>
  </si>
  <si>
    <t>SO48 - Vnútorné oplotenie</t>
  </si>
  <si>
    <t>-1036883619</t>
  </si>
  <si>
    <t>-172511076</t>
  </si>
  <si>
    <t>-275733668</t>
  </si>
  <si>
    <t>2006904583</t>
  </si>
  <si>
    <t>-883539706</t>
  </si>
  <si>
    <t>614490501</t>
  </si>
  <si>
    <t>275313611.S</t>
  </si>
  <si>
    <t>Betón základových pätiek, prostý tr. C 16/20</t>
  </si>
  <si>
    <t>428705138</t>
  </si>
  <si>
    <t>275313612.S</t>
  </si>
  <si>
    <t>Betón základových pätiek, prostý tr. C 20/25</t>
  </si>
  <si>
    <t>536470908</t>
  </si>
  <si>
    <t>1596465600</t>
  </si>
  <si>
    <t>-1546109859</t>
  </si>
  <si>
    <t>338171222.S</t>
  </si>
  <si>
    <t>Osadzovanie stĺpika pre pletivové panelové ploty s výškou nad 2 m zabetónovaním do vopred vykopaných dier</t>
  </si>
  <si>
    <t>400877161</t>
  </si>
  <si>
    <t>553510029907.S</t>
  </si>
  <si>
    <t>Stĺpik pre plotový systém BRAVO SD, výška 3,0 m, 60x60mm,  na pozinkovanej oceli,, pre panelový plotový systém, čierna farba, plastová upchávka</t>
  </si>
  <si>
    <t>-1064891761</t>
  </si>
  <si>
    <t>Chemická kotva s kotevným svorníkom tesnená chemickou ampulkou do betónu, ŽB, kameňa, s vyvŕtaním otvoru M12/10/135 mm</t>
  </si>
  <si>
    <t>-712242166</t>
  </si>
  <si>
    <t>2038496374</t>
  </si>
  <si>
    <t>-1839263005</t>
  </si>
  <si>
    <t>1661006645</t>
  </si>
  <si>
    <t>553510024905.S</t>
  </si>
  <si>
    <t>Panel pre panelový plotový systém Bravo 2D Super, veľkosť oka 200x50 mm, vxl 1,430x2,5 m, žiarový pozink, vertikalne d6mm, horizontálne 2xd8mm</t>
  </si>
  <si>
    <t>1701103186</t>
  </si>
  <si>
    <t>553510024907.S</t>
  </si>
  <si>
    <t>Panel pre panelový plotový systém Bravo 2D Super, veľkosť oka 200x50 mm, vxl 2,03x2,5 m, žiarový pozink, vertikalne d6mm, horizontálne 2xd8mm</t>
  </si>
  <si>
    <t>573414208</t>
  </si>
  <si>
    <t>674968646</t>
  </si>
  <si>
    <t>553510029603.S</t>
  </si>
  <si>
    <t>Stĺpik pre plotový systém BRAVO SD, výška 1,5 m, 60x60mm,  na pozinkovanej oceli,, pre panelový plotový systém, čierna farba, plastová upchávka</t>
  </si>
  <si>
    <t>-943158266</t>
  </si>
  <si>
    <t>553510031000.S</t>
  </si>
  <si>
    <t>Platňa pre stĺpik nasadzovacia na priskrutkovanie 138x126x5 mm - 3 otvory, pre panelový plotový systém</t>
  </si>
  <si>
    <t>1047985818</t>
  </si>
  <si>
    <t>767916750.S2</t>
  </si>
  <si>
    <t>Pripevnenie oplotenia do bočnej steny</t>
  </si>
  <si>
    <t>1150022701</t>
  </si>
  <si>
    <t>767920250.S</t>
  </si>
  <si>
    <t>Montáž vrát a vrátok k oploteniu osadzovaných na stĺpiky oceľové, s plochou jednotl. nad 8 do 10 m2</t>
  </si>
  <si>
    <t>-746821155</t>
  </si>
  <si>
    <t>553510011158.S</t>
  </si>
  <si>
    <t xml:space="preserve">Bránka dvojkrídlová, šxv 4,24x1,5 m, úprava žiarový pozinkC, výplň jokel 25x25 mm, </t>
  </si>
  <si>
    <t>-1241361316</t>
  </si>
  <si>
    <t>767920260.S</t>
  </si>
  <si>
    <t>Montáž vrát a vrátok k oploteniu osadzovaných na stĺpiky oceľové, s plochou jednotl. nad 10 do 15m2</t>
  </si>
  <si>
    <t>-1393567949</t>
  </si>
  <si>
    <t>553510011157.S</t>
  </si>
  <si>
    <t xml:space="preserve">Bránka dvojkrídlová, šxv 5,240x1,5 m, úprava žiarový pozinkC, výplň jokel 25x25 mm, </t>
  </si>
  <si>
    <t>1804589841</t>
  </si>
  <si>
    <t>767995101.S</t>
  </si>
  <si>
    <t>1060225272</t>
  </si>
  <si>
    <t>136110011200.S</t>
  </si>
  <si>
    <t>Plech oceľový hrubý hr. 3 mm, ozn. 11 364.1</t>
  </si>
  <si>
    <t>-1320764690</t>
  </si>
  <si>
    <t>-2141171822</t>
  </si>
  <si>
    <t>1117904402</t>
  </si>
  <si>
    <t>2142150687</t>
  </si>
  <si>
    <t>1691259134</t>
  </si>
  <si>
    <t>618629158</t>
  </si>
  <si>
    <t>-1592249511</t>
  </si>
  <si>
    <t>-821113179</t>
  </si>
  <si>
    <t>230979741</t>
  </si>
  <si>
    <t>182225006</t>
  </si>
  <si>
    <t>687817556</t>
  </si>
  <si>
    <t>-460933965</t>
  </si>
  <si>
    <t>1137796806</t>
  </si>
  <si>
    <t>SO49 - Demolácie</t>
  </si>
  <si>
    <t xml:space="preserve">    23-M - Montáže potrubia</t>
  </si>
  <si>
    <t>174012265</t>
  </si>
  <si>
    <t>113106612.S</t>
  </si>
  <si>
    <t>Rozoberanie zámkovej dlažby všetkých druhov v ploche nad 20 m2,  -0,26000t</t>
  </si>
  <si>
    <t>-1307787997</t>
  </si>
  <si>
    <t>113152230.S</t>
  </si>
  <si>
    <t>Frézovanie asf.  krytu bez prek., plochy do 500 m2, pruh š. cez 0,5 m do 1 m, hr. 50 mm  0,125 t</t>
  </si>
  <si>
    <t>-1760450742</t>
  </si>
  <si>
    <t>113157212.S</t>
  </si>
  <si>
    <t>Odstránenie podkladu  z kameniva ťaženého v ploche do 200 m2 strojne, hr. vrstvy nad 100 do 200 mm,  -0,24000t</t>
  </si>
  <si>
    <t>506593688</t>
  </si>
  <si>
    <t>113157231.S</t>
  </si>
  <si>
    <t>Odstránenie podkladu z betónu prostého v ploche do 200 m2 strojne, hr. vrstvy nad 100 do 150 mm,  -0,32500t</t>
  </si>
  <si>
    <t>265677455</t>
  </si>
  <si>
    <t>113157243.S</t>
  </si>
  <si>
    <t>Odstránenie krytu asfaltového v ploche do 200 m2 strojne, hr. vrstvy nad 100 do 150 mm,  -0,33000t</t>
  </si>
  <si>
    <t>-76533571</t>
  </si>
  <si>
    <t>113157252.S</t>
  </si>
  <si>
    <t>Odstránenie  krytu z betónu vystuženého sieťou v ploche do 200 m2 strojne, hr. vrstvy nad 100 do 150 mm,  -0,33000t</t>
  </si>
  <si>
    <t>1674444926</t>
  </si>
  <si>
    <t>113157253.S</t>
  </si>
  <si>
    <t>Odstránenie podkladuz betónu vystuženého sieťou v ploche do 200 m2 strojne, hr. vrstvy nad 150 do 300 mm,  -0,63000t</t>
  </si>
  <si>
    <t>114075968</t>
  </si>
  <si>
    <t>113157254.S</t>
  </si>
  <si>
    <t>Odstránenie  krytu z betónu vystuženého sieťou v ploche do 200 m2 strojne, hr. vrstvy nad 300 do 400 mm,  -0,93500t</t>
  </si>
  <si>
    <t>-1962881149</t>
  </si>
  <si>
    <t>113157312.S</t>
  </si>
  <si>
    <t>Odstránenie podkladu  z kameniva ťaženého v ploche nad 200 m2 strojne, hr. vrstvy nad 100 do 200 mm,  -0,24000t</t>
  </si>
  <si>
    <t>-539918666</t>
  </si>
  <si>
    <t>113157331.S</t>
  </si>
  <si>
    <t>Odstránenie podkladu z betónu prostého v ploche nad 200 m2 strojne, hr. vrstvy nad 100 do 150 mm,  -0,32500t</t>
  </si>
  <si>
    <t>-1476355329</t>
  </si>
  <si>
    <t>113157343.S</t>
  </si>
  <si>
    <t>Odstránenie  krytu asfaltového v ploche nad 200 m2 strojne, hr. vrstvy nad 100 do 150 mm,  -0,33000t</t>
  </si>
  <si>
    <t>-2113770151</t>
  </si>
  <si>
    <t>113157352.S</t>
  </si>
  <si>
    <t>Odstránenie podkladu z betónu vystuženého sieťou v ploche nad 200 m2 strojne, hr. vrstvy nad 100 do 150 mm,  -0,33000t</t>
  </si>
  <si>
    <t>695226292</t>
  </si>
  <si>
    <t>113157354.S</t>
  </si>
  <si>
    <t>Odstránenie  krytu z betónu vystuženého sieťou v ploche nad 200 m2 strojne, hr. vrstvy nad 300 do 400 mm,  -0,93500t</t>
  </si>
  <si>
    <t>-1913232547</t>
  </si>
  <si>
    <t>113206111.S</t>
  </si>
  <si>
    <t>Vytrhanie obrúb betónových, z krajníkov alebo obrubníkov stojatých,  -0,06500t</t>
  </si>
  <si>
    <t>449001659</t>
  </si>
  <si>
    <t>113208111.S</t>
  </si>
  <si>
    <t>Vytrhanie obrúb betonových, záhonových,  -0,02100t</t>
  </si>
  <si>
    <t>436549760</t>
  </si>
  <si>
    <t>113209025.S</t>
  </si>
  <si>
    <t>Vybúranie lôžka obrúb, obrubníkov a žľabov, hr. do 100 mm, šírky nad 150 do 300 mm z betónu prostého,  -0,06900t</t>
  </si>
  <si>
    <t>418094306</t>
  </si>
  <si>
    <t>566902152.S</t>
  </si>
  <si>
    <t>Vyspravenie podkladu po prekopoch inžinierskych sietí plochy do 15 m2 asfaltovým betónom ACP, po zhutnení hr. 150 mm</t>
  </si>
  <si>
    <t>1244041423</t>
  </si>
  <si>
    <t>566902163.S</t>
  </si>
  <si>
    <t>Vyspravenie podkladu po prekopoch inžinierskych sietí plochy do 15 m2 podkladovým betónom PB I tr. C 20/25 hr. 200 mm</t>
  </si>
  <si>
    <t>1942413971</t>
  </si>
  <si>
    <t>919735113.S</t>
  </si>
  <si>
    <t>Rezanie existujúceho asfaltového krytu alebo podkladu hĺbky nad 100 do 150 mm</t>
  </si>
  <si>
    <t>-1373425824</t>
  </si>
  <si>
    <t>919735124.S</t>
  </si>
  <si>
    <t>Rezanie existujúceho betónového krytu alebo podkladu hĺbky nad 150 do 200 mm</t>
  </si>
  <si>
    <t>1310195378</t>
  </si>
  <si>
    <t>941941041.S</t>
  </si>
  <si>
    <t>Montáž lešenia ľahkého pracovného radového s podlahami šírky nad 1,00 do 1,20 m, výšky do 10 m</t>
  </si>
  <si>
    <t>2145560761</t>
  </si>
  <si>
    <t>941941291.S</t>
  </si>
  <si>
    <t>Príplatok za prvý a každý ďalší i začatý mesiac použitia lešenia ľahkého pracovného radového s podlahami šírky nad 1,00 do 1,20 m, výšky do 10 m</t>
  </si>
  <si>
    <t>-778352841</t>
  </si>
  <si>
    <t>941941841.S</t>
  </si>
  <si>
    <t>Demontáž lešenia ľahkého pracovného radového s podlahami šírky nad 1,00 do 1,20 m, výšky do 10 m</t>
  </si>
  <si>
    <t>-1302866151</t>
  </si>
  <si>
    <t>-784370455</t>
  </si>
  <si>
    <t>841774391</t>
  </si>
  <si>
    <t>961043111.S</t>
  </si>
  <si>
    <t>Búranie základov alebo vybúranie otvorov plochy nad 4 m2 z betónu prostého alebo preloženého kameňom,  -2,20000t</t>
  </si>
  <si>
    <t>-1654134385</t>
  </si>
  <si>
    <t>961043111.S1</t>
  </si>
  <si>
    <t>Búranie základov alebo vybúranie otvorov plochy nad 4 m2 z betónu prostého alebo preloženého kameňom,  -2,20000t_kontaminovaný</t>
  </si>
  <si>
    <t>2012241989</t>
  </si>
  <si>
    <t>-1942812061</t>
  </si>
  <si>
    <t>962041314.S</t>
  </si>
  <si>
    <t>Búranie priečok alebo vybúranie otvorov plochy nad 4 m2 z betónu prostého hr. do 120 mm,  -0,20000t</t>
  </si>
  <si>
    <t>289104100</t>
  </si>
  <si>
    <t>962042341.S</t>
  </si>
  <si>
    <t>Búranie muriva alebo vybúranie otvorov plochy nad 4 m2 v murive z betónových tvárnic nadzákladového, s betónovou výplňou, -2,165 t</t>
  </si>
  <si>
    <t>489360052</t>
  </si>
  <si>
    <t>962052211.S</t>
  </si>
  <si>
    <t>Búranie muriva alebo vybúranie otvorov plochy nad 4 m2 železobetonového nadzákladného,  -2,40000t</t>
  </si>
  <si>
    <t>-1803033245</t>
  </si>
  <si>
    <t>963015121.S</t>
  </si>
  <si>
    <t>Demontáž prefabrikovanej krycej dosky kanála, šachty, žumpy do 0,09 t,  -0,01000t</t>
  </si>
  <si>
    <t>738853516</t>
  </si>
  <si>
    <t>963051113.S</t>
  </si>
  <si>
    <t>Búranie železobetónových stropov doskových hr.nad 80 mm,  -2,40000t</t>
  </si>
  <si>
    <t>1246037260</t>
  </si>
  <si>
    <t>966067112.S</t>
  </si>
  <si>
    <t>Rozobratie plotov výšky do 250 cm, z drôteného pletiva alebo z plechu,  -0,01000t</t>
  </si>
  <si>
    <t>-1670263354</t>
  </si>
  <si>
    <t>966079871.S</t>
  </si>
  <si>
    <t>Prerušenie oceľového profilu prierezu do 400 mm2</t>
  </si>
  <si>
    <t>1562552139</t>
  </si>
  <si>
    <t>966079882.S</t>
  </si>
  <si>
    <t>Prerušenie oceľového profilu prierezu do 1000 mm2</t>
  </si>
  <si>
    <t>-826890353</t>
  </si>
  <si>
    <t>971055014.S</t>
  </si>
  <si>
    <t>Rezanie konštrukcií zo železobetónu hr. panelu 200 mm stenovou pílou -0,02400t</t>
  </si>
  <si>
    <t>1206857806</t>
  </si>
  <si>
    <t>971055034.S</t>
  </si>
  <si>
    <t>Rezanie konštrukcií zo železobetónu hr. panelu 400 mm stenovou pílou -0,04800t</t>
  </si>
  <si>
    <t>-392043995</t>
  </si>
  <si>
    <t>976027231.S</t>
  </si>
  <si>
    <t>Vybúranie krycích dosiek kamenných, ukončujúcich hornú plochu muriva, hr. do 100 mm,  -0,21600t</t>
  </si>
  <si>
    <t>410221312</t>
  </si>
  <si>
    <t>-2056045162</t>
  </si>
  <si>
    <t>976085311.S</t>
  </si>
  <si>
    <t>Vybúranie kanalizačného rámu vrátane poklopu alebo mreže nad 0,30 m2,  -0,04400t</t>
  </si>
  <si>
    <t>614473276</t>
  </si>
  <si>
    <t>393865881</t>
  </si>
  <si>
    <t>979081121.S2</t>
  </si>
  <si>
    <t>Odvoz sutiny a vybúraných hmôt na skládku nebezpečného odpadu do 25 km</t>
  </si>
  <si>
    <t>667719283</t>
  </si>
  <si>
    <t>292898883</t>
  </si>
  <si>
    <t>2007326799</t>
  </si>
  <si>
    <t>-405285983</t>
  </si>
  <si>
    <t>-33945195</t>
  </si>
  <si>
    <t>-2028679439</t>
  </si>
  <si>
    <t>648648901</t>
  </si>
  <si>
    <t>315780783</t>
  </si>
  <si>
    <t>1404637004</t>
  </si>
  <si>
    <t>767914830.S</t>
  </si>
  <si>
    <t>Demontáž oplotenia rámového na oceľové stĺpiky, výšky nad 1 do 2 m,  -0,00900t</t>
  </si>
  <si>
    <t>-220755496</t>
  </si>
  <si>
    <t>767920820.S</t>
  </si>
  <si>
    <t>Demontáž vrát a vrátok na oplotenie s plochou jednotlivo nad 2 do 6 m2,  -0,21000t</t>
  </si>
  <si>
    <t>-173672946</t>
  </si>
  <si>
    <t>767996802.S</t>
  </si>
  <si>
    <t>Demontáž ostatných doplnkov stavieb s hmotnosťou jednotlivých dielov konštr. nad 50 do 100 kg,  -0,00100t</t>
  </si>
  <si>
    <t>1866583109</t>
  </si>
  <si>
    <t>767996803.S</t>
  </si>
  <si>
    <t>Demontáž ostatných doplnkov stavieb s hmotnosťou jednotlivých dielov konšt. nad 100 do 250 kg,  -0,00100t</t>
  </si>
  <si>
    <t>1247207690</t>
  </si>
  <si>
    <t>210962067.S</t>
  </si>
  <si>
    <t>Demontáž stožiara osvetľovacieho sadového oceľového</t>
  </si>
  <si>
    <t>1273674777</t>
  </si>
  <si>
    <t>210964423.S</t>
  </si>
  <si>
    <t>Demontáž do sute - svietidla zo stožiara do 2 kg vrátane odpojenia   -0,00200 t</t>
  </si>
  <si>
    <t>-1409274626</t>
  </si>
  <si>
    <t>23-M</t>
  </si>
  <si>
    <t>Montáže potrubia</t>
  </si>
  <si>
    <t>230022113.S</t>
  </si>
  <si>
    <t>Montáž rúrových dielov privarovacích, tr. 11-13 do 3 kg, Dxt 273x7 mm</t>
  </si>
  <si>
    <t>-611622379</t>
  </si>
  <si>
    <t>319430002600.S</t>
  </si>
  <si>
    <t>Príruba krková privarovacia DN 250, PN16, D 273 mm, EN 1092-1</t>
  </si>
  <si>
    <t>-1457493975</t>
  </si>
  <si>
    <t>230031034.S</t>
  </si>
  <si>
    <t>Montáž prírubových spojov do PN 6 DN 250</t>
  </si>
  <si>
    <t>spoj</t>
  </si>
  <si>
    <t>2072486326</t>
  </si>
  <si>
    <t>319440029000.S</t>
  </si>
  <si>
    <t>Príruba zaslepovacia DN 250, PN16, D 273 mm, oceľová</t>
  </si>
  <si>
    <t>-25288019</t>
  </si>
  <si>
    <t>132201202.S</t>
  </si>
  <si>
    <t>132201209.S</t>
  </si>
  <si>
    <t>151831052.S</t>
  </si>
  <si>
    <t>Zriadenie paženia a rozopretie stien rýh š. do 2 m, hĺ. do 6 m pažiacimi boxami STANDARD 3x2,25m (obojstranné) horn. stredne tlačivá</t>
  </si>
  <si>
    <t>151831152.S</t>
  </si>
  <si>
    <t>Odstránenie paženia a rozopretie stien rýh š. do 2 m, hĺ. do 6 m pažiacimi boxami STANDARD 3x2,25m (obojstranné) horn. stredne tlačivá</t>
  </si>
  <si>
    <t>174101002.S</t>
  </si>
  <si>
    <t>877324004.S</t>
  </si>
  <si>
    <t>894810006.S</t>
  </si>
  <si>
    <t>286620001100.S</t>
  </si>
  <si>
    <t>286620001200.S</t>
  </si>
  <si>
    <t>895970007.S</t>
  </si>
  <si>
    <t>895970008.S</t>
  </si>
  <si>
    <t>895970010.S</t>
  </si>
  <si>
    <t>895970100.S</t>
  </si>
  <si>
    <t>899721132.S</t>
  </si>
  <si>
    <t>Označenie kanalizačného potrubia hnedou výstražnou fóliou</t>
  </si>
  <si>
    <t>Presun hmôt pre rúrové vedenie hĺbené z rúr z plast., hmôt alebo sklolamin. v otvorenom výkope</t>
  </si>
  <si>
    <t>SO64 - Splašková kanalizácia a žumpa</t>
  </si>
  <si>
    <t>-1671465979</t>
  </si>
  <si>
    <t>191461680</t>
  </si>
  <si>
    <t>1124091841</t>
  </si>
  <si>
    <t>306953627</t>
  </si>
  <si>
    <t>447602391</t>
  </si>
  <si>
    <t>-481917070</t>
  </si>
  <si>
    <t>162501105.S3</t>
  </si>
  <si>
    <t>Vodorovné premiestnenie výkopku po spevnenej ceste z horniny tr.1-4, do 100 m3,na vzdialenosť do 25 km</t>
  </si>
  <si>
    <t>979206557</t>
  </si>
  <si>
    <t>-963998758</t>
  </si>
  <si>
    <t>-1576579909</t>
  </si>
  <si>
    <t>Zásyp sypaninou so zhutnením jám, šachiet, rýh, zárezov alebo okolo objektov do 100 m3</t>
  </si>
  <si>
    <t>-173391501</t>
  </si>
  <si>
    <t>-801088453</t>
  </si>
  <si>
    <t>583310002700.S</t>
  </si>
  <si>
    <t>Štrkopiesok frakcia 0-8 mm</t>
  </si>
  <si>
    <t>-539345531</t>
  </si>
  <si>
    <t>Úprava pláne v zárezoch v hornine 1-4 so zhutnením</t>
  </si>
  <si>
    <t>1315137401</t>
  </si>
  <si>
    <t>451573121.S</t>
  </si>
  <si>
    <t>Lôžko pod potrubie, stoky a drobné objekty, v otvorenom výkope z piesku a štrkopiesku 4-8 mm</t>
  </si>
  <si>
    <t>1155766806</t>
  </si>
  <si>
    <t>871324204.S</t>
  </si>
  <si>
    <t>Potrubie kanalizačné hladké plnostenné PP SN 10 DN 150</t>
  </si>
  <si>
    <t>-377187353</t>
  </si>
  <si>
    <t>-842714710</t>
  </si>
  <si>
    <t>894810003.S</t>
  </si>
  <si>
    <t>Montáž PP revíznej kanalizačnej šachty priemeru 425 mm do výšky šachty 2 m s roznášacím prstencom a poklopom</t>
  </si>
  <si>
    <t>232920638</t>
  </si>
  <si>
    <t>286610032603.S</t>
  </si>
  <si>
    <t>Šachtové dno prietočné DN 160x0°-90°,1xvtok,1 x výtok ku kanalizačnej revíznej šachte 425 mm, PP</t>
  </si>
  <si>
    <t>464039604</t>
  </si>
  <si>
    <t>286610044600.S</t>
  </si>
  <si>
    <t>Vlnovcová šachtová rúra kanalizačná 425 mm, dĺžka 2 m, PP</t>
  </si>
  <si>
    <t>-965073114</t>
  </si>
  <si>
    <t>286610044900.S</t>
  </si>
  <si>
    <t>Teleskopická rúra s tesnením, ku kanalizačnej revíznej šachte 425 mm, dĺžka 375 mm, PVC-U</t>
  </si>
  <si>
    <t>905814422</t>
  </si>
  <si>
    <t>286710035800.S</t>
  </si>
  <si>
    <t>Gumové tesnenie šachtovej rúry 425 mm ku kanalizačnej revíznej šachte 425 mm</t>
  </si>
  <si>
    <t>-1699889882</t>
  </si>
  <si>
    <t>552410001300.S</t>
  </si>
  <si>
    <t>Poklop liatinový štvorcový na teleskopickú rúru DN 425, tr. zaťaženia B125</t>
  </si>
  <si>
    <t>-1674271037</t>
  </si>
  <si>
    <t>-1298051515</t>
  </si>
  <si>
    <t>998276101.S</t>
  </si>
  <si>
    <t>-1907888938</t>
  </si>
  <si>
    <t>452311141.S</t>
  </si>
  <si>
    <t>452351101.S</t>
  </si>
  <si>
    <t>894101112.S</t>
  </si>
  <si>
    <t>592240004500.S</t>
  </si>
  <si>
    <t>933901111.S</t>
  </si>
  <si>
    <t>933901311.S</t>
  </si>
  <si>
    <t>131201101.S</t>
  </si>
  <si>
    <t>180402111.S</t>
  </si>
  <si>
    <t>181301102.S</t>
  </si>
  <si>
    <t>722</t>
  </si>
  <si>
    <t>722221020.S</t>
  </si>
  <si>
    <t>551110005100.S</t>
  </si>
  <si>
    <t>722221275.S</t>
  </si>
  <si>
    <t>722263416.S</t>
  </si>
  <si>
    <t>HZS - Hodinové zúčtovacie sadzby</t>
  </si>
  <si>
    <t>VRN - Investičné náklady neobsiahnuté v cenách</t>
  </si>
  <si>
    <t>-1116007918</t>
  </si>
  <si>
    <t>113106241.S</t>
  </si>
  <si>
    <t>Rozoberanie vozovky a plochy z panelov ,  -0,40800t</t>
  </si>
  <si>
    <t>-103606044</t>
  </si>
  <si>
    <t>113107213.S</t>
  </si>
  <si>
    <t>Odstránenie krytu v ploche nad 200 m2 z kameniva ťaženého, hr. vrstvy 200 do 300 mm,  -0,50000t</t>
  </si>
  <si>
    <t>-1508006799</t>
  </si>
  <si>
    <t>289971211</t>
  </si>
  <si>
    <t>1754365731</t>
  </si>
  <si>
    <t>693110001200</t>
  </si>
  <si>
    <t>Geotextília polypropylénová Tatratex GTX N PP 300,  hrúbka 2,7 mm, alebo výrobok s rovnakými technickými vlastnosťami</t>
  </si>
  <si>
    <t>-1558403662</t>
  </si>
  <si>
    <t>348951021.S</t>
  </si>
  <si>
    <t>Plot mobilný z pozinkovaných systémových drôtených panelov, s výškou nad 1,6 m - osadenie</t>
  </si>
  <si>
    <t>1258175319</t>
  </si>
  <si>
    <t>348951022.S</t>
  </si>
  <si>
    <t>Plot mobilný z pozinkovaných systémových drôtených panelov, s výškou nad 1,6 m - odstránenie</t>
  </si>
  <si>
    <t>-1540549226</t>
  </si>
  <si>
    <t>348951025.S</t>
  </si>
  <si>
    <t>Plot mobilný z pozinkovaných systémových drôtených panelov, brána š.3,45m</t>
  </si>
  <si>
    <t>-562794416</t>
  </si>
  <si>
    <t>348951121.S</t>
  </si>
  <si>
    <t>Príplatok za prvý a každý ďalší i začatý mesiac používania plotu mobilného z pozinkovaných drôtených panelov, s výškou nad 1,6 m dlžky 84m na 15 mesiacov</t>
  </si>
  <si>
    <t>1050299397</t>
  </si>
  <si>
    <t>3411206062</t>
  </si>
  <si>
    <t>Reťaz pozinkovaná</t>
  </si>
  <si>
    <t>1478521271</t>
  </si>
  <si>
    <t>5496632000</t>
  </si>
  <si>
    <t>Zámok visiaci Cylinder veľký 52 1466</t>
  </si>
  <si>
    <t>1300229629</t>
  </si>
  <si>
    <t>381181001.S</t>
  </si>
  <si>
    <t>Montáž univerzálnej mobilnej bunky samostatne stojacej, demontáž</t>
  </si>
  <si>
    <t>53567041</t>
  </si>
  <si>
    <t>3811810027a</t>
  </si>
  <si>
    <t>Prenájom IBC kontajnera na vodu, 2 kontajner na 15 mesiacov</t>
  </si>
  <si>
    <t>mes</t>
  </si>
  <si>
    <t>454746504</t>
  </si>
  <si>
    <t>082110000300</t>
  </si>
  <si>
    <t>Voda pitná pre ostatných odberateľov</t>
  </si>
  <si>
    <t>861133447</t>
  </si>
  <si>
    <t>3811810031d</t>
  </si>
  <si>
    <t>Prenájom mobilnej bunky ako umyvárne s WC s nádržou na odpad, 1 ks na   15 mesiacov</t>
  </si>
  <si>
    <t>1502320133</t>
  </si>
  <si>
    <t>3811810031d1</t>
  </si>
  <si>
    <t>Prenájom mobilnej bunky ako umyvárne s WC s nádržou na odpad, 1  ks na   8 mesiacov</t>
  </si>
  <si>
    <t>1613250649</t>
  </si>
  <si>
    <t>3811810031g</t>
  </si>
  <si>
    <t>Prenájom mobilnej bunky ako sklad stavebnej časti,1 ks na 15 mesiacov</t>
  </si>
  <si>
    <t>-1769978633</t>
  </si>
  <si>
    <t>3811810031gt</t>
  </si>
  <si>
    <t>Prenájom mobilnej bunky ako sklad technologickej časti, 1 ks na 15 mesiacov</t>
  </si>
  <si>
    <t>321486417</t>
  </si>
  <si>
    <t>3811810033a</t>
  </si>
  <si>
    <t>Prenájom mobilnej bunky ako kancelárie stavebnej časti, 1 ks na  15 mesiacov</t>
  </si>
  <si>
    <t>1768800748</t>
  </si>
  <si>
    <t>3811810033at</t>
  </si>
  <si>
    <t>Prenájom mobilnej bunky ako kancelárie technologickej časti, 1 ks na  15 mesiacov</t>
  </si>
  <si>
    <t>-1644667876</t>
  </si>
  <si>
    <t>3811810033au</t>
  </si>
  <si>
    <t>Prenájom mobilnej bunky ako sklad druhotných surovíni, 1 ks na  15 mesiacov</t>
  </si>
  <si>
    <t>1971139286</t>
  </si>
  <si>
    <t>3811810033av</t>
  </si>
  <si>
    <t>Prenájom skladového kontajnera, 1 ks na  15 mesiacov</t>
  </si>
  <si>
    <t>218173268</t>
  </si>
  <si>
    <t>605420000102</t>
  </si>
  <si>
    <t>Rezivo stavebné zo smreku - hranoly hranené, stredové rezivo EBW hr. 150x150mm, impregnované</t>
  </si>
  <si>
    <t>-976585079</t>
  </si>
  <si>
    <t>564772111.S1</t>
  </si>
  <si>
    <t>Podklad alebo kryt z kameniva hrubého drveného veľ. 4-32 mm (vibr.štrk) po zhut.hr. 250 mm</t>
  </si>
  <si>
    <t>347015591</t>
  </si>
  <si>
    <t>564831111.S1</t>
  </si>
  <si>
    <t>Podklad zo štrkodrviny vel. 4-32mm s rozprestretím a zhutnením, po zhutnení hr. 100 mm</t>
  </si>
  <si>
    <t>-1473757130</t>
  </si>
  <si>
    <t>564871111.S</t>
  </si>
  <si>
    <t>Kryt zo štrkodrviny vel. 4-32mm s rozprestretím a zhutnením, po zhutnení hr. 250 mm</t>
  </si>
  <si>
    <t>-1266573448</t>
  </si>
  <si>
    <t>584921121.S</t>
  </si>
  <si>
    <t>Zhotovenie spevnenej plochy z cest., panelov osadených do lôžka z kameniva hr.50 mm</t>
  </si>
  <si>
    <t>-1098928146</t>
  </si>
  <si>
    <t>593810001102.S</t>
  </si>
  <si>
    <t>Cestný panel IZD 300/200/22 JP 20 ton, lxšxv 3000x2000x220 mm</t>
  </si>
  <si>
    <t>1630720486</t>
  </si>
  <si>
    <t>871211404.S</t>
  </si>
  <si>
    <t>Potrubie vodovodné z PE 100 SDR11/PN16 zvárané natupo D 50x4,6 mm</t>
  </si>
  <si>
    <t>2047820341</t>
  </si>
  <si>
    <t>871319011.S</t>
  </si>
  <si>
    <t>Demontáž vodovodného potrubia z plastových rúr od DN 150 do DN 300 -0,01770 t</t>
  </si>
  <si>
    <t>423892002</t>
  </si>
  <si>
    <t>871361480.S</t>
  </si>
  <si>
    <t>Potrubie vodovodné z PE 100 SDR17/PN10 zvárané natupo D 225x13,4 mm</t>
  </si>
  <si>
    <t>1749202998</t>
  </si>
  <si>
    <t>877211004.S</t>
  </si>
  <si>
    <t>Montáž tvarovky vodovodného potrubia z PE 100 zváranej natupo D 50 mm</t>
  </si>
  <si>
    <t>2123036802</t>
  </si>
  <si>
    <t>286530020300.S</t>
  </si>
  <si>
    <t>Koleno 90° na tupo PE 100, na vodu, , SDR 11 D 50 mm</t>
  </si>
  <si>
    <t>-324115003</t>
  </si>
  <si>
    <t>286220029200.S</t>
  </si>
  <si>
    <t>Prechodka PE/mosadz s vonkajším závitom PE 100 SDR 11 D 50/2"</t>
  </si>
  <si>
    <t>1561360342</t>
  </si>
  <si>
    <t>899912101.S</t>
  </si>
  <si>
    <t>Montáž oceľových chráničiek D 159x10</t>
  </si>
  <si>
    <t>-1736828710</t>
  </si>
  <si>
    <t>142110002400.S</t>
  </si>
  <si>
    <t>Rúra oceľová bezšvová hladká kruhová d 159 mm, hr. steny 10,0 mm, ozn.11 353.0</t>
  </si>
  <si>
    <t>946740950</t>
  </si>
  <si>
    <t>915940021.S</t>
  </si>
  <si>
    <t>Montáž gumenného káblového mosta rozmeru 800 x 600 x 60 mm</t>
  </si>
  <si>
    <t>-400360671</t>
  </si>
  <si>
    <t>404490009100</t>
  </si>
  <si>
    <t>Káblový most s vekom čierny (270 + 271), dxšxv 800x600x60 mm</t>
  </si>
  <si>
    <t>-952935586</t>
  </si>
  <si>
    <t>224657981</t>
  </si>
  <si>
    <t>938909315.S</t>
  </si>
  <si>
    <t>Odstránenie blata, prachu alebo hlineného nánosu, z povrchu podkladu alebo krytu bet. alebo asfalt. zametacou kefou, 180m2  po dobu 15 mesiacov</t>
  </si>
  <si>
    <t>668006566</t>
  </si>
  <si>
    <t>-301848719</t>
  </si>
  <si>
    <t>617361836</t>
  </si>
  <si>
    <t>-1368865678</t>
  </si>
  <si>
    <t>-1123303409</t>
  </si>
  <si>
    <t>1558932612</t>
  </si>
  <si>
    <t>210020951.S</t>
  </si>
  <si>
    <t>Výstražná a označovacia tabuľka včítane montáže, smaltovaná, formát A3 - A4</t>
  </si>
  <si>
    <t>-528424035</t>
  </si>
  <si>
    <t>5482302112a</t>
  </si>
  <si>
    <t>Prenájom_ Tabuľka výstražná smaltovaná 131x262 - Nebezpečenstvo zakopnutia v celom areáli Est-</t>
  </si>
  <si>
    <t>1927432388</t>
  </si>
  <si>
    <t>5482302101a</t>
  </si>
  <si>
    <t>Prenájom_ Tabuľka výstražná smaltovaná 280x350 - Vysoké napätie, životu nebezpečné dotýkať sa elektrických zariadení</t>
  </si>
  <si>
    <t>37990733</t>
  </si>
  <si>
    <t>5482302113a</t>
  </si>
  <si>
    <t>Prenájom_ Tabuľka výstražná smaltovaná 131x262 - Pozor, elektromagnetické žiarenie</t>
  </si>
  <si>
    <t>-117281794</t>
  </si>
  <si>
    <t>5482302114a</t>
  </si>
  <si>
    <t>Prenájom_ Tabuľka výstražná smaltovaná 131x262 - Zákaz hasenia vodou a penovými prístrojmi</t>
  </si>
  <si>
    <t>1359684266</t>
  </si>
  <si>
    <t>5482302116a</t>
  </si>
  <si>
    <t>Prenájom_ Tabuľka výstražná smaltovaná 131x262 - Zariadenie smie používať len poverený pracovník</t>
  </si>
  <si>
    <t>-1806040028</t>
  </si>
  <si>
    <t>5482302117a</t>
  </si>
  <si>
    <t>Prenájom_ Tabuľka výstražná smaltovaná 131x262 - Pracuj v ochrannej prilbe</t>
  </si>
  <si>
    <t>1961438181</t>
  </si>
  <si>
    <t>5482302118bb</t>
  </si>
  <si>
    <t>Prenájom_ Tabuľka výstražná smaltovaná 131x262 - Nepovolaným vstup zakázaný</t>
  </si>
  <si>
    <t>-1531166321</t>
  </si>
  <si>
    <t>548230211pz</t>
  </si>
  <si>
    <t>Tabula s označením stavby velka</t>
  </si>
  <si>
    <t>549820273</t>
  </si>
  <si>
    <t>210201068</t>
  </si>
  <si>
    <t>Svetlomety výbojkové 100W, HPS, IP 43/54 na osvetlenie vedlajších komunikácií</t>
  </si>
  <si>
    <t>-2023522698</t>
  </si>
  <si>
    <t>3480013650</t>
  </si>
  <si>
    <t>Svietidlo  PHILIPS  širokožiariaci reflektor GPK 100 WB, alebo ekvivalent</t>
  </si>
  <si>
    <t>-60090815</t>
  </si>
  <si>
    <t>210204011</t>
  </si>
  <si>
    <t>Osvetľovací stožiar - oceľový do dľžky 8 m</t>
  </si>
  <si>
    <t>-1444764533</t>
  </si>
  <si>
    <t>3160100900</t>
  </si>
  <si>
    <t>Stožiar 8m ocelový, alebo ekvivalent</t>
  </si>
  <si>
    <t>1392937917</t>
  </si>
  <si>
    <t>210204011-D</t>
  </si>
  <si>
    <t>Demontáž - Osvetľovací stožiar - oceľový do dľžky 8 m</t>
  </si>
  <si>
    <t>-1965312425</t>
  </si>
  <si>
    <t>210204105</t>
  </si>
  <si>
    <t>Výložník oceľový dvojramenný - do hmotn.70 kg</t>
  </si>
  <si>
    <t>2054275892</t>
  </si>
  <si>
    <t>3160301600</t>
  </si>
  <si>
    <t>Výložník V1 2000 žiarový pozink</t>
  </si>
  <si>
    <t>36607258</t>
  </si>
  <si>
    <t>210204105-D</t>
  </si>
  <si>
    <t>Demontáž - Výložník oceľový dvojramenný - do hmotn.70 kg</t>
  </si>
  <si>
    <t>1105611052</t>
  </si>
  <si>
    <t>2102200.S</t>
  </si>
  <si>
    <t>Uzemnenie  všetkých dočasných oplotení - komplet D+M a DM</t>
  </si>
  <si>
    <t>-1158831514</t>
  </si>
  <si>
    <t>210220001.S5</t>
  </si>
  <si>
    <t>Uzemnenie kovových častí dočasných, lešenie, bunky, ...komplet D+M a DM</t>
  </si>
  <si>
    <t>1282912126</t>
  </si>
  <si>
    <t>2108100538</t>
  </si>
  <si>
    <t>Montáž prenosnej  staveništnej elektrickej rozvodnej skrine</t>
  </si>
  <si>
    <t>-329747736</t>
  </si>
  <si>
    <t>348140001403</t>
  </si>
  <si>
    <t>Elektrická staveništná rozvodná skriňa s elektromeraním hlavná, prenájom na 15 mesiacov</t>
  </si>
  <si>
    <t>1535992168</t>
  </si>
  <si>
    <t>348140001407</t>
  </si>
  <si>
    <t>Elektrická staveništná rozvodná skriňa podružná, prenájom  2ks na 15 mesiacov</t>
  </si>
  <si>
    <t>-40636444</t>
  </si>
  <si>
    <t>2108100539</t>
  </si>
  <si>
    <t>Demontáž prenosnej  staveništnej elektrickej rozvodnej skrine</t>
  </si>
  <si>
    <t>-1955152570</t>
  </si>
  <si>
    <t>210812048.S</t>
  </si>
  <si>
    <t>Kábel medený silový uložený voľne NYY 0,6/1 kV 4x16</t>
  </si>
  <si>
    <t>-1577950208</t>
  </si>
  <si>
    <t>341110017300.S</t>
  </si>
  <si>
    <t>Kábel medený NYY 4x16 mm2</t>
  </si>
  <si>
    <t>-1350455700</t>
  </si>
  <si>
    <t>210812063.S</t>
  </si>
  <si>
    <t>Kábel medený silový uložený voľne NYY 0,6/1 kV 5x16</t>
  </si>
  <si>
    <t>-2138638585</t>
  </si>
  <si>
    <t>341110018800.S</t>
  </si>
  <si>
    <t>Kábel medený NYY-J 5x16 mm2 RE</t>
  </si>
  <si>
    <t>1827908652</t>
  </si>
  <si>
    <t>210967848.S</t>
  </si>
  <si>
    <t>Demontáž - kábel medený silový s dvojitou izoláciou uložený voľne NYY 0,6/1 kV 4x16   -0,00104 t</t>
  </si>
  <si>
    <t>-1952056793</t>
  </si>
  <si>
    <t>210967863.S</t>
  </si>
  <si>
    <t>Demontáž - kábel medený silový s dvojitou izoláciou uložený voľne NYY 0,6/1 kV 5x16   -0,00126 t</t>
  </si>
  <si>
    <t>-2109508101</t>
  </si>
  <si>
    <t>Hodinové zúčtovacie sadzby</t>
  </si>
  <si>
    <t>HZS000112.S1</t>
  </si>
  <si>
    <t>Stráženie staveniska bezpečnostnou službou počas celej doby výstavby</t>
  </si>
  <si>
    <t>-1167495595</t>
  </si>
  <si>
    <t>-1053137738</t>
  </si>
  <si>
    <t xml:space="preserve">ROZPOČET  </t>
  </si>
  <si>
    <t>Stavba:   15709 - Nižná / Tr 110/22kV - komplexná rekonštrukcia</t>
  </si>
  <si>
    <t>Objekt:   Zdravotechnická inštalácia / ZTI</t>
  </si>
  <si>
    <t>S05 - SO34 Budova spoločných prevádzok / ZTI</t>
  </si>
  <si>
    <t>Objednávateľ:   Stredoslovenská distribučná, a.s.</t>
  </si>
  <si>
    <t xml:space="preserve">Zhotoviteľ:   </t>
  </si>
  <si>
    <t>Miesto:  Nižná, okres Tvrdošín, Žilinský kraj</t>
  </si>
  <si>
    <t>Č.</t>
  </si>
  <si>
    <t>Hmotnosť celkom</t>
  </si>
  <si>
    <t xml:space="preserve">Práce a dodávky HSV   </t>
  </si>
  <si>
    <t xml:space="preserve">Výkop ryhy do šírky 600 mm v horn.3 do 100 m3   </t>
  </si>
  <si>
    <t xml:space="preserve">Príplatok k cene za lepivosť pri hĺbení rýh šírky do 600 mm zapažených i nezapažených s urovnaním dna v hornine 3   </t>
  </si>
  <si>
    <t>162301101.S</t>
  </si>
  <si>
    <t xml:space="preserve">Vodorovné premiestnenie výkopku po spevnenej ceste z horniny tr.1-4, do 100 m3 na vzdialenosť do 500 m   </t>
  </si>
  <si>
    <t xml:space="preserve">Nakladanie neuľahnutého výkopku z hornín tr.1-4 do 100 m3   </t>
  </si>
  <si>
    <t xml:space="preserve">Uloženie sypaniny na skládky do 100 m3   </t>
  </si>
  <si>
    <t>171206111.S</t>
  </si>
  <si>
    <t xml:space="preserve">Uloženie zemín schopných zúrodnenia alebo zemín výsypiek do násypov predpísaných tvarov s urovnaním   </t>
  </si>
  <si>
    <t xml:space="preserve">Zásyp sypaninou so zhutnením jám, šachiet, rýh, zárezov alebo okolo objektov do 100 m3   </t>
  </si>
  <si>
    <t xml:space="preserve">Obsyp potrubia sypaninou z vhodných hornín 1 až 4 bez prehodenia sypaniny   </t>
  </si>
  <si>
    <t xml:space="preserve">Štrkopiesok frakcia 0-8 mm   </t>
  </si>
  <si>
    <t xml:space="preserve">Vodorovné konštrukcie   </t>
  </si>
  <si>
    <t xml:space="preserve">Lôžko pod potrubie, stoky a drobné objekty, v otvorenom výkope z piesku a štrkopiesku do 63 mm   </t>
  </si>
  <si>
    <t xml:space="preserve">Práce a dodávky PSV   </t>
  </si>
  <si>
    <t xml:space="preserve">Izolácie tepelné   </t>
  </si>
  <si>
    <t>713482121.S</t>
  </si>
  <si>
    <t xml:space="preserve">Montáž trubíc z PE, hr.15-20 mm,vnút.priemer do 38 mm   </t>
  </si>
  <si>
    <t>283310004700.S</t>
  </si>
  <si>
    <t xml:space="preserve">Izolačná PE trubica dxhr. 22x20 mm, nadrezaná, na izolovanie rozvodov vody, kúrenia, zdravotechniky   </t>
  </si>
  <si>
    <t>283310004800.S</t>
  </si>
  <si>
    <t xml:space="preserve">Izolačná PE trubica dxhr. 28x20 mm, nadrezaná, na izolovanie rozvodov vody, kúrenia, zdravotechniky   </t>
  </si>
  <si>
    <t>283310004900.S</t>
  </si>
  <si>
    <t xml:space="preserve">Izolačná PE trubica dxhr. 35x20 mm, nadrezaná, na izolovanie rozvodov vody, kúrenia, zdravotechniky   </t>
  </si>
  <si>
    <t>713483010.S</t>
  </si>
  <si>
    <t xml:space="preserve">Montáž technickej izolácie samolepiacej rohože hr. 20 mm na potrubia s rovnou plochou   </t>
  </si>
  <si>
    <t>356.016.00.1</t>
  </si>
  <si>
    <t xml:space="preserve">Samolepiaca zvukovo-izolačná rohož Geberit Isol Flex: B=78cm   </t>
  </si>
  <si>
    <t xml:space="preserve">Zdravotechnika - vnútorná kanalizácia   </t>
  </si>
  <si>
    <t>721171309</t>
  </si>
  <si>
    <t xml:space="preserve">Potrubie z rúr PE-HD GEBERIT Dxt 125x4,9 mm ležaté   </t>
  </si>
  <si>
    <t>721171570</t>
  </si>
  <si>
    <t xml:space="preserve">Potrubie z rúr GEBERIT SILENT - PP zvislé Dxt 75x2,6 mm   </t>
  </si>
  <si>
    <t>721171571</t>
  </si>
  <si>
    <t xml:space="preserve">Potrubie z rúr GEBERIT SILENT - PP zvislé Dxt 110x3,6 mm   </t>
  </si>
  <si>
    <t>721171580</t>
  </si>
  <si>
    <t xml:space="preserve">Potrubie z rúr GEBERIT SILENT - PP prípojné Dxt 50x2,0 mm   </t>
  </si>
  <si>
    <t>721171581</t>
  </si>
  <si>
    <t xml:space="preserve">Potrubie z rúr GEBERIT SILENT - PP prípojné Dxt 75x2,6 mm   </t>
  </si>
  <si>
    <t xml:space="preserve">Potrubie z rúr GEBERIT SILENT - PP prípojné Dxt 90x2,6 mm   </t>
  </si>
  <si>
    <t>721171582</t>
  </si>
  <si>
    <t xml:space="preserve">Potrubie z rúr GEBERIT SILENT - PP prípojné Dxt 110x3,6 mm   </t>
  </si>
  <si>
    <t>721172503.S</t>
  </si>
  <si>
    <t xml:space="preserve">Montáž čistiaceho kusu pre odhlučnené potrubia DN 110   </t>
  </si>
  <si>
    <t>390.527.14.1</t>
  </si>
  <si>
    <t xml:space="preserve">Čistiaca tvarovka Geberit Silent-PP 90° s kruhovým servisným otvorom: d=110mm   </t>
  </si>
  <si>
    <t>721274112.S</t>
  </si>
  <si>
    <t xml:space="preserve">Montáž ventilačných hlavíc - iných typov DN 100   </t>
  </si>
  <si>
    <t>HL810</t>
  </si>
  <si>
    <t xml:space="preserve">Vetracia sada HL810 DN110   </t>
  </si>
  <si>
    <t>721290009.S</t>
  </si>
  <si>
    <t xml:space="preserve">Montáž privzdušňovacieho ventilu pre odpadové potrubia DN 75   </t>
  </si>
  <si>
    <t>551610001100</t>
  </si>
  <si>
    <t xml:space="preserve">Privzdušňovacia hlavica podomietková HL905, DN 50/75, (13 l/s), 0°až + 60°C, tr. A I, s krytkou, vnútorná kanalizácia, ABS   </t>
  </si>
  <si>
    <t>721290111.S</t>
  </si>
  <si>
    <t xml:space="preserve">Ostatné - skúška tesnosti kanalizácie v objektoch vodou do DN 125   </t>
  </si>
  <si>
    <t>998721102.S</t>
  </si>
  <si>
    <t xml:space="preserve">Presun hmôt pre vnútornú kanalizáciu v objektoch výšky nad 6 do 12 m   </t>
  </si>
  <si>
    <t xml:space="preserve">Zdravotechnika - vnútorný vodovod   </t>
  </si>
  <si>
    <t>722171312</t>
  </si>
  <si>
    <t xml:space="preserve">Plasthliníkové potrubie z viacvrstvových rúr PE Geberit Mepla v tyčiach spájané lisovaním dxt 20x2,5 mm   </t>
  </si>
  <si>
    <t>722171313</t>
  </si>
  <si>
    <t xml:space="preserve">Plasthliníkové potrubie z viacvrstvových rúr PE Geberit Mepla v tyčiach spájané lisovaním dxt 26x3 mm   </t>
  </si>
  <si>
    <t>722171314</t>
  </si>
  <si>
    <t xml:space="preserve">Plasthliníkové potrubie z viacvrstvových rúr PE Geberit Mepla v tyčiach spájané lisovaním dxt 32x3 mm   </t>
  </si>
  <si>
    <t>722173181.S</t>
  </si>
  <si>
    <t xml:space="preserve">Montáž plasthliníkovej nástenky pre vodu lisovaním D 20 mm   </t>
  </si>
  <si>
    <t>612.293.00.5</t>
  </si>
  <si>
    <t xml:space="preserve">Nástenka Geberit Mepla , d=20mm, Rp=1/2"   </t>
  </si>
  <si>
    <t>722221010.S</t>
  </si>
  <si>
    <t xml:space="preserve">Montáž guľového kohúta závitového priameho pre vodu G 1/2   </t>
  </si>
  <si>
    <t>551110004900.S</t>
  </si>
  <si>
    <t xml:space="preserve">Guľový uzáver 1/2" s manometrom   </t>
  </si>
  <si>
    <t>722221015.S</t>
  </si>
  <si>
    <t xml:space="preserve">Montáž guľového kohúta závitového priameho pre vodu G 3/4   </t>
  </si>
  <si>
    <t>551110005000.S</t>
  </si>
  <si>
    <t xml:space="preserve">Guľový uzáver 3/4"   </t>
  </si>
  <si>
    <t xml:space="preserve">Montáž guľového kohúta závitového priameho pre vodu G 1   </t>
  </si>
  <si>
    <t xml:space="preserve">Guľový uzáver 1"   </t>
  </si>
  <si>
    <t>722221083.S</t>
  </si>
  <si>
    <t xml:space="preserve">Montáž guľového kohúta vypúšťacieho závitového G 3/4   </t>
  </si>
  <si>
    <t>551110011300.S</t>
  </si>
  <si>
    <t xml:space="preserve">Guľový uzáver vypúšťací 3/4"   </t>
  </si>
  <si>
    <t>722221175.S</t>
  </si>
  <si>
    <t xml:space="preserve">Montáž poistného ventilu závitového pre vodu G 3/4   </t>
  </si>
  <si>
    <t>551210021900</t>
  </si>
  <si>
    <t xml:space="preserve">Ventil poistný 3/4”   </t>
  </si>
  <si>
    <t xml:space="preserve">Montáž spätného ventilu závitového G 1   </t>
  </si>
  <si>
    <t>551110016800.S</t>
  </si>
  <si>
    <t xml:space="preserve">Spätný ventil Honeywell RV 277, 1"   </t>
  </si>
  <si>
    <t>722221310.S</t>
  </si>
  <si>
    <t xml:space="preserve">Montáž spätnej klapky závitovej pre vodu G 3/4   </t>
  </si>
  <si>
    <t>551190000900.S</t>
  </si>
  <si>
    <t xml:space="preserve">Spätná klapka 3/4"   </t>
  </si>
  <si>
    <t>722221370.S</t>
  </si>
  <si>
    <t xml:space="preserve">Montáž vodovodného filtra závitového G 1   </t>
  </si>
  <si>
    <t>422010003400.S</t>
  </si>
  <si>
    <t xml:space="preserve">Filter s preplachom Honeywell F76S 1"   </t>
  </si>
  <si>
    <t xml:space="preserve">Montáž vodomeru závitového jednovtokového suchobežného G 1   </t>
  </si>
  <si>
    <t>281731</t>
  </si>
  <si>
    <t xml:space="preserve">Vodomer Qn2,5 , DN20, připojovací závit 1"   </t>
  </si>
  <si>
    <t>722290226.S</t>
  </si>
  <si>
    <t xml:space="preserve">Tlaková skúška vodovodného potrubia závitového do DN 50   </t>
  </si>
  <si>
    <t>722290234.S</t>
  </si>
  <si>
    <t xml:space="preserve">Prepláchnutie a dezinfekcia vodovodného potrubia do DN 80   </t>
  </si>
  <si>
    <t>998722102.S</t>
  </si>
  <si>
    <t xml:space="preserve">Presun hmôt pre vnútorný vodovod v objektoch výšky nad 6 do 12 m   </t>
  </si>
  <si>
    <t>725</t>
  </si>
  <si>
    <t xml:space="preserve">Zdravotechnika - zariaďovacie predmety   </t>
  </si>
  <si>
    <t>725149715.S</t>
  </si>
  <si>
    <t xml:space="preserve">Montáž predstenového systému záchodov do ľahkých stien s kovovou konštrukciou   </t>
  </si>
  <si>
    <t>552370000400</t>
  </si>
  <si>
    <t xml:space="preserve">Predstenový systém DuoFix pre závesné WC, výška 1140 mm so splachovacou podomietkovou nádržou Sigma 80, plast   </t>
  </si>
  <si>
    <t>725119410.S</t>
  </si>
  <si>
    <t xml:space="preserve">Montáž záchodovej misy keramickej zavesenej s rovným odpadom   </t>
  </si>
  <si>
    <t>642360000500.S</t>
  </si>
  <si>
    <t xml:space="preserve">Misa záchodová keramická závesná so splachovacím okruhom   </t>
  </si>
  <si>
    <t>725291112.S</t>
  </si>
  <si>
    <t xml:space="preserve">Montáž záchodového sedadla s poklopom   </t>
  </si>
  <si>
    <t>554330000300.S</t>
  </si>
  <si>
    <t xml:space="preserve">Záchodové sedadlo plastové s poklopom   </t>
  </si>
  <si>
    <t>725149760.S</t>
  </si>
  <si>
    <t xml:space="preserve">Montáž predstenového systému umývadiel  do ľahkých stien s kovovou konštrukciou   </t>
  </si>
  <si>
    <t>111.480.00.2</t>
  </si>
  <si>
    <t xml:space="preserve">Prvok Geberit Duofix pre umývadlo, 112 cm, stojančeková armatúra, s podomietkovou zápachovou uzávierkou   </t>
  </si>
  <si>
    <t>KS</t>
  </si>
  <si>
    <t>725219401.S</t>
  </si>
  <si>
    <t xml:space="preserve">Montáž umývadla keramického na skrutky do muriva, bez výtokovej armatúry   </t>
  </si>
  <si>
    <t>642110004300.S</t>
  </si>
  <si>
    <t xml:space="preserve">Umývadlo keramické   </t>
  </si>
  <si>
    <t>725829601.S</t>
  </si>
  <si>
    <t xml:space="preserve">Montáž batérie umývadlovej stojankovej, pákovej alebo klasickej s mechanickým ovládaním   </t>
  </si>
  <si>
    <t>551450003800.S</t>
  </si>
  <si>
    <t xml:space="preserve">Batéria umývadlová stojanková páková   </t>
  </si>
  <si>
    <t>725869301.S</t>
  </si>
  <si>
    <t xml:space="preserve">Montáž zápachovej uzávierky pre zariaďovacie predmety, umývadlovej do D 40 mm   </t>
  </si>
  <si>
    <t>551620006400.S</t>
  </si>
  <si>
    <t xml:space="preserve">Zápachová uzávierka - sifón pre umývadlá DN 40   </t>
  </si>
  <si>
    <t>725149780.S</t>
  </si>
  <si>
    <t xml:space="preserve">Montáž predstenového systému sprchy do ľahkých stien s kovovou konštrukciou   </t>
  </si>
  <si>
    <t>111.740.00.2</t>
  </si>
  <si>
    <t xml:space="preserve">Prvok Geberit Duofix pre sprchu a kúpeľňovú vaňu, 98–112 cm, nadomietková nástenná armatúra   </t>
  </si>
  <si>
    <t>725849201.S</t>
  </si>
  <si>
    <t xml:space="preserve">Montáž batérie sprchovej nástennej pákovej, klasickej   </t>
  </si>
  <si>
    <t>551450002600.S</t>
  </si>
  <si>
    <t xml:space="preserve">Batéria sprchová nástenná páková   </t>
  </si>
  <si>
    <t>725849307.S</t>
  </si>
  <si>
    <t xml:space="preserve">Montáž ručnej sprchy nástennej   </t>
  </si>
  <si>
    <t>552260002060.S</t>
  </si>
  <si>
    <t xml:space="preserve">Sprcha ručná, hadica 150 cm, držiak malý, pripojenie G1/2", chróm   </t>
  </si>
  <si>
    <t>725241112.S</t>
  </si>
  <si>
    <t xml:space="preserve">Montáž sprchovej vaničky akrylátovej štvorcovej 900x900 mm   </t>
  </si>
  <si>
    <t>554230002100.S</t>
  </si>
  <si>
    <t xml:space="preserve">Sprchová vanička štvorcová akrylátová s nožičkami rozmer 900x900 mm   </t>
  </si>
  <si>
    <t>725245103.S</t>
  </si>
  <si>
    <t xml:space="preserve">Montáž sprchových dverí do niky na vaničku, otváravé, jednokrídlové, so sklenenou výplňou, do výšky 2000 mm a šírky 900 mm   </t>
  </si>
  <si>
    <t>552260001500.S</t>
  </si>
  <si>
    <t xml:space="preserve">Sprchové dvere jednodielne rozmer 900x1950 mm, 6 mm bezpečnostné sklo   </t>
  </si>
  <si>
    <t>725869340.S</t>
  </si>
  <si>
    <t xml:space="preserve">Montáž zápachovej uzávierky pre zariaďovacie predmety, sprchovej do D 50 mm   </t>
  </si>
  <si>
    <t>551620003400.S</t>
  </si>
  <si>
    <t xml:space="preserve">Zápachová uzávierka sprchových vaničiek DN 40/50   </t>
  </si>
  <si>
    <t>725149805.S</t>
  </si>
  <si>
    <t xml:space="preserve">Montáž predstenového systému výleviek do ľahkých stien s kovovou konštrukciou   </t>
  </si>
  <si>
    <t>552370001110</t>
  </si>
  <si>
    <t xml:space="preserve">Predstenový systém Duofix pre výlevku, 130 cm, nadomietková nástenná armatúra   </t>
  </si>
  <si>
    <t>725332320.S</t>
  </si>
  <si>
    <t xml:space="preserve">Montáž výlevky keramickej závesnej bez výtokovej armatúry   </t>
  </si>
  <si>
    <t>642710000300.S</t>
  </si>
  <si>
    <t xml:space="preserve">Výlevka závesná keramická so sklápacím roštom   </t>
  </si>
  <si>
    <t>725829801.S</t>
  </si>
  <si>
    <t xml:space="preserve">Montáž batérie výlevkovej nástennej pákovej alebo klasickej s mechanickým ovládaním   </t>
  </si>
  <si>
    <t>551450003500.S</t>
  </si>
  <si>
    <t xml:space="preserve">Batéria výlevková nástenná páková   </t>
  </si>
  <si>
    <t>725869351.S</t>
  </si>
  <si>
    <t xml:space="preserve">Montáž zápachovej uzávierky pre zariaďovacie predmety, výlevkovej do D 50 mm   </t>
  </si>
  <si>
    <t>551620014100.S</t>
  </si>
  <si>
    <t xml:space="preserve">Zápachová uzávierka kolenová d 50/50 mm, pre výlevku   </t>
  </si>
  <si>
    <t>725319113.S</t>
  </si>
  <si>
    <t xml:space="preserve">Montáž kuchynských drezov jednoduchých, hranatých s rozmerom do 800x600 mm, bez výtokových armatúr   </t>
  </si>
  <si>
    <t>DR60/80</t>
  </si>
  <si>
    <t xml:space="preserve">Drez 60x80 celoplošný s odkvapom pravý - nerez   </t>
  </si>
  <si>
    <t xml:space="preserve">Montáž batérie drezovej stojankovej, pákovej alebo klasickej s mechanickým ovládaním   </t>
  </si>
  <si>
    <t>551450000600.S</t>
  </si>
  <si>
    <t xml:space="preserve">Batéria drezová stojanková páková   </t>
  </si>
  <si>
    <t>725869311.S</t>
  </si>
  <si>
    <t xml:space="preserve">Montáž zápachovej uzávierky pre zariaďovacie predmety, drezovej do D 50 mm (pre jeden drez)   </t>
  </si>
  <si>
    <t>551620007100.S</t>
  </si>
  <si>
    <t xml:space="preserve">Zápachová uzávierka- sifón pre jednodielne drezy DN 50   </t>
  </si>
  <si>
    <t>725539140.S</t>
  </si>
  <si>
    <t xml:space="preserve">Montáž elektrického prietokového ohrievača   </t>
  </si>
  <si>
    <t>HA3KDL3210</t>
  </si>
  <si>
    <t xml:space="preserve">Elektrický prietokový ohrievač vody HAKL 3K-DL 7-21 kW   </t>
  </si>
  <si>
    <t>725819402.S</t>
  </si>
  <si>
    <t xml:space="preserve">Montáž ventilu bez pripojovacej rúrky G 1/2   </t>
  </si>
  <si>
    <t>551110020600.S</t>
  </si>
  <si>
    <t xml:space="preserve">Ventil rohový SCHELL 1/2" - 3/8" s dvojitou spätnou klapkou, dlhé telo, samotesniaci pripojovací závit   </t>
  </si>
  <si>
    <t>725869380.S</t>
  </si>
  <si>
    <t xml:space="preserve">Montáž zápachovej uzávierky pre zariaďovacie predmety, ostatných typov do D 32 mm   </t>
  </si>
  <si>
    <t>551620027100</t>
  </si>
  <si>
    <t xml:space="preserve">Vtokový lievik HL21, DN 32, (0,17 l/s), s protizápachovým uzáverom, vetranie a klimatizácia, PP   </t>
  </si>
  <si>
    <t>998725102.S</t>
  </si>
  <si>
    <t xml:space="preserve">Presun hmôt pre zariaďovacie predmety v objektoch výšky nad 6 do 12 m   </t>
  </si>
  <si>
    <t xml:space="preserve">Celkom   </t>
  </si>
  <si>
    <t>S15 - SO63 Dažďová kanalizácia/ ZTI</t>
  </si>
  <si>
    <t xml:space="preserve">Čerpanie vody na dopravnú výšku do 10 m s priemerným prítokom litrov za minútu do 100 l   </t>
  </si>
  <si>
    <t xml:space="preserve">Pohotovosť záložnej čerpacej súpravy pre výšku do 10 m, s prítokom litrov za minútu do 100 l   </t>
  </si>
  <si>
    <t xml:space="preserve">Výkop nezapaženej jamy v hornine 3, nad 100 do 1000 m3   </t>
  </si>
  <si>
    <t xml:space="preserve">Hĺbenie nezapažených jám a zárezov. Príplatok za lepivosť horniny 3   </t>
  </si>
  <si>
    <t xml:space="preserve">Výkop ryhy šírky 600-2000mm horn.3 od 100 do 1000 m3   </t>
  </si>
  <si>
    <t xml:space="preserve">Príplatok k cenám za lepivosť pri hĺbení rýh š. nad 600 do 2 000 mm zapaž. i nezapažených, s urovnaním dna v hornine 3   </t>
  </si>
  <si>
    <t>133201201.S</t>
  </si>
  <si>
    <t xml:space="preserve">Výkop šachty nezapaženej, hornina 3 do 100 m3   </t>
  </si>
  <si>
    <t>133201209.S</t>
  </si>
  <si>
    <t xml:space="preserve">Príplatok k cenám za lepivosť horniny tr.3   </t>
  </si>
  <si>
    <t>151101101.S</t>
  </si>
  <si>
    <t xml:space="preserve">Paženie a rozopretie stien rýh pre podzemné vedenie, príložné do 2 m   </t>
  </si>
  <si>
    <t>151101111.S</t>
  </si>
  <si>
    <t xml:space="preserve">Odstránenie paženia rýh pre podzemné vedenie, príložné hĺbky do 2 m   </t>
  </si>
  <si>
    <t xml:space="preserve">Vodorovné premiestnenie výkopku po spevnenej ceste z horniny tr.1-4, nad 100 do 1000 m3 na vzdialenosť nad 50 do 500 m   </t>
  </si>
  <si>
    <t xml:space="preserve">Nakladanie neuľahnutého výkopku z hornín tr.1-4 nad 100 do 1000 m3   </t>
  </si>
  <si>
    <t xml:space="preserve">Uloženie sypaniny na skládky nad 100 do 1000 m3   </t>
  </si>
  <si>
    <t xml:space="preserve">Zásyp sypaninou so zhutnením jám, šachiet, rýh, zárezov alebo okolo objektov nad 100 do 1000 m3   </t>
  </si>
  <si>
    <t>583310003400.S</t>
  </si>
  <si>
    <t xml:space="preserve">Štrkopiesok frakcia 0-63 mm   </t>
  </si>
  <si>
    <t>583310002000.S</t>
  </si>
  <si>
    <t xml:space="preserve">Kamenivo ťažené hrubé frakcia 32-63 mm   </t>
  </si>
  <si>
    <t>175101201.S</t>
  </si>
  <si>
    <t xml:space="preserve">Obsyp objektov sypaninou z vhodných hornín 1 až 4 bez prehodenia sypaniny   </t>
  </si>
  <si>
    <t>583410002000.S</t>
  </si>
  <si>
    <t xml:space="preserve">Kamenivo drvené hrubé frakcia 8-16 mm   </t>
  </si>
  <si>
    <t xml:space="preserve">Zakladanie   </t>
  </si>
  <si>
    <t>279100001.S</t>
  </si>
  <si>
    <t xml:space="preserve">Prestup v základoch z nerez. rúry dĺžky do 250 mm, DN 80, potrubie vonk.pr. 20-40 mm s tesniacou sadou   </t>
  </si>
  <si>
    <t>457572213.S</t>
  </si>
  <si>
    <t xml:space="preserve">Filtračné vrstvy z ťaženého hrubého kameniva bez zhutnenia, zrnitosti 8-16 mm drveného   </t>
  </si>
  <si>
    <t xml:space="preserve">Rúrové vedenie   </t>
  </si>
  <si>
    <t>871171112.S</t>
  </si>
  <si>
    <t xml:space="preserve">Montáž vodovodného potrubia z dvojvsrtvového PE 100 SDR11, zváraných elektrotvarovkami D 32x3,0 mm   </t>
  </si>
  <si>
    <t>286130033400.S</t>
  </si>
  <si>
    <t xml:space="preserve">Rúra HDPE na vodu PE100 PN16 SDR11 32x3,0x100 m   </t>
  </si>
  <si>
    <t>871324004.S</t>
  </si>
  <si>
    <t xml:space="preserve">Montáž kanalizačného PP potrubia hladkého plnostenného SN 10 DN 150   </t>
  </si>
  <si>
    <t>286140001200.S</t>
  </si>
  <si>
    <t xml:space="preserve">Rúra hladká PP pre gravitačnú kanalizáciu DN 160, SN 10, dĺ. 5 m   </t>
  </si>
  <si>
    <t>871354006.S</t>
  </si>
  <si>
    <t xml:space="preserve">Montáž kanalizačného PP potrubia hladkého plnostenného SN 10 DN 200   </t>
  </si>
  <si>
    <t>286140001600.S</t>
  </si>
  <si>
    <t xml:space="preserve">Rúra hladká PP pre gravitačnú kanalizáciu DN 200, SN 10, dĺ. 5 m   </t>
  </si>
  <si>
    <t>877274002.S</t>
  </si>
  <si>
    <t xml:space="preserve">Montáž kanalizačného PP kolena DN 125   </t>
  </si>
  <si>
    <t>286540069200.S</t>
  </si>
  <si>
    <t xml:space="preserve">Koleno PP, DN 125x45° hladké pre gravitačnú kanalizáciu   </t>
  </si>
  <si>
    <t xml:space="preserve">Montáž kanalizačného PP kolena DN 150   </t>
  </si>
  <si>
    <t>286540069700.S</t>
  </si>
  <si>
    <t xml:space="preserve">Koleno PP, DN 160x45° hladké pre gravitačnú kanalizáciu   </t>
  </si>
  <si>
    <t>877324052.S</t>
  </si>
  <si>
    <t xml:space="preserve">Montáž kanalizačnej PP redukcie DN 150/125   </t>
  </si>
  <si>
    <t>286540083500.S</t>
  </si>
  <si>
    <t xml:space="preserve">Redukcia PP, DN 160/125 hladká pre gravitačnú kanalizáciu   </t>
  </si>
  <si>
    <t>877354054.S</t>
  </si>
  <si>
    <t xml:space="preserve">Montáž kanalizačnej PP redukcie DN 200/150   </t>
  </si>
  <si>
    <t>286540083600.S</t>
  </si>
  <si>
    <t xml:space="preserve">Redukcia PP, DN 200/160 hladká pre gravitačnú kanalizáciu   </t>
  </si>
  <si>
    <t>892233111.S</t>
  </si>
  <si>
    <t xml:space="preserve">Preplach a dezinfekcia vodovodného potrubia DN od 40 do 70   </t>
  </si>
  <si>
    <t>892241111.S</t>
  </si>
  <si>
    <t xml:space="preserve">Ostatné práce na rúrovom vedení, tlakové skúšky vodovodného potrubia DN do 80   </t>
  </si>
  <si>
    <t xml:space="preserve">Skúška tesnosti kanalizácie D 150 mm   </t>
  </si>
  <si>
    <t xml:space="preserve">Skúška tesnosti kanalizácie D 200 mm   </t>
  </si>
  <si>
    <t xml:space="preserve">Montáž PP revíznej kanalizačnej šachty priemeru 600 mm do výšky šachty 2 m s plastovým poklopom   </t>
  </si>
  <si>
    <t>961081031.S</t>
  </si>
  <si>
    <t xml:space="preserve">Montáž perforácie kanalizačnej rúry DN 600   </t>
  </si>
  <si>
    <t>11900961001</t>
  </si>
  <si>
    <t xml:space="preserve">Rúra PP DN 600 - šachtové predĺženie PP DN600/2000 mm   </t>
  </si>
  <si>
    <t xml:space="preserve">Plastový poklop tr. zaťaženia A15, 600 mm na šachtové rúry   </t>
  </si>
  <si>
    <t xml:space="preserve">Tesnenie z PVC k plastovému poklopu tr. zaťaženia A15, 600 mm   </t>
  </si>
  <si>
    <t xml:space="preserve">Zriadenie kanalizačného vpustu uličného z betónových dielcov typ UV-50, UVB-50   </t>
  </si>
  <si>
    <t xml:space="preserve">TBV-Q 390/60/10a vyrov. prstenec pre rám 500x500   </t>
  </si>
  <si>
    <t>V2289206</t>
  </si>
  <si>
    <t xml:space="preserve">TBV-Q 450/195/5c skruž horná   </t>
  </si>
  <si>
    <t xml:space="preserve">TBV-Q 450/295/6a skruž stredová   </t>
  </si>
  <si>
    <t>V2289228</t>
  </si>
  <si>
    <t xml:space="preserve">TBV-Q 450/940/2k V vysoké kalové dno s horným výtokom DN 200   </t>
  </si>
  <si>
    <t xml:space="preserve">Montáž vsakovacieho bloku 1200x600x400 mm vrátane geotextílie   </t>
  </si>
  <si>
    <t>LF110000W</t>
  </si>
  <si>
    <t xml:space="preserve">Aquacell vsakovací blok 1200x600x400   </t>
  </si>
  <si>
    <t>LF110830W</t>
  </si>
  <si>
    <t xml:space="preserve">Aquacell šachtový adaptér 425   </t>
  </si>
  <si>
    <t>LF110700W</t>
  </si>
  <si>
    <t xml:space="preserve">Aquacell nátok 315/200   </t>
  </si>
  <si>
    <t>lgt54641</t>
  </si>
  <si>
    <t xml:space="preserve">Azura Geotextília PP 200g 5,0x100m   </t>
  </si>
  <si>
    <t xml:space="preserve">Montáž bočnej dosky k vsakovaciemu bloku   </t>
  </si>
  <si>
    <t>LF110750W</t>
  </si>
  <si>
    <t xml:space="preserve">Aquacell bočná doska 1200x400   </t>
  </si>
  <si>
    <t xml:space="preserve">Montáž dna k vsakovaciemu bloku 1200x600 mm   </t>
  </si>
  <si>
    <t>LF110600W</t>
  </si>
  <si>
    <t xml:space="preserve">Aquacell spodná doska 1200x600   </t>
  </si>
  <si>
    <t xml:space="preserve">Montáž filtračnej šachty k systému vsakovacích blokov 425 mm do výšky 2m s poklopom   </t>
  </si>
  <si>
    <t>LF152152</t>
  </si>
  <si>
    <t xml:space="preserve">Filtračná šachta O425mm, výška 2m , bez poklopu   </t>
  </si>
  <si>
    <t>3030275</t>
  </si>
  <si>
    <t xml:space="preserve">Liat. poklop D400 s teleskopickou rúrou l=375mm, DN 315   </t>
  </si>
  <si>
    <t xml:space="preserve">Osadenie liatinovej mreže vrátane rámu a koša na bahno hmotnosti jednotlivo nad 100 do 150 kg   </t>
  </si>
  <si>
    <t>P43400P55</t>
  </si>
  <si>
    <t xml:space="preserve">Mreža vtoková hranatá , 500x500mm, Tr.D400kN   </t>
  </si>
  <si>
    <t>386991115.S</t>
  </si>
  <si>
    <t xml:space="preserve">Montáž odlučovača ropných látok, nerezového, s prietokom do 6 l/s   </t>
  </si>
  <si>
    <t>592230001100.S</t>
  </si>
  <si>
    <t xml:space="preserve">ORL-UV CRC5 pr.329/380, h=654 mm   </t>
  </si>
  <si>
    <t xml:space="preserve">Označenie kanalizačného potrubia hnedou výstražnou fóliou   </t>
  </si>
  <si>
    <t xml:space="preserve">Presun hmôt HSV   </t>
  </si>
  <si>
    <t xml:space="preserve">Presun hmôt pre rúrové vedenie hĺbené z rúr z plast., hmôt alebo sklolamin. v otvorenom výkope   </t>
  </si>
  <si>
    <t>721242121.S</t>
  </si>
  <si>
    <t xml:space="preserve">Lapač strešných splavenín plastový univerzálny priamy DN 125   </t>
  </si>
  <si>
    <t>286630056150</t>
  </si>
  <si>
    <t xml:space="preserve">Lapač strešných naplavenín HL600NG, DN 110/125 s kĺbom na odtoku, lapačom nečistôt, protizápachovou nezámrznou klapkou, čistiacim krytom, pohľadové diely z liatiny   </t>
  </si>
  <si>
    <t xml:space="preserve">Montáže potrubia   </t>
  </si>
  <si>
    <t>230203161.S</t>
  </si>
  <si>
    <t xml:space="preserve">Montáž kolena 45° elektrotvarovkového PE 100 SDR 11 D 32 mm   </t>
  </si>
  <si>
    <t>286530185600.S</t>
  </si>
  <si>
    <t xml:space="preserve">Koleno 45° elektrotvarovkové 45° PE 100 SDR 11 D 32 mm   </t>
  </si>
  <si>
    <t>230203182.S</t>
  </si>
  <si>
    <t xml:space="preserve">Montáž kolena 90° elektrotvarovkového PE 100 SDR 11 D 32 mm   </t>
  </si>
  <si>
    <t>286530186900.S</t>
  </si>
  <si>
    <t xml:space="preserve">Koleno 90° elektrotvarovkové 90° PE 100 SDR 11 D 32 mm   </t>
  </si>
  <si>
    <t>230203202.S</t>
  </si>
  <si>
    <t xml:space="preserve">Montáž kusa T-kusu s predĺženou odbočkou a objímkou PE 100 SDR 11 D 32 mm   </t>
  </si>
  <si>
    <t>286530074000.S</t>
  </si>
  <si>
    <t xml:space="preserve">Elektrotvarovka T-kus s predĺženou odbočkou a objímkou PE 100 SDR 11 D 32/32 mm   </t>
  </si>
  <si>
    <t>35-M</t>
  </si>
  <si>
    <t xml:space="preserve">Montáž čerpadiel, kompresorov a vodohospodárskych zariadení   </t>
  </si>
  <si>
    <t>350150001.S</t>
  </si>
  <si>
    <t xml:space="preserve">Čerpadlo ponorné na čerpanie vody   </t>
  </si>
  <si>
    <t>426120000200.S</t>
  </si>
  <si>
    <t xml:space="preserve">Čerpadlo ponorné Pumpa blue line PSDR400P   </t>
  </si>
  <si>
    <t>S16 - SO66 Žumpa/ ZTI</t>
  </si>
  <si>
    <t>451541111.S</t>
  </si>
  <si>
    <t xml:space="preserve">Lôžko pod potrubie, stoky a drobné objekty, v otvorenom výkope zo štrkodrvy   </t>
  </si>
  <si>
    <t xml:space="preserve">Dosky, bloky, sedlá z betónu v otvorenom výkope tr. C 16/20   </t>
  </si>
  <si>
    <t xml:space="preserve">Debnenie v otvorenom výkope dosiek, sedlových lôžok a blokov pod potrubie,stoky a drobné objekty   </t>
  </si>
  <si>
    <t xml:space="preserve">Osadenie akumulačnej nádrže (žumpa) železobetónovej   </t>
  </si>
  <si>
    <t>594340000600</t>
  </si>
  <si>
    <t xml:space="preserve">Akumulačná nádrž (žumpa) AN 15, vonkajší rozmer lxšxv 3700x2400x2000 mm, objem nádrže 15 m3, železobetónová, vrátane stropnej dosky   </t>
  </si>
  <si>
    <t>894411311.S</t>
  </si>
  <si>
    <t xml:space="preserve">Osadenie železobetónového dielca pre šachty, skruž rovná alebo prechodová TZS   </t>
  </si>
  <si>
    <t>592240002800</t>
  </si>
  <si>
    <t xml:space="preserve">Kónus TBR-Q.1 100-63/58/12 KPS pre kanalizačnú šachtu DN 1000 TYP Q.1, hr. steny 120 mm, rozmer 1000x625x580 mm   </t>
  </si>
  <si>
    <t>592240003000</t>
  </si>
  <si>
    <t xml:space="preserve">Skruž výšky 250 mm TBS-Q.1 100/25/12 PS pre kanalizačnú šachtu DN 1000 TYP Q.1, hr. steny 120 mm, rozmer 1000x250x120 mm   </t>
  </si>
  <si>
    <t xml:space="preserve">Elastomerové tesnenie DN 1000 pre spojenie šachtových dielov kanalizačnej šachty DN 1000   </t>
  </si>
  <si>
    <t xml:space="preserve">Osadenie poklopu liatinového a oceľového vrátane rámu hmotn. nad 100 do 150 kg   </t>
  </si>
  <si>
    <t>8594183727646</t>
  </si>
  <si>
    <t xml:space="preserve">Poklop liatinový DN 600,rám Begu D400 kN   </t>
  </si>
  <si>
    <t xml:space="preserve">Skúšky vodotesnosti betónovej nádrže akéhokoľvek druhu a tvaru, s obsahom do 1000 m3   </t>
  </si>
  <si>
    <t>082110000100.S</t>
  </si>
  <si>
    <t xml:space="preserve">Voda pitná pre obyvateľstvo   </t>
  </si>
  <si>
    <t xml:space="preserve">Naplnenie a vyprázdnenie nádrže pre účely vymývacie (preplachovacie) s obsahom do 1000 m3   </t>
  </si>
  <si>
    <t>899109003.S</t>
  </si>
  <si>
    <t xml:space="preserve">Demontáž liatinových a oceľových poklopov vrátane rámov, hmotnosti nad 50 do 100 kg,  -0,1t   </t>
  </si>
  <si>
    <t>120901123.S</t>
  </si>
  <si>
    <t xml:space="preserve">Búranie konštrukcií z betónu železového a predpätého v odkopávkach,  -2,400 t   </t>
  </si>
  <si>
    <t>979081111.S</t>
  </si>
  <si>
    <t xml:space="preserve">Odvoz sutiny a vybúraných hmôt na skládku do 1 km   </t>
  </si>
  <si>
    <t>979081121.S</t>
  </si>
  <si>
    <t xml:space="preserve">Odvoz sutiny a vybúraných hmôt na skládku za každý ďalší 1 km   </t>
  </si>
  <si>
    <t>979087112.S</t>
  </si>
  <si>
    <t xml:space="preserve">Nakladanie na dopravný prostriedok pre vodorovnú dopravu sutiny   </t>
  </si>
  <si>
    <t xml:space="preserve">Poplatok za skládku - betón, tehly, dlaždice, obkladačky a keramika  (17 01), ostatné   </t>
  </si>
  <si>
    <t>S17 - SO71 Vodovodná prípojka/ ZTI</t>
  </si>
  <si>
    <t>121101111.S</t>
  </si>
  <si>
    <t xml:space="preserve">Odstránenie ornice s vodor. premiestn. na hromady, so zložením na vzdialenosť do 100 m a do 100 m3   </t>
  </si>
  <si>
    <t xml:space="preserve">Výkop nezapaženej jamy v hornine 3, do 100 m3   </t>
  </si>
  <si>
    <t>162201101.S</t>
  </si>
  <si>
    <t xml:space="preserve">Vodorovné premiestnenie výkopku z horniny 1-4 do 20m   </t>
  </si>
  <si>
    <t xml:space="preserve">Založenie trávnika parkového výsevom v rovine do 1:5   </t>
  </si>
  <si>
    <t xml:space="preserve">Osivá tráv - trávové semeno   </t>
  </si>
  <si>
    <t xml:space="preserve">Rozprestretie ornice v rovine, plocha do 500 m2, hr.do 150 mm   </t>
  </si>
  <si>
    <t>851241121.S</t>
  </si>
  <si>
    <t xml:space="preserve">Montáž potrubia z rúr liatinových tlakových hrdlových s integrovaným tesnením v otvorenom výkope DN 80   </t>
  </si>
  <si>
    <t>5005984</t>
  </si>
  <si>
    <t xml:space="preserve">Tvarovka ISO - koleno 90, 6400 D 40-40   </t>
  </si>
  <si>
    <t>5005453</t>
  </si>
  <si>
    <t xml:space="preserve">Tvarovka ISO - vonkajší závit, 6110 D 40-1"   </t>
  </si>
  <si>
    <t>871181114.S</t>
  </si>
  <si>
    <t xml:space="preserve">Montáž vodovodného potrubia z dvojvsrtvového PE 100 SDR11, zváraných elektrotvarovkami D 40x3,7 mm   </t>
  </si>
  <si>
    <t>286130033500.S</t>
  </si>
  <si>
    <t xml:space="preserve">Rúra HDPE na vodu PE100 PN16 SDR11 40x3,7x100 m   </t>
  </si>
  <si>
    <t>892372111.S</t>
  </si>
  <si>
    <t xml:space="preserve">Zabezpečenie koncov vodovodného potrubia pri tlakových skúškach DN do 300   </t>
  </si>
  <si>
    <t>893810133.S</t>
  </si>
  <si>
    <t xml:space="preserve">Osadenie vodomernej šachty kruhovej z PP samonosnej D do 1,2 m, svetlej hĺbky do 1,8 m   </t>
  </si>
  <si>
    <t>450011</t>
  </si>
  <si>
    <t xml:space="preserve">Vodomerná plastová šachta 1000/1750 , vrátane komínu, poklopu stupadiel , prechodu   </t>
  </si>
  <si>
    <t>963015141.S</t>
  </si>
  <si>
    <t xml:space="preserve">Demontáž prefabrikovanej krycej dosky kanála, šachty, žumpy do 1,0 t,  -0,05800t   </t>
  </si>
  <si>
    <t>350650</t>
  </si>
  <si>
    <t xml:space="preserve">Vodomerná súprava 1", 35065-2   </t>
  </si>
  <si>
    <t>Ing Mária Russinová</t>
  </si>
  <si>
    <t>Zar. č. 1 – Chladenie a vetranie SO 36 - Technologické domčeky</t>
  </si>
  <si>
    <t>Kondenzačná jednotka Daikin, typ: RXM20A</t>
  </si>
  <si>
    <t>Qchl: 2.00 kW; Quk: 2.5 kW; el. pripojenie: 230V / 0,5kW, hmotnosť: 36 kg</t>
  </si>
  <si>
    <t>S06_SO36a_Vyurovanie</t>
  </si>
  <si>
    <t>S06_SO36_Elektroinštalácia</t>
  </si>
  <si>
    <t>S05_SO34_Budová spoločných prevádzok</t>
  </si>
  <si>
    <t>ZRN</t>
  </si>
  <si>
    <t>S05_SO34.01_ASR (+ statika)</t>
  </si>
  <si>
    <t>S09_SO42.01_ASR (+ Statika)</t>
  </si>
  <si>
    <t>S09_SO42.03_Výzbroj káblových trás</t>
  </si>
  <si>
    <t>S09_SO42.04_Systémové prestupy</t>
  </si>
  <si>
    <t>S05_SO34.07_Výzbroj káblových trás</t>
  </si>
  <si>
    <t>S05_SO34.08_Systémové prestupy</t>
  </si>
  <si>
    <t>S10_SO45_Hrubá úprava terénu</t>
  </si>
  <si>
    <t>S10_SO46_Konečná úprava terénu</t>
  </si>
  <si>
    <t>S16_SO66_Žumpa</t>
  </si>
  <si>
    <t>S06_SO36_ASR</t>
  </si>
  <si>
    <t>S06_SO36b_Vzduchotechnika</t>
  </si>
  <si>
    <t>-567973459</t>
  </si>
  <si>
    <t>15709 – Nižná / Tr 110/22kV –  komplexná rekonštrukcia</t>
  </si>
  <si>
    <t>SO36b - Technologické domčeky - Vzduchotechnika</t>
  </si>
  <si>
    <t>Spracoval:</t>
  </si>
  <si>
    <t>Vágner</t>
  </si>
  <si>
    <t xml:space="preserve">Práce a dodávky VRN  </t>
  </si>
  <si>
    <t>Ostatné (doprava, vplyvy, pridružené výkony, réžia, drobné montážne práce a materiál...)</t>
  </si>
  <si>
    <t>VRN - vedľajšie rozpočtové náklady</t>
  </si>
  <si>
    <t>H.8</t>
  </si>
  <si>
    <t>l.1</t>
  </si>
  <si>
    <t xml:space="preserve">    Likvidácia odpadov - náklady</t>
  </si>
  <si>
    <r>
      <rPr>
        <b/>
        <sz val="10"/>
        <color rgb="FF0000FF"/>
        <rFont val="Arial CE"/>
        <family val="2"/>
        <charset val="238"/>
      </rPr>
      <t>Likvidácia odpadov - odvoz na skládku</t>
    </r>
    <r>
      <rPr>
        <b/>
        <sz val="8"/>
        <color rgb="FF0000FF"/>
        <rFont val="Arial CE"/>
        <family val="2"/>
        <charset val="238"/>
      </rPr>
      <t xml:space="preserve">
</t>
    </r>
    <r>
      <rPr>
        <b/>
        <i/>
        <sz val="8"/>
        <color theme="0" tint="-0.499984740745262"/>
        <rFont val="Arial CE"/>
        <family val="2"/>
        <charset val="238"/>
      </rPr>
      <t>(zahŕňa pristavenie kontajnera, príp. nákladného auta, naložnie odpadu, odvoz odpadu do vzdialenosti 15 km )</t>
    </r>
  </si>
  <si>
    <t>13 02 06</t>
  </si>
  <si>
    <t>13 02 07</t>
  </si>
  <si>
    <t>17 01 07</t>
  </si>
  <si>
    <t>zmesi betónu, tehál, škridiel, obkladového materiálu a keramiky iné ako uvedené v 17 01 06</t>
  </si>
  <si>
    <t>17 02 01</t>
  </si>
  <si>
    <t>Drevo</t>
  </si>
  <si>
    <t>17 02 03</t>
  </si>
  <si>
    <t>Plasty</t>
  </si>
  <si>
    <t>17 02 04</t>
  </si>
  <si>
    <t>17 06 05</t>
  </si>
  <si>
    <t>17 08 02</t>
  </si>
  <si>
    <t>stavebné materiály na báze sadry iné ako uvedené v 17 08 01</t>
  </si>
  <si>
    <r>
      <rPr>
        <b/>
        <sz val="10"/>
        <color rgb="FF0000FF"/>
        <rFont val="Arial CE"/>
        <family val="2"/>
        <charset val="238"/>
      </rPr>
      <t>Likvidácia odpadov - náklady za skládku</t>
    </r>
    <r>
      <rPr>
        <b/>
        <sz val="8"/>
        <color rgb="FF0000FF"/>
        <rFont val="Arial CE"/>
        <family val="2"/>
        <charset val="238"/>
      </rPr>
      <t xml:space="preserve">
</t>
    </r>
    <r>
      <rPr>
        <b/>
        <i/>
        <sz val="8"/>
        <color theme="0" tint="-0.499984740745262"/>
        <rFont val="Arial CE"/>
        <family val="2"/>
        <charset val="238"/>
      </rPr>
      <t>(zahŕňa uskladnenie na skládke)</t>
    </r>
  </si>
  <si>
    <r>
      <rPr>
        <b/>
        <sz val="10"/>
        <color rgb="FF0000FF"/>
        <rFont val="Arial CE"/>
        <family val="2"/>
        <charset val="238"/>
      </rPr>
      <t>Likvidácia odpadov - odvoz pre zhodnoteľa</t>
    </r>
    <r>
      <rPr>
        <b/>
        <sz val="8"/>
        <color rgb="FF0000FF"/>
        <rFont val="Arial CE"/>
        <family val="2"/>
        <charset val="238"/>
      </rPr>
      <t xml:space="preserve">
</t>
    </r>
    <r>
      <rPr>
        <b/>
        <sz val="8"/>
        <color theme="0" tint="-0.499984740745262"/>
        <rFont val="Arial CE"/>
        <family val="2"/>
        <charset val="238"/>
      </rPr>
      <t>(zahŕňa pristavenie kontajnera, príp. nákladného auta, naložnie odpadu, odvoz odpadu do vzdialenosti 15 km)</t>
    </r>
  </si>
  <si>
    <r>
      <t xml:space="preserve">Mimostavenisková preprava materiálu dodávateľa zhotoviteľom zo skladu </t>
    </r>
    <r>
      <rPr>
        <b/>
        <sz val="8"/>
        <color rgb="FFFF0000"/>
        <rFont val="Arial CE"/>
        <charset val="238"/>
      </rPr>
      <t>objednávateľa</t>
    </r>
  </si>
  <si>
    <t>Úradné skúšky pre uvedenie zariadení do prevádzky (pre celú stavbu)</t>
  </si>
  <si>
    <t>F</t>
  </si>
  <si>
    <t>Bálik</t>
  </si>
  <si>
    <r>
      <t xml:space="preserve">syntetické motorové, prevodové a mazacie oleje
</t>
    </r>
    <r>
      <rPr>
        <b/>
        <sz val="8"/>
        <color rgb="FF00B050"/>
        <rFont val="Arial CE"/>
        <charset val="238"/>
      </rPr>
      <t>(zabezpečí SSD vrámci zmluvnej firmy)</t>
    </r>
  </si>
  <si>
    <t>L</t>
  </si>
  <si>
    <r>
      <t xml:space="preserve">biologicky ľahko rozložiteľné syntetické motorové, prevodové a mazacie oleje
</t>
    </r>
    <r>
      <rPr>
        <b/>
        <sz val="8"/>
        <color rgb="FF00B050"/>
        <rFont val="Arial CE"/>
        <charset val="238"/>
      </rPr>
      <t>(zabezpečí SSD vrámci zmluvnej firmy)</t>
    </r>
  </si>
  <si>
    <r>
      <t xml:space="preserve">Nechlórované minerálne izolačné a teplonosné oleje
</t>
    </r>
    <r>
      <rPr>
        <b/>
        <sz val="8"/>
        <color rgb="FF00B050"/>
        <rFont val="Arial CE"/>
        <charset val="238"/>
      </rPr>
      <t>(zabezpečí SSD vrámci zmluvnej firmy)</t>
    </r>
  </si>
  <si>
    <r>
      <t xml:space="preserve">Vyradené zariadenia obsahujúce nebezpečné časti iné ako 16 02 09 až 16 02 12
</t>
    </r>
    <r>
      <rPr>
        <b/>
        <sz val="8"/>
        <color rgb="FF00B050"/>
        <rFont val="Arial CE"/>
        <charset val="238"/>
      </rPr>
      <t>(zabezpečí SSD vrámci zmluvnej firmy)</t>
    </r>
  </si>
  <si>
    <r>
      <t xml:space="preserve">Olovené batérie
</t>
    </r>
    <r>
      <rPr>
        <b/>
        <sz val="8"/>
        <color rgb="FF00B050"/>
        <rFont val="Arial CE"/>
        <charset val="238"/>
      </rPr>
      <t>(zabezpečí SSD vrámci zmluvnej firmy)</t>
    </r>
  </si>
  <si>
    <r>
      <t xml:space="preserve">sklo, plasty a drevo obsahujúce nebezpečné látky alebo kontaminované nebezpečnými látkami
</t>
    </r>
    <r>
      <rPr>
        <b/>
        <sz val="8"/>
        <color rgb="FF00B050"/>
        <rFont val="Arial CE"/>
        <charset val="238"/>
      </rPr>
      <t>(zabezpečí SSD vrámci zmluvnej firmy)</t>
    </r>
  </si>
  <si>
    <r>
      <t xml:space="preserve">izolačné materiály iné ako uvedené v 17 06 01 a 17 06 03
</t>
    </r>
    <r>
      <rPr>
        <b/>
        <sz val="8"/>
        <color rgb="FF00B050"/>
        <rFont val="Arial CE"/>
        <charset val="238"/>
      </rPr>
      <t>(zabezpečí SSD vrámci zmluvnej firmy)</t>
    </r>
  </si>
  <si>
    <r>
      <t xml:space="preserve">stavebné materiály obsahujúce azbest
</t>
    </r>
    <r>
      <rPr>
        <b/>
        <sz val="8"/>
        <color rgb="FF00B050"/>
        <rFont val="Arial CE"/>
        <charset val="238"/>
      </rPr>
      <t>(zabezpečí SSD vrámci zmluvnej firmy)</t>
    </r>
  </si>
  <si>
    <r>
      <t xml:space="preserve">Žiarivky a iný odpad obsahujúci ortuť
</t>
    </r>
    <r>
      <rPr>
        <b/>
        <sz val="8"/>
        <color rgb="FF00B050"/>
        <rFont val="Arial CE"/>
        <charset val="238"/>
      </rPr>
      <t>(zabezpečí SSD vrámci zmluvnej firmy)</t>
    </r>
  </si>
  <si>
    <t>20 03 03</t>
  </si>
  <si>
    <t>Odpad z čistenia ulíc  D1</t>
  </si>
  <si>
    <t>766811038.S</t>
  </si>
  <si>
    <t>766811036.S</t>
  </si>
  <si>
    <t>R001</t>
  </si>
  <si>
    <t>R002</t>
  </si>
  <si>
    <t>Indukčná varná doska 600x600, 4 varné zóny</t>
  </si>
  <si>
    <t>Kuchynská linka drevená, vyrezanie otvoru vrátane zamerania pre varnú dosku</t>
  </si>
  <si>
    <t>Montáž kuchynskej linky drevenej, osadenie varnej dosky so zasilikónovaním</t>
  </si>
  <si>
    <t>Mikrovlnná rúra, voľne stojaca, výkon min. 700W</t>
  </si>
  <si>
    <t>DiN07  D+M Dvojkrídlové  ocelové dvere 1600x3000mm, zárubeň ocel rohová, krídlo ocel s PO EW-30/D3-C-K, kovanie obyč. bez prahu, . K/K, doraz, panik a bezp kovanie en179 a STN61936, samozatvárač</t>
  </si>
  <si>
    <t>DeN07  D+M Dvojkrídlové ocelové dvere 1650x2900mm, zárubeň ocel, zatepl., krídlo ocel bezp., zateplené,vložka ABLOY, panik/G, bez prahu, doraz, kefkove tesnenie, daždová lišta, bezp. kov. tr.3 podla en 179,1627 a stn en61936-1č.7.5.5.. čitačk</t>
  </si>
  <si>
    <t>15709 – Nižná / Tr 110/22kV
– komplexná rekonštrukcia</t>
  </si>
  <si>
    <t>SO 34 - Budova spoločných prevádzok; E34.3 Vzduchotechnika</t>
  </si>
  <si>
    <t>Kondenzačná jednotka Mitsubishi, typ: PUHZ-ZRP35VKA</t>
  </si>
  <si>
    <t>Qchl: 3.5 kW; Quk: 4,0 kW; el. pripojenie: 230V / 0,92kW, hmotnosť: 40 kg</t>
  </si>
  <si>
    <t>Vnútorná nástenná jednotka. Mitsubishi. typ: PKA-M50LAL</t>
  </si>
  <si>
    <t>Qchl: 3.5 kW; Quk: 4,0 kW, hmotnosť: 10 kg</t>
  </si>
  <si>
    <t>* nástenný ovládač</t>
  </si>
  <si>
    <t>* adaptér pre ovládanie cez Modbus</t>
  </si>
  <si>
    <t>Doplnenie chladiva R410a</t>
  </si>
  <si>
    <t>Medené potrubie predizolované ∅12,7</t>
  </si>
  <si>
    <t>Qchl: 3.6 kW; Quk: 4,0 kW; el. pripojenie: 230V / 0,92kW, hmotnosť: 40 kg</t>
  </si>
  <si>
    <t>Vnútorná kanálová jednotka. Mitsubishi. typ: PEAD-M35JA</t>
  </si>
  <si>
    <t>Qchl: 3.6 kW; Quk: 4,0 kW, hmotnosť: 10 kg</t>
  </si>
  <si>
    <t>Plech oceľový hrubý hr. 20,0 mm, ozn. 11 373.0, podľa EN S235JRG1</t>
  </si>
  <si>
    <t>Upevňovacia skrutka HUS4-CR 10x60</t>
  </si>
  <si>
    <t>E. Plán organizácie výstavby (POV)</t>
  </si>
  <si>
    <t>POV_SO_Plán organizácie výstavby_stavebné objekty</t>
  </si>
  <si>
    <t>POV_PS_Plán organizácie výstavby_prevádzkové súbory</t>
  </si>
  <si>
    <t>POV_VED_Plán organizácie výstavby - VVN dočasné prepojenie vedení</t>
  </si>
  <si>
    <t>VÝKAZ VÝMER</t>
  </si>
  <si>
    <t>KONCOVKA VNUTORNA POLT-24E/1XI-ML-5-13</t>
  </si>
  <si>
    <t>953943123.S</t>
  </si>
  <si>
    <t>Osadenie drobných kovových predmetov do betónu pred zabetónovaním, hmotnosti 5-15 kg/kus (bez dodávky)</t>
  </si>
  <si>
    <t>133210003625.S</t>
  </si>
  <si>
    <t>Rámik ROXTEC GH6x3 GALV</t>
  </si>
  <si>
    <t>-663010280</t>
  </si>
  <si>
    <t>-270727585</t>
  </si>
  <si>
    <t>286530180625</t>
  </si>
  <si>
    <t>Vyrážacia objímka Roxtec KOS 150/150 d150mm</t>
  </si>
  <si>
    <t>1784949906</t>
  </si>
  <si>
    <r>
      <t>Kataster + Geodetické práce - zameranie objekto</t>
    </r>
    <r>
      <rPr>
        <b/>
        <sz val="8"/>
        <color rgb="FF3333FF"/>
        <rFont val="Arial CE"/>
        <charset val="238"/>
      </rPr>
      <t>v</t>
    </r>
    <r>
      <rPr>
        <b/>
        <sz val="8"/>
        <color rgb="FFFF0000"/>
        <rFont val="Arial CE"/>
        <charset val="238"/>
      </rPr>
      <t xml:space="preserve"> pred a po</t>
    </r>
    <r>
      <rPr>
        <b/>
        <sz val="8"/>
        <color rgb="FF0000FF"/>
        <rFont val="Arial CE"/>
        <family val="2"/>
        <charset val="238"/>
      </rPr>
      <t xml:space="preserve"> realizácii (vrátane geometrického plánu)</t>
    </r>
  </si>
  <si>
    <t>H.10</t>
  </si>
  <si>
    <t>3D skenovanie po ukončení stavby</t>
  </si>
  <si>
    <t>celkový počet</t>
  </si>
  <si>
    <t>Montáž elektrického samoregulačného vykurovacieho kábla do polkruhového, alebo hranatého žľabu</t>
  </si>
  <si>
    <t>Montáž elektrického samoregulačného vykurovacieho kábla pre ochranu odkvapového zvodu</t>
  </si>
  <si>
    <t>Montáž skrine rozvádzača na konštrukciu</t>
  </si>
  <si>
    <t>Montáž snímača pre strešné odkvapy a zvody pre elektrické vykurocacie káble</t>
  </si>
  <si>
    <t>G-Trace - Samoregulační vyhrievací kábel - 36/18 W/m, 60°C ON/OFF</t>
  </si>
  <si>
    <t>UTK344 200°C+ - Ukončovacia sada pre TK - FSR, FS+, FSS, FSU, PHT, AHT</t>
  </si>
  <si>
    <t>L20X1 TK1L/02 - svorkovnicová skriňa</t>
  </si>
  <si>
    <t>Príchytka do žľabu</t>
  </si>
  <si>
    <t>Plastová reťaz pre vyhrievací kábel</t>
  </si>
  <si>
    <t>heatTHERM-AT/0001 0°C..+50°C - Priestorový termostat, rozsah regulácie 0°C...+50°C</t>
  </si>
  <si>
    <t>DODÁVATEĽ NENACEŇUJE</t>
  </si>
  <si>
    <t>DODAVKA SSD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</si>
</sst>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d/m/yyyy;@"/>
    <numFmt numFmtId="165" formatCode="_(&quot;¤&quot;* #,##0.00_);_(&quot;¤&quot;* \(#,##0.00\);_(&quot;¤&quot;* &quot;-&quot;??_);_(@_)"/>
    <numFmt numFmtId="166" formatCode="#,##0.00000"/>
    <numFmt numFmtId="168" formatCode="#,##0.00%"/>
    <numFmt numFmtId="169" formatCode="#,##0.000;\-#,##0.000"/>
    <numFmt numFmtId="170" formatCode="#,##0.000"/>
    <numFmt numFmtId="171" formatCode="#"/>
    <numFmt numFmtId="172" formatCode="0.000"/>
    <numFmt numFmtId="173" formatCode="&quot;Mat.-&quot;0"/>
    <numFmt numFmtId="176" formatCode="mm\/yyyy"/>
    <numFmt numFmtId="178" formatCode="#,##0.00&quot; €&quot;"/>
    <numFmt numFmtId="179" formatCode="#,##0.00\ [$€-1];[Red]\-#,##0.00\ [$€-1]"/>
  </numFmts>
  <fonts count="220">
    <font>
      <sz val="13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MS Sans Serif"/>
      <family val="2"/>
      <charset val="238"/>
    </font>
    <font>
      <b/>
      <sz val="14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Trebuchet MS"/>
      <family val="2"/>
      <charset val="1"/>
    </font>
    <font>
      <sz val="8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MS Sans Serif"/>
      <family val="2"/>
      <charset val="238"/>
    </font>
    <font>
      <sz val="8"/>
      <name val="Arial"/>
      <family val="2"/>
      <charset val="238"/>
    </font>
    <font>
      <sz val="11"/>
      <name val="Arial CE"/>
      <family val="2"/>
      <charset val="238"/>
    </font>
    <font>
      <b/>
      <sz val="14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800000"/>
      <name val="Arial CE"/>
      <family val="2"/>
      <charset val="238"/>
    </font>
    <font>
      <sz val="8"/>
      <color rgb="FF800000"/>
      <name val="MS Sans Serif"/>
      <family val="2"/>
      <charset val="238"/>
    </font>
    <font>
      <b/>
      <sz val="8"/>
      <color rgb="FF0000FF"/>
      <name val="Arial CE"/>
      <family val="2"/>
      <charset val="238"/>
    </font>
    <font>
      <sz val="8"/>
      <color rgb="FF0000FF"/>
      <name val="MS Sans Serif"/>
      <family val="2"/>
      <charset val="238"/>
    </font>
    <font>
      <b/>
      <sz val="8"/>
      <color indexed="12"/>
      <name val="Arial CE"/>
      <family val="2"/>
      <charset val="238"/>
    </font>
    <font>
      <i/>
      <sz val="10"/>
      <name val="Arial CE"/>
      <family val="2"/>
      <charset val="238"/>
    </font>
    <font>
      <u/>
      <sz val="8"/>
      <color theme="10"/>
      <name val="MS Sans Serif"/>
      <family val="2"/>
      <charset val="238"/>
    </font>
    <font>
      <b/>
      <sz val="12"/>
      <name val="Arial CE"/>
      <family val="2"/>
      <charset val="238"/>
    </font>
    <font>
      <sz val="14"/>
      <name val="Arial CE"/>
      <family val="2"/>
      <charset val="238"/>
    </font>
    <font>
      <i/>
      <sz val="8"/>
      <name val="Arial CE"/>
      <family val="2"/>
      <charset val="238"/>
    </font>
    <font>
      <sz val="11"/>
      <color theme="0" tint="-0.499984740745262"/>
      <name val="Arial CE"/>
      <family val="2"/>
      <charset val="238"/>
    </font>
    <font>
      <sz val="8"/>
      <name val="Calibri"/>
      <family val="2"/>
      <charset val="238"/>
      <scheme val="minor"/>
    </font>
    <font>
      <sz val="10"/>
      <name val="Helv"/>
    </font>
    <font>
      <sz val="8"/>
      <name val="Trebuchet M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 CE"/>
      <family val="2"/>
      <charset val="238"/>
    </font>
    <font>
      <sz val="11"/>
      <color theme="0"/>
      <name val="Arial CE"/>
      <family val="2"/>
      <charset val="238"/>
    </font>
    <font>
      <sz val="11"/>
      <color rgb="FF006100"/>
      <name val="Arial CE"/>
      <family val="2"/>
      <charset val="238"/>
    </font>
    <font>
      <u/>
      <sz val="11"/>
      <color theme="10"/>
      <name val="Calibri"/>
      <family val="2"/>
      <charset val="238"/>
    </font>
    <font>
      <b/>
      <sz val="11"/>
      <color theme="0"/>
      <name val="Arial CE"/>
      <family val="2"/>
      <charset val="238"/>
    </font>
    <font>
      <b/>
      <sz val="15"/>
      <color theme="3"/>
      <name val="Arial CE"/>
      <family val="2"/>
      <charset val="238"/>
    </font>
    <font>
      <b/>
      <sz val="13"/>
      <color theme="3"/>
      <name val="Arial CE"/>
      <family val="2"/>
      <charset val="238"/>
    </font>
    <font>
      <b/>
      <sz val="11"/>
      <color theme="3"/>
      <name val="Arial CE"/>
      <family val="2"/>
      <charset val="238"/>
    </font>
    <font>
      <sz val="11"/>
      <color rgb="FF9C6500"/>
      <name val="Arial CE"/>
      <family val="2"/>
      <charset val="238"/>
    </font>
    <font>
      <sz val="10"/>
      <color indexed="8"/>
      <name val="Arial"/>
      <family val="2"/>
      <charset val="238"/>
    </font>
    <font>
      <sz val="11"/>
      <color rgb="FFFA7D00"/>
      <name val="Arial CE"/>
      <family val="2"/>
      <charset val="238"/>
    </font>
    <font>
      <b/>
      <sz val="11"/>
      <color theme="1"/>
      <name val="Arial CE"/>
      <family val="2"/>
      <charset val="238"/>
    </font>
    <font>
      <sz val="10"/>
      <name val="Arial Narrow"/>
      <family val="2"/>
      <charset val="238"/>
    </font>
    <font>
      <sz val="11"/>
      <color rgb="FFFF0000"/>
      <name val="Arial CE"/>
      <family val="2"/>
      <charset val="238"/>
    </font>
    <font>
      <sz val="11"/>
      <color rgb="FF3F3F76"/>
      <name val="Arial CE"/>
      <family val="2"/>
      <charset val="238"/>
    </font>
    <font>
      <b/>
      <sz val="11"/>
      <color rgb="FFFA7D00"/>
      <name val="Arial CE"/>
      <family val="2"/>
      <charset val="238"/>
    </font>
    <font>
      <b/>
      <sz val="11"/>
      <color rgb="FF3F3F3F"/>
      <name val="Arial CE"/>
      <family val="2"/>
      <charset val="238"/>
    </font>
    <font>
      <i/>
      <sz val="11"/>
      <color rgb="FF7F7F7F"/>
      <name val="Arial CE"/>
      <family val="2"/>
      <charset val="238"/>
    </font>
    <font>
      <sz val="11"/>
      <color rgb="FF9C0006"/>
      <name val="Arial CE"/>
      <family val="2"/>
      <charset val="238"/>
    </font>
    <font>
      <sz val="8"/>
      <name val="Trebuchet MS"/>
      <family val="2"/>
    </font>
    <font>
      <sz val="8"/>
      <name val="MS Sans Serif"/>
      <charset val="1"/>
    </font>
    <font>
      <sz val="8"/>
      <name val="MS Sans Serif"/>
      <family val="2"/>
    </font>
    <font>
      <b/>
      <sz val="8"/>
      <name val="Arial CE"/>
      <family val="2"/>
      <charset val="238"/>
    </font>
    <font>
      <sz val="8"/>
      <name val="Arial CE"/>
      <family val="2"/>
    </font>
    <font>
      <sz val="9"/>
      <color rgb="FF969696"/>
      <name val="Arial CE"/>
      <family val="2"/>
      <charset val="238"/>
    </font>
    <font>
      <sz val="10"/>
      <name val="Arial CE"/>
      <family val="2"/>
      <charset val="238"/>
    </font>
    <font>
      <sz val="9"/>
      <color theme="1"/>
      <name val="Arial"/>
      <family val="2"/>
      <charset val="238"/>
    </font>
    <font>
      <sz val="10"/>
      <name val="MS Sans Serif"/>
      <family val="2"/>
      <charset val="238"/>
    </font>
    <font>
      <i/>
      <sz val="8"/>
      <color rgb="FF3333FF"/>
      <name val="Arial CE"/>
      <family val="2"/>
      <charset val="238"/>
    </font>
    <font>
      <i/>
      <sz val="8"/>
      <color rgb="FF0000FF"/>
      <name val="Arial CE"/>
      <family val="2"/>
      <charset val="238"/>
    </font>
    <font>
      <i/>
      <sz val="8"/>
      <color rgb="FF800000"/>
      <name val="Arial"/>
      <family val="2"/>
      <charset val="238"/>
    </font>
    <font>
      <sz val="10"/>
      <name val="Arial CE"/>
      <family val="2"/>
      <charset val="238"/>
    </font>
    <font>
      <b/>
      <u/>
      <sz val="12"/>
      <color indexed="10"/>
      <name val="Arial CE"/>
      <family val="2"/>
      <charset val="238"/>
    </font>
    <font>
      <sz val="8"/>
      <color rgb="FF0000FF"/>
      <name val="Arial CE"/>
      <family val="2"/>
      <charset val="238"/>
    </font>
    <font>
      <sz val="12"/>
      <color rgb="FF003366"/>
      <name val="Arial CE"/>
      <family val="2"/>
      <charset val="238"/>
    </font>
    <font>
      <sz val="10"/>
      <color rgb="FF003366"/>
      <name val="Arial CE"/>
      <family val="2"/>
      <charset val="238"/>
    </font>
    <font>
      <sz val="8"/>
      <color rgb="FF003366"/>
      <name val="Arial CE"/>
      <family val="2"/>
      <charset val="238"/>
    </font>
    <font>
      <i/>
      <sz val="9"/>
      <color rgb="FF0000FF"/>
      <name val="Arial CE"/>
      <family val="2"/>
      <charset val="238"/>
    </font>
    <font>
      <sz val="8"/>
      <color theme="1"/>
      <name val="Arial CE"/>
      <family val="2"/>
      <charset val="238"/>
    </font>
    <font>
      <i/>
      <sz val="9"/>
      <name val="Arial CE"/>
      <family val="2"/>
      <charset val="238"/>
    </font>
    <font>
      <u/>
      <sz val="8"/>
      <color theme="10"/>
      <name val="Trebuchet MS"/>
      <family val="2"/>
      <charset val="1"/>
    </font>
    <font>
      <b/>
      <sz val="8"/>
      <color theme="0" tint="-0.499984740745262"/>
      <name val="Arial CE"/>
      <family val="2"/>
      <charset val="238"/>
    </font>
    <font>
      <sz val="10"/>
      <name val="Arial CE"/>
      <family val="2"/>
      <charset val="238"/>
    </font>
    <font>
      <b/>
      <sz val="10"/>
      <color indexed="18"/>
      <name val="Arial CE"/>
      <family val="2"/>
      <charset val="238"/>
    </font>
    <font>
      <b/>
      <sz val="8"/>
      <color rgb="FF00B050"/>
      <name val="Arial CE"/>
      <family val="2"/>
      <charset val="238"/>
    </font>
    <font>
      <b/>
      <sz val="11"/>
      <color indexed="18"/>
      <name val="Arial CE"/>
      <family val="2"/>
      <charset val="238"/>
    </font>
    <font>
      <sz val="7"/>
      <name val="Arial CE"/>
      <family val="2"/>
      <charset val="238"/>
    </font>
    <font>
      <sz val="8"/>
      <name val="Arial CYR"/>
      <charset val="238"/>
    </font>
    <font>
      <b/>
      <sz val="10"/>
      <name val="MS Sans Serif"/>
      <family val="2"/>
      <charset val="238"/>
    </font>
    <font>
      <i/>
      <sz val="8"/>
      <color indexed="12"/>
      <name val="Arial CE"/>
      <family val="2"/>
      <charset val="238"/>
    </font>
    <font>
      <sz val="11"/>
      <name val="Calibri"/>
      <family val="2"/>
      <charset val="238"/>
      <scheme val="minor"/>
    </font>
    <font>
      <sz val="8"/>
      <color theme="0" tint="-0.499984740745262"/>
      <name val="Arial CE"/>
      <family val="2"/>
      <charset val="238"/>
    </font>
    <font>
      <i/>
      <sz val="8"/>
      <color rgb="FF0000FF"/>
      <name val="Arial"/>
      <family val="2"/>
      <charset val="238"/>
    </font>
    <font>
      <i/>
      <sz val="8"/>
      <color rgb="FF800000"/>
      <name val="Arial CE"/>
      <family val="2"/>
      <charset val="238"/>
    </font>
    <font>
      <i/>
      <sz val="8"/>
      <color rgb="FF3333FF"/>
      <name val="Arial"/>
      <family val="2"/>
      <charset val="238"/>
    </font>
    <font>
      <i/>
      <sz val="8"/>
      <color rgb="FF00B050"/>
      <name val="Arial CE"/>
      <family val="2"/>
      <charset val="238"/>
    </font>
    <font>
      <b/>
      <sz val="10"/>
      <color theme="1" tint="0.249977111117893"/>
      <name val="MS Sans Serif"/>
      <charset val="238"/>
    </font>
    <font>
      <b/>
      <sz val="10"/>
      <color theme="1" tint="0.249977111117893"/>
      <name val="Arial CE"/>
      <family val="2"/>
      <charset val="238"/>
    </font>
    <font>
      <sz val="8"/>
      <color theme="1" tint="0.249977111117893"/>
      <name val="Arial CE"/>
      <family val="2"/>
      <charset val="238"/>
    </font>
    <font>
      <b/>
      <sz val="10"/>
      <color rgb="FF0000FF"/>
      <name val="Arial CE"/>
      <family val="2"/>
      <charset val="238"/>
    </font>
    <font>
      <b/>
      <i/>
      <sz val="8"/>
      <color theme="0" tint="-0.499984740745262"/>
      <name val="Arial CE"/>
      <family val="2"/>
      <charset val="238"/>
    </font>
    <font>
      <b/>
      <sz val="11"/>
      <color rgb="FF0000FF"/>
      <name val="Arial CE"/>
      <family val="2"/>
      <charset val="238"/>
    </font>
    <font>
      <sz val="10"/>
      <color theme="1"/>
      <name val="Arial CE"/>
      <family val="2"/>
      <charset val="238"/>
    </font>
    <font>
      <b/>
      <sz val="10"/>
      <color theme="1"/>
      <name val="Arial CE"/>
      <family val="2"/>
      <charset val="238"/>
    </font>
    <font>
      <sz val="8"/>
      <color theme="1"/>
      <name val="Arial"/>
      <family val="2"/>
      <charset val="238"/>
    </font>
    <font>
      <u/>
      <sz val="8"/>
      <name val="Arial CE"/>
      <family val="2"/>
      <charset val="238"/>
    </font>
    <font>
      <sz val="10"/>
      <name val="Arial CE"/>
      <family val="2"/>
      <charset val="238"/>
    </font>
    <font>
      <sz val="10"/>
      <name val="Arial CE"/>
      <family val="2"/>
      <charset val="238"/>
    </font>
    <font>
      <sz val="10"/>
      <name val="Arial CE"/>
      <family val="2"/>
      <charset val="238"/>
    </font>
    <font>
      <u/>
      <sz val="11"/>
      <color theme="10"/>
      <name val="Calibri"/>
      <family val="2"/>
      <charset val="238"/>
      <scheme val="minor"/>
    </font>
    <font>
      <i/>
      <sz val="8"/>
      <name val="Arial"/>
      <family val="2"/>
      <charset val="238"/>
    </font>
    <font>
      <sz val="8"/>
      <color rgb="FF3333FF"/>
      <name val="Arial CE"/>
      <family val="2"/>
      <charset val="238"/>
    </font>
    <font>
      <sz val="10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sz val="10"/>
      <name val="Arial CE"/>
      <family val="2"/>
      <charset val="238"/>
    </font>
    <font>
      <sz val="8"/>
      <color rgb="FFFF0000"/>
      <name val="Arial"/>
      <family val="2"/>
      <charset val="238"/>
    </font>
    <font>
      <b/>
      <i/>
      <sz val="8"/>
      <color rgb="FF00B050"/>
      <name val="Arial CE"/>
      <family val="2"/>
      <charset val="238"/>
    </font>
    <font>
      <sz val="8"/>
      <color rgb="FFFF0000"/>
      <name val="Arial CE"/>
      <family val="2"/>
      <charset val="238"/>
    </font>
    <font>
      <b/>
      <sz val="8"/>
      <name val="MS Sans Serif"/>
      <charset val="238"/>
    </font>
    <font>
      <i/>
      <sz val="8"/>
      <color theme="0" tint="-0.499984740745262"/>
      <name val="Arial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8"/>
      <name val="Arial CE"/>
      <family val="2"/>
      <charset val="238"/>
    </font>
    <font>
      <sz val="10"/>
      <color theme="1"/>
      <name val="Arial"/>
      <family val="2"/>
      <charset val="238"/>
    </font>
    <font>
      <b/>
      <u/>
      <sz val="10"/>
      <color rgb="FFFF0000"/>
      <name val="Arial CE"/>
      <family val="2"/>
      <charset val="238"/>
    </font>
    <font>
      <b/>
      <u/>
      <sz val="10"/>
      <color indexed="10"/>
      <name val="Arial CE"/>
      <family val="2"/>
      <charset val="238"/>
    </font>
    <font>
      <b/>
      <sz val="16"/>
      <name val="Arial CE"/>
      <family val="2"/>
      <charset val="238"/>
    </font>
    <font>
      <i/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Arial CE"/>
      <family val="2"/>
      <charset val="238"/>
    </font>
    <font>
      <sz val="8"/>
      <color rgb="FF0000FF"/>
      <name val="Aptos Narrow"/>
      <family val="2"/>
    </font>
    <font>
      <sz val="8"/>
      <name val="MS Sans Serif"/>
      <charset val="238"/>
    </font>
    <font>
      <i/>
      <sz val="8"/>
      <color rgb="FF0000FF"/>
      <name val="Arial CE"/>
    </font>
    <font>
      <sz val="9"/>
      <name val="Arial CE"/>
    </font>
    <font>
      <sz val="8"/>
      <name val="Arial CE"/>
    </font>
    <font>
      <sz val="8"/>
      <name val="Calibri"/>
      <family val="2"/>
      <charset val="238"/>
    </font>
    <font>
      <sz val="11"/>
      <color rgb="FF0000FF"/>
      <name val="Arial CE"/>
      <family val="2"/>
      <charset val="238"/>
    </font>
    <font>
      <b/>
      <sz val="10"/>
      <color theme="0" tint="-0.499984740745262"/>
      <name val="Arial CE"/>
      <charset val="238"/>
    </font>
    <font>
      <sz val="8"/>
      <color theme="0" tint="-0.499984740745262"/>
      <name val="Arial CE"/>
      <charset val="238"/>
    </font>
    <font>
      <i/>
      <sz val="8"/>
      <color rgb="FF0070C0"/>
      <name val="Arial CE"/>
      <family val="2"/>
      <charset val="238"/>
    </font>
    <font>
      <sz val="8"/>
      <color rgb="FF0070C0"/>
      <name val="Calibri"/>
      <family val="2"/>
      <charset val="238"/>
    </font>
    <font>
      <i/>
      <sz val="8"/>
      <color rgb="FF0070C0"/>
      <name val="Arial"/>
      <family val="2"/>
      <charset val="238"/>
    </font>
    <font>
      <sz val="9"/>
      <color theme="4" tint="-0.249977111117893"/>
      <name val="Arial"/>
      <family val="2"/>
      <charset val="238"/>
    </font>
    <font>
      <sz val="8"/>
      <color rgb="FF0070C0"/>
      <name val="Arial"/>
      <family val="2"/>
      <charset val="238"/>
    </font>
    <font>
      <i/>
      <sz val="8"/>
      <color rgb="FF00B050"/>
      <name val="Arial CE"/>
      <charset val="238"/>
    </font>
    <font>
      <i/>
      <sz val="8"/>
      <color rgb="FF3333FF"/>
      <name val="Arial CE"/>
      <charset val="238"/>
    </font>
    <font>
      <i/>
      <vertAlign val="superscript"/>
      <sz val="8"/>
      <color rgb="FF0000FF"/>
      <name val="Arial CE"/>
      <charset val="238"/>
    </font>
    <font>
      <sz val="8"/>
      <name val="Arial CE"/>
      <charset val="238"/>
    </font>
    <font>
      <b/>
      <sz val="11"/>
      <color indexed="18"/>
      <name val="Arial CE"/>
      <charset val="238"/>
    </font>
    <font>
      <sz val="8"/>
      <color rgb="FF3366FF"/>
      <name val="Arial CE"/>
    </font>
    <font>
      <b/>
      <sz val="14"/>
      <name val="Arial CE"/>
    </font>
    <font>
      <sz val="10"/>
      <color rgb="FF3366FF"/>
      <name val="Arial CE"/>
    </font>
    <font>
      <sz val="10"/>
      <color rgb="FF969696"/>
      <name val="Arial CE"/>
    </font>
    <font>
      <b/>
      <sz val="11"/>
      <name val="Arial CE"/>
    </font>
    <font>
      <sz val="10"/>
      <name val="Arial CE"/>
    </font>
    <font>
      <b/>
      <sz val="10"/>
      <name val="Arial CE"/>
    </font>
    <font>
      <b/>
      <sz val="12"/>
      <color rgb="FF960000"/>
      <name val="Arial CE"/>
    </font>
    <font>
      <sz val="8"/>
      <color rgb="FF969696"/>
      <name val="Arial CE"/>
    </font>
    <font>
      <sz val="10"/>
      <color rgb="FFFFFFFF"/>
      <name val="Arial CE"/>
    </font>
    <font>
      <sz val="8"/>
      <color rgb="FFFFFFFF"/>
      <name val="Arial CE"/>
    </font>
    <font>
      <b/>
      <sz val="12"/>
      <name val="Arial CE"/>
    </font>
    <font>
      <b/>
      <sz val="10"/>
      <color rgb="FF464646"/>
      <name val="Arial CE"/>
    </font>
    <font>
      <b/>
      <sz val="12"/>
      <color rgb="FF800000"/>
      <name val="Arial CE"/>
    </font>
    <font>
      <sz val="12"/>
      <color rgb="FF003366"/>
      <name val="Arial CE"/>
    </font>
    <font>
      <sz val="10"/>
      <color rgb="FF003366"/>
      <name val="Arial CE"/>
    </font>
    <font>
      <sz val="9"/>
      <color rgb="FF969696"/>
      <name val="Arial CE"/>
    </font>
    <font>
      <sz val="8"/>
      <color rgb="FF960000"/>
      <name val="Arial CE"/>
    </font>
    <font>
      <sz val="8"/>
      <color rgb="FF003366"/>
      <name val="Arial CE"/>
    </font>
    <font>
      <b/>
      <sz val="8"/>
      <color rgb="FFFF0000"/>
      <name val="Arial CE"/>
      <charset val="238"/>
    </font>
    <font>
      <b/>
      <sz val="8"/>
      <color rgb="FF0000FF"/>
      <name val="Arial CE"/>
      <charset val="238"/>
    </font>
    <font>
      <sz val="8"/>
      <color rgb="FFFF0000"/>
      <name val="MS Sans Serif"/>
      <family val="2"/>
      <charset val="238"/>
    </font>
    <font>
      <b/>
      <sz val="13"/>
      <name val="Arial Narrow"/>
      <family val="2"/>
      <charset val="238"/>
    </font>
    <font>
      <i/>
      <sz val="14"/>
      <name val="Arial Narrow"/>
      <family val="2"/>
      <charset val="238"/>
    </font>
    <font>
      <sz val="14"/>
      <name val="Arial Narrow"/>
      <family val="2"/>
      <charset val="238"/>
    </font>
    <font>
      <b/>
      <i/>
      <sz val="14"/>
      <name val="Arial Narrow"/>
      <family val="2"/>
      <charset val="238"/>
    </font>
    <font>
      <i/>
      <sz val="12"/>
      <name val="Arial Narrow"/>
      <family val="2"/>
      <charset val="238"/>
    </font>
    <font>
      <b/>
      <sz val="14"/>
      <name val="Arial Narrow"/>
      <family val="2"/>
      <charset val="238"/>
    </font>
    <font>
      <b/>
      <sz val="14"/>
      <name val="Arial Narrow"/>
      <family val="2"/>
    </font>
    <font>
      <b/>
      <i/>
      <sz val="14"/>
      <name val="Arial Narrow"/>
      <family val="2"/>
    </font>
    <font>
      <sz val="12"/>
      <name val="Arial Narrow"/>
      <family val="2"/>
      <charset val="1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b/>
      <sz val="11"/>
      <name val="Arial CE"/>
      <charset val="238"/>
    </font>
    <font>
      <b/>
      <sz val="8"/>
      <name val="Arial CE"/>
    </font>
    <font>
      <i/>
      <sz val="9"/>
      <color rgb="FF0000FF"/>
      <name val="Arial CE"/>
    </font>
    <font>
      <sz val="7"/>
      <name val="Arial CE"/>
      <charset val="238"/>
    </font>
    <font>
      <b/>
      <sz val="14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b/>
      <sz val="10"/>
      <color indexed="18"/>
      <name val="Arial CE"/>
      <charset val="238"/>
    </font>
    <font>
      <i/>
      <sz val="8"/>
      <color indexed="12"/>
      <name val="Arial CE"/>
      <charset val="238"/>
    </font>
    <font>
      <sz val="9"/>
      <color rgb="FF0000FF"/>
      <name val="Arial CE"/>
    </font>
    <font>
      <i/>
      <sz val="10"/>
      <name val="Arial"/>
      <family val="2"/>
      <charset val="238"/>
    </font>
    <font>
      <b/>
      <sz val="8"/>
      <color rgb="FF00B050"/>
      <name val="Arial CE"/>
      <charset val="238"/>
    </font>
    <font>
      <b/>
      <sz val="8"/>
      <color rgb="FF3333FF"/>
      <name val="Arial CE"/>
      <family val="2"/>
      <charset val="238"/>
    </font>
    <font>
      <b/>
      <sz val="8"/>
      <color rgb="FF3333FF"/>
      <name val="Arial CE"/>
      <charset val="238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4" tint="0.39994506668294322"/>
        <bgColor indexed="65"/>
      </patternFill>
    </fill>
    <fill>
      <patternFill patternType="solid">
        <fgColor theme="5" tint="0.39994506668294322"/>
        <bgColor indexed="65"/>
      </patternFill>
    </fill>
    <fill>
      <patternFill patternType="solid">
        <fgColor theme="6" tint="0.39994506668294322"/>
        <bgColor indexed="65"/>
      </patternFill>
    </fill>
    <fill>
      <patternFill patternType="solid">
        <fgColor theme="7" tint="0.39994506668294322"/>
        <bgColor indexed="65"/>
      </patternFill>
    </fill>
    <fill>
      <patternFill patternType="solid">
        <fgColor theme="8" tint="0.39994506668294322"/>
        <bgColor indexed="65"/>
      </patternFill>
    </fill>
    <fill>
      <patternFill patternType="solid">
        <fgColor theme="9" tint="0.39994506668294322"/>
        <bgColor indexed="65"/>
      </patternFill>
    </fill>
    <fill>
      <patternFill patternType="solid">
        <fgColor rgb="FFD2D2D2"/>
      </patternFill>
    </fill>
    <fill>
      <patternFill patternType="solid">
        <fgColor rgb="FFC0C0C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9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10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4" tint="0.39994506668294322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indexed="8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 style="hair">
        <color rgb="FF969696"/>
      </right>
      <top/>
      <bottom style="hair">
        <color rgb="FF969696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auto="1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</borders>
  <cellStyleXfs count="47566">
    <xf numFmtId="0" fontId="0" fillId="0" borderId="0"/>
    <xf numFmtId="0" fontId="27" fillId="0" borderId="0" applyAlignment="0">
      <alignment vertical="top" wrapText="1"/>
      <protection locked="0"/>
    </xf>
    <xf numFmtId="0" fontId="31" fillId="0" borderId="0"/>
    <xf numFmtId="0" fontId="31" fillId="0" borderId="0"/>
    <xf numFmtId="0" fontId="33" fillId="0" borderId="0" applyAlignment="0">
      <alignment vertical="top" wrapText="1"/>
      <protection locked="0"/>
    </xf>
    <xf numFmtId="0" fontId="27" fillId="0" borderId="0" applyAlignment="0">
      <alignment vertical="top" wrapText="1"/>
      <protection locked="0"/>
    </xf>
    <xf numFmtId="0" fontId="31" fillId="0" borderId="0"/>
    <xf numFmtId="0" fontId="27" fillId="0" borderId="0" applyAlignment="0">
      <alignment vertical="top" wrapText="1"/>
      <protection locked="0"/>
    </xf>
    <xf numFmtId="0" fontId="30" fillId="0" borderId="0"/>
    <xf numFmtId="0" fontId="51" fillId="0" borderId="0" applyNumberFormat="0" applyFill="0" applyBorder="0" applyAlignment="0" applyProtection="0">
      <alignment vertical="top" wrapText="1"/>
      <protection locked="0"/>
    </xf>
    <xf numFmtId="0" fontId="30" fillId="0" borderId="0"/>
    <xf numFmtId="0" fontId="27" fillId="0" borderId="0" applyAlignment="0">
      <alignment vertical="top" wrapText="1"/>
      <protection locked="0"/>
    </xf>
    <xf numFmtId="0" fontId="52" fillId="0" borderId="10" applyBorder="0">
      <alignment horizontal="center"/>
    </xf>
    <xf numFmtId="0" fontId="30" fillId="0" borderId="0"/>
    <xf numFmtId="0" fontId="30" fillId="0" borderId="0"/>
    <xf numFmtId="0" fontId="5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27" fillId="0" borderId="0" applyAlignment="0">
      <alignment vertical="top" wrapText="1"/>
      <protection locked="0"/>
    </xf>
    <xf numFmtId="0" fontId="27" fillId="0" borderId="0" applyAlignment="0">
      <alignment vertical="top" wrapText="1"/>
      <protection locked="0"/>
    </xf>
    <xf numFmtId="0" fontId="31" fillId="0" borderId="0"/>
    <xf numFmtId="0" fontId="58" fillId="0" borderId="0"/>
    <xf numFmtId="0" fontId="31" fillId="0" borderId="0"/>
    <xf numFmtId="0" fontId="27" fillId="0" borderId="0" applyAlignment="0">
      <alignment vertical="top" wrapText="1"/>
      <protection locked="0"/>
    </xf>
    <xf numFmtId="0" fontId="59" fillId="0" borderId="0" applyNumberFormat="0" applyFill="0" applyBorder="0" applyAlignment="0" applyProtection="0"/>
    <xf numFmtId="0" fontId="27" fillId="0" borderId="0" applyAlignment="0">
      <alignment vertical="top" wrapText="1"/>
      <protection locked="0"/>
    </xf>
    <xf numFmtId="0" fontId="27" fillId="0" borderId="0" applyAlignment="0">
      <alignment vertical="top" wrapText="1"/>
      <protection locked="0"/>
    </xf>
    <xf numFmtId="0" fontId="27" fillId="0" borderId="0" applyAlignment="0">
      <alignment vertical="top" wrapText="1"/>
      <protection locked="0"/>
    </xf>
    <xf numFmtId="0" fontId="60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60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60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60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60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60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60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60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60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60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60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60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61" fillId="27" borderId="0" applyNumberFormat="0" applyBorder="0" applyAlignment="0" applyProtection="0"/>
    <xf numFmtId="0" fontId="61" fillId="28" borderId="0" applyNumberFormat="0" applyBorder="0" applyAlignment="0" applyProtection="0"/>
    <xf numFmtId="0" fontId="61" fillId="29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32" borderId="0" applyNumberFormat="0" applyBorder="0" applyAlignment="0" applyProtection="0"/>
    <xf numFmtId="0" fontId="62" fillId="2" borderId="0" applyNumberFormat="0" applyBorder="0" applyAlignment="0" applyProtection="0"/>
    <xf numFmtId="0" fontId="51" fillId="0" borderId="0" applyNumberFormat="0" applyFill="0" applyBorder="0" applyAlignment="0" applyProtection="0">
      <alignment vertical="top" wrapText="1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 wrapText="1"/>
      <protection locked="0"/>
    </xf>
    <xf numFmtId="0" fontId="59" fillId="0" borderId="0" applyNumberFormat="0" applyFill="0" applyBorder="0" applyAlignment="0" applyProtection="0"/>
    <xf numFmtId="0" fontId="64" fillId="7" borderId="6" applyNumberFormat="0" applyAlignment="0" applyProtection="0"/>
    <xf numFmtId="165" fontId="31" fillId="0" borderId="0" applyFont="0" applyFill="0" applyBorder="0" applyAlignment="0" applyProtection="0"/>
    <xf numFmtId="0" fontId="65" fillId="0" borderId="1" applyNumberFormat="0" applyFill="0" applyAlignment="0" applyProtection="0"/>
    <xf numFmtId="0" fontId="66" fillId="0" borderId="2" applyNumberFormat="0" applyFill="0" applyAlignment="0" applyProtection="0"/>
    <xf numFmtId="0" fontId="67" fillId="0" borderId="20" applyNumberFormat="0" applyFill="0" applyAlignment="0" applyProtection="0"/>
    <xf numFmtId="0" fontId="67" fillId="0" borderId="0" applyNumberFormat="0" applyFill="0" applyBorder="0" applyAlignment="0" applyProtection="0"/>
    <xf numFmtId="0" fontId="68" fillId="4" borderId="0" applyNumberFormat="0" applyBorder="0" applyAlignment="0" applyProtection="0"/>
    <xf numFmtId="0" fontId="27" fillId="0" borderId="0" applyAlignment="0">
      <alignment vertical="top" wrapText="1"/>
      <protection locked="0"/>
    </xf>
    <xf numFmtId="0" fontId="27" fillId="0" borderId="0" applyAlignment="0">
      <alignment vertical="top" wrapText="1"/>
      <protection locked="0"/>
    </xf>
    <xf numFmtId="0" fontId="27" fillId="0" borderId="0" applyAlignment="0">
      <alignment vertical="top" wrapText="1"/>
      <protection locked="0"/>
    </xf>
    <xf numFmtId="0" fontId="27" fillId="0" borderId="0" applyAlignment="0">
      <alignment vertical="top" wrapText="1"/>
      <protection locked="0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0" fillId="0" borderId="0"/>
    <xf numFmtId="0" fontId="30" fillId="0" borderId="0"/>
    <xf numFmtId="0" fontId="30" fillId="0" borderId="0"/>
    <xf numFmtId="0" fontId="27" fillId="0" borderId="0" applyAlignment="0">
      <alignment vertical="top" wrapText="1"/>
      <protection locked="0"/>
    </xf>
    <xf numFmtId="0" fontId="27" fillId="0" borderId="0" applyAlignment="0">
      <alignment vertical="top" wrapText="1"/>
      <protection locked="0"/>
    </xf>
    <xf numFmtId="0" fontId="31" fillId="0" borderId="0"/>
    <xf numFmtId="0" fontId="30" fillId="0" borderId="0">
      <alignment vertical="top" wrapText="1"/>
    </xf>
    <xf numFmtId="0" fontId="30" fillId="0" borderId="0"/>
    <xf numFmtId="0" fontId="30" fillId="0" borderId="0">
      <alignment vertical="top" wrapText="1"/>
    </xf>
    <xf numFmtId="0" fontId="30" fillId="0" borderId="0">
      <alignment vertical="top" wrapText="1"/>
    </xf>
    <xf numFmtId="0" fontId="30" fillId="0" borderId="0">
      <alignment vertical="top" wrapText="1"/>
    </xf>
    <xf numFmtId="0" fontId="30" fillId="0" borderId="0">
      <alignment vertical="top" wrapText="1"/>
    </xf>
    <xf numFmtId="0" fontId="30" fillId="0" borderId="0">
      <alignment vertical="top" wrapText="1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27" fillId="0" borderId="0" applyAlignment="0">
      <alignment vertical="top" wrapText="1"/>
      <protection locked="0"/>
    </xf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7" fillId="0" borderId="0" applyAlignment="0">
      <alignment vertical="top" wrapText="1"/>
      <protection locked="0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9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27" fillId="0" borderId="0" applyAlignment="0">
      <alignment vertical="top" wrapText="1"/>
      <protection locked="0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0"/>
    <xf numFmtId="0" fontId="69" fillId="0" borderId="0"/>
    <xf numFmtId="0" fontId="27" fillId="0" borderId="0" applyAlignment="0">
      <alignment vertical="top" wrapText="1"/>
      <protection locked="0"/>
    </xf>
    <xf numFmtId="0" fontId="30" fillId="0" borderId="0">
      <alignment vertical="top" wrapText="1"/>
    </xf>
    <xf numFmtId="0" fontId="30" fillId="0" borderId="0"/>
    <xf numFmtId="0" fontId="30" fillId="0" borderId="0"/>
    <xf numFmtId="0" fontId="27" fillId="0" borderId="0" applyAlignment="0">
      <alignment vertical="top" wrapText="1"/>
      <protection locked="0"/>
    </xf>
    <xf numFmtId="0" fontId="30" fillId="0" borderId="0"/>
    <xf numFmtId="9" fontId="27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31" fillId="8" borderId="7" applyNumberFormat="0" applyFont="0" applyAlignment="0" applyProtection="0"/>
    <xf numFmtId="0" fontId="60" fillId="8" borderId="7" applyNumberFormat="0" applyFont="0" applyAlignment="0" applyProtection="0"/>
    <xf numFmtId="0" fontId="70" fillId="0" borderId="5" applyNumberFormat="0" applyFill="0" applyAlignment="0" applyProtection="0"/>
    <xf numFmtId="0" fontId="71" fillId="0" borderId="8" applyNumberFormat="0" applyFill="0" applyAlignment="0" applyProtection="0"/>
    <xf numFmtId="0" fontId="72" fillId="0" borderId="0" applyAlignment="0"/>
    <xf numFmtId="0" fontId="73" fillId="0" borderId="0" applyNumberFormat="0" applyFill="0" applyBorder="0" applyAlignment="0" applyProtection="0"/>
    <xf numFmtId="0" fontId="74" fillId="5" borderId="3" applyNumberFormat="0" applyAlignment="0" applyProtection="0"/>
    <xf numFmtId="0" fontId="75" fillId="6" borderId="3" applyNumberFormat="0" applyAlignment="0" applyProtection="0"/>
    <xf numFmtId="0" fontId="76" fillId="6" borderId="4" applyNumberFormat="0" applyAlignment="0" applyProtection="0"/>
    <xf numFmtId="0" fontId="77" fillId="0" borderId="0" applyNumberFormat="0" applyFill="0" applyBorder="0" applyAlignment="0" applyProtection="0"/>
    <xf numFmtId="0" fontId="78" fillId="3" borderId="0" applyNumberFormat="0" applyBorder="0" applyAlignment="0" applyProtection="0"/>
    <xf numFmtId="0" fontId="61" fillId="9" borderId="0" applyNumberFormat="0" applyBorder="0" applyAlignment="0" applyProtection="0"/>
    <xf numFmtId="0" fontId="61" fillId="11" borderId="0" applyNumberFormat="0" applyBorder="0" applyAlignment="0" applyProtection="0"/>
    <xf numFmtId="0" fontId="61" fillId="13" borderId="0" applyNumberFormat="0" applyBorder="0" applyAlignment="0" applyProtection="0"/>
    <xf numFmtId="0" fontId="61" fillId="15" borderId="0" applyNumberFormat="0" applyBorder="0" applyAlignment="0" applyProtection="0"/>
    <xf numFmtId="0" fontId="61" fillId="17" borderId="0" applyNumberFormat="0" applyBorder="0" applyAlignment="0" applyProtection="0"/>
    <xf numFmtId="0" fontId="61" fillId="19" borderId="0" applyNumberFormat="0" applyBorder="0" applyAlignment="0" applyProtection="0"/>
    <xf numFmtId="0" fontId="27" fillId="0" borderId="0" applyAlignment="0">
      <alignment vertical="top" wrapText="1"/>
      <protection locked="0"/>
    </xf>
    <xf numFmtId="0" fontId="79" fillId="0" borderId="0"/>
    <xf numFmtId="0" fontId="79" fillId="0" borderId="0"/>
    <xf numFmtId="0" fontId="80" fillId="0" borderId="0" applyAlignment="0">
      <alignment vertical="top" wrapText="1"/>
      <protection locked="0"/>
    </xf>
    <xf numFmtId="0" fontId="27" fillId="0" borderId="0" applyAlignment="0">
      <alignment vertical="top" wrapText="1"/>
      <protection locked="0"/>
    </xf>
    <xf numFmtId="0" fontId="81" fillId="0" borderId="0" applyAlignment="0">
      <alignment vertical="top" wrapText="1"/>
      <protection locked="0"/>
    </xf>
    <xf numFmtId="0" fontId="83" fillId="0" borderId="0"/>
    <xf numFmtId="0" fontId="27" fillId="0" borderId="0" applyAlignment="0">
      <alignment vertical="top" wrapText="1"/>
      <protection locked="0"/>
    </xf>
    <xf numFmtId="0" fontId="85" fillId="0" borderId="0"/>
    <xf numFmtId="0" fontId="33" fillId="0" borderId="0" applyAlignment="0">
      <alignment vertical="top" wrapText="1"/>
      <protection locked="0"/>
    </xf>
    <xf numFmtId="0" fontId="80" fillId="0" borderId="0" applyAlignment="0">
      <alignment vertical="top" wrapText="1"/>
      <protection locked="0"/>
    </xf>
    <xf numFmtId="0" fontId="31" fillId="0" borderId="0"/>
    <xf numFmtId="0" fontId="31" fillId="0" borderId="0"/>
    <xf numFmtId="0" fontId="79" fillId="0" borderId="0"/>
    <xf numFmtId="0" fontId="27" fillId="0" borderId="0" applyAlignment="0">
      <alignment vertical="top" wrapText="1"/>
      <protection locked="0"/>
    </xf>
    <xf numFmtId="0" fontId="26" fillId="0" borderId="0"/>
    <xf numFmtId="0" fontId="26" fillId="0" borderId="0"/>
    <xf numFmtId="0" fontId="26" fillId="0" borderId="0"/>
    <xf numFmtId="0" fontId="91" fillId="0" borderId="0"/>
    <xf numFmtId="0" fontId="32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0" fillId="0" borderId="0" applyAlignment="0">
      <alignment vertical="top" wrapText="1"/>
      <protection locked="0"/>
    </xf>
    <xf numFmtId="0" fontId="20" fillId="0" borderId="0"/>
    <xf numFmtId="0" fontId="83" fillId="0" borderId="0"/>
    <xf numFmtId="0" fontId="27" fillId="0" borderId="0" applyAlignment="0">
      <alignment vertical="top" wrapText="1"/>
      <protection locked="0"/>
    </xf>
    <xf numFmtId="0" fontId="19" fillId="0" borderId="0"/>
    <xf numFmtId="0" fontId="19" fillId="0" borderId="0"/>
    <xf numFmtId="0" fontId="100" fillId="0" borderId="0" applyNumberFormat="0" applyFill="0" applyBorder="0" applyAlignment="0" applyProtection="0">
      <alignment vertical="top" wrapText="1"/>
      <protection locked="0"/>
    </xf>
    <xf numFmtId="0" fontId="10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 applyProtection="0"/>
    <xf numFmtId="0" fontId="12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27" fillId="0" borderId="0"/>
    <xf numFmtId="0" fontId="16" fillId="0" borderId="0"/>
    <xf numFmtId="0" fontId="15" fillId="0" borderId="0"/>
    <xf numFmtId="0" fontId="15" fillId="0" borderId="0"/>
    <xf numFmtId="0" fontId="128" fillId="0" borderId="0"/>
    <xf numFmtId="0" fontId="14" fillId="0" borderId="0"/>
    <xf numFmtId="0" fontId="14" fillId="0" borderId="0"/>
    <xf numFmtId="0" fontId="14" fillId="0" borderId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8" borderId="7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9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4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0" fillId="0" borderId="0" applyAlignment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386">
    <xf numFmtId="0" fontId="0" fillId="0" borderId="0" xfId="0"/>
    <xf numFmtId="0" fontId="35" fillId="0" borderId="0" xfId="4" applyFont="1" applyAlignment="1" applyProtection="1">
      <alignment horizontal="center"/>
    </xf>
    <xf numFmtId="49" fontId="36" fillId="0" borderId="0" xfId="4" applyNumberFormat="1" applyFont="1" applyAlignment="1" applyProtection="1">
      <alignment horizontal="left"/>
    </xf>
    <xf numFmtId="0" fontId="35" fillId="0" borderId="0" xfId="4" applyFont="1" applyAlignment="1" applyProtection="1"/>
    <xf numFmtId="169" fontId="35" fillId="0" borderId="0" xfId="4" applyNumberFormat="1" applyFont="1" applyAlignment="1" applyProtection="1"/>
    <xf numFmtId="0" fontId="29" fillId="0" borderId="0" xfId="4" applyFont="1" applyAlignment="1" applyProtection="1">
      <alignment horizontal="left"/>
    </xf>
    <xf numFmtId="49" fontId="87" fillId="0" borderId="0" xfId="4" applyNumberFormat="1" applyFont="1" applyAlignment="1" applyProtection="1">
      <alignment horizontal="left"/>
    </xf>
    <xf numFmtId="0" fontId="30" fillId="0" borderId="0" xfId="4" applyFont="1" applyAlignment="1" applyProtection="1">
      <alignment horizontal="center"/>
    </xf>
    <xf numFmtId="169" fontId="30" fillId="0" borderId="0" xfId="4" applyNumberFormat="1" applyFont="1" applyAlignment="1" applyProtection="1"/>
    <xf numFmtId="4" fontId="30" fillId="0" borderId="0" xfId="4" applyNumberFormat="1" applyFont="1" applyAlignment="1" applyProtection="1"/>
    <xf numFmtId="49" fontId="33" fillId="0" borderId="0" xfId="4" applyNumberFormat="1" applyAlignment="1" applyProtection="1">
      <alignment horizontal="left"/>
    </xf>
    <xf numFmtId="0" fontId="34" fillId="0" borderId="0" xfId="4" applyFont="1" applyAlignment="1" applyProtection="1"/>
    <xf numFmtId="0" fontId="34" fillId="0" borderId="0" xfId="4" applyFont="1" applyAlignment="1" applyProtection="1">
      <alignment horizontal="center"/>
    </xf>
    <xf numFmtId="169" fontId="34" fillId="0" borderId="0" xfId="4" applyNumberFormat="1" applyFont="1" applyAlignment="1" applyProtection="1"/>
    <xf numFmtId="4" fontId="34" fillId="0" borderId="0" xfId="4" applyNumberFormat="1" applyFont="1" applyAlignment="1" applyProtection="1"/>
    <xf numFmtId="10" fontId="34" fillId="0" borderId="0" xfId="4" applyNumberFormat="1" applyFont="1" applyAlignment="1" applyProtection="1"/>
    <xf numFmtId="0" fontId="37" fillId="0" borderId="0" xfId="7" applyFont="1" applyAlignment="1" applyProtection="1">
      <alignment horizontal="left"/>
    </xf>
    <xf numFmtId="0" fontId="27" fillId="0" borderId="0" xfId="7" applyAlignment="1" applyProtection="1">
      <alignment horizontal="left"/>
    </xf>
    <xf numFmtId="0" fontId="43" fillId="0" borderId="0" xfId="7" applyFont="1" applyAlignment="1" applyProtection="1">
      <alignment horizontal="left"/>
    </xf>
    <xf numFmtId="0" fontId="44" fillId="0" borderId="9" xfId="7" applyFont="1" applyBorder="1" applyAlignment="1" applyProtection="1">
      <alignment horizontal="center" vertical="center" wrapText="1"/>
    </xf>
    <xf numFmtId="0" fontId="37" fillId="0" borderId="0" xfId="5" applyFont="1" applyAlignment="1" applyProtection="1">
      <alignment horizontal="left"/>
    </xf>
    <xf numFmtId="0" fontId="27" fillId="0" borderId="0" xfId="5" applyAlignment="1" applyProtection="1">
      <alignment horizontal="left"/>
    </xf>
    <xf numFmtId="39" fontId="34" fillId="0" borderId="0" xfId="4" applyNumberFormat="1" applyFont="1" applyAlignment="1" applyProtection="1"/>
    <xf numFmtId="39" fontId="30" fillId="0" borderId="0" xfId="4" applyNumberFormat="1" applyFont="1" applyAlignment="1" applyProtection="1"/>
    <xf numFmtId="49" fontId="112" fillId="0" borderId="43" xfId="4" applyNumberFormat="1" applyFont="1" applyBorder="1" applyAlignment="1" applyProtection="1">
      <alignment wrapText="1"/>
    </xf>
    <xf numFmtId="49" fontId="90" fillId="0" borderId="43" xfId="4" applyNumberFormat="1" applyFont="1" applyBorder="1" applyAlignment="1" applyProtection="1">
      <alignment wrapText="1" shrinkToFit="1"/>
    </xf>
    <xf numFmtId="49" fontId="90" fillId="0" borderId="47" xfId="4" applyNumberFormat="1" applyFont="1" applyBorder="1" applyAlignment="1" applyProtection="1">
      <alignment wrapText="1" shrinkToFit="1"/>
    </xf>
    <xf numFmtId="49" fontId="112" fillId="0" borderId="43" xfId="4" applyNumberFormat="1" applyFont="1" applyBorder="1" applyAlignment="1" applyProtection="1">
      <alignment horizontal="center"/>
    </xf>
    <xf numFmtId="49" fontId="90" fillId="0" borderId="43" xfId="4" applyNumberFormat="1" applyFont="1" applyBorder="1" applyAlignment="1" applyProtection="1">
      <alignment wrapText="1"/>
    </xf>
    <xf numFmtId="49" fontId="90" fillId="0" borderId="43" xfId="4" applyNumberFormat="1" applyFont="1" applyBorder="1" applyAlignment="1" applyProtection="1">
      <alignment horizontal="center" wrapText="1"/>
    </xf>
    <xf numFmtId="169" fontId="90" fillId="0" borderId="43" xfId="4" applyNumberFormat="1" applyFont="1" applyBorder="1" applyAlignment="1" applyProtection="1">
      <alignment horizontal="right"/>
    </xf>
    <xf numFmtId="4" fontId="90" fillId="0" borderId="43" xfId="4" applyNumberFormat="1" applyFont="1" applyBorder="1" applyAlignment="1" applyProtection="1">
      <alignment horizontal="right"/>
    </xf>
    <xf numFmtId="173" fontId="112" fillId="0" borderId="43" xfId="4" applyNumberFormat="1" applyFont="1" applyBorder="1" applyAlignment="1" applyProtection="1">
      <alignment horizontal="left" wrapText="1"/>
    </xf>
    <xf numFmtId="49" fontId="114" fillId="0" borderId="43" xfId="4" applyNumberFormat="1" applyFont="1" applyBorder="1" applyAlignment="1" applyProtection="1">
      <alignment horizontal="center"/>
    </xf>
    <xf numFmtId="0" fontId="112" fillId="0" borderId="43" xfId="4" applyFont="1" applyBorder="1" applyAlignment="1" applyProtection="1">
      <alignment wrapText="1"/>
    </xf>
    <xf numFmtId="0" fontId="112" fillId="0" borderId="49" xfId="4" applyFont="1" applyBorder="1" applyAlignment="1" applyProtection="1">
      <alignment wrapText="1"/>
    </xf>
    <xf numFmtId="0" fontId="112" fillId="0" borderId="44" xfId="4" applyFont="1" applyBorder="1" applyAlignment="1" applyProtection="1">
      <alignment wrapText="1"/>
    </xf>
    <xf numFmtId="0" fontId="34" fillId="0" borderId="43" xfId="4" applyFont="1" applyBorder="1" applyAlignment="1" applyProtection="1">
      <alignment horizontal="left"/>
    </xf>
    <xf numFmtId="0" fontId="34" fillId="0" borderId="43" xfId="4" applyFont="1" applyBorder="1" applyAlignment="1" applyProtection="1">
      <alignment horizontal="center" wrapText="1"/>
    </xf>
    <xf numFmtId="4" fontId="34" fillId="0" borderId="43" xfId="4" applyNumberFormat="1" applyFont="1" applyBorder="1" applyAlignment="1" applyProtection="1">
      <alignment horizontal="right"/>
    </xf>
    <xf numFmtId="4" fontId="34" fillId="0" borderId="44" xfId="4" applyNumberFormat="1" applyFont="1" applyBorder="1" applyAlignment="1" applyProtection="1">
      <alignment horizontal="right"/>
    </xf>
    <xf numFmtId="0" fontId="40" fillId="0" borderId="0" xfId="7" applyFont="1" applyAlignment="1" applyProtection="1">
      <alignment horizontal="left" vertical="center" wrapText="1"/>
    </xf>
    <xf numFmtId="0" fontId="43" fillId="0" borderId="0" xfId="7" applyFont="1" applyAlignment="1" applyProtection="1">
      <alignment horizontal="left" vertical="top"/>
    </xf>
    <xf numFmtId="176" fontId="43" fillId="0" borderId="0" xfId="7" applyNumberFormat="1" applyFont="1" applyAlignment="1" applyProtection="1">
      <alignment horizontal="left"/>
    </xf>
    <xf numFmtId="0" fontId="110" fillId="0" borderId="0" xfId="47512" applyFont="1" applyAlignment="1" applyProtection="1">
      <alignment horizontal="left" vertical="top"/>
      <protection locked="0"/>
    </xf>
    <xf numFmtId="0" fontId="82" fillId="0" borderId="0" xfId="0" applyFont="1" applyAlignment="1" applyProtection="1">
      <alignment horizontal="left"/>
      <protection locked="0"/>
    </xf>
    <xf numFmtId="0" fontId="49" fillId="0" borderId="0" xfId="5" applyFont="1" applyAlignment="1" applyProtection="1">
      <alignment horizontal="left" wrapText="1"/>
    </xf>
    <xf numFmtId="0" fontId="41" fillId="0" borderId="0" xfId="5" applyFont="1" applyAlignment="1" applyProtection="1">
      <alignment horizontal="left"/>
    </xf>
    <xf numFmtId="4" fontId="41" fillId="0" borderId="0" xfId="5" applyNumberFormat="1" applyFont="1" applyAlignment="1" applyProtection="1">
      <alignment horizontal="right"/>
    </xf>
    <xf numFmtId="0" fontId="41" fillId="0" borderId="57" xfId="5" applyFont="1" applyBorder="1" applyAlignment="1" applyProtection="1">
      <alignment horizontal="left" wrapText="1"/>
    </xf>
    <xf numFmtId="4" fontId="41" fillId="0" borderId="60" xfId="5" applyNumberFormat="1" applyFont="1" applyBorder="1" applyAlignment="1" applyProtection="1">
      <alignment horizontal="right"/>
    </xf>
    <xf numFmtId="0" fontId="45" fillId="0" borderId="57" xfId="5" applyFont="1" applyBorder="1" applyAlignment="1" applyProtection="1">
      <alignment horizontal="left" wrapText="1"/>
    </xf>
    <xf numFmtId="4" fontId="45" fillId="0" borderId="57" xfId="5" applyNumberFormat="1" applyFont="1" applyBorder="1" applyAlignment="1" applyProtection="1">
      <alignment horizontal="right"/>
    </xf>
    <xf numFmtId="0" fontId="47" fillId="0" borderId="57" xfId="5" applyFont="1" applyBorder="1" applyAlignment="1" applyProtection="1">
      <alignment horizontal="left" wrapText="1" indent="1"/>
    </xf>
    <xf numFmtId="4" fontId="47" fillId="0" borderId="57" xfId="5" applyNumberFormat="1" applyFont="1" applyBorder="1" applyAlignment="1" applyProtection="1">
      <alignment horizontal="right"/>
    </xf>
    <xf numFmtId="0" fontId="49" fillId="0" borderId="57" xfId="5" applyFont="1" applyBorder="1" applyAlignment="1" applyProtection="1">
      <alignment horizontal="left" wrapText="1"/>
    </xf>
    <xf numFmtId="4" fontId="35" fillId="0" borderId="62" xfId="4" applyNumberFormat="1" applyFont="1" applyBorder="1" applyAlignment="1" applyProtection="1"/>
    <xf numFmtId="0" fontId="34" fillId="0" borderId="61" xfId="5" applyFont="1" applyBorder="1" applyAlignment="1" applyProtection="1">
      <alignment horizontal="left" wrapText="1"/>
    </xf>
    <xf numFmtId="0" fontId="34" fillId="0" borderId="61" xfId="5" applyFont="1" applyBorder="1" applyAlignment="1" applyProtection="1">
      <alignment horizontal="center" wrapText="1"/>
    </xf>
    <xf numFmtId="37" fontId="105" fillId="0" borderId="0" xfId="47513" applyNumberFormat="1" applyFont="1" applyAlignment="1" applyProtection="1">
      <alignment horizontal="center"/>
      <protection locked="0"/>
    </xf>
    <xf numFmtId="0" fontId="105" fillId="0" borderId="0" xfId="47513" applyFont="1" applyAlignment="1" applyProtection="1">
      <alignment horizontal="left" wrapText="1"/>
      <protection locked="0"/>
    </xf>
    <xf numFmtId="0" fontId="105" fillId="0" borderId="0" xfId="47513" applyFont="1" applyAlignment="1" applyProtection="1">
      <alignment horizontal="center" wrapText="1"/>
      <protection locked="0"/>
    </xf>
    <xf numFmtId="169" fontId="105" fillId="0" borderId="0" xfId="47513" applyNumberFormat="1" applyFont="1" applyAlignment="1" applyProtection="1">
      <alignment horizontal="right"/>
      <protection locked="0"/>
    </xf>
    <xf numFmtId="39" fontId="105" fillId="0" borderId="0" xfId="47513" applyNumberFormat="1" applyFont="1" applyAlignment="1" applyProtection="1">
      <alignment horizontal="right"/>
      <protection locked="0"/>
    </xf>
    <xf numFmtId="4" fontId="29" fillId="0" borderId="58" xfId="4" applyNumberFormat="1" applyFont="1" applyBorder="1" applyAlignment="1" applyProtection="1"/>
    <xf numFmtId="0" fontId="29" fillId="0" borderId="0" xfId="4" applyFont="1" applyAlignment="1" applyProtection="1"/>
    <xf numFmtId="0" fontId="30" fillId="0" borderId="0" xfId="47520" applyFont="1" applyAlignment="1" applyProtection="1">
      <alignment horizontal="center" vertical="center"/>
      <protection locked="0"/>
    </xf>
    <xf numFmtId="4" fontId="47" fillId="0" borderId="61" xfId="5" applyNumberFormat="1" applyFont="1" applyBorder="1" applyAlignment="1" applyProtection="1">
      <alignment horizontal="right"/>
    </xf>
    <xf numFmtId="4" fontId="29" fillId="0" borderId="62" xfId="4" applyNumberFormat="1" applyFont="1" applyBorder="1" applyAlignment="1" applyProtection="1"/>
    <xf numFmtId="49" fontId="112" fillId="0" borderId="43" xfId="4" applyNumberFormat="1" applyFont="1" applyBorder="1" applyAlignment="1" applyProtection="1">
      <alignment horizontal="left" wrapText="1" shrinkToFit="1"/>
    </xf>
    <xf numFmtId="49" fontId="112" fillId="0" borderId="43" xfId="4" applyNumberFormat="1" applyFont="1" applyBorder="1" applyAlignment="1" applyProtection="1">
      <alignment wrapText="1" shrinkToFit="1"/>
    </xf>
    <xf numFmtId="49" fontId="112" fillId="0" borderId="14" xfId="4" applyNumberFormat="1" applyFont="1" applyBorder="1" applyAlignment="1" applyProtection="1">
      <alignment wrapText="1"/>
    </xf>
    <xf numFmtId="49" fontId="112" fillId="0" borderId="45" xfId="4" applyNumberFormat="1" applyFont="1" applyBorder="1" applyAlignment="1" applyProtection="1">
      <alignment wrapText="1"/>
    </xf>
    <xf numFmtId="49" fontId="114" fillId="0" borderId="43" xfId="4" applyNumberFormat="1" applyFont="1" applyBorder="1" applyAlignment="1" applyProtection="1">
      <alignment wrapText="1"/>
    </xf>
    <xf numFmtId="0" fontId="49" fillId="0" borderId="61" xfId="5" applyFont="1" applyBorder="1" applyAlignment="1" applyProtection="1">
      <alignment horizontal="left" wrapText="1"/>
    </xf>
    <xf numFmtId="0" fontId="47" fillId="0" borderId="61" xfId="5" applyFont="1" applyBorder="1" applyAlignment="1" applyProtection="1">
      <alignment horizontal="left" wrapText="1" indent="1"/>
    </xf>
    <xf numFmtId="0" fontId="83" fillId="0" borderId="21" xfId="23817" applyBorder="1" applyAlignment="1" applyProtection="1">
      <alignment vertical="center"/>
      <protection locked="0"/>
    </xf>
    <xf numFmtId="4" fontId="34" fillId="0" borderId="61" xfId="4" applyNumberFormat="1" applyFont="1" applyBorder="1" applyAlignment="1" applyProtection="1">
      <alignment horizontal="right"/>
    </xf>
    <xf numFmtId="0" fontId="90" fillId="0" borderId="43" xfId="4" applyFont="1" applyBorder="1" applyAlignment="1" applyProtection="1">
      <alignment wrapText="1"/>
    </xf>
    <xf numFmtId="0" fontId="103" fillId="0" borderId="0" xfId="47553" applyFont="1" applyAlignment="1" applyProtection="1">
      <alignment horizontal="left" wrapText="1"/>
      <protection locked="0"/>
    </xf>
    <xf numFmtId="0" fontId="83" fillId="0" borderId="42" xfId="23817" applyBorder="1" applyAlignment="1" applyProtection="1">
      <alignment vertical="center"/>
      <protection locked="0"/>
    </xf>
    <xf numFmtId="0" fontId="193" fillId="0" borderId="57" xfId="5" applyFont="1" applyBorder="1" applyAlignment="1" applyProtection="1">
      <alignment horizontal="left" wrapText="1" indent="1"/>
    </xf>
    <xf numFmtId="0" fontId="157" fillId="0" borderId="42" xfId="23817" applyFont="1" applyBorder="1" applyAlignment="1" applyProtection="1">
      <alignment horizontal="center" vertical="center"/>
      <protection locked="0"/>
    </xf>
    <xf numFmtId="49" fontId="157" fillId="0" borderId="42" xfId="23817" applyNumberFormat="1" applyFont="1" applyBorder="1" applyAlignment="1" applyProtection="1">
      <alignment horizontal="left" vertical="center" wrapText="1"/>
      <protection locked="0"/>
    </xf>
    <xf numFmtId="0" fontId="157" fillId="0" borderId="42" xfId="23817" applyFont="1" applyBorder="1" applyAlignment="1" applyProtection="1">
      <alignment horizontal="left" vertical="center" wrapText="1"/>
      <protection locked="0"/>
    </xf>
    <xf numFmtId="0" fontId="157" fillId="0" borderId="42" xfId="23817" applyFont="1" applyBorder="1" applyAlignment="1" applyProtection="1">
      <alignment horizontal="center" vertical="center" wrapText="1"/>
      <protection locked="0"/>
    </xf>
    <xf numFmtId="170" fontId="157" fillId="0" borderId="42" xfId="23817" applyNumberFormat="1" applyFont="1" applyBorder="1" applyAlignment="1" applyProtection="1">
      <alignment vertical="center"/>
      <protection locked="0"/>
    </xf>
    <xf numFmtId="4" fontId="157" fillId="0" borderId="42" xfId="23817" applyNumberFormat="1" applyFont="1" applyBorder="1" applyAlignment="1" applyProtection="1">
      <alignment vertical="center"/>
      <protection locked="0"/>
    </xf>
    <xf numFmtId="0" fontId="208" fillId="0" borderId="42" xfId="23817" applyFont="1" applyBorder="1" applyAlignment="1" applyProtection="1">
      <alignment horizontal="center" vertical="center"/>
      <protection locked="0"/>
    </xf>
    <xf numFmtId="49" fontId="208" fillId="0" borderId="42" xfId="23817" applyNumberFormat="1" applyFont="1" applyBorder="1" applyAlignment="1" applyProtection="1">
      <alignment horizontal="left" vertical="center" wrapText="1"/>
      <protection locked="0"/>
    </xf>
    <xf numFmtId="0" fontId="208" fillId="0" borderId="42" xfId="23817" applyFont="1" applyBorder="1" applyAlignment="1" applyProtection="1">
      <alignment horizontal="left" vertical="center" wrapText="1"/>
      <protection locked="0"/>
    </xf>
    <xf numFmtId="0" fontId="208" fillId="0" borderId="42" xfId="23817" applyFont="1" applyBorder="1" applyAlignment="1" applyProtection="1">
      <alignment horizontal="center" vertical="center" wrapText="1"/>
      <protection locked="0"/>
    </xf>
    <xf numFmtId="170" fontId="208" fillId="0" borderId="42" xfId="23817" applyNumberFormat="1" applyFont="1" applyBorder="1" applyAlignment="1" applyProtection="1">
      <alignment vertical="center"/>
      <protection locked="0"/>
    </xf>
    <xf numFmtId="4" fontId="208" fillId="0" borderId="42" xfId="23817" applyNumberFormat="1" applyFont="1" applyBorder="1" applyAlignment="1" applyProtection="1">
      <alignment vertical="center"/>
      <protection locked="0"/>
    </xf>
    <xf numFmtId="0" fontId="156" fillId="0" borderId="42" xfId="23817" applyFont="1" applyBorder="1" applyAlignment="1" applyProtection="1">
      <alignment vertical="center"/>
      <protection locked="0"/>
    </xf>
    <xf numFmtId="0" fontId="211" fillId="0" borderId="0" xfId="47559" applyFont="1" applyAlignment="1" applyProtection="1">
      <alignment horizontal="left"/>
    </xf>
    <xf numFmtId="0" fontId="212" fillId="0" borderId="0" xfId="47559" applyFont="1" applyAlignment="1" applyProtection="1">
      <alignment horizontal="left"/>
    </xf>
    <xf numFmtId="0" fontId="211" fillId="0" borderId="0" xfId="47559" applyFont="1" applyAlignment="1" applyProtection="1">
      <alignment horizontal="left" vertical="center"/>
    </xf>
    <xf numFmtId="0" fontId="171" fillId="0" borderId="0" xfId="47559" applyFont="1" applyAlignment="1" applyProtection="1">
      <alignment horizontal="left"/>
    </xf>
    <xf numFmtId="0" fontId="209" fillId="0" borderId="0" xfId="47559" applyFont="1" applyAlignment="1" applyProtection="1">
      <alignment horizontal="left"/>
    </xf>
    <xf numFmtId="0" fontId="171" fillId="0" borderId="0" xfId="47559" applyFont="1" applyAlignment="1" applyProtection="1">
      <alignment horizontal="left" vertical="top" wrapText="1"/>
    </xf>
    <xf numFmtId="169" fontId="171" fillId="0" borderId="0" xfId="47559" applyNumberFormat="1" applyFont="1" applyAlignment="1" applyProtection="1">
      <alignment horizontal="right" vertical="top"/>
    </xf>
    <xf numFmtId="39" fontId="171" fillId="0" borderId="0" xfId="47559" applyNumberFormat="1" applyFont="1" applyAlignment="1" applyProtection="1">
      <alignment horizontal="right" vertical="top"/>
    </xf>
    <xf numFmtId="0" fontId="212" fillId="0" borderId="0" xfId="47559" applyFont="1" applyAlignment="1" applyProtection="1">
      <alignment horizontal="left" vertical="top" wrapText="1"/>
    </xf>
    <xf numFmtId="39" fontId="212" fillId="0" borderId="0" xfId="47559" applyNumberFormat="1" applyFont="1" applyAlignment="1" applyProtection="1">
      <alignment horizontal="right" vertical="top"/>
    </xf>
    <xf numFmtId="169" fontId="212" fillId="0" borderId="0" xfId="47559" applyNumberFormat="1" applyFont="1" applyAlignment="1" applyProtection="1">
      <alignment horizontal="right" vertical="top"/>
    </xf>
    <xf numFmtId="0" fontId="107" fillId="38" borderId="9" xfId="47559" applyFont="1" applyFill="1" applyBorder="1" applyAlignment="1" applyProtection="1">
      <alignment horizontal="center" vertical="center" wrapText="1"/>
    </xf>
    <xf numFmtId="0" fontId="47" fillId="0" borderId="57" xfId="5" applyFont="1" applyBorder="1" applyAlignment="1" applyProtection="1">
      <alignment horizontal="left" wrapText="1" indent="3"/>
    </xf>
    <xf numFmtId="0" fontId="49" fillId="0" borderId="57" xfId="5" applyFont="1" applyBorder="1" applyAlignment="1" applyProtection="1">
      <alignment horizontal="left" wrapText="1" indent="1"/>
    </xf>
    <xf numFmtId="0" fontId="47" fillId="0" borderId="61" xfId="5" applyFont="1" applyBorder="1" applyAlignment="1" applyProtection="1">
      <alignment horizontal="left" wrapText="1" indent="3"/>
    </xf>
    <xf numFmtId="0" fontId="0" fillId="0" borderId="21" xfId="0" applyBorder="1" applyAlignment="1" applyProtection="1">
      <alignment vertical="center"/>
      <protection locked="0"/>
    </xf>
    <xf numFmtId="0" fontId="42" fillId="0" borderId="42" xfId="0" applyFont="1" applyBorder="1" applyAlignment="1" applyProtection="1">
      <alignment horizontal="center" vertical="center"/>
      <protection locked="0"/>
    </xf>
    <xf numFmtId="0" fontId="0" fillId="0" borderId="42" xfId="0" applyBorder="1" applyAlignment="1" applyProtection="1">
      <alignment vertical="center"/>
      <protection locked="0"/>
    </xf>
    <xf numFmtId="176" fontId="212" fillId="0" borderId="0" xfId="47559" applyNumberFormat="1" applyFont="1" applyAlignment="1" applyProtection="1">
      <alignment horizontal="right" vertical="top"/>
    </xf>
    <xf numFmtId="0" fontId="212" fillId="0" borderId="0" xfId="47559" applyFont="1" applyAlignment="1" applyProtection="1">
      <alignment horizontal="right"/>
    </xf>
    <xf numFmtId="4" fontId="45" fillId="0" borderId="61" xfId="5" applyNumberFormat="1" applyFont="1" applyBorder="1" applyAlignment="1" applyProtection="1">
      <alignment horizontal="right"/>
    </xf>
    <xf numFmtId="0" fontId="47" fillId="0" borderId="61" xfId="5" applyFont="1" applyBorder="1" applyAlignment="1" applyProtection="1">
      <alignment horizontal="left" wrapText="1"/>
    </xf>
    <xf numFmtId="37" fontId="105" fillId="0" borderId="0" xfId="47549" applyNumberFormat="1" applyFont="1" applyAlignment="1" applyProtection="1">
      <alignment horizontal="center"/>
      <protection locked="0"/>
    </xf>
    <xf numFmtId="0" fontId="105" fillId="0" borderId="0" xfId="47549" applyFont="1" applyAlignment="1" applyProtection="1">
      <alignment horizontal="left" wrapText="1"/>
      <protection locked="0"/>
    </xf>
    <xf numFmtId="0" fontId="105" fillId="0" borderId="0" xfId="47549" applyFont="1" applyAlignment="1" applyProtection="1">
      <alignment horizontal="center" wrapText="1"/>
      <protection locked="0"/>
    </xf>
    <xf numFmtId="169" fontId="105" fillId="0" borderId="0" xfId="47549" applyNumberFormat="1" applyFont="1" applyAlignment="1" applyProtection="1">
      <alignment horizontal="right"/>
      <protection locked="0"/>
    </xf>
    <xf numFmtId="39" fontId="105" fillId="0" borderId="0" xfId="47549" applyNumberFormat="1" applyFont="1" applyAlignment="1" applyProtection="1">
      <alignment horizontal="right"/>
      <protection locked="0"/>
    </xf>
    <xf numFmtId="39" fontId="103" fillId="0" borderId="0" xfId="47549" applyNumberFormat="1" applyFont="1" applyAlignment="1" applyProtection="1">
      <alignment horizontal="right"/>
      <protection locked="0"/>
    </xf>
    <xf numFmtId="37" fontId="34" fillId="0" borderId="64" xfId="47549" applyNumberFormat="1" applyFont="1" applyBorder="1" applyAlignment="1" applyProtection="1">
      <alignment horizontal="center"/>
      <protection locked="0"/>
    </xf>
    <xf numFmtId="0" fontId="103" fillId="0" borderId="64" xfId="47549" applyFont="1" applyBorder="1" applyAlignment="1" applyProtection="1">
      <alignment horizontal="left" wrapText="1"/>
      <protection locked="0"/>
    </xf>
    <xf numFmtId="0" fontId="103" fillId="0" borderId="64" xfId="47549" applyFont="1" applyBorder="1" applyAlignment="1" applyProtection="1">
      <alignment wrapText="1"/>
      <protection locked="0"/>
    </xf>
    <xf numFmtId="169" fontId="103" fillId="0" borderId="0" xfId="47549" applyNumberFormat="1" applyFont="1" applyAlignment="1" applyProtection="1">
      <alignment horizontal="right"/>
      <protection locked="0"/>
    </xf>
    <xf numFmtId="37" fontId="103" fillId="0" borderId="0" xfId="47549" applyNumberFormat="1" applyFont="1" applyAlignment="1" applyProtection="1">
      <alignment horizontal="center"/>
      <protection locked="0"/>
    </xf>
    <xf numFmtId="0" fontId="103" fillId="0" borderId="0" xfId="47549" applyFont="1" applyAlignment="1" applyProtection="1">
      <alignment horizontal="left" wrapText="1"/>
      <protection locked="0"/>
    </xf>
    <xf numFmtId="0" fontId="103" fillId="0" borderId="53" xfId="47549" applyFont="1" applyBorder="1" applyAlignment="1" applyProtection="1">
      <alignment wrapText="1"/>
      <protection locked="0"/>
    </xf>
    <xf numFmtId="0" fontId="89" fillId="0" borderId="61" xfId="5" applyFont="1" applyBorder="1" applyAlignment="1" applyProtection="1">
      <alignment horizontal="left" wrapText="1"/>
    </xf>
    <xf numFmtId="0" fontId="89" fillId="0" borderId="61" xfId="5" applyFont="1" applyBorder="1" applyAlignment="1" applyProtection="1">
      <alignment horizontal="center" wrapText="1"/>
    </xf>
    <xf numFmtId="0" fontId="89" fillId="0" borderId="60" xfId="5" applyFont="1" applyBorder="1" applyAlignment="1" applyProtection="1">
      <alignment horizontal="left" wrapText="1"/>
    </xf>
    <xf numFmtId="0" fontId="89" fillId="0" borderId="60" xfId="5" applyFont="1" applyBorder="1" applyAlignment="1" applyProtection="1">
      <alignment horizontal="center" wrapText="1"/>
    </xf>
    <xf numFmtId="49" fontId="112" fillId="0" borderId="43" xfId="4" applyNumberFormat="1" applyFont="1" applyBorder="1" applyAlignment="1" applyProtection="1">
      <alignment horizontal="left" wrapText="1"/>
    </xf>
    <xf numFmtId="0" fontId="89" fillId="0" borderId="61" xfId="47549" applyFont="1" applyBorder="1" applyAlignment="1" applyProtection="1">
      <alignment horizontal="right" wrapText="1"/>
      <protection locked="0"/>
    </xf>
    <xf numFmtId="0" fontId="89" fillId="0" borderId="61" xfId="47551" applyFont="1" applyBorder="1" applyAlignment="1" applyProtection="1">
      <alignment horizontal="left" wrapText="1"/>
      <protection locked="0"/>
    </xf>
    <xf numFmtId="169" fontId="103" fillId="0" borderId="64" xfId="47549" applyNumberFormat="1" applyFont="1" applyBorder="1" applyAlignment="1" applyProtection="1">
      <alignment horizontal="right"/>
      <protection locked="0"/>
    </xf>
    <xf numFmtId="39" fontId="103" fillId="0" borderId="64" xfId="47549" applyNumberFormat="1" applyFont="1" applyBorder="1" applyAlignment="1" applyProtection="1">
      <alignment horizontal="right"/>
      <protection locked="0"/>
    </xf>
    <xf numFmtId="169" fontId="34" fillId="0" borderId="61" xfId="47549" applyNumberFormat="1" applyFont="1" applyBorder="1" applyAlignment="1" applyProtection="1">
      <alignment horizontal="right"/>
      <protection locked="0"/>
    </xf>
    <xf numFmtId="169" fontId="34" fillId="0" borderId="61" xfId="26" applyNumberFormat="1" applyFont="1" applyBorder="1" applyAlignment="1" applyProtection="1">
      <alignment horizontal="right"/>
      <protection locked="0"/>
    </xf>
    <xf numFmtId="4" fontId="34" fillId="0" borderId="61" xfId="26" applyNumberFormat="1" applyFont="1" applyBorder="1" applyAlignment="1" applyProtection="1">
      <alignment horizontal="right"/>
      <protection locked="0"/>
    </xf>
    <xf numFmtId="37" fontId="34" fillId="0" borderId="61" xfId="26" applyNumberFormat="1" applyFont="1" applyBorder="1" applyAlignment="1" applyProtection="1">
      <alignment horizontal="center"/>
      <protection locked="0"/>
    </xf>
    <xf numFmtId="173" fontId="114" fillId="0" borderId="43" xfId="4" applyNumberFormat="1" applyFont="1" applyBorder="1" applyAlignment="1" applyProtection="1">
      <alignment horizontal="left" wrapText="1"/>
    </xf>
    <xf numFmtId="0" fontId="34" fillId="0" borderId="61" xfId="26" applyFont="1" applyBorder="1" applyAlignment="1" applyProtection="1">
      <alignment horizontal="left" wrapText="1"/>
      <protection locked="0"/>
    </xf>
    <xf numFmtId="0" fontId="34" fillId="0" borderId="61" xfId="26" applyFont="1" applyBorder="1" applyAlignment="1" applyProtection="1">
      <alignment horizontal="center" wrapText="1"/>
      <protection locked="0"/>
    </xf>
    <xf numFmtId="0" fontId="34" fillId="0" borderId="61" xfId="23802" applyFont="1" applyBorder="1" applyAlignment="1" applyProtection="1">
      <alignment horizontal="left" wrapText="1"/>
      <protection locked="0"/>
    </xf>
    <xf numFmtId="0" fontId="34" fillId="0" borderId="61" xfId="23802" applyFont="1" applyBorder="1" applyAlignment="1" applyProtection="1">
      <alignment horizontal="center" wrapText="1"/>
      <protection locked="0"/>
    </xf>
    <xf numFmtId="169" fontId="34" fillId="0" borderId="61" xfId="23802" applyNumberFormat="1" applyFont="1" applyBorder="1" applyAlignment="1" applyProtection="1">
      <alignment horizontal="right"/>
      <protection locked="0"/>
    </xf>
    <xf numFmtId="0" fontId="90" fillId="0" borderId="56" xfId="4" applyFont="1" applyBorder="1" applyAlignment="1" applyProtection="1">
      <alignment wrapText="1"/>
    </xf>
    <xf numFmtId="49" fontId="90" fillId="0" borderId="56" xfId="4" applyNumberFormat="1" applyFont="1" applyBorder="1" applyAlignment="1" applyProtection="1">
      <alignment horizontal="center" wrapText="1"/>
    </xf>
    <xf numFmtId="169" fontId="90" fillId="0" borderId="56" xfId="4" applyNumberFormat="1" applyFont="1" applyBorder="1" applyAlignment="1" applyProtection="1">
      <alignment horizontal="right"/>
    </xf>
    <xf numFmtId="4" fontId="90" fillId="0" borderId="56" xfId="4" applyNumberFormat="1" applyFont="1" applyBorder="1" applyAlignment="1" applyProtection="1">
      <alignment horizontal="right"/>
    </xf>
    <xf numFmtId="49" fontId="112" fillId="0" borderId="49" xfId="4" applyNumberFormat="1" applyFont="1" applyBorder="1" applyAlignment="1" applyProtection="1">
      <alignment wrapText="1"/>
    </xf>
    <xf numFmtId="173" fontId="112" fillId="0" borderId="49" xfId="4" applyNumberFormat="1" applyFont="1" applyBorder="1" applyAlignment="1" applyProtection="1">
      <alignment horizontal="left" wrapText="1"/>
    </xf>
    <xf numFmtId="49" fontId="90" fillId="0" borderId="98" xfId="4" applyNumberFormat="1" applyFont="1" applyBorder="1" applyAlignment="1" applyProtection="1">
      <alignment wrapText="1"/>
    </xf>
    <xf numFmtId="0" fontId="140" fillId="0" borderId="0" xfId="47520" applyProtection="1">
      <protection locked="0"/>
    </xf>
    <xf numFmtId="0" fontId="38" fillId="0" borderId="0" xfId="8" applyFont="1" applyAlignment="1" applyProtection="1">
      <alignment horizontal="left" vertical="center"/>
      <protection locked="0"/>
    </xf>
    <xf numFmtId="0" fontId="30" fillId="0" borderId="0" xfId="47520" applyFont="1" applyAlignment="1" applyProtection="1">
      <alignment vertical="center"/>
      <protection locked="0"/>
    </xf>
    <xf numFmtId="0" fontId="38" fillId="0" borderId="0" xfId="8" applyFont="1" applyAlignment="1" applyProtection="1">
      <alignment horizontal="center" vertical="center"/>
      <protection locked="0"/>
    </xf>
    <xf numFmtId="0" fontId="30" fillId="0" borderId="0" xfId="47520" applyFont="1" applyProtection="1">
      <protection locked="0"/>
    </xf>
    <xf numFmtId="0" fontId="28" fillId="0" borderId="0" xfId="1" applyFont="1" applyAlignment="1">
      <alignment vertical="center"/>
      <protection locked="0"/>
    </xf>
    <xf numFmtId="0" fontId="27" fillId="0" borderId="0" xfId="1" applyAlignment="1">
      <alignment horizontal="left" vertical="top"/>
      <protection locked="0"/>
    </xf>
    <xf numFmtId="39" fontId="50" fillId="0" borderId="0" xfId="1" applyNumberFormat="1" applyFont="1" applyAlignment="1">
      <alignment horizontal="left" wrapText="1" indent="1"/>
      <protection locked="0"/>
    </xf>
    <xf numFmtId="0" fontId="133" fillId="0" borderId="0" xfId="1" applyFont="1" applyAlignment="1">
      <alignment vertical="center" wrapText="1"/>
      <protection locked="0"/>
    </xf>
    <xf numFmtId="0" fontId="87" fillId="0" borderId="0" xfId="7" applyFont="1" applyAlignment="1">
      <alignment horizontal="left" vertical="top"/>
      <protection locked="0"/>
    </xf>
    <xf numFmtId="0" fontId="27" fillId="0" borderId="0" xfId="7" applyAlignment="1">
      <alignment horizontal="left" vertical="top"/>
      <protection locked="0"/>
    </xf>
    <xf numFmtId="0" fontId="30" fillId="0" borderId="0" xfId="1" applyFont="1" applyAlignment="1">
      <alignment horizontal="left" vertical="center"/>
      <protection locked="0"/>
    </xf>
    <xf numFmtId="39" fontId="30" fillId="0" borderId="0" xfId="1" applyNumberFormat="1" applyFont="1" applyAlignment="1">
      <alignment horizontal="left" vertical="center"/>
      <protection locked="0"/>
    </xf>
    <xf numFmtId="0" fontId="27" fillId="0" borderId="0" xfId="1" applyAlignment="1">
      <alignment horizontal="left" vertical="center"/>
      <protection locked="0"/>
    </xf>
    <xf numFmtId="0" fontId="27" fillId="0" borderId="0" xfId="7" applyAlignment="1">
      <alignment horizontal="left" vertical="center"/>
      <protection locked="0"/>
    </xf>
    <xf numFmtId="4" fontId="117" fillId="0" borderId="0" xfId="23785" applyNumberFormat="1" applyFont="1" applyAlignment="1">
      <protection locked="0"/>
    </xf>
    <xf numFmtId="3" fontId="117" fillId="0" borderId="0" xfId="23785" applyNumberFormat="1" applyFont="1" applyAlignment="1">
      <protection locked="0"/>
    </xf>
    <xf numFmtId="3" fontId="117" fillId="0" borderId="0" xfId="23785" applyNumberFormat="1" applyFont="1" applyAlignment="1">
      <alignment horizontal="right"/>
      <protection locked="0"/>
    </xf>
    <xf numFmtId="0" fontId="80" fillId="0" borderId="0" xfId="23784" applyAlignment="1">
      <alignment vertical="top"/>
      <protection locked="0"/>
    </xf>
    <xf numFmtId="0" fontId="34" fillId="0" borderId="61" xfId="1" applyFont="1" applyBorder="1" applyAlignment="1">
      <alignment horizontal="center" wrapText="1"/>
      <protection locked="0"/>
    </xf>
    <xf numFmtId="4" fontId="34" fillId="0" borderId="61" xfId="4" applyNumberFormat="1" applyFont="1" applyBorder="1" applyAlignment="1">
      <alignment horizontal="right"/>
      <protection locked="0"/>
    </xf>
    <xf numFmtId="172" fontId="34" fillId="0" borderId="0" xfId="22827" applyNumberFormat="1" applyFont="1" applyFill="1" applyBorder="1" applyAlignment="1" applyProtection="1">
      <alignment horizontal="right"/>
      <protection locked="0"/>
    </xf>
    <xf numFmtId="172" fontId="137" fillId="0" borderId="0" xfId="22827" applyNumberFormat="1" applyFont="1" applyFill="1" applyBorder="1" applyAlignment="1" applyProtection="1">
      <alignment horizontal="right"/>
      <protection locked="0"/>
    </xf>
    <xf numFmtId="171" fontId="92" fillId="0" borderId="0" xfId="23800" applyNumberFormat="1" applyFont="1" applyAlignment="1" applyProtection="1">
      <alignment horizontal="left" wrapText="1"/>
      <protection locked="0"/>
    </xf>
    <xf numFmtId="3" fontId="116" fillId="0" borderId="0" xfId="23784" applyNumberFormat="1" applyFont="1" applyAlignment="1">
      <alignment wrapText="1"/>
      <protection locked="0"/>
    </xf>
    <xf numFmtId="0" fontId="34" fillId="0" borderId="0" xfId="23785" applyFont="1" applyAlignment="1">
      <alignment horizontal="center" wrapText="1"/>
      <protection locked="0"/>
    </xf>
    <xf numFmtId="49" fontId="118" fillId="0" borderId="0" xfId="23785" applyNumberFormat="1" applyFont="1" applyAlignment="1">
      <alignment horizontal="center"/>
      <protection locked="0"/>
    </xf>
    <xf numFmtId="49" fontId="118" fillId="0" borderId="0" xfId="23827" applyNumberFormat="1" applyFont="1" applyAlignment="1" applyProtection="1">
      <alignment horizontal="left" indent="2"/>
      <protection locked="0"/>
    </xf>
    <xf numFmtId="4" fontId="118" fillId="0" borderId="0" xfId="23827" applyNumberFormat="1" applyFont="1" applyAlignment="1" applyProtection="1">
      <alignment horizontal="center"/>
      <protection locked="0"/>
    </xf>
    <xf numFmtId="39" fontId="118" fillId="0" borderId="0" xfId="23827" applyNumberFormat="1" applyFont="1" applyAlignment="1" applyProtection="1">
      <alignment horizontal="right"/>
      <protection locked="0"/>
    </xf>
    <xf numFmtId="49" fontId="118" fillId="0" borderId="0" xfId="23827" applyNumberFormat="1" applyFont="1" applyAlignment="1" applyProtection="1">
      <alignment horizontal="left" wrapText="1" indent="2"/>
      <protection locked="0"/>
    </xf>
    <xf numFmtId="4" fontId="116" fillId="0" borderId="0" xfId="23784" applyNumberFormat="1" applyFont="1" applyAlignment="1">
      <protection locked="0"/>
    </xf>
    <xf numFmtId="0" fontId="116" fillId="0" borderId="0" xfId="23784" applyFont="1" applyAlignment="1">
      <protection locked="0"/>
    </xf>
    <xf numFmtId="2" fontId="34" fillId="0" borderId="0" xfId="23785" applyNumberFormat="1" applyFont="1" applyAlignment="1">
      <alignment horizontal="right"/>
      <protection locked="0"/>
    </xf>
    <xf numFmtId="0" fontId="83" fillId="0" borderId="0" xfId="23817" applyProtection="1">
      <protection locked="0"/>
    </xf>
    <xf numFmtId="0" fontId="83" fillId="0" borderId="39" xfId="23817" applyBorder="1" applyProtection="1">
      <protection locked="0"/>
    </xf>
    <xf numFmtId="0" fontId="83" fillId="0" borderId="38" xfId="23817" applyBorder="1" applyProtection="1">
      <protection locked="0"/>
    </xf>
    <xf numFmtId="0" fontId="83" fillId="0" borderId="21" xfId="23817" applyBorder="1" applyProtection="1">
      <protection locked="0"/>
    </xf>
    <xf numFmtId="0" fontId="83" fillId="0" borderId="0" xfId="23817" applyAlignment="1" applyProtection="1">
      <alignment vertical="center"/>
      <protection locked="0"/>
    </xf>
    <xf numFmtId="0" fontId="83" fillId="0" borderId="21" xfId="23817" applyBorder="1" applyAlignment="1" applyProtection="1">
      <alignment vertical="center" wrapText="1"/>
      <protection locked="0"/>
    </xf>
    <xf numFmtId="0" fontId="83" fillId="0" borderId="0" xfId="23817" applyAlignment="1" applyProtection="1">
      <alignment vertical="center" wrapText="1"/>
      <protection locked="0"/>
    </xf>
    <xf numFmtId="0" fontId="83" fillId="0" borderId="30" xfId="23817" applyBorder="1" applyAlignment="1" applyProtection="1">
      <alignment vertical="center"/>
      <protection locked="0"/>
    </xf>
    <xf numFmtId="0" fontId="83" fillId="0" borderId="41" xfId="23817" applyBorder="1" applyAlignment="1" applyProtection="1">
      <alignment vertical="center"/>
      <protection locked="0"/>
    </xf>
    <xf numFmtId="0" fontId="83" fillId="0" borderId="40" xfId="23817" applyBorder="1" applyAlignment="1" applyProtection="1">
      <alignment vertical="center"/>
      <protection locked="0"/>
    </xf>
    <xf numFmtId="0" fontId="83" fillId="0" borderId="23" xfId="23817" applyBorder="1" applyAlignment="1" applyProtection="1">
      <alignment vertical="center"/>
      <protection locked="0"/>
    </xf>
    <xf numFmtId="0" fontId="83" fillId="0" borderId="39" xfId="23817" applyBorder="1" applyAlignment="1" applyProtection="1">
      <alignment vertical="center"/>
      <protection locked="0"/>
    </xf>
    <xf numFmtId="0" fontId="83" fillId="0" borderId="38" xfId="23817" applyBorder="1" applyAlignment="1" applyProtection="1">
      <alignment vertical="center"/>
      <protection locked="0"/>
    </xf>
    <xf numFmtId="0" fontId="83" fillId="33" borderId="0" xfId="23817" applyFill="1" applyAlignment="1" applyProtection="1">
      <alignment vertical="center"/>
      <protection locked="0"/>
    </xf>
    <xf numFmtId="0" fontId="94" fillId="0" borderId="0" xfId="23817" applyFont="1" applyAlignment="1" applyProtection="1">
      <alignment vertical="center"/>
      <protection locked="0"/>
    </xf>
    <xf numFmtId="0" fontId="95" fillId="0" borderId="0" xfId="23817" applyFont="1" applyAlignment="1" applyProtection="1">
      <alignment vertical="center"/>
      <protection locked="0"/>
    </xf>
    <xf numFmtId="0" fontId="83" fillId="0" borderId="22" xfId="23817" applyBorder="1" applyAlignment="1" applyProtection="1">
      <alignment vertical="center"/>
      <protection locked="0"/>
    </xf>
    <xf numFmtId="0" fontId="83" fillId="0" borderId="21" xfId="23817" applyBorder="1" applyAlignment="1" applyProtection="1">
      <alignment horizontal="center" vertical="center" wrapText="1"/>
      <protection locked="0"/>
    </xf>
    <xf numFmtId="0" fontId="83" fillId="0" borderId="0" xfId="23817" applyAlignment="1" applyProtection="1">
      <alignment horizontal="center" vertical="center" wrapText="1"/>
      <protection locked="0"/>
    </xf>
    <xf numFmtId="0" fontId="96" fillId="0" borderId="0" xfId="23817" applyFont="1" applyProtection="1">
      <protection locked="0"/>
    </xf>
    <xf numFmtId="0" fontId="96" fillId="0" borderId="0" xfId="23817" applyFont="1" applyAlignment="1" applyProtection="1">
      <alignment horizontal="left"/>
      <protection locked="0"/>
    </xf>
    <xf numFmtId="0" fontId="29" fillId="0" borderId="0" xfId="1" applyFont="1" applyAlignment="1">
      <alignment vertical="top"/>
      <protection locked="0"/>
    </xf>
    <xf numFmtId="0" fontId="87" fillId="0" borderId="0" xfId="1" applyFont="1" applyAlignment="1">
      <alignment horizontal="left" vertical="top"/>
      <protection locked="0"/>
    </xf>
    <xf numFmtId="0" fontId="29" fillId="0" borderId="0" xfId="1" applyFont="1" applyAlignment="1">
      <alignment horizontal="left"/>
      <protection locked="0"/>
    </xf>
    <xf numFmtId="0" fontId="30" fillId="0" borderId="0" xfId="1" applyFont="1" applyAlignment="1">
      <alignment horizontal="left"/>
      <protection locked="0"/>
    </xf>
    <xf numFmtId="0" fontId="108" fillId="0" borderId="0" xfId="1" applyFont="1" applyAlignment="1">
      <alignment vertical="center"/>
      <protection locked="0"/>
    </xf>
    <xf numFmtId="0" fontId="108" fillId="0" borderId="0" xfId="1" applyFont="1" applyAlignment="1">
      <alignment vertical="center" wrapText="1"/>
      <protection locked="0"/>
    </xf>
    <xf numFmtId="169" fontId="30" fillId="0" borderId="0" xfId="1" applyNumberFormat="1" applyFont="1" applyAlignment="1">
      <alignment horizontal="left" vertical="top"/>
      <protection locked="0"/>
    </xf>
    <xf numFmtId="0" fontId="30" fillId="0" borderId="0" xfId="1" applyFont="1" applyAlignment="1">
      <alignment horizontal="left" vertical="top" wrapText="1"/>
      <protection locked="0"/>
    </xf>
    <xf numFmtId="0" fontId="30" fillId="0" borderId="0" xfId="1" applyFont="1" applyAlignment="1">
      <alignment horizontal="center" vertical="top" wrapText="1"/>
      <protection locked="0"/>
    </xf>
    <xf numFmtId="39" fontId="30" fillId="0" borderId="0" xfId="1" applyNumberFormat="1" applyFont="1" applyAlignment="1">
      <alignment vertical="top" wrapText="1"/>
      <protection locked="0"/>
    </xf>
    <xf numFmtId="0" fontId="32" fillId="0" borderId="0" xfId="1" applyFont="1" applyAlignment="1">
      <alignment horizontal="center" vertical="center"/>
      <protection locked="0"/>
    </xf>
    <xf numFmtId="0" fontId="112" fillId="0" borderId="0" xfId="5" applyFont="1" applyAlignment="1">
      <alignment horizontal="left"/>
      <protection locked="0"/>
    </xf>
    <xf numFmtId="0" fontId="30" fillId="0" borderId="0" xfId="1" applyFont="1" applyAlignment="1">
      <alignment horizontal="center" vertical="center"/>
      <protection locked="0"/>
    </xf>
    <xf numFmtId="14" fontId="30" fillId="0" borderId="0" xfId="1" applyNumberFormat="1" applyFont="1" applyAlignment="1">
      <alignment horizontal="left" vertical="center"/>
      <protection locked="0"/>
    </xf>
    <xf numFmtId="176" fontId="43" fillId="0" borderId="0" xfId="7" applyNumberFormat="1" applyFont="1" applyAlignment="1">
      <alignment horizontal="left"/>
      <protection locked="0"/>
    </xf>
    <xf numFmtId="0" fontId="138" fillId="0" borderId="0" xfId="1" applyFont="1" applyAlignment="1">
      <alignment horizontal="center" vertical="center"/>
      <protection locked="0"/>
    </xf>
    <xf numFmtId="0" fontId="106" fillId="0" borderId="0" xfId="1" applyFont="1" applyAlignment="1">
      <alignment horizontal="left"/>
      <protection locked="0"/>
    </xf>
    <xf numFmtId="0" fontId="106" fillId="0" borderId="0" xfId="1" applyFont="1" applyAlignment="1">
      <alignment horizontal="center"/>
      <protection locked="0"/>
    </xf>
    <xf numFmtId="39" fontId="106" fillId="0" borderId="0" xfId="1" applyNumberFormat="1" applyFont="1" applyAlignment="1">
      <alignment horizontal="left"/>
      <protection locked="0"/>
    </xf>
    <xf numFmtId="0" fontId="107" fillId="0" borderId="9" xfId="1" applyFont="1" applyBorder="1" applyAlignment="1">
      <alignment horizontal="center" vertical="center" wrapText="1"/>
      <protection locked="0"/>
    </xf>
    <xf numFmtId="4" fontId="107" fillId="0" borderId="9" xfId="1" applyNumberFormat="1" applyFont="1" applyBorder="1" applyAlignment="1">
      <alignment horizontal="center" vertical="center" wrapText="1"/>
      <protection locked="0"/>
    </xf>
    <xf numFmtId="39" fontId="103" fillId="0" borderId="0" xfId="5" applyNumberFormat="1" applyFont="1" applyAlignment="1">
      <alignment horizontal="right"/>
      <protection locked="0"/>
    </xf>
    <xf numFmtId="0" fontId="33" fillId="0" borderId="0" xfId="4" applyAlignment="1">
      <alignment horizontal="left" vertical="top"/>
      <protection locked="0"/>
    </xf>
    <xf numFmtId="4" fontId="27" fillId="0" borderId="0" xfId="1" applyNumberFormat="1" applyAlignment="1">
      <alignment horizontal="left" vertical="top"/>
      <protection locked="0"/>
    </xf>
    <xf numFmtId="0" fontId="34" fillId="0" borderId="61" xfId="4" applyFont="1" applyBorder="1" applyAlignment="1">
      <alignment horizontal="left" wrapText="1"/>
      <protection locked="0"/>
    </xf>
    <xf numFmtId="0" fontId="34" fillId="0" borderId="61" xfId="4" applyFont="1" applyBorder="1" applyAlignment="1">
      <alignment horizontal="center" wrapText="1"/>
      <protection locked="0"/>
    </xf>
    <xf numFmtId="49" fontId="27" fillId="0" borderId="0" xfId="5" applyNumberFormat="1" applyAlignment="1">
      <alignment horizontal="left" vertical="top"/>
      <protection locked="0"/>
    </xf>
    <xf numFmtId="49" fontId="34" fillId="0" borderId="61" xfId="5" applyNumberFormat="1" applyFont="1" applyBorder="1" applyAlignment="1">
      <alignment horizontal="left" wrapText="1"/>
      <protection locked="0"/>
    </xf>
    <xf numFmtId="49" fontId="34" fillId="0" borderId="61" xfId="5" applyNumberFormat="1" applyFont="1" applyBorder="1" applyAlignment="1">
      <alignment horizontal="center" wrapText="1"/>
      <protection locked="0"/>
    </xf>
    <xf numFmtId="169" fontId="34" fillId="0" borderId="61" xfId="5" applyNumberFormat="1" applyFont="1" applyBorder="1" applyAlignment="1">
      <alignment horizontal="right"/>
      <protection locked="0"/>
    </xf>
    <xf numFmtId="0" fontId="34" fillId="0" borderId="61" xfId="5" applyFont="1" applyBorder="1" applyAlignment="1">
      <alignment horizontal="left" wrapText="1"/>
      <protection locked="0"/>
    </xf>
    <xf numFmtId="0" fontId="34" fillId="0" borderId="61" xfId="5" applyFont="1" applyBorder="1" applyAlignment="1">
      <alignment horizontal="center" wrapText="1"/>
      <protection locked="0"/>
    </xf>
    <xf numFmtId="0" fontId="27" fillId="0" borderId="0" xfId="5" applyAlignment="1">
      <alignment horizontal="left" vertical="top"/>
      <protection locked="0"/>
    </xf>
    <xf numFmtId="39" fontId="34" fillId="0" borderId="61" xfId="5" applyNumberFormat="1" applyFont="1" applyBorder="1" applyAlignment="1">
      <alignment horizontal="right"/>
      <protection locked="0"/>
    </xf>
    <xf numFmtId="0" fontId="89" fillId="0" borderId="0" xfId="5" applyFont="1" applyAlignment="1">
      <alignment horizontal="left"/>
      <protection locked="0"/>
    </xf>
    <xf numFmtId="0" fontId="34" fillId="0" borderId="0" xfId="4" applyFont="1" applyAlignment="1">
      <alignment horizontal="center"/>
      <protection locked="0"/>
    </xf>
    <xf numFmtId="0" fontId="34" fillId="0" borderId="0" xfId="4" applyFont="1" applyAlignment="1">
      <alignment horizontal="left"/>
      <protection locked="0"/>
    </xf>
    <xf numFmtId="0" fontId="34" fillId="0" borderId="61" xfId="5" applyFont="1" applyBorder="1" applyAlignment="1">
      <alignment horizontal="left" wrapText="1" shrinkToFit="1"/>
      <protection locked="0"/>
    </xf>
    <xf numFmtId="0" fontId="34" fillId="0" borderId="61" xfId="47523" applyFont="1" applyBorder="1" applyAlignment="1" applyProtection="1">
      <alignment horizontal="left" wrapText="1"/>
      <protection locked="0"/>
    </xf>
    <xf numFmtId="4" fontId="34" fillId="0" borderId="61" xfId="47523" applyNumberFormat="1" applyFont="1" applyBorder="1" applyAlignment="1" applyProtection="1">
      <alignment horizontal="right"/>
      <protection locked="0"/>
    </xf>
    <xf numFmtId="37" fontId="112" fillId="0" borderId="43" xfId="5" applyNumberFormat="1" applyFont="1" applyBorder="1" applyAlignment="1">
      <alignment horizontal="center"/>
      <protection locked="0"/>
    </xf>
    <xf numFmtId="49" fontId="112" fillId="0" borderId="43" xfId="4" applyNumberFormat="1" applyFont="1" applyBorder="1" applyAlignment="1">
      <alignment wrapText="1"/>
      <protection locked="0"/>
    </xf>
    <xf numFmtId="49" fontId="90" fillId="0" borderId="43" xfId="4" applyNumberFormat="1" applyFont="1" applyBorder="1" applyAlignment="1">
      <alignment wrapText="1"/>
      <protection locked="0"/>
    </xf>
    <xf numFmtId="49" fontId="90" fillId="0" borderId="43" xfId="4" applyNumberFormat="1" applyFont="1" applyBorder="1" applyAlignment="1">
      <alignment horizontal="center" wrapText="1"/>
      <protection locked="0"/>
    </xf>
    <xf numFmtId="169" fontId="90" fillId="0" borderId="43" xfId="4" applyNumberFormat="1" applyFont="1" applyBorder="1" applyAlignment="1">
      <alignment horizontal="right"/>
      <protection locked="0"/>
    </xf>
    <xf numFmtId="4" fontId="90" fillId="0" borderId="43" xfId="4" applyNumberFormat="1" applyFont="1" applyBorder="1" applyAlignment="1">
      <alignment horizontal="right"/>
      <protection locked="0"/>
    </xf>
    <xf numFmtId="173" fontId="112" fillId="0" borderId="43" xfId="4" applyNumberFormat="1" applyFont="1" applyBorder="1" applyAlignment="1">
      <alignment horizontal="left" wrapText="1"/>
      <protection locked="0"/>
    </xf>
    <xf numFmtId="49" fontId="112" fillId="0" borderId="43" xfId="4" applyNumberFormat="1" applyFont="1" applyBorder="1" applyAlignment="1">
      <alignment horizontal="center"/>
      <protection locked="0"/>
    </xf>
    <xf numFmtId="169" fontId="109" fillId="0" borderId="61" xfId="1" applyNumberFormat="1" applyFont="1" applyBorder="1" applyAlignment="1">
      <alignment horizontal="right"/>
      <protection locked="0"/>
    </xf>
    <xf numFmtId="4" fontId="112" fillId="0" borderId="43" xfId="5" applyNumberFormat="1" applyFont="1" applyBorder="1" applyAlignment="1">
      <alignment horizontal="right"/>
      <protection locked="0"/>
    </xf>
    <xf numFmtId="4" fontId="109" fillId="0" borderId="61" xfId="1" applyNumberFormat="1" applyFont="1" applyBorder="1" applyAlignment="1">
      <alignment horizontal="right"/>
      <protection locked="0"/>
    </xf>
    <xf numFmtId="49" fontId="114" fillId="0" borderId="43" xfId="4" applyNumberFormat="1" applyFont="1" applyBorder="1" applyAlignment="1">
      <alignment horizontal="center"/>
      <protection locked="0"/>
    </xf>
    <xf numFmtId="169" fontId="88" fillId="0" borderId="61" xfId="1" applyNumberFormat="1" applyFont="1" applyBorder="1" applyAlignment="1">
      <alignment horizontal="right"/>
      <protection locked="0"/>
    </xf>
    <xf numFmtId="0" fontId="112" fillId="0" borderId="43" xfId="4" applyFont="1" applyBorder="1" applyAlignment="1">
      <alignment wrapText="1"/>
      <protection locked="0"/>
    </xf>
    <xf numFmtId="49" fontId="90" fillId="0" borderId="43" xfId="4" applyNumberFormat="1" applyFont="1" applyBorder="1" applyAlignment="1">
      <alignment wrapText="1" shrinkToFit="1"/>
      <protection locked="0"/>
    </xf>
    <xf numFmtId="37" fontId="109" fillId="0" borderId="61" xfId="5" applyNumberFormat="1" applyFont="1" applyBorder="1" applyAlignment="1">
      <alignment horizontal="center"/>
      <protection locked="0"/>
    </xf>
    <xf numFmtId="0" fontId="89" fillId="0" borderId="61" xfId="5" applyFont="1" applyBorder="1" applyAlignment="1">
      <alignment horizontal="left" wrapText="1"/>
      <protection locked="0"/>
    </xf>
    <xf numFmtId="0" fontId="89" fillId="0" borderId="61" xfId="5" applyFont="1" applyBorder="1" applyAlignment="1">
      <alignment horizontal="center" wrapText="1"/>
      <protection locked="0"/>
    </xf>
    <xf numFmtId="169" fontId="89" fillId="0" borderId="61" xfId="5" applyNumberFormat="1" applyFont="1" applyBorder="1" applyAlignment="1">
      <alignment horizontal="right"/>
      <protection locked="0"/>
    </xf>
    <xf numFmtId="39" fontId="89" fillId="0" borderId="61" xfId="5" applyNumberFormat="1" applyFont="1" applyBorder="1" applyAlignment="1">
      <alignment horizontal="right"/>
      <protection locked="0"/>
    </xf>
    <xf numFmtId="37" fontId="34" fillId="0" borderId="61" xfId="5" applyNumberFormat="1" applyFont="1" applyBorder="1" applyAlignment="1">
      <alignment horizontal="center"/>
      <protection locked="0"/>
    </xf>
    <xf numFmtId="37" fontId="34" fillId="0" borderId="61" xfId="1" applyNumberFormat="1" applyFont="1" applyBorder="1" applyAlignment="1">
      <alignment horizontal="center"/>
      <protection locked="0"/>
    </xf>
    <xf numFmtId="0" fontId="34" fillId="0" borderId="61" xfId="1" applyFont="1" applyBorder="1" applyAlignment="1">
      <alignment horizontal="left" wrapText="1"/>
      <protection locked="0"/>
    </xf>
    <xf numFmtId="169" fontId="34" fillId="0" borderId="61" xfId="1" applyNumberFormat="1" applyFont="1" applyBorder="1" applyAlignment="1">
      <alignment horizontal="right"/>
      <protection locked="0"/>
    </xf>
    <xf numFmtId="4" fontId="34" fillId="0" borderId="61" xfId="1" applyNumberFormat="1" applyFont="1" applyBorder="1" applyAlignment="1">
      <alignment horizontal="right"/>
      <protection locked="0"/>
    </xf>
    <xf numFmtId="37" fontId="34" fillId="0" borderId="0" xfId="1" applyNumberFormat="1" applyFont="1" applyAlignment="1">
      <alignment horizontal="center"/>
      <protection locked="0"/>
    </xf>
    <xf numFmtId="0" fontId="34" fillId="0" borderId="0" xfId="1" applyFont="1" applyAlignment="1">
      <alignment horizontal="left" wrapText="1"/>
      <protection locked="0"/>
    </xf>
    <xf numFmtId="0" fontId="35" fillId="0" borderId="0" xfId="4" applyFont="1" applyAlignment="1">
      <protection locked="0"/>
    </xf>
    <xf numFmtId="0" fontId="103" fillId="0" borderId="62" xfId="4" applyFont="1" applyBorder="1" applyAlignment="1">
      <alignment horizontal="center" wrapText="1"/>
      <protection locked="0"/>
    </xf>
    <xf numFmtId="169" fontId="103" fillId="0" borderId="62" xfId="4" applyNumberFormat="1" applyFont="1" applyBorder="1" applyAlignment="1">
      <alignment horizontal="right"/>
      <protection locked="0"/>
    </xf>
    <xf numFmtId="4" fontId="103" fillId="0" borderId="62" xfId="4" applyNumberFormat="1" applyFont="1" applyBorder="1" applyAlignment="1">
      <alignment horizontal="right"/>
      <protection locked="0"/>
    </xf>
    <xf numFmtId="4" fontId="29" fillId="0" borderId="62" xfId="4" applyNumberFormat="1" applyFont="1" applyBorder="1" applyAlignment="1">
      <protection locked="0"/>
    </xf>
    <xf numFmtId="37" fontId="103" fillId="0" borderId="53" xfId="5" applyNumberFormat="1" applyFont="1" applyBorder="1" applyAlignment="1">
      <alignment horizontal="center"/>
      <protection locked="0"/>
    </xf>
    <xf numFmtId="0" fontId="103" fillId="0" borderId="53" xfId="5" applyFont="1" applyBorder="1" applyAlignment="1">
      <alignment horizontal="left" wrapText="1"/>
      <protection locked="0"/>
    </xf>
    <xf numFmtId="0" fontId="103" fillId="0" borderId="53" xfId="5" applyFont="1" applyBorder="1" applyAlignment="1">
      <alignment horizontal="center" wrapText="1"/>
      <protection locked="0"/>
    </xf>
    <xf numFmtId="169" fontId="103" fillId="0" borderId="53" xfId="5" applyNumberFormat="1" applyFont="1" applyBorder="1" applyAlignment="1">
      <alignment horizontal="right"/>
      <protection locked="0"/>
    </xf>
    <xf numFmtId="39" fontId="103" fillId="0" borderId="53" xfId="5" applyNumberFormat="1" applyFont="1" applyBorder="1" applyAlignment="1">
      <alignment horizontal="right"/>
      <protection locked="0"/>
    </xf>
    <xf numFmtId="37" fontId="103" fillId="0" borderId="0" xfId="5" applyNumberFormat="1" applyFont="1" applyAlignment="1">
      <alignment horizontal="center"/>
      <protection locked="0"/>
    </xf>
    <xf numFmtId="0" fontId="103" fillId="0" borderId="0" xfId="5" applyFont="1" applyAlignment="1">
      <alignment horizontal="left" wrapText="1"/>
      <protection locked="0"/>
    </xf>
    <xf numFmtId="0" fontId="29" fillId="0" borderId="0" xfId="4" applyFont="1" applyAlignment="1">
      <protection locked="0"/>
    </xf>
    <xf numFmtId="0" fontId="103" fillId="0" borderId="0" xfId="5" applyFont="1" applyAlignment="1">
      <alignment horizontal="center" wrapText="1"/>
      <protection locked="0"/>
    </xf>
    <xf numFmtId="169" fontId="103" fillId="0" borderId="0" xfId="5" applyNumberFormat="1" applyFont="1" applyAlignment="1">
      <alignment horizontal="right"/>
      <protection locked="0"/>
    </xf>
    <xf numFmtId="0" fontId="36" fillId="0" borderId="0" xfId="47523" applyFont="1" applyAlignment="1" applyProtection="1">
      <alignment horizontal="left"/>
      <protection locked="0"/>
    </xf>
    <xf numFmtId="0" fontId="29" fillId="0" borderId="0" xfId="4" applyFont="1" applyAlignment="1">
      <alignment horizontal="left"/>
      <protection locked="0"/>
    </xf>
    <xf numFmtId="49" fontId="87" fillId="0" borderId="0" xfId="4" applyNumberFormat="1" applyFont="1" applyAlignment="1">
      <alignment horizontal="left"/>
      <protection locked="0"/>
    </xf>
    <xf numFmtId="0" fontId="103" fillId="0" borderId="0" xfId="1" applyFont="1" applyAlignment="1">
      <alignment horizontal="left" wrapText="1"/>
      <protection locked="0"/>
    </xf>
    <xf numFmtId="0" fontId="30" fillId="0" borderId="0" xfId="4" applyFont="1" applyAlignment="1">
      <alignment horizontal="center"/>
      <protection locked="0"/>
    </xf>
    <xf numFmtId="169" fontId="30" fillId="0" borderId="0" xfId="4" applyNumberFormat="1" applyFont="1" applyAlignment="1">
      <protection locked="0"/>
    </xf>
    <xf numFmtId="4" fontId="30" fillId="0" borderId="0" xfId="4" applyNumberFormat="1" applyFont="1" applyAlignment="1">
      <protection locked="0"/>
    </xf>
    <xf numFmtId="4" fontId="103" fillId="0" borderId="0" xfId="1" applyNumberFormat="1" applyFont="1" applyAlignment="1">
      <alignment horizontal="right"/>
      <protection locked="0"/>
    </xf>
    <xf numFmtId="37" fontId="34" fillId="0" borderId="43" xfId="8644" applyNumberFormat="1" applyFont="1" applyBorder="1" applyAlignment="1" applyProtection="1">
      <alignment horizontal="center"/>
      <protection locked="0"/>
    </xf>
    <xf numFmtId="0" fontId="34" fillId="0" borderId="43" xfId="4" applyFont="1" applyBorder="1" applyAlignment="1">
      <alignment horizontal="left"/>
      <protection locked="0"/>
    </xf>
    <xf numFmtId="0" fontId="34" fillId="0" borderId="43" xfId="23817" applyFont="1" applyBorder="1" applyAlignment="1" applyProtection="1">
      <alignment horizontal="left" wrapText="1" shrinkToFit="1"/>
      <protection locked="0"/>
    </xf>
    <xf numFmtId="4" fontId="34" fillId="0" borderId="43" xfId="4" applyNumberFormat="1" applyFont="1" applyBorder="1" applyAlignment="1">
      <alignment horizontal="right"/>
      <protection locked="0"/>
    </xf>
    <xf numFmtId="4" fontId="34" fillId="0" borderId="44" xfId="4" applyNumberFormat="1" applyFont="1" applyBorder="1" applyAlignment="1">
      <alignment horizontal="right"/>
      <protection locked="0"/>
    </xf>
    <xf numFmtId="0" fontId="35" fillId="0" borderId="0" xfId="8644" applyFont="1" applyAlignment="1" applyProtection="1">
      <alignment horizontal="center"/>
      <protection locked="0"/>
    </xf>
    <xf numFmtId="49" fontId="36" fillId="0" borderId="0" xfId="8644" applyNumberFormat="1" applyFont="1" applyAlignment="1" applyProtection="1">
      <alignment horizontal="left"/>
      <protection locked="0"/>
    </xf>
    <xf numFmtId="0" fontId="29" fillId="0" borderId="0" xfId="8644" applyFont="1" applyProtection="1">
      <protection locked="0"/>
    </xf>
    <xf numFmtId="172" fontId="35" fillId="0" borderId="0" xfId="8644" applyNumberFormat="1" applyFont="1" applyProtection="1">
      <protection locked="0"/>
    </xf>
    <xf numFmtId="39" fontId="38" fillId="0" borderId="0" xfId="8644" applyNumberFormat="1" applyFont="1" applyAlignment="1" applyProtection="1">
      <alignment horizontal="right"/>
      <protection locked="0"/>
    </xf>
    <xf numFmtId="39" fontId="29" fillId="0" borderId="0" xfId="8644" applyNumberFormat="1" applyFont="1" applyProtection="1">
      <protection locked="0"/>
    </xf>
    <xf numFmtId="0" fontId="29" fillId="0" borderId="0" xfId="8644" applyFont="1" applyAlignment="1" applyProtection="1">
      <alignment horizontal="left"/>
      <protection locked="0"/>
    </xf>
    <xf numFmtId="49" fontId="87" fillId="0" borderId="0" xfId="8644" applyNumberFormat="1" applyFont="1" applyAlignment="1" applyProtection="1">
      <alignment horizontal="left"/>
      <protection locked="0"/>
    </xf>
    <xf numFmtId="0" fontId="30" fillId="0" borderId="0" xfId="8644" applyProtection="1">
      <protection locked="0"/>
    </xf>
    <xf numFmtId="0" fontId="30" fillId="0" borderId="0" xfId="8644" applyAlignment="1" applyProtection="1">
      <alignment horizontal="center"/>
      <protection locked="0"/>
    </xf>
    <xf numFmtId="172" fontId="30" fillId="0" borderId="0" xfId="8644" applyNumberFormat="1" applyProtection="1">
      <protection locked="0"/>
    </xf>
    <xf numFmtId="39" fontId="30" fillId="0" borderId="0" xfId="8644" applyNumberFormat="1" applyProtection="1">
      <protection locked="0"/>
    </xf>
    <xf numFmtId="49" fontId="30" fillId="0" borderId="0" xfId="8644" applyNumberFormat="1" applyAlignment="1" applyProtection="1">
      <alignment horizontal="left"/>
      <protection locked="0"/>
    </xf>
    <xf numFmtId="171" fontId="146" fillId="0" borderId="0" xfId="23800" applyNumberFormat="1" applyFont="1" applyAlignment="1" applyProtection="1">
      <alignment horizontal="left" wrapText="1"/>
      <protection locked="0"/>
    </xf>
    <xf numFmtId="171" fontId="92" fillId="0" borderId="0" xfId="23800" applyNumberFormat="1" applyFont="1" applyAlignment="1" applyProtection="1">
      <alignment horizontal="center"/>
      <protection locked="0"/>
    </xf>
    <xf numFmtId="4" fontId="92" fillId="0" borderId="0" xfId="23800" applyNumberFormat="1" applyFont="1" applyAlignment="1" applyProtection="1">
      <alignment horizontal="right"/>
      <protection locked="0"/>
    </xf>
    <xf numFmtId="39" fontId="92" fillId="0" borderId="0" xfId="23800" applyNumberFormat="1" applyFont="1" applyAlignment="1" applyProtection="1">
      <alignment horizontal="right"/>
      <protection locked="0"/>
    </xf>
    <xf numFmtId="39" fontId="145" fillId="0" borderId="0" xfId="8644" applyNumberFormat="1" applyFont="1" applyAlignment="1" applyProtection="1">
      <alignment horizontal="right"/>
      <protection locked="0"/>
    </xf>
    <xf numFmtId="49" fontId="33" fillId="0" borderId="0" xfId="4" applyNumberFormat="1" applyAlignment="1">
      <alignment horizontal="left"/>
      <protection locked="0"/>
    </xf>
    <xf numFmtId="0" fontId="34" fillId="0" borderId="0" xfId="4" applyFont="1" applyAlignment="1">
      <protection locked="0"/>
    </xf>
    <xf numFmtId="10" fontId="34" fillId="0" borderId="0" xfId="4" applyNumberFormat="1" applyFont="1" applyAlignment="1">
      <protection locked="0"/>
    </xf>
    <xf numFmtId="39" fontId="34" fillId="0" borderId="0" xfId="4" applyNumberFormat="1" applyFont="1" applyAlignment="1">
      <protection locked="0"/>
    </xf>
    <xf numFmtId="39" fontId="30" fillId="0" borderId="0" xfId="4" applyNumberFormat="1" applyFont="1" applyAlignment="1">
      <protection locked="0"/>
    </xf>
    <xf numFmtId="0" fontId="27" fillId="0" borderId="0" xfId="4" applyFont="1" applyAlignment="1">
      <alignment horizontal="left"/>
      <protection locked="0"/>
    </xf>
    <xf numFmtId="39" fontId="92" fillId="0" borderId="0" xfId="23800" applyNumberFormat="1" applyFont="1" applyProtection="1">
      <protection locked="0"/>
    </xf>
    <xf numFmtId="39" fontId="33" fillId="0" borderId="0" xfId="4" applyNumberFormat="1" applyAlignment="1">
      <protection locked="0"/>
    </xf>
    <xf numFmtId="37" fontId="27" fillId="0" borderId="0" xfId="1" applyNumberFormat="1" applyAlignment="1">
      <alignment horizontal="center" vertical="top"/>
      <protection locked="0"/>
    </xf>
    <xf numFmtId="0" fontId="27" fillId="0" borderId="0" xfId="1" applyAlignment="1">
      <alignment horizontal="left" vertical="top" wrapText="1"/>
      <protection locked="0"/>
    </xf>
    <xf numFmtId="0" fontId="27" fillId="0" borderId="0" xfId="1" applyAlignment="1">
      <alignment horizontal="center" vertical="top" wrapText="1"/>
      <protection locked="0"/>
    </xf>
    <xf numFmtId="169" fontId="27" fillId="0" borderId="0" xfId="1" applyNumberFormat="1" applyAlignment="1">
      <alignment horizontal="right" vertical="top"/>
      <protection locked="0"/>
    </xf>
    <xf numFmtId="39" fontId="27" fillId="0" borderId="0" xfId="1" applyNumberFormat="1" applyAlignment="1">
      <alignment horizontal="right" vertical="top"/>
      <protection locked="0"/>
    </xf>
    <xf numFmtId="0" fontId="83" fillId="0" borderId="0" xfId="23817" applyAlignment="1" applyProtection="1">
      <alignment horizontal="left" vertical="center"/>
      <protection locked="0"/>
    </xf>
    <xf numFmtId="0" fontId="174" fillId="0" borderId="0" xfId="23817" applyFont="1" applyAlignment="1" applyProtection="1">
      <alignment horizontal="left" vertical="center"/>
      <protection locked="0"/>
    </xf>
    <xf numFmtId="0" fontId="175" fillId="0" borderId="0" xfId="23817" applyFont="1" applyAlignment="1" applyProtection="1">
      <alignment horizontal="left" vertical="center"/>
      <protection locked="0"/>
    </xf>
    <xf numFmtId="0" fontId="176" fillId="0" borderId="0" xfId="23817" applyFont="1" applyAlignment="1" applyProtection="1">
      <alignment horizontal="left" vertical="center"/>
      <protection locked="0"/>
    </xf>
    <xf numFmtId="0" fontId="178" fillId="0" borderId="0" xfId="23817" applyFont="1" applyAlignment="1" applyProtection="1">
      <alignment horizontal="left" vertical="center"/>
      <protection locked="0"/>
    </xf>
    <xf numFmtId="176" fontId="178" fillId="0" borderId="0" xfId="23817" applyNumberFormat="1" applyFont="1" applyAlignment="1" applyProtection="1">
      <alignment horizontal="left" vertical="center"/>
      <protection locked="0"/>
    </xf>
    <xf numFmtId="0" fontId="178" fillId="0" borderId="0" xfId="23817" applyFont="1" applyAlignment="1" applyProtection="1">
      <alignment horizontal="left" vertical="center" wrapText="1"/>
      <protection locked="0"/>
    </xf>
    <xf numFmtId="0" fontId="179" fillId="0" borderId="0" xfId="23817" applyFont="1" applyAlignment="1" applyProtection="1">
      <alignment horizontal="left" vertical="center"/>
      <protection locked="0"/>
    </xf>
    <xf numFmtId="4" fontId="180" fillId="0" borderId="0" xfId="23817" applyNumberFormat="1" applyFont="1" applyAlignment="1" applyProtection="1">
      <alignment vertical="center"/>
      <protection locked="0"/>
    </xf>
    <xf numFmtId="0" fontId="176" fillId="0" borderId="0" xfId="23817" applyFont="1" applyAlignment="1" applyProtection="1">
      <alignment horizontal="right" vertical="center"/>
      <protection locked="0"/>
    </xf>
    <xf numFmtId="0" fontId="181" fillId="0" borderId="0" xfId="23817" applyFont="1" applyAlignment="1" applyProtection="1">
      <alignment horizontal="left" vertical="center"/>
      <protection locked="0"/>
    </xf>
    <xf numFmtId="0" fontId="182" fillId="0" borderId="0" xfId="23817" applyFont="1" applyAlignment="1" applyProtection="1">
      <alignment horizontal="left" vertical="center"/>
      <protection locked="0"/>
    </xf>
    <xf numFmtId="4" fontId="182" fillId="0" borderId="0" xfId="23817" applyNumberFormat="1" applyFont="1" applyAlignment="1" applyProtection="1">
      <alignment vertical="center"/>
      <protection locked="0"/>
    </xf>
    <xf numFmtId="0" fontId="183" fillId="0" borderId="0" xfId="23817" applyFont="1" applyAlignment="1" applyProtection="1">
      <alignment vertical="center"/>
      <protection locked="0"/>
    </xf>
    <xf numFmtId="168" fontId="182" fillId="0" borderId="0" xfId="23817" applyNumberFormat="1" applyFont="1" applyAlignment="1" applyProtection="1">
      <alignment horizontal="right" vertical="center"/>
      <protection locked="0"/>
    </xf>
    <xf numFmtId="4" fontId="176" fillId="0" borderId="0" xfId="23817" applyNumberFormat="1" applyFont="1" applyAlignment="1" applyProtection="1">
      <alignment vertical="center"/>
      <protection locked="0"/>
    </xf>
    <xf numFmtId="168" fontId="176" fillId="0" borderId="0" xfId="23817" applyNumberFormat="1" applyFont="1" applyAlignment="1" applyProtection="1">
      <alignment horizontal="right" vertical="center"/>
      <protection locked="0"/>
    </xf>
    <xf numFmtId="0" fontId="184" fillId="33" borderId="37" xfId="23817" applyFont="1" applyFill="1" applyBorder="1" applyAlignment="1" applyProtection="1">
      <alignment horizontal="left" vertical="center"/>
      <protection locked="0"/>
    </xf>
    <xf numFmtId="0" fontId="83" fillId="33" borderId="36" xfId="23817" applyFill="1" applyBorder="1" applyAlignment="1" applyProtection="1">
      <alignment vertical="center"/>
      <protection locked="0"/>
    </xf>
    <xf numFmtId="0" fontId="184" fillId="33" borderId="36" xfId="23817" applyFont="1" applyFill="1" applyBorder="1" applyAlignment="1" applyProtection="1">
      <alignment horizontal="right" vertical="center"/>
      <protection locked="0"/>
    </xf>
    <xf numFmtId="0" fontId="184" fillId="33" borderId="36" xfId="23817" applyFont="1" applyFill="1" applyBorder="1" applyAlignment="1" applyProtection="1">
      <alignment horizontal="center" vertical="center"/>
      <protection locked="0"/>
    </xf>
    <xf numFmtId="4" fontId="184" fillId="33" borderId="36" xfId="23817" applyNumberFormat="1" applyFont="1" applyFill="1" applyBorder="1" applyAlignment="1" applyProtection="1">
      <alignment vertical="center"/>
      <protection locked="0"/>
    </xf>
    <xf numFmtId="0" fontId="83" fillId="33" borderId="35" xfId="23817" applyFill="1" applyBorder="1" applyAlignment="1" applyProtection="1">
      <alignment vertical="center"/>
      <protection locked="0"/>
    </xf>
    <xf numFmtId="0" fontId="185" fillId="0" borderId="41" xfId="23817" applyFont="1" applyBorder="1" applyAlignment="1" applyProtection="1">
      <alignment horizontal="left" vertical="center"/>
      <protection locked="0"/>
    </xf>
    <xf numFmtId="0" fontId="176" fillId="0" borderId="40" xfId="23817" applyFont="1" applyBorder="1" applyAlignment="1" applyProtection="1">
      <alignment horizontal="left" vertical="center"/>
      <protection locked="0"/>
    </xf>
    <xf numFmtId="0" fontId="176" fillId="0" borderId="40" xfId="23817" applyFont="1" applyBorder="1" applyAlignment="1" applyProtection="1">
      <alignment horizontal="center" vertical="center"/>
      <protection locked="0"/>
    </xf>
    <xf numFmtId="0" fontId="176" fillId="0" borderId="40" xfId="23817" applyFont="1" applyBorder="1" applyAlignment="1" applyProtection="1">
      <alignment horizontal="right" vertical="center"/>
      <protection locked="0"/>
    </xf>
    <xf numFmtId="0" fontId="157" fillId="33" borderId="0" xfId="23817" applyFont="1" applyFill="1" applyAlignment="1" applyProtection="1">
      <alignment horizontal="left" vertical="center"/>
      <protection locked="0"/>
    </xf>
    <xf numFmtId="0" fontId="157" fillId="33" borderId="0" xfId="23817" applyFont="1" applyFill="1" applyAlignment="1" applyProtection="1">
      <alignment horizontal="right" vertical="center"/>
      <protection locked="0"/>
    </xf>
    <xf numFmtId="0" fontId="186" fillId="0" borderId="0" xfId="23817" applyFont="1" applyAlignment="1" applyProtection="1">
      <alignment horizontal="left" vertical="center"/>
      <protection locked="0"/>
    </xf>
    <xf numFmtId="0" fontId="187" fillId="0" borderId="21" xfId="23817" applyFont="1" applyBorder="1" applyAlignment="1" applyProtection="1">
      <alignment vertical="center"/>
      <protection locked="0"/>
    </xf>
    <xf numFmtId="0" fontId="187" fillId="0" borderId="0" xfId="23817" applyFont="1" applyAlignment="1" applyProtection="1">
      <alignment vertical="center"/>
      <protection locked="0"/>
    </xf>
    <xf numFmtId="0" fontId="187" fillId="0" borderId="25" xfId="23817" applyFont="1" applyBorder="1" applyAlignment="1" applyProtection="1">
      <alignment horizontal="left" vertical="center"/>
      <protection locked="0"/>
    </xf>
    <xf numFmtId="0" fontId="187" fillId="0" borderId="25" xfId="23817" applyFont="1" applyBorder="1" applyAlignment="1" applyProtection="1">
      <alignment vertical="center"/>
      <protection locked="0"/>
    </xf>
    <xf numFmtId="4" fontId="187" fillId="0" borderId="25" xfId="23817" applyNumberFormat="1" applyFont="1" applyBorder="1" applyAlignment="1" applyProtection="1">
      <alignment vertical="center"/>
      <protection locked="0"/>
    </xf>
    <xf numFmtId="0" fontId="188" fillId="0" borderId="21" xfId="23817" applyFont="1" applyBorder="1" applyAlignment="1" applyProtection="1">
      <alignment vertical="center"/>
      <protection locked="0"/>
    </xf>
    <xf numFmtId="0" fontId="188" fillId="0" borderId="0" xfId="23817" applyFont="1" applyAlignment="1" applyProtection="1">
      <alignment vertical="center"/>
      <protection locked="0"/>
    </xf>
    <xf numFmtId="0" fontId="188" fillId="0" borderId="25" xfId="23817" applyFont="1" applyBorder="1" applyAlignment="1" applyProtection="1">
      <alignment horizontal="left" vertical="center"/>
      <protection locked="0"/>
    </xf>
    <xf numFmtId="0" fontId="188" fillId="0" borderId="25" xfId="23817" applyFont="1" applyBorder="1" applyAlignment="1" applyProtection="1">
      <alignment vertical="center"/>
      <protection locked="0"/>
    </xf>
    <xf numFmtId="4" fontId="188" fillId="0" borderId="25" xfId="23817" applyNumberFormat="1" applyFont="1" applyBorder="1" applyAlignment="1" applyProtection="1">
      <alignment vertical="center"/>
      <protection locked="0"/>
    </xf>
    <xf numFmtId="0" fontId="157" fillId="33" borderId="34" xfId="23817" applyFont="1" applyFill="1" applyBorder="1" applyAlignment="1" applyProtection="1">
      <alignment horizontal="center" vertical="center" wrapText="1"/>
      <protection locked="0"/>
    </xf>
    <xf numFmtId="0" fontId="157" fillId="33" borderId="33" xfId="23817" applyFont="1" applyFill="1" applyBorder="1" applyAlignment="1" applyProtection="1">
      <alignment horizontal="center" vertical="center" wrapText="1"/>
      <protection locked="0"/>
    </xf>
    <xf numFmtId="0" fontId="157" fillId="33" borderId="32" xfId="23817" applyFont="1" applyFill="1" applyBorder="1" applyAlignment="1" applyProtection="1">
      <alignment horizontal="center" vertical="center" wrapText="1"/>
      <protection locked="0"/>
    </xf>
    <xf numFmtId="0" fontId="157" fillId="33" borderId="0" xfId="23817" applyFont="1" applyFill="1" applyAlignment="1" applyProtection="1">
      <alignment horizontal="center" vertical="center" wrapText="1"/>
      <protection locked="0"/>
    </xf>
    <xf numFmtId="0" fontId="189" fillId="0" borderId="34" xfId="23817" applyFont="1" applyBorder="1" applyAlignment="1" applyProtection="1">
      <alignment horizontal="center" vertical="center" wrapText="1"/>
      <protection locked="0"/>
    </xf>
    <xf numFmtId="0" fontId="189" fillId="0" borderId="33" xfId="23817" applyFont="1" applyBorder="1" applyAlignment="1" applyProtection="1">
      <alignment horizontal="center" vertical="center" wrapText="1"/>
      <protection locked="0"/>
    </xf>
    <xf numFmtId="0" fontId="189" fillId="0" borderId="32" xfId="23817" applyFont="1" applyBorder="1" applyAlignment="1" applyProtection="1">
      <alignment horizontal="center" vertical="center" wrapText="1"/>
      <protection locked="0"/>
    </xf>
    <xf numFmtId="0" fontId="180" fillId="0" borderId="0" xfId="23817" applyFont="1" applyAlignment="1" applyProtection="1">
      <alignment horizontal="left" vertical="center"/>
      <protection locked="0"/>
    </xf>
    <xf numFmtId="4" fontId="180" fillId="0" borderId="0" xfId="23817" applyNumberFormat="1" applyFont="1" applyProtection="1">
      <protection locked="0"/>
    </xf>
    <xf numFmtId="0" fontId="83" fillId="0" borderId="31" xfId="23817" applyBorder="1" applyAlignment="1" applyProtection="1">
      <alignment vertical="center"/>
      <protection locked="0"/>
    </xf>
    <xf numFmtId="166" fontId="190" fillId="0" borderId="30" xfId="23817" applyNumberFormat="1" applyFont="1" applyBorder="1" applyProtection="1">
      <protection locked="0"/>
    </xf>
    <xf numFmtId="166" fontId="190" fillId="0" borderId="29" xfId="23817" applyNumberFormat="1" applyFont="1" applyBorder="1" applyProtection="1">
      <protection locked="0"/>
    </xf>
    <xf numFmtId="4" fontId="207" fillId="0" borderId="0" xfId="23817" applyNumberFormat="1" applyFont="1" applyAlignment="1" applyProtection="1">
      <alignment vertical="center"/>
      <protection locked="0"/>
    </xf>
    <xf numFmtId="0" fontId="191" fillId="0" borderId="21" xfId="23817" applyFont="1" applyBorder="1" applyProtection="1">
      <protection locked="0"/>
    </xf>
    <xf numFmtId="0" fontId="191" fillId="0" borderId="0" xfId="23817" applyFont="1" applyProtection="1">
      <protection locked="0"/>
    </xf>
    <xf numFmtId="0" fontId="191" fillId="0" borderId="0" xfId="23817" applyFont="1" applyAlignment="1" applyProtection="1">
      <alignment horizontal="left"/>
      <protection locked="0"/>
    </xf>
    <xf numFmtId="0" fontId="187" fillId="0" borderId="0" xfId="23817" applyFont="1" applyAlignment="1" applyProtection="1">
      <alignment horizontal="left"/>
      <protection locked="0"/>
    </xf>
    <xf numFmtId="4" fontId="187" fillId="0" borderId="0" xfId="23817" applyNumberFormat="1" applyFont="1" applyProtection="1">
      <protection locked="0"/>
    </xf>
    <xf numFmtId="0" fontId="191" fillId="0" borderId="28" xfId="23817" applyFont="1" applyBorder="1" applyProtection="1">
      <protection locked="0"/>
    </xf>
    <xf numFmtId="166" fontId="191" fillId="0" borderId="0" xfId="23817" applyNumberFormat="1" applyFont="1" applyProtection="1">
      <protection locked="0"/>
    </xf>
    <xf numFmtId="166" fontId="191" fillId="0" borderId="27" xfId="23817" applyNumberFormat="1" applyFont="1" applyBorder="1" applyProtection="1">
      <protection locked="0"/>
    </xf>
    <xf numFmtId="0" fontId="191" fillId="0" borderId="0" xfId="23817" applyFont="1" applyAlignment="1" applyProtection="1">
      <alignment horizontal="center"/>
      <protection locked="0"/>
    </xf>
    <xf numFmtId="4" fontId="191" fillId="0" borderId="0" xfId="23817" applyNumberFormat="1" applyFont="1" applyAlignment="1" applyProtection="1">
      <alignment vertical="center"/>
      <protection locked="0"/>
    </xf>
    <xf numFmtId="0" fontId="188" fillId="0" borderId="0" xfId="23817" applyFont="1" applyAlignment="1" applyProtection="1">
      <alignment horizontal="left"/>
      <protection locked="0"/>
    </xf>
    <xf numFmtId="4" fontId="188" fillId="0" borderId="0" xfId="23817" applyNumberFormat="1" applyFont="1" applyProtection="1">
      <protection locked="0"/>
    </xf>
    <xf numFmtId="0" fontId="189" fillId="0" borderId="28" xfId="23817" applyFont="1" applyBorder="1" applyAlignment="1" applyProtection="1">
      <alignment horizontal="left" vertical="center"/>
      <protection locked="0"/>
    </xf>
    <xf numFmtId="0" fontId="189" fillId="0" borderId="0" xfId="23817" applyFont="1" applyAlignment="1" applyProtection="1">
      <alignment horizontal="center" vertical="center"/>
      <protection locked="0"/>
    </xf>
    <xf numFmtId="166" fontId="189" fillId="0" borderId="0" xfId="23817" applyNumberFormat="1" applyFont="1" applyAlignment="1" applyProtection="1">
      <alignment vertical="center"/>
      <protection locked="0"/>
    </xf>
    <xf numFmtId="166" fontId="189" fillId="0" borderId="27" xfId="23817" applyNumberFormat="1" applyFont="1" applyBorder="1" applyAlignment="1" applyProtection="1">
      <alignment vertical="center"/>
      <protection locked="0"/>
    </xf>
    <xf numFmtId="0" fontId="157" fillId="0" borderId="0" xfId="23817" applyFont="1" applyAlignment="1" applyProtection="1">
      <alignment horizontal="left" vertical="center"/>
      <protection locked="0"/>
    </xf>
    <xf numFmtId="4" fontId="83" fillId="0" borderId="0" xfId="23817" applyNumberFormat="1" applyAlignment="1" applyProtection="1">
      <alignment vertical="center"/>
      <protection locked="0"/>
    </xf>
    <xf numFmtId="0" fontId="156" fillId="0" borderId="21" xfId="23817" applyFont="1" applyBorder="1" applyAlignment="1" applyProtection="1">
      <alignment vertical="center"/>
      <protection locked="0"/>
    </xf>
    <xf numFmtId="0" fontId="208" fillId="0" borderId="28" xfId="23817" applyFont="1" applyBorder="1" applyAlignment="1" applyProtection="1">
      <alignment horizontal="left" vertical="center"/>
      <protection locked="0"/>
    </xf>
    <xf numFmtId="0" fontId="208" fillId="0" borderId="0" xfId="23817" applyFont="1" applyAlignment="1" applyProtection="1">
      <alignment horizontal="center" vertical="center"/>
      <protection locked="0"/>
    </xf>
    <xf numFmtId="0" fontId="34" fillId="0" borderId="61" xfId="23784" applyFont="1" applyBorder="1" applyAlignment="1">
      <alignment horizontal="left" wrapText="1"/>
      <protection locked="0"/>
    </xf>
    <xf numFmtId="39" fontId="132" fillId="0" borderId="0" xfId="47509" applyNumberFormat="1" applyFont="1" applyAlignment="1" applyProtection="1">
      <alignment wrapText="1"/>
      <protection locked="0"/>
    </xf>
    <xf numFmtId="0" fontId="109" fillId="0" borderId="61" xfId="5" applyFont="1" applyBorder="1" applyAlignment="1">
      <alignment horizontal="left" wrapText="1"/>
      <protection locked="0"/>
    </xf>
    <xf numFmtId="169" fontId="109" fillId="0" borderId="61" xfId="5" applyNumberFormat="1" applyFont="1" applyBorder="1" applyAlignment="1">
      <alignment horizontal="right"/>
      <protection locked="0"/>
    </xf>
    <xf numFmtId="39" fontId="109" fillId="0" borderId="61" xfId="5" applyNumberFormat="1" applyFont="1" applyBorder="1" applyAlignment="1">
      <alignment horizontal="right"/>
      <protection locked="0"/>
    </xf>
    <xf numFmtId="39" fontId="34" fillId="0" borderId="61" xfId="5" applyNumberFormat="1" applyFont="1" applyBorder="1" applyAlignment="1">
      <alignment horizontal="right" shrinkToFit="1"/>
      <protection locked="0"/>
    </xf>
    <xf numFmtId="0" fontId="34" fillId="0" borderId="0" xfId="4" applyFont="1" applyAlignment="1">
      <alignment horizontal="left" shrinkToFit="1"/>
      <protection locked="0"/>
    </xf>
    <xf numFmtId="0" fontId="34" fillId="0" borderId="0" xfId="5" applyFont="1" applyAlignment="1">
      <alignment horizontal="left"/>
      <protection locked="0"/>
    </xf>
    <xf numFmtId="0" fontId="34" fillId="0" borderId="61" xfId="47523" applyFont="1" applyBorder="1" applyAlignment="1" applyProtection="1">
      <alignment horizontal="center" wrapText="1"/>
      <protection locked="0"/>
    </xf>
    <xf numFmtId="0" fontId="158" fillId="0" borderId="61" xfId="5" applyFont="1" applyBorder="1" applyAlignment="1">
      <alignment horizontal="left" wrapText="1" shrinkToFit="1"/>
      <protection locked="0"/>
    </xf>
    <xf numFmtId="4" fontId="158" fillId="0" borderId="61" xfId="47523" applyNumberFormat="1" applyFont="1" applyBorder="1" applyAlignment="1" applyProtection="1">
      <alignment horizontal="right"/>
      <protection locked="0"/>
    </xf>
    <xf numFmtId="37" fontId="88" fillId="0" borderId="63" xfId="5" applyNumberFormat="1" applyFont="1" applyBorder="1" applyAlignment="1">
      <alignment horizontal="center" shrinkToFit="1"/>
      <protection locked="0"/>
    </xf>
    <xf numFmtId="49" fontId="90" fillId="0" borderId="47" xfId="4" applyNumberFormat="1" applyFont="1" applyBorder="1" applyAlignment="1">
      <alignment wrapText="1" shrinkToFit="1"/>
      <protection locked="0"/>
    </xf>
    <xf numFmtId="0" fontId="89" fillId="0" borderId="61" xfId="8644" applyFont="1" applyBorder="1" applyAlignment="1" applyProtection="1">
      <alignment horizontal="center" wrapText="1"/>
      <protection locked="0"/>
    </xf>
    <xf numFmtId="169" fontId="89" fillId="0" borderId="61" xfId="8644" applyNumberFormat="1" applyFont="1" applyBorder="1" applyAlignment="1" applyProtection="1">
      <alignment horizontal="right"/>
      <protection locked="0"/>
    </xf>
    <xf numFmtId="4" fontId="131" fillId="0" borderId="61" xfId="47523" applyNumberFormat="1" applyFont="1" applyBorder="1" applyAlignment="1" applyProtection="1">
      <alignment horizontal="right"/>
      <protection locked="0"/>
    </xf>
    <xf numFmtId="37" fontId="89" fillId="0" borderId="61" xfId="5" applyNumberFormat="1" applyFont="1" applyBorder="1" applyAlignment="1">
      <alignment horizontal="center"/>
      <protection locked="0"/>
    </xf>
    <xf numFmtId="4" fontId="109" fillId="0" borderId="61" xfId="47523" applyNumberFormat="1" applyFont="1" applyBorder="1" applyAlignment="1" applyProtection="1">
      <alignment horizontal="right"/>
      <protection locked="0"/>
    </xf>
    <xf numFmtId="4" fontId="37" fillId="0" borderId="43" xfId="5" applyNumberFormat="1" applyFont="1" applyBorder="1" applyAlignment="1">
      <alignment horizontal="right"/>
      <protection locked="0"/>
    </xf>
    <xf numFmtId="4" fontId="34" fillId="0" borderId="61" xfId="5" applyNumberFormat="1" applyFont="1" applyBorder="1" applyAlignment="1">
      <alignment horizontal="right"/>
      <protection locked="0"/>
    </xf>
    <xf numFmtId="0" fontId="109" fillId="0" borderId="61" xfId="5" applyFont="1" applyBorder="1" applyAlignment="1">
      <alignment horizontal="center" wrapText="1"/>
      <protection locked="0"/>
    </xf>
    <xf numFmtId="176" fontId="30" fillId="0" borderId="0" xfId="1" applyNumberFormat="1" applyFont="1" applyAlignment="1">
      <alignment horizontal="left" vertical="center"/>
      <protection locked="0"/>
    </xf>
    <xf numFmtId="0" fontId="34" fillId="0" borderId="61" xfId="0" applyFont="1" applyBorder="1" applyAlignment="1" applyProtection="1">
      <alignment horizontal="left" wrapText="1"/>
      <protection locked="0"/>
    </xf>
    <xf numFmtId="37" fontId="54" fillId="0" borderId="63" xfId="5" applyNumberFormat="1" applyFont="1" applyBorder="1" applyAlignment="1">
      <alignment horizontal="center" shrinkToFit="1"/>
      <protection locked="0"/>
    </xf>
    <xf numFmtId="0" fontId="109" fillId="0" borderId="61" xfId="1" applyFont="1" applyBorder="1" applyAlignment="1">
      <alignment horizontal="left" wrapText="1"/>
      <protection locked="0"/>
    </xf>
    <xf numFmtId="0" fontId="90" fillId="0" borderId="43" xfId="4" applyFont="1" applyBorder="1" applyAlignment="1">
      <alignment wrapText="1"/>
      <protection locked="0"/>
    </xf>
    <xf numFmtId="0" fontId="34" fillId="0" borderId="61" xfId="0" applyFont="1" applyBorder="1" applyAlignment="1" applyProtection="1">
      <alignment horizontal="center" wrapText="1"/>
      <protection locked="0"/>
    </xf>
    <xf numFmtId="0" fontId="80" fillId="0" borderId="0" xfId="47559" applyAlignment="1">
      <alignment horizontal="left" vertical="top"/>
      <protection locked="0"/>
    </xf>
    <xf numFmtId="37" fontId="80" fillId="0" borderId="0" xfId="47559" applyNumberFormat="1" applyAlignment="1">
      <alignment horizontal="center" vertical="top"/>
      <protection locked="0"/>
    </xf>
    <xf numFmtId="0" fontId="80" fillId="0" borderId="0" xfId="47559" applyAlignment="1">
      <alignment horizontal="left" vertical="top" wrapText="1"/>
      <protection locked="0"/>
    </xf>
    <xf numFmtId="169" fontId="80" fillId="0" borderId="0" xfId="47559" applyNumberFormat="1" applyAlignment="1">
      <alignment horizontal="right" vertical="top"/>
      <protection locked="0"/>
    </xf>
    <xf numFmtId="39" fontId="80" fillId="0" borderId="0" xfId="47559" applyNumberFormat="1" applyAlignment="1">
      <alignment horizontal="right" vertical="top"/>
      <protection locked="0"/>
    </xf>
    <xf numFmtId="0" fontId="94" fillId="0" borderId="21" xfId="0" applyFont="1" applyBorder="1" applyAlignment="1" applyProtection="1">
      <alignment vertical="center"/>
      <protection locked="0"/>
    </xf>
    <xf numFmtId="0" fontId="94" fillId="0" borderId="0" xfId="0" applyFont="1" applyAlignment="1" applyProtection="1">
      <alignment vertical="center"/>
      <protection locked="0"/>
    </xf>
    <xf numFmtId="0" fontId="94" fillId="0" borderId="25" xfId="0" applyFont="1" applyBorder="1" applyAlignment="1" applyProtection="1">
      <alignment horizontal="left" vertical="center"/>
      <protection locked="0"/>
    </xf>
    <xf numFmtId="0" fontId="94" fillId="0" borderId="25" xfId="0" applyFont="1" applyBorder="1" applyAlignment="1" applyProtection="1">
      <alignment vertical="center"/>
      <protection locked="0"/>
    </xf>
    <xf numFmtId="4" fontId="94" fillId="0" borderId="25" xfId="0" applyNumberFormat="1" applyFont="1" applyBorder="1" applyAlignment="1" applyProtection="1">
      <alignment vertical="center"/>
      <protection locked="0"/>
    </xf>
    <xf numFmtId="0" fontId="95" fillId="0" borderId="21" xfId="0" applyFont="1" applyBorder="1" applyAlignment="1" applyProtection="1">
      <alignment vertical="center"/>
      <protection locked="0"/>
    </xf>
    <xf numFmtId="0" fontId="95" fillId="0" borderId="0" xfId="0" applyFont="1" applyAlignment="1" applyProtection="1">
      <alignment vertical="center"/>
      <protection locked="0"/>
    </xf>
    <xf numFmtId="0" fontId="95" fillId="0" borderId="25" xfId="0" applyFont="1" applyBorder="1" applyAlignment="1" applyProtection="1">
      <alignment horizontal="left" vertical="center"/>
      <protection locked="0"/>
    </xf>
    <xf numFmtId="0" fontId="95" fillId="0" borderId="25" xfId="0" applyFont="1" applyBorder="1" applyAlignment="1" applyProtection="1">
      <alignment vertical="center"/>
      <protection locked="0"/>
    </xf>
    <xf numFmtId="4" fontId="95" fillId="0" borderId="25" xfId="0" applyNumberFormat="1" applyFont="1" applyBorder="1" applyAlignment="1" applyProtection="1">
      <alignment vertical="center"/>
      <protection locked="0"/>
    </xf>
    <xf numFmtId="0" fontId="189" fillId="0" borderId="26" xfId="23817" applyFont="1" applyBorder="1" applyAlignment="1" applyProtection="1">
      <alignment horizontal="left" vertical="center"/>
      <protection locked="0"/>
    </xf>
    <xf numFmtId="0" fontId="189" fillId="0" borderId="25" xfId="23817" applyFont="1" applyBorder="1" applyAlignment="1" applyProtection="1">
      <alignment horizontal="center" vertical="center"/>
      <protection locked="0"/>
    </xf>
    <xf numFmtId="166" fontId="189" fillId="0" borderId="25" xfId="23817" applyNumberFormat="1" applyFont="1" applyBorder="1" applyAlignment="1" applyProtection="1">
      <alignment vertical="center"/>
      <protection locked="0"/>
    </xf>
    <xf numFmtId="166" fontId="189" fillId="0" borderId="24" xfId="23817" applyNumberFormat="1" applyFont="1" applyBorder="1" applyAlignment="1" applyProtection="1">
      <alignment vertical="center"/>
      <protection locked="0"/>
    </xf>
    <xf numFmtId="0" fontId="96" fillId="0" borderId="21" xfId="0" applyFont="1" applyBorder="1" applyProtection="1">
      <protection locked="0"/>
    </xf>
    <xf numFmtId="0" fontId="96" fillId="0" borderId="0" xfId="0" applyFont="1" applyProtection="1">
      <protection locked="0"/>
    </xf>
    <xf numFmtId="0" fontId="96" fillId="0" borderId="0" xfId="0" applyFont="1" applyAlignment="1" applyProtection="1">
      <alignment horizontal="left"/>
      <protection locked="0"/>
    </xf>
    <xf numFmtId="0" fontId="94" fillId="0" borderId="0" xfId="0" applyFont="1" applyAlignment="1" applyProtection="1">
      <alignment horizontal="left"/>
      <protection locked="0"/>
    </xf>
    <xf numFmtId="4" fontId="94" fillId="0" borderId="0" xfId="0" applyNumberFormat="1" applyFont="1" applyProtection="1">
      <protection locked="0"/>
    </xf>
    <xf numFmtId="0" fontId="96" fillId="0" borderId="28" xfId="0" applyFont="1" applyBorder="1" applyProtection="1">
      <protection locked="0"/>
    </xf>
    <xf numFmtId="166" fontId="96" fillId="0" borderId="0" xfId="0" applyNumberFormat="1" applyFont="1" applyProtection="1">
      <protection locked="0"/>
    </xf>
    <xf numFmtId="166" fontId="96" fillId="0" borderId="27" xfId="0" applyNumberFormat="1" applyFont="1" applyBorder="1" applyProtection="1">
      <protection locked="0"/>
    </xf>
    <xf numFmtId="0" fontId="96" fillId="0" borderId="0" xfId="0" applyFont="1" applyAlignment="1" applyProtection="1">
      <alignment horizontal="center"/>
      <protection locked="0"/>
    </xf>
    <xf numFmtId="4" fontId="96" fillId="0" borderId="0" xfId="0" applyNumberFormat="1" applyFont="1" applyAlignment="1" applyProtection="1">
      <alignment vertical="center"/>
      <protection locked="0"/>
    </xf>
    <xf numFmtId="0" fontId="42" fillId="0" borderId="42" xfId="29" applyFont="1" applyBorder="1" applyAlignment="1">
      <alignment horizontal="center" vertical="center"/>
      <protection locked="0"/>
    </xf>
    <xf numFmtId="49" fontId="42" fillId="0" borderId="42" xfId="29" applyNumberFormat="1" applyFont="1" applyBorder="1" applyAlignment="1">
      <alignment horizontal="left" vertical="center" wrapText="1"/>
      <protection locked="0"/>
    </xf>
    <xf numFmtId="0" fontId="42" fillId="0" borderId="42" xfId="29" applyFont="1" applyBorder="1" applyAlignment="1">
      <alignment horizontal="left" vertical="center" wrapText="1"/>
      <protection locked="0"/>
    </xf>
    <xf numFmtId="0" fontId="42" fillId="0" borderId="42" xfId="29" applyFont="1" applyBorder="1" applyAlignment="1">
      <alignment horizontal="center" vertical="center" wrapText="1"/>
      <protection locked="0"/>
    </xf>
    <xf numFmtId="4" fontId="42" fillId="0" borderId="42" xfId="29" applyNumberFormat="1" applyFont="1" applyBorder="1" applyAlignment="1">
      <alignment vertical="center"/>
      <protection locked="0"/>
    </xf>
    <xf numFmtId="0" fontId="84" fillId="0" borderId="28" xfId="0" applyFont="1" applyBorder="1" applyAlignment="1" applyProtection="1">
      <alignment horizontal="left" vertical="center"/>
      <protection locked="0"/>
    </xf>
    <xf numFmtId="0" fontId="84" fillId="0" borderId="0" xfId="0" applyFont="1" applyAlignment="1" applyProtection="1">
      <alignment horizontal="center" vertical="center"/>
      <protection locked="0"/>
    </xf>
    <xf numFmtId="166" fontId="84" fillId="0" borderId="0" xfId="0" applyNumberFormat="1" applyFont="1" applyAlignment="1" applyProtection="1">
      <alignment vertical="center"/>
      <protection locked="0"/>
    </xf>
    <xf numFmtId="166" fontId="84" fillId="0" borderId="27" xfId="0" applyNumberFormat="1" applyFont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42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vertical="center"/>
      <protection locked="0"/>
    </xf>
    <xf numFmtId="37" fontId="34" fillId="0" borderId="64" xfId="47523" applyNumberFormat="1" applyFont="1" applyBorder="1" applyAlignment="1" applyProtection="1">
      <alignment horizontal="center"/>
      <protection locked="0"/>
    </xf>
    <xf numFmtId="0" fontId="34" fillId="0" borderId="61" xfId="23824" applyFont="1" applyBorder="1" applyAlignment="1" applyProtection="1">
      <alignment horizontal="center" wrapText="1"/>
      <protection locked="0"/>
    </xf>
    <xf numFmtId="0" fontId="208" fillId="0" borderId="26" xfId="23817" applyFont="1" applyBorder="1" applyAlignment="1" applyProtection="1">
      <alignment horizontal="left" vertical="center"/>
      <protection locked="0"/>
    </xf>
    <xf numFmtId="0" fontId="208" fillId="0" borderId="25" xfId="23817" applyFont="1" applyBorder="1" applyAlignment="1" applyProtection="1">
      <alignment horizontal="center" vertical="center"/>
      <protection locked="0"/>
    </xf>
    <xf numFmtId="4" fontId="105" fillId="0" borderId="0" xfId="1" applyNumberFormat="1" applyFont="1" applyAlignment="1">
      <alignment horizontal="right"/>
      <protection locked="0"/>
    </xf>
    <xf numFmtId="37" fontId="103" fillId="0" borderId="0" xfId="4" applyNumberFormat="1" applyFont="1" applyAlignment="1">
      <alignment horizontal="center"/>
      <protection locked="0"/>
    </xf>
    <xf numFmtId="0" fontId="103" fillId="0" borderId="0" xfId="4" applyFont="1" applyAlignment="1">
      <alignment horizontal="left" wrapText="1"/>
      <protection locked="0"/>
    </xf>
    <xf numFmtId="0" fontId="103" fillId="0" borderId="0" xfId="4" applyFont="1" applyAlignment="1">
      <alignment horizontal="center" wrapText="1"/>
      <protection locked="0"/>
    </xf>
    <xf numFmtId="169" fontId="103" fillId="0" borderId="0" xfId="4" applyNumberFormat="1" applyFont="1" applyAlignment="1">
      <alignment horizontal="right"/>
      <protection locked="0"/>
    </xf>
    <xf numFmtId="4" fontId="103" fillId="0" borderId="0" xfId="4" applyNumberFormat="1" applyFont="1" applyAlignment="1">
      <alignment horizontal="right"/>
      <protection locked="0"/>
    </xf>
    <xf numFmtId="0" fontId="113" fillId="0" borderId="61" xfId="1" applyFont="1" applyBorder="1" applyAlignment="1">
      <alignment horizontal="center" wrapText="1"/>
      <protection locked="0"/>
    </xf>
    <xf numFmtId="169" fontId="113" fillId="0" borderId="61" xfId="1" applyNumberFormat="1" applyFont="1" applyBorder="1" applyAlignment="1">
      <alignment horizontal="right"/>
      <protection locked="0"/>
    </xf>
    <xf numFmtId="4" fontId="113" fillId="0" borderId="65" xfId="1" applyNumberFormat="1" applyFont="1" applyBorder="1" applyAlignment="1">
      <alignment horizontal="right"/>
      <protection locked="0"/>
    </xf>
    <xf numFmtId="4" fontId="113" fillId="0" borderId="61" xfId="1" applyNumberFormat="1" applyFont="1" applyBorder="1" applyAlignment="1">
      <alignment horizontal="right"/>
      <protection locked="0"/>
    </xf>
    <xf numFmtId="49" fontId="112" fillId="0" borderId="43" xfId="4" applyNumberFormat="1" applyFont="1" applyBorder="1" applyAlignment="1">
      <alignment wrapText="1" shrinkToFit="1"/>
      <protection locked="0"/>
    </xf>
    <xf numFmtId="49" fontId="109" fillId="0" borderId="61" xfId="1" applyNumberFormat="1" applyFont="1" applyBorder="1" applyAlignment="1">
      <alignment horizontal="left"/>
      <protection locked="0"/>
    </xf>
    <xf numFmtId="0" fontId="34" fillId="0" borderId="61" xfId="8644" applyFont="1" applyBorder="1" applyAlignment="1" applyProtection="1">
      <alignment horizontal="left" wrapText="1"/>
      <protection locked="0"/>
    </xf>
    <xf numFmtId="0" fontId="34" fillId="0" borderId="61" xfId="8644" applyFont="1" applyBorder="1" applyAlignment="1" applyProtection="1">
      <alignment horizontal="center" wrapText="1"/>
      <protection locked="0"/>
    </xf>
    <xf numFmtId="169" fontId="34" fillId="0" borderId="61" xfId="8644" applyNumberFormat="1" applyFont="1" applyBorder="1" applyAlignment="1" applyProtection="1">
      <alignment horizontal="right"/>
      <protection locked="0"/>
    </xf>
    <xf numFmtId="0" fontId="35" fillId="0" borderId="0" xfId="8644" applyFont="1" applyProtection="1">
      <protection locked="0"/>
    </xf>
    <xf numFmtId="4" fontId="38" fillId="0" borderId="0" xfId="8644" applyNumberFormat="1" applyFont="1" applyAlignment="1" applyProtection="1">
      <alignment horizontal="right"/>
      <protection locked="0"/>
    </xf>
    <xf numFmtId="4" fontId="35" fillId="0" borderId="0" xfId="8644" applyNumberFormat="1" applyFont="1" applyProtection="1">
      <protection locked="0"/>
    </xf>
    <xf numFmtId="169" fontId="34" fillId="0" borderId="0" xfId="4" applyNumberFormat="1" applyFont="1" applyAlignment="1">
      <protection locked="0"/>
    </xf>
    <xf numFmtId="4" fontId="34" fillId="0" borderId="0" xfId="4" applyNumberFormat="1" applyFont="1" applyAlignment="1">
      <protection locked="0"/>
    </xf>
    <xf numFmtId="169" fontId="92" fillId="0" borderId="0" xfId="23800" applyNumberFormat="1" applyFont="1" applyAlignment="1" applyProtection="1">
      <alignment horizontal="right"/>
      <protection locked="0"/>
    </xf>
    <xf numFmtId="4" fontId="30" fillId="0" borderId="0" xfId="8644" applyNumberFormat="1" applyProtection="1">
      <protection locked="0"/>
    </xf>
    <xf numFmtId="49" fontId="109" fillId="0" borderId="61" xfId="1" applyNumberFormat="1" applyFont="1" applyBorder="1" applyAlignment="1">
      <alignment horizontal="left" wrapText="1"/>
      <protection locked="0"/>
    </xf>
    <xf numFmtId="49" fontId="112" fillId="0" borderId="43" xfId="4" applyNumberFormat="1" applyFont="1" applyBorder="1" applyAlignment="1">
      <alignment horizontal="left" wrapText="1"/>
      <protection locked="0"/>
    </xf>
    <xf numFmtId="0" fontId="156" fillId="0" borderId="61" xfId="5" applyFont="1" applyBorder="1" applyAlignment="1">
      <alignment horizontal="left" wrapText="1"/>
      <protection locked="0"/>
    </xf>
    <xf numFmtId="37" fontId="89" fillId="0" borderId="101" xfId="5" applyNumberFormat="1" applyFont="1" applyBorder="1" applyAlignment="1">
      <alignment horizontal="center"/>
      <protection locked="0"/>
    </xf>
    <xf numFmtId="0" fontId="34" fillId="0" borderId="101" xfId="5" applyFont="1" applyBorder="1" applyAlignment="1">
      <alignment horizontal="left" wrapText="1"/>
      <protection locked="0"/>
    </xf>
    <xf numFmtId="0" fontId="34" fillId="0" borderId="101" xfId="47523" applyFont="1" applyBorder="1" applyAlignment="1" applyProtection="1">
      <alignment horizontal="left" wrapText="1"/>
      <protection locked="0"/>
    </xf>
    <xf numFmtId="0" fontId="34" fillId="0" borderId="101" xfId="5" applyFont="1" applyBorder="1" applyAlignment="1">
      <alignment horizontal="center" wrapText="1"/>
      <protection locked="0"/>
    </xf>
    <xf numFmtId="4" fontId="34" fillId="0" borderId="101" xfId="47523" applyNumberFormat="1" applyFont="1" applyBorder="1" applyAlignment="1" applyProtection="1">
      <alignment horizontal="right"/>
      <protection locked="0"/>
    </xf>
    <xf numFmtId="49" fontId="34" fillId="0" borderId="61" xfId="8644" applyNumberFormat="1" applyFont="1" applyBorder="1" applyAlignment="1" applyProtection="1">
      <alignment horizontal="left" wrapText="1"/>
      <protection locked="0"/>
    </xf>
    <xf numFmtId="49" fontId="34" fillId="0" borderId="61" xfId="8644" applyNumberFormat="1" applyFont="1" applyBorder="1" applyAlignment="1" applyProtection="1">
      <alignment horizontal="center" wrapText="1"/>
      <protection locked="0"/>
    </xf>
    <xf numFmtId="49" fontId="111" fillId="0" borderId="61" xfId="8644" applyNumberFormat="1" applyFont="1" applyBorder="1" applyAlignment="1" applyProtection="1">
      <alignment horizontal="left" wrapText="1"/>
      <protection locked="0"/>
    </xf>
    <xf numFmtId="49" fontId="111" fillId="0" borderId="61" xfId="8644" applyNumberFormat="1" applyFont="1" applyBorder="1" applyAlignment="1" applyProtection="1">
      <alignment horizontal="center" wrapText="1"/>
      <protection locked="0"/>
    </xf>
    <xf numFmtId="169" fontId="111" fillId="0" borderId="61" xfId="5" applyNumberFormat="1" applyFont="1" applyBorder="1" applyAlignment="1">
      <alignment horizontal="right"/>
      <protection locked="0"/>
    </xf>
    <xf numFmtId="0" fontId="34" fillId="0" borderId="61" xfId="23790" applyFont="1" applyBorder="1" applyAlignment="1">
      <alignment horizontal="left" wrapText="1"/>
      <protection locked="0"/>
    </xf>
    <xf numFmtId="0" fontId="34" fillId="0" borderId="61" xfId="23790" applyFont="1" applyBorder="1" applyAlignment="1">
      <alignment horizontal="center" wrapText="1"/>
      <protection locked="0"/>
    </xf>
    <xf numFmtId="0" fontId="89" fillId="0" borderId="60" xfId="5" applyFont="1" applyBorder="1" applyAlignment="1">
      <alignment horizontal="left" wrapText="1"/>
      <protection locked="0"/>
    </xf>
    <xf numFmtId="0" fontId="89" fillId="0" borderId="60" xfId="5" applyFont="1" applyBorder="1" applyAlignment="1">
      <alignment horizontal="center" wrapText="1"/>
      <protection locked="0"/>
    </xf>
    <xf numFmtId="0" fontId="30" fillId="0" borderId="0" xfId="13" applyProtection="1">
      <protection locked="0"/>
    </xf>
    <xf numFmtId="0" fontId="196" fillId="0" borderId="0" xfId="13" applyFont="1" applyAlignment="1" applyProtection="1">
      <alignment horizontal="center"/>
      <protection locked="0"/>
    </xf>
    <xf numFmtId="0" fontId="197" fillId="0" borderId="0" xfId="13" applyFont="1" applyProtection="1">
      <protection locked="0"/>
    </xf>
    <xf numFmtId="0" fontId="198" fillId="0" borderId="0" xfId="13" applyFont="1" applyAlignment="1" applyProtection="1">
      <alignment horizontal="left"/>
      <protection locked="0"/>
    </xf>
    <xf numFmtId="0" fontId="197" fillId="0" borderId="0" xfId="13" applyFont="1" applyAlignment="1" applyProtection="1">
      <alignment horizontal="right"/>
      <protection locked="0"/>
    </xf>
    <xf numFmtId="0" fontId="199" fillId="0" borderId="0" xfId="13" applyFont="1" applyAlignment="1" applyProtection="1">
      <alignment horizontal="center"/>
      <protection locked="0"/>
    </xf>
    <xf numFmtId="49" fontId="203" fillId="0" borderId="0" xfId="13" applyNumberFormat="1" applyFont="1" applyAlignment="1" applyProtection="1">
      <alignment horizontal="left"/>
      <protection locked="0"/>
    </xf>
    <xf numFmtId="37" fontId="113" fillId="0" borderId="43" xfId="1" applyNumberFormat="1" applyFont="1" applyBorder="1" applyAlignment="1">
      <alignment horizontal="center"/>
      <protection locked="0"/>
    </xf>
    <xf numFmtId="0" fontId="113" fillId="0" borderId="43" xfId="5" applyFont="1" applyBorder="1" applyAlignment="1">
      <alignment horizontal="left" wrapText="1"/>
      <protection locked="0"/>
    </xf>
    <xf numFmtId="0" fontId="34" fillId="0" borderId="43" xfId="8644" applyFont="1" applyBorder="1" applyAlignment="1" applyProtection="1">
      <alignment horizontal="left"/>
      <protection locked="0"/>
    </xf>
    <xf numFmtId="0" fontId="34" fillId="0" borderId="43" xfId="8644" applyFont="1" applyBorder="1" applyAlignment="1" applyProtection="1">
      <alignment horizontal="left" wrapText="1"/>
      <protection locked="0"/>
    </xf>
    <xf numFmtId="4" fontId="34" fillId="0" borderId="44" xfId="8644" applyNumberFormat="1" applyFont="1" applyBorder="1" applyAlignment="1" applyProtection="1">
      <alignment horizontal="right"/>
      <protection locked="0"/>
    </xf>
    <xf numFmtId="0" fontId="27" fillId="35" borderId="0" xfId="1" applyFill="1" applyAlignment="1">
      <alignment horizontal="left" vertical="top"/>
      <protection locked="0"/>
    </xf>
    <xf numFmtId="0" fontId="36" fillId="0" borderId="0" xfId="8644" applyFont="1" applyAlignment="1" applyProtection="1">
      <alignment horizontal="left"/>
      <protection locked="0"/>
    </xf>
    <xf numFmtId="39" fontId="132" fillId="0" borderId="0" xfId="47548" applyNumberFormat="1" applyFont="1" applyAlignment="1" applyProtection="1">
      <alignment wrapText="1"/>
      <protection locked="0"/>
    </xf>
    <xf numFmtId="0" fontId="113" fillId="0" borderId="61" xfId="47550" applyFont="1" applyBorder="1" applyAlignment="1" applyProtection="1">
      <alignment horizontal="left" wrapText="1"/>
      <protection locked="0"/>
    </xf>
    <xf numFmtId="0" fontId="168" fillId="0" borderId="61" xfId="5" applyFont="1" applyBorder="1" applyAlignment="1">
      <alignment horizontal="left" wrapText="1"/>
      <protection locked="0"/>
    </xf>
    <xf numFmtId="169" fontId="171" fillId="0" borderId="61" xfId="5" applyNumberFormat="1" applyFont="1" applyBorder="1" applyAlignment="1">
      <alignment horizontal="right"/>
      <protection locked="0"/>
    </xf>
    <xf numFmtId="0" fontId="34" fillId="0" borderId="61" xfId="47552" applyFont="1" applyBorder="1" applyAlignment="1" applyProtection="1">
      <alignment horizontal="center" wrapText="1"/>
      <protection locked="0"/>
    </xf>
    <xf numFmtId="4" fontId="95" fillId="0" borderId="0" xfId="23817" applyNumberFormat="1" applyFont="1" applyAlignment="1" applyProtection="1">
      <alignment vertical="center"/>
      <protection locked="0"/>
    </xf>
    <xf numFmtId="4" fontId="82" fillId="0" borderId="0" xfId="23817" applyNumberFormat="1" applyFont="1" applyAlignment="1" applyProtection="1">
      <alignment vertical="center"/>
      <protection locked="0"/>
    </xf>
    <xf numFmtId="0" fontId="96" fillId="0" borderId="0" xfId="23817" applyFont="1" applyAlignment="1" applyProtection="1">
      <alignment horizontal="center"/>
      <protection locked="0"/>
    </xf>
    <xf numFmtId="4" fontId="96" fillId="0" borderId="0" xfId="23817" applyNumberFormat="1" applyFont="1" applyAlignment="1" applyProtection="1">
      <alignment vertical="center"/>
      <protection locked="0"/>
    </xf>
    <xf numFmtId="0" fontId="42" fillId="0" borderId="0" xfId="23817" applyFont="1" applyAlignment="1" applyProtection="1">
      <alignment horizontal="left" vertical="center"/>
      <protection locked="0"/>
    </xf>
    <xf numFmtId="0" fontId="196" fillId="0" borderId="0" xfId="8644" applyFont="1" applyAlignment="1" applyProtection="1">
      <alignment horizontal="center"/>
      <protection locked="0"/>
    </xf>
    <xf numFmtId="0" fontId="197" fillId="0" borderId="0" xfId="8644" applyFont="1" applyProtection="1">
      <protection locked="0"/>
    </xf>
    <xf numFmtId="0" fontId="198" fillId="0" borderId="0" xfId="8644" applyFont="1" applyAlignment="1" applyProtection="1">
      <alignment horizontal="left"/>
      <protection locked="0"/>
    </xf>
    <xf numFmtId="0" fontId="197" fillId="0" borderId="0" xfId="8644" applyFont="1" applyAlignment="1" applyProtection="1">
      <alignment horizontal="right"/>
      <protection locked="0"/>
    </xf>
    <xf numFmtId="0" fontId="199" fillId="0" borderId="0" xfId="8644" applyFont="1" applyAlignment="1" applyProtection="1">
      <alignment horizontal="center"/>
      <protection locked="0"/>
    </xf>
    <xf numFmtId="49" fontId="203" fillId="0" borderId="0" xfId="8644" applyNumberFormat="1" applyFont="1" applyAlignment="1" applyProtection="1">
      <alignment horizontal="left"/>
      <protection locked="0"/>
    </xf>
    <xf numFmtId="0" fontId="27" fillId="0" borderId="0" xfId="7" applyAlignment="1">
      <alignment horizontal="left"/>
      <protection locked="0"/>
    </xf>
    <xf numFmtId="0" fontId="155" fillId="0" borderId="0" xfId="7" applyFont="1" applyAlignment="1">
      <alignment horizontal="left" vertical="top"/>
      <protection locked="0"/>
    </xf>
    <xf numFmtId="0" fontId="46" fillId="0" borderId="0" xfId="5" applyFont="1" applyAlignment="1">
      <alignment horizontal="left" vertical="top"/>
      <protection locked="0"/>
    </xf>
    <xf numFmtId="0" fontId="48" fillId="0" borderId="0" xfId="5" applyFont="1" applyAlignment="1">
      <alignment horizontal="left" vertical="top"/>
      <protection locked="0"/>
    </xf>
    <xf numFmtId="0" fontId="194" fillId="0" borderId="0" xfId="5" applyFont="1" applyAlignment="1">
      <alignment horizontal="left" vertical="top"/>
      <protection locked="0"/>
    </xf>
    <xf numFmtId="0" fontId="50" fillId="0" borderId="0" xfId="24" applyFont="1" applyAlignment="1">
      <alignment vertical="center"/>
      <protection locked="0"/>
    </xf>
    <xf numFmtId="49" fontId="50" fillId="0" borderId="0" xfId="24" applyNumberFormat="1" applyFont="1" applyAlignment="1">
      <alignment vertical="center"/>
      <protection locked="0"/>
    </xf>
    <xf numFmtId="176" fontId="50" fillId="0" borderId="0" xfId="24" applyNumberFormat="1" applyFont="1" applyAlignment="1">
      <alignment vertical="center"/>
      <protection locked="0"/>
    </xf>
    <xf numFmtId="0" fontId="30" fillId="0" borderId="0" xfId="7" applyFont="1" applyAlignment="1">
      <protection locked="0"/>
    </xf>
    <xf numFmtId="0" fontId="52" fillId="0" borderId="0" xfId="7" applyFont="1" applyAlignment="1">
      <protection locked="0"/>
    </xf>
    <xf numFmtId="0" fontId="55" fillId="0" borderId="0" xfId="7" applyFont="1" applyAlignment="1">
      <protection locked="0"/>
    </xf>
    <xf numFmtId="0" fontId="34" fillId="0" borderId="0" xfId="24" applyFont="1" applyAlignment="1">
      <protection locked="0"/>
    </xf>
    <xf numFmtId="0" fontId="140" fillId="0" borderId="67" xfId="47520" applyBorder="1"/>
    <xf numFmtId="0" fontId="140" fillId="0" borderId="68" xfId="47520" applyBorder="1"/>
    <xf numFmtId="0" fontId="140" fillId="0" borderId="10" xfId="47520" applyBorder="1"/>
    <xf numFmtId="0" fontId="140" fillId="0" borderId="0" xfId="47520"/>
    <xf numFmtId="0" fontId="147" fillId="0" borderId="0" xfId="47520" applyFont="1" applyAlignment="1">
      <alignment horizontal="left" vertical="center" indent="3"/>
    </xf>
    <xf numFmtId="0" fontId="147" fillId="0" borderId="0" xfId="47520" applyFont="1" applyAlignment="1">
      <alignment horizontal="left" vertical="center" wrapText="1" indent="5"/>
    </xf>
    <xf numFmtId="0" fontId="147" fillId="0" borderId="0" xfId="47520" applyFont="1" applyAlignment="1">
      <alignment horizontal="center" vertical="center"/>
    </xf>
    <xf numFmtId="0" fontId="140" fillId="0" borderId="70" xfId="47520" applyBorder="1" applyAlignment="1">
      <alignment horizontal="center" vertical="center"/>
    </xf>
    <xf numFmtId="0" fontId="38" fillId="0" borderId="0" xfId="47520" applyFont="1" applyAlignment="1">
      <alignment horizontal="left" vertical="center" indent="3"/>
    </xf>
    <xf numFmtId="0" fontId="34" fillId="0" borderId="0" xfId="47520" applyFont="1" applyAlignment="1">
      <alignment horizontal="left" vertical="center" indent="3"/>
    </xf>
    <xf numFmtId="0" fontId="147" fillId="0" borderId="0" xfId="47520" applyFont="1" applyAlignment="1">
      <alignment horizontal="left" vertical="center" indent="5"/>
    </xf>
    <xf numFmtId="0" fontId="140" fillId="0" borderId="71" xfId="47520" applyBorder="1"/>
    <xf numFmtId="0" fontId="140" fillId="0" borderId="11" xfId="47520" applyBorder="1"/>
    <xf numFmtId="0" fontId="34" fillId="0" borderId="11" xfId="47520" applyFont="1" applyBorder="1" applyAlignment="1">
      <alignment horizontal="left" vertical="center" indent="5"/>
    </xf>
    <xf numFmtId="0" fontId="147" fillId="0" borderId="11" xfId="47520" applyFont="1" applyBorder="1" applyAlignment="1">
      <alignment horizontal="left" vertical="center" wrapText="1" indent="5"/>
    </xf>
    <xf numFmtId="0" fontId="147" fillId="0" borderId="11" xfId="47520" applyFont="1" applyBorder="1" applyAlignment="1">
      <alignment horizontal="center" vertical="center"/>
    </xf>
    <xf numFmtId="0" fontId="140" fillId="0" borderId="72" xfId="47520" applyBorder="1" applyAlignment="1">
      <alignment horizontal="center" vertical="center"/>
    </xf>
    <xf numFmtId="0" fontId="148" fillId="0" borderId="10" xfId="47520" applyFont="1" applyBorder="1" applyAlignment="1">
      <alignment vertical="center"/>
    </xf>
    <xf numFmtId="0" fontId="149" fillId="0" borderId="0" xfId="47520" applyFont="1" applyAlignment="1">
      <alignment vertical="top"/>
    </xf>
    <xf numFmtId="0" fontId="150" fillId="36" borderId="0" xfId="47520" applyFont="1" applyFill="1" applyAlignment="1">
      <alignment horizontal="left" vertical="center"/>
    </xf>
    <xf numFmtId="0" fontId="38" fillId="0" borderId="0" xfId="47520" applyFont="1" applyAlignment="1">
      <alignment vertical="center"/>
    </xf>
    <xf numFmtId="0" fontId="38" fillId="0" borderId="14" xfId="47520" applyFont="1" applyBorder="1" applyAlignment="1">
      <alignment vertical="center"/>
    </xf>
    <xf numFmtId="0" fontId="148" fillId="0" borderId="73" xfId="47520" applyFont="1" applyBorder="1" applyAlignment="1">
      <alignment vertical="center"/>
    </xf>
    <xf numFmtId="0" fontId="144" fillId="0" borderId="74" xfId="47520" applyFont="1" applyBorder="1" applyAlignment="1">
      <alignment vertical="center" wrapText="1"/>
    </xf>
    <xf numFmtId="0" fontId="52" fillId="0" borderId="10" xfId="47520" applyFont="1" applyBorder="1" applyAlignment="1">
      <alignment vertical="center" wrapText="1"/>
    </xf>
    <xf numFmtId="0" fontId="52" fillId="0" borderId="0" xfId="47520" applyFont="1" applyAlignment="1">
      <alignment vertical="center" wrapText="1"/>
    </xf>
    <xf numFmtId="49" fontId="151" fillId="36" borderId="0" xfId="47520" applyNumberFormat="1" applyFont="1" applyFill="1" applyAlignment="1">
      <alignment horizontal="left" vertical="center"/>
    </xf>
    <xf numFmtId="0" fontId="52" fillId="0" borderId="14" xfId="47520" applyFont="1" applyBorder="1" applyAlignment="1">
      <alignment vertical="center" wrapText="1"/>
    </xf>
    <xf numFmtId="0" fontId="52" fillId="0" borderId="71" xfId="47520" applyFont="1" applyBorder="1" applyAlignment="1">
      <alignment vertical="center" wrapText="1"/>
    </xf>
    <xf numFmtId="0" fontId="52" fillId="0" borderId="11" xfId="47520" applyFont="1" applyBorder="1" applyAlignment="1">
      <alignment vertical="center" wrapText="1"/>
    </xf>
    <xf numFmtId="0" fontId="52" fillId="0" borderId="19" xfId="47520" applyFont="1" applyBorder="1" applyAlignment="1">
      <alignment vertical="center" wrapText="1"/>
    </xf>
    <xf numFmtId="0" fontId="148" fillId="0" borderId="75" xfId="47520" applyFont="1" applyBorder="1" applyAlignment="1">
      <alignment vertical="center"/>
    </xf>
    <xf numFmtId="0" fontId="144" fillId="0" borderId="15" xfId="47520" applyFont="1" applyBorder="1" applyAlignment="1">
      <alignment horizontal="left" vertical="center"/>
    </xf>
    <xf numFmtId="0" fontId="144" fillId="36" borderId="15" xfId="47520" applyFont="1" applyFill="1" applyBorder="1" applyAlignment="1">
      <alignment horizontal="left" vertical="center"/>
    </xf>
    <xf numFmtId="0" fontId="151" fillId="0" borderId="15" xfId="47520" applyFont="1" applyBorder="1" applyAlignment="1">
      <alignment horizontal="center" vertical="center" wrapText="1"/>
    </xf>
    <xf numFmtId="0" fontId="52" fillId="0" borderId="15" xfId="47520" applyFont="1" applyBorder="1" applyAlignment="1">
      <alignment vertical="center" wrapText="1"/>
    </xf>
    <xf numFmtId="0" fontId="52" fillId="0" borderId="16" xfId="47520" applyFont="1" applyBorder="1" applyAlignment="1">
      <alignment vertical="center" wrapText="1"/>
    </xf>
    <xf numFmtId="0" fontId="148" fillId="0" borderId="71" xfId="47520" applyFont="1" applyBorder="1" applyAlignment="1">
      <alignment vertical="center"/>
    </xf>
    <xf numFmtId="0" fontId="152" fillId="0" borderId="11" xfId="47520" applyFont="1" applyBorder="1" applyAlignment="1">
      <alignment horizontal="left" vertical="center"/>
    </xf>
    <xf numFmtId="0" fontId="144" fillId="0" borderId="11" xfId="47520" applyFont="1" applyBorder="1" applyAlignment="1">
      <alignment horizontal="center" vertical="center" wrapText="1"/>
    </xf>
    <xf numFmtId="0" fontId="30" fillId="0" borderId="19" xfId="47520" applyFont="1" applyBorder="1" applyAlignment="1">
      <alignment vertical="center" wrapText="1"/>
    </xf>
    <xf numFmtId="0" fontId="148" fillId="0" borderId="17" xfId="47520" applyFont="1" applyBorder="1" applyAlignment="1">
      <alignment vertical="center" wrapText="1"/>
    </xf>
    <xf numFmtId="0" fontId="144" fillId="0" borderId="77" xfId="47520" applyFont="1" applyBorder="1" applyAlignment="1">
      <alignment horizontal="center" vertical="center" wrapText="1"/>
    </xf>
    <xf numFmtId="0" fontId="99" fillId="0" borderId="73" xfId="47520" applyFont="1" applyBorder="1" applyAlignment="1">
      <alignment vertical="center"/>
    </xf>
    <xf numFmtId="0" fontId="38" fillId="0" borderId="13" xfId="47520" applyFont="1" applyBorder="1" applyAlignment="1">
      <alignment vertical="center"/>
    </xf>
    <xf numFmtId="0" fontId="99" fillId="0" borderId="18" xfId="47520" applyFont="1" applyBorder="1" applyAlignment="1">
      <alignment vertical="center"/>
    </xf>
    <xf numFmtId="176" fontId="144" fillId="36" borderId="83" xfId="47520" applyNumberFormat="1" applyFont="1" applyFill="1" applyBorder="1" applyAlignment="1">
      <alignment horizontal="center" vertical="center" wrapText="1"/>
    </xf>
    <xf numFmtId="0" fontId="30" fillId="0" borderId="10" xfId="47520" applyFont="1" applyBorder="1"/>
    <xf numFmtId="0" fontId="30" fillId="0" borderId="0" xfId="47520" applyFont="1"/>
    <xf numFmtId="0" fontId="30" fillId="0" borderId="70" xfId="47520" applyFont="1" applyBorder="1"/>
    <xf numFmtId="0" fontId="30" fillId="0" borderId="0" xfId="47520" applyFont="1" applyAlignment="1">
      <alignment horizontal="center"/>
    </xf>
    <xf numFmtId="0" fontId="30" fillId="0" borderId="0" xfId="47520" applyFont="1" applyAlignment="1">
      <alignment vertical="center"/>
    </xf>
    <xf numFmtId="0" fontId="30" fillId="0" borderId="85" xfId="47520" applyFont="1" applyBorder="1" applyAlignment="1">
      <alignment horizontal="center"/>
    </xf>
    <xf numFmtId="164" fontId="30" fillId="0" borderId="89" xfId="47520" applyNumberFormat="1" applyFont="1" applyBorder="1" applyAlignment="1">
      <alignment horizontal="center"/>
    </xf>
    <xf numFmtId="0" fontId="30" fillId="0" borderId="91" xfId="47520" applyFont="1" applyBorder="1" applyAlignment="1">
      <alignment horizontal="center"/>
    </xf>
    <xf numFmtId="164" fontId="30" fillId="0" borderId="43" xfId="47520" applyNumberFormat="1" applyFont="1" applyBorder="1" applyAlignment="1">
      <alignment horizontal="center"/>
    </xf>
    <xf numFmtId="0" fontId="99" fillId="0" borderId="97" xfId="47520" applyFont="1" applyBorder="1" applyAlignment="1">
      <alignment horizontal="center" vertical="center"/>
    </xf>
    <xf numFmtId="0" fontId="99" fillId="0" borderId="46" xfId="47520" applyFont="1" applyBorder="1" applyAlignment="1">
      <alignment horizontal="center" vertical="center"/>
    </xf>
    <xf numFmtId="0" fontId="30" fillId="39" borderId="82" xfId="47520" applyFont="1" applyFill="1" applyBorder="1" applyAlignment="1" applyProtection="1">
      <alignment horizontal="left"/>
      <protection locked="0"/>
    </xf>
    <xf numFmtId="0" fontId="38" fillId="39" borderId="81" xfId="47520" applyFont="1" applyFill="1" applyBorder="1" applyAlignment="1" applyProtection="1">
      <alignment horizontal="left"/>
      <protection locked="0"/>
    </xf>
    <xf numFmtId="0" fontId="50" fillId="0" borderId="0" xfId="24" applyFont="1" applyAlignment="1" applyProtection="1">
      <alignment horizontal="center" vertical="center"/>
    </xf>
    <xf numFmtId="0" fontId="54" fillId="0" borderId="0" xfId="8" applyFont="1" applyAlignment="1">
      <alignment horizontal="center" vertical="center"/>
    </xf>
    <xf numFmtId="164" fontId="50" fillId="0" borderId="0" xfId="24" applyNumberFormat="1" applyFont="1" applyAlignment="1" applyProtection="1">
      <alignment horizontal="center" vertical="center"/>
    </xf>
    <xf numFmtId="164" fontId="50" fillId="0" borderId="0" xfId="24" applyNumberFormat="1" applyFont="1" applyAlignment="1" applyProtection="1">
      <alignment horizontal="right" vertical="center"/>
    </xf>
    <xf numFmtId="176" fontId="50" fillId="0" borderId="0" xfId="24" applyNumberFormat="1" applyFont="1" applyAlignment="1" applyProtection="1">
      <alignment horizontal="center" vertical="center"/>
    </xf>
    <xf numFmtId="0" fontId="52" fillId="0" borderId="0" xfId="7" applyFont="1" applyAlignment="1" applyProtection="1">
      <alignment vertical="center"/>
    </xf>
    <xf numFmtId="0" fontId="53" fillId="0" borderId="0" xfId="7" applyFont="1" applyAlignment="1" applyProtection="1">
      <alignment vertical="center"/>
    </xf>
    <xf numFmtId="0" fontId="30" fillId="0" borderId="0" xfId="7" applyFont="1" applyAlignment="1" applyProtection="1"/>
    <xf numFmtId="0" fontId="28" fillId="0" borderId="0" xfId="7" applyFont="1" applyAlignment="1" applyProtection="1">
      <alignment horizontal="center" vertical="center"/>
    </xf>
    <xf numFmtId="0" fontId="52" fillId="0" borderId="0" xfId="7" applyFont="1" applyAlignment="1" applyProtection="1"/>
    <xf numFmtId="0" fontId="52" fillId="0" borderId="0" xfId="7" applyFont="1" applyAlignment="1" applyProtection="1">
      <alignment horizontal="center"/>
    </xf>
    <xf numFmtId="0" fontId="55" fillId="0" borderId="0" xfId="7" applyFont="1" applyAlignment="1" applyProtection="1"/>
    <xf numFmtId="0" fontId="55" fillId="0" borderId="0" xfId="7" applyFont="1" applyAlignment="1" applyProtection="1">
      <alignment horizontal="right"/>
    </xf>
    <xf numFmtId="0" fontId="55" fillId="0" borderId="0" xfId="7" applyFont="1" applyAlignment="1" applyProtection="1">
      <alignment horizontal="left"/>
    </xf>
    <xf numFmtId="0" fontId="34" fillId="0" borderId="0" xfId="24" applyFont="1" applyAlignment="1" applyProtection="1"/>
    <xf numFmtId="0" fontId="86" fillId="0" borderId="0" xfId="47504" applyFont="1" applyAlignment="1">
      <alignment horizontal="left" vertical="top"/>
    </xf>
    <xf numFmtId="0" fontId="86" fillId="0" borderId="0" xfId="0" applyFont="1"/>
    <xf numFmtId="0" fontId="45" fillId="0" borderId="57" xfId="7" applyFont="1" applyBorder="1" applyAlignment="1" applyProtection="1">
      <alignment horizontal="left" wrapText="1"/>
    </xf>
    <xf numFmtId="49" fontId="49" fillId="0" borderId="57" xfId="0" applyNumberFormat="1" applyFont="1" applyBorder="1" applyAlignment="1">
      <alignment horizontal="left" wrapText="1"/>
    </xf>
    <xf numFmtId="0" fontId="47" fillId="0" borderId="57" xfId="0" applyFont="1" applyBorder="1" applyAlignment="1">
      <alignment horizontal="left" wrapText="1" indent="1"/>
    </xf>
    <xf numFmtId="4" fontId="49" fillId="0" borderId="57" xfId="0" applyNumberFormat="1" applyFont="1" applyBorder="1" applyAlignment="1">
      <alignment horizontal="right"/>
    </xf>
    <xf numFmtId="0" fontId="47" fillId="0" borderId="57" xfId="0" applyFont="1" applyBorder="1" applyAlignment="1">
      <alignment horizontal="left" indent="1"/>
    </xf>
    <xf numFmtId="0" fontId="47" fillId="0" borderId="57" xfId="0" applyFont="1" applyBorder="1" applyAlignment="1">
      <alignment horizontal="left" wrapText="1" indent="1" shrinkToFit="1"/>
    </xf>
    <xf numFmtId="49" fontId="49" fillId="0" borderId="61" xfId="0" applyNumberFormat="1" applyFont="1" applyBorder="1" applyAlignment="1">
      <alignment horizontal="left" wrapText="1"/>
    </xf>
    <xf numFmtId="4" fontId="49" fillId="0" borderId="61" xfId="0" applyNumberFormat="1" applyFont="1" applyBorder="1" applyAlignment="1">
      <alignment horizontal="right"/>
    </xf>
    <xf numFmtId="0" fontId="43" fillId="39" borderId="0" xfId="7" applyFont="1" applyFill="1" applyAlignment="1">
      <alignment horizontal="left"/>
      <protection locked="0"/>
    </xf>
    <xf numFmtId="0" fontId="28" fillId="0" borderId="0" xfId="1" applyFont="1" applyAlignment="1" applyProtection="1">
      <alignment vertical="center"/>
    </xf>
    <xf numFmtId="0" fontId="29" fillId="0" borderId="0" xfId="1" applyFont="1" applyAlignment="1" applyProtection="1">
      <alignment vertical="top"/>
    </xf>
    <xf numFmtId="0" fontId="133" fillId="0" borderId="0" xfId="1" applyFont="1" applyAlignment="1" applyProtection="1">
      <alignment vertical="center" wrapText="1"/>
    </xf>
    <xf numFmtId="0" fontId="29" fillId="0" borderId="0" xfId="1" applyFont="1" applyAlignment="1" applyProtection="1">
      <alignment horizontal="left"/>
    </xf>
    <xf numFmtId="0" fontId="30" fillId="0" borderId="0" xfId="1" applyFont="1" applyAlignment="1" applyProtection="1">
      <alignment horizontal="left"/>
    </xf>
    <xf numFmtId="0" fontId="108" fillId="0" borderId="0" xfId="1" applyFont="1" applyAlignment="1" applyProtection="1">
      <alignment vertical="center"/>
    </xf>
    <xf numFmtId="0" fontId="108" fillId="0" borderId="0" xfId="1" applyFont="1" applyAlignment="1" applyProtection="1">
      <alignment vertical="center" wrapText="1"/>
    </xf>
    <xf numFmtId="0" fontId="30" fillId="0" borderId="0" xfId="1" applyFont="1" applyAlignment="1" applyProtection="1">
      <alignment horizontal="left" vertical="center"/>
    </xf>
    <xf numFmtId="169" fontId="30" fillId="0" borderId="0" xfId="1" applyNumberFormat="1" applyFont="1" applyAlignment="1" applyProtection="1">
      <alignment horizontal="left" vertical="top"/>
    </xf>
    <xf numFmtId="0" fontId="30" fillId="0" borderId="0" xfId="1" applyFont="1" applyAlignment="1" applyProtection="1">
      <alignment horizontal="left" vertical="top" wrapText="1"/>
    </xf>
    <xf numFmtId="0" fontId="30" fillId="0" borderId="0" xfId="1" applyFont="1" applyAlignment="1" applyProtection="1">
      <alignment horizontal="center" vertical="top" wrapText="1"/>
    </xf>
    <xf numFmtId="39" fontId="30" fillId="0" borderId="0" xfId="1" applyNumberFormat="1" applyFont="1" applyAlignment="1" applyProtection="1">
      <alignment vertical="top" wrapText="1"/>
    </xf>
    <xf numFmtId="39" fontId="132" fillId="0" borderId="0" xfId="47509" applyNumberFormat="1" applyFont="1" applyAlignment="1">
      <alignment wrapText="1"/>
    </xf>
    <xf numFmtId="0" fontId="32" fillId="0" borderId="0" xfId="1" applyFont="1" applyAlignment="1" applyProtection="1">
      <alignment horizontal="center" vertical="center"/>
    </xf>
    <xf numFmtId="39" fontId="30" fillId="0" borderId="0" xfId="1" applyNumberFormat="1" applyFont="1" applyAlignment="1" applyProtection="1">
      <alignment horizontal="left" vertical="center"/>
    </xf>
    <xf numFmtId="0" fontId="30" fillId="0" borderId="0" xfId="1" applyFont="1" applyAlignment="1" applyProtection="1">
      <alignment horizontal="center" vertical="center"/>
    </xf>
    <xf numFmtId="14" fontId="30" fillId="0" borderId="0" xfId="1" applyNumberFormat="1" applyFont="1" applyAlignment="1" applyProtection="1">
      <alignment horizontal="left" vertical="center"/>
    </xf>
    <xf numFmtId="0" fontId="106" fillId="0" borderId="0" xfId="1" applyFont="1" applyAlignment="1" applyProtection="1">
      <alignment horizontal="left"/>
    </xf>
    <xf numFmtId="0" fontId="106" fillId="0" borderId="0" xfId="1" applyFont="1" applyAlignment="1" applyProtection="1">
      <alignment horizontal="center"/>
    </xf>
    <xf numFmtId="39" fontId="106" fillId="0" borderId="0" xfId="1" applyNumberFormat="1" applyFont="1" applyAlignment="1" applyProtection="1">
      <alignment horizontal="left"/>
    </xf>
    <xf numFmtId="0" fontId="107" fillId="0" borderId="9" xfId="1" applyFont="1" applyBorder="1" applyAlignment="1" applyProtection="1">
      <alignment horizontal="center" vertical="center" wrapText="1"/>
    </xf>
    <xf numFmtId="4" fontId="107" fillId="0" borderId="9" xfId="1" applyNumberFormat="1" applyFont="1" applyBorder="1" applyAlignment="1" applyProtection="1">
      <alignment horizontal="center" vertical="center" wrapText="1"/>
    </xf>
    <xf numFmtId="37" fontId="105" fillId="0" borderId="0" xfId="47513" applyNumberFormat="1" applyFont="1" applyAlignment="1">
      <alignment horizontal="center"/>
    </xf>
    <xf numFmtId="0" fontId="105" fillId="0" borderId="0" xfId="47513" applyFont="1" applyAlignment="1">
      <alignment horizontal="left" wrapText="1"/>
    </xf>
    <xf numFmtId="0" fontId="105" fillId="0" borderId="0" xfId="47513" applyFont="1" applyAlignment="1">
      <alignment horizontal="center" wrapText="1"/>
    </xf>
    <xf numFmtId="169" fontId="105" fillId="0" borderId="0" xfId="47513" applyNumberFormat="1" applyFont="1" applyAlignment="1">
      <alignment horizontal="right"/>
    </xf>
    <xf numFmtId="39" fontId="105" fillId="0" borderId="0" xfId="47513" applyNumberFormat="1" applyFont="1" applyAlignment="1">
      <alignment horizontal="right"/>
    </xf>
    <xf numFmtId="4" fontId="105" fillId="0" borderId="0" xfId="1" applyNumberFormat="1" applyFont="1" applyAlignment="1" applyProtection="1">
      <alignment horizontal="right"/>
    </xf>
    <xf numFmtId="37" fontId="34" fillId="0" borderId="64" xfId="47513" applyNumberFormat="1" applyFont="1" applyBorder="1" applyAlignment="1">
      <alignment horizontal="center"/>
    </xf>
    <xf numFmtId="0" fontId="103" fillId="0" borderId="64" xfId="47513" applyFont="1" applyBorder="1" applyAlignment="1">
      <alignment horizontal="left" wrapText="1"/>
    </xf>
    <xf numFmtId="0" fontId="103" fillId="0" borderId="64" xfId="47513" applyFont="1" applyBorder="1" applyAlignment="1">
      <alignment wrapText="1"/>
    </xf>
    <xf numFmtId="169" fontId="103" fillId="0" borderId="0" xfId="47513" applyNumberFormat="1" applyFont="1" applyAlignment="1">
      <alignment horizontal="right"/>
    </xf>
    <xf numFmtId="39" fontId="103" fillId="0" borderId="0" xfId="47513" applyNumberFormat="1" applyFont="1" applyAlignment="1">
      <alignment horizontal="right"/>
    </xf>
    <xf numFmtId="39" fontId="103" fillId="0" borderId="0" xfId="5" applyNumberFormat="1" applyFont="1" applyAlignment="1" applyProtection="1">
      <alignment horizontal="right"/>
    </xf>
    <xf numFmtId="37" fontId="34" fillId="0" borderId="61" xfId="4" applyNumberFormat="1" applyFont="1" applyBorder="1" applyAlignment="1" applyProtection="1">
      <alignment horizontal="center"/>
    </xf>
    <xf numFmtId="0" fontId="34" fillId="0" borderId="61" xfId="4" applyFont="1" applyBorder="1" applyAlignment="1" applyProtection="1">
      <alignment horizontal="left" wrapText="1"/>
    </xf>
    <xf numFmtId="0" fontId="34" fillId="0" borderId="61" xfId="4" applyFont="1" applyBorder="1" applyAlignment="1" applyProtection="1">
      <alignment horizontal="center" wrapText="1"/>
    </xf>
    <xf numFmtId="169" fontId="34" fillId="0" borderId="61" xfId="4" applyNumberFormat="1" applyFont="1" applyBorder="1" applyAlignment="1" applyProtection="1">
      <alignment horizontal="right"/>
    </xf>
    <xf numFmtId="37" fontId="103" fillId="0" borderId="0" xfId="47513" applyNumberFormat="1" applyFont="1" applyAlignment="1">
      <alignment horizontal="center"/>
    </xf>
    <xf numFmtId="0" fontId="103" fillId="0" borderId="0" xfId="47513" applyFont="1" applyAlignment="1">
      <alignment horizontal="left" wrapText="1"/>
    </xf>
    <xf numFmtId="0" fontId="103" fillId="0" borderId="53" xfId="47513" applyFont="1" applyBorder="1" applyAlignment="1">
      <alignment wrapText="1"/>
    </xf>
    <xf numFmtId="37" fontId="112" fillId="0" borderId="43" xfId="5" applyNumberFormat="1" applyFont="1" applyBorder="1" applyAlignment="1" applyProtection="1">
      <alignment horizontal="center"/>
    </xf>
    <xf numFmtId="0" fontId="112" fillId="0" borderId="43" xfId="0" applyFont="1" applyBorder="1" applyAlignment="1">
      <alignment wrapText="1"/>
    </xf>
    <xf numFmtId="169" fontId="109" fillId="0" borderId="48" xfId="1" applyNumberFormat="1" applyFont="1" applyBorder="1" applyAlignment="1" applyProtection="1">
      <alignment horizontal="right"/>
    </xf>
    <xf numFmtId="4" fontId="112" fillId="0" borderId="43" xfId="5" applyNumberFormat="1" applyFont="1" applyBorder="1" applyAlignment="1" applyProtection="1">
      <alignment horizontal="right"/>
    </xf>
    <xf numFmtId="4" fontId="109" fillId="0" borderId="61" xfId="1" applyNumberFormat="1" applyFont="1" applyBorder="1" applyAlignment="1" applyProtection="1">
      <alignment horizontal="right"/>
    </xf>
    <xf numFmtId="37" fontId="34" fillId="0" borderId="61" xfId="5" applyNumberFormat="1" applyFont="1" applyBorder="1" applyAlignment="1" applyProtection="1">
      <alignment horizontal="center"/>
    </xf>
    <xf numFmtId="0" fontId="34" fillId="0" borderId="61" xfId="47523" applyFont="1" applyBorder="1" applyAlignment="1">
      <alignment horizontal="left" wrapText="1"/>
    </xf>
    <xf numFmtId="169" fontId="34" fillId="0" borderId="61" xfId="5" applyNumberFormat="1" applyFont="1" applyBorder="1" applyAlignment="1" applyProtection="1">
      <alignment horizontal="right"/>
    </xf>
    <xf numFmtId="4" fontId="34" fillId="0" borderId="60" xfId="47523" applyNumberFormat="1" applyFont="1" applyBorder="1" applyAlignment="1">
      <alignment horizontal="right"/>
    </xf>
    <xf numFmtId="4" fontId="34" fillId="0" borderId="61" xfId="47523" applyNumberFormat="1" applyFont="1" applyBorder="1" applyAlignment="1">
      <alignment horizontal="right"/>
    </xf>
    <xf numFmtId="0" fontId="34" fillId="0" borderId="60" xfId="5" applyFont="1" applyBorder="1" applyAlignment="1" applyProtection="1">
      <alignment horizontal="left" wrapText="1"/>
    </xf>
    <xf numFmtId="0" fontId="34" fillId="0" borderId="60" xfId="47523" applyFont="1" applyBorder="1" applyAlignment="1">
      <alignment horizontal="left" wrapText="1"/>
    </xf>
    <xf numFmtId="0" fontId="34" fillId="0" borderId="60" xfId="5" applyFont="1" applyBorder="1" applyAlignment="1" applyProtection="1">
      <alignment horizontal="center" wrapText="1"/>
    </xf>
    <xf numFmtId="169" fontId="103" fillId="0" borderId="64" xfId="47513" applyNumberFormat="1" applyFont="1" applyBorder="1" applyAlignment="1">
      <alignment horizontal="right"/>
    </xf>
    <xf numFmtId="39" fontId="103" fillId="0" borderId="64" xfId="47513" applyNumberFormat="1" applyFont="1" applyBorder="1" applyAlignment="1">
      <alignment horizontal="right"/>
    </xf>
    <xf numFmtId="37" fontId="34" fillId="0" borderId="61" xfId="1" applyNumberFormat="1" applyFont="1" applyBorder="1" applyAlignment="1" applyProtection="1">
      <alignment horizontal="center"/>
    </xf>
    <xf numFmtId="0" fontId="34" fillId="0" borderId="61" xfId="1" applyFont="1" applyBorder="1" applyAlignment="1" applyProtection="1">
      <alignment horizontal="left" wrapText="1"/>
    </xf>
    <xf numFmtId="0" fontId="34" fillId="0" borderId="61" xfId="1" applyFont="1" applyBorder="1" applyAlignment="1" applyProtection="1">
      <alignment horizontal="center" wrapText="1"/>
    </xf>
    <xf numFmtId="169" fontId="34" fillId="0" borderId="61" xfId="1" applyNumberFormat="1" applyFont="1" applyBorder="1" applyAlignment="1" applyProtection="1">
      <alignment horizontal="right"/>
    </xf>
    <xf numFmtId="4" fontId="34" fillId="0" borderId="61" xfId="1" applyNumberFormat="1" applyFont="1" applyBorder="1" applyAlignment="1" applyProtection="1">
      <alignment horizontal="right"/>
    </xf>
    <xf numFmtId="37" fontId="34" fillId="0" borderId="0" xfId="1" applyNumberFormat="1" applyFont="1" applyAlignment="1" applyProtection="1">
      <alignment horizontal="center"/>
    </xf>
    <xf numFmtId="0" fontId="34" fillId="0" borderId="0" xfId="1" applyFont="1" applyAlignment="1" applyProtection="1">
      <alignment horizontal="left" wrapText="1"/>
    </xf>
    <xf numFmtId="0" fontId="103" fillId="0" borderId="62" xfId="4" applyFont="1" applyBorder="1" applyAlignment="1" applyProtection="1">
      <alignment horizontal="center" wrapText="1"/>
    </xf>
    <xf numFmtId="169" fontId="103" fillId="0" borderId="62" xfId="4" applyNumberFormat="1" applyFont="1" applyBorder="1" applyAlignment="1" applyProtection="1">
      <alignment horizontal="right"/>
    </xf>
    <xf numFmtId="4" fontId="103" fillId="0" borderId="62" xfId="4" applyNumberFormat="1" applyFont="1" applyBorder="1" applyAlignment="1" applyProtection="1">
      <alignment horizontal="right"/>
    </xf>
    <xf numFmtId="37" fontId="103" fillId="0" borderId="53" xfId="5" applyNumberFormat="1" applyFont="1" applyBorder="1" applyAlignment="1" applyProtection="1">
      <alignment horizontal="center"/>
    </xf>
    <xf numFmtId="0" fontId="103" fillId="0" borderId="53" xfId="5" applyFont="1" applyBorder="1" applyAlignment="1" applyProtection="1">
      <alignment horizontal="left" wrapText="1"/>
    </xf>
    <xf numFmtId="0" fontId="103" fillId="0" borderId="53" xfId="5" applyFont="1" applyBorder="1" applyAlignment="1" applyProtection="1">
      <alignment horizontal="center" wrapText="1"/>
    </xf>
    <xf numFmtId="169" fontId="103" fillId="0" borderId="53" xfId="5" applyNumberFormat="1" applyFont="1" applyBorder="1" applyAlignment="1" applyProtection="1">
      <alignment horizontal="right"/>
    </xf>
    <xf numFmtId="39" fontId="103" fillId="0" borderId="53" xfId="5" applyNumberFormat="1" applyFont="1" applyBorder="1" applyAlignment="1" applyProtection="1">
      <alignment horizontal="right"/>
    </xf>
    <xf numFmtId="37" fontId="34" fillId="0" borderId="61" xfId="1" applyNumberFormat="1" applyFont="1" applyBorder="1" applyAlignment="1" applyProtection="1">
      <alignment horizontal="center" wrapText="1"/>
    </xf>
    <xf numFmtId="37" fontId="103" fillId="0" borderId="0" xfId="5" applyNumberFormat="1" applyFont="1" applyAlignment="1" applyProtection="1">
      <alignment horizontal="center"/>
    </xf>
    <xf numFmtId="0" fontId="103" fillId="0" borderId="0" xfId="5" applyFont="1" applyAlignment="1" applyProtection="1">
      <alignment horizontal="left" wrapText="1"/>
    </xf>
    <xf numFmtId="0" fontId="103" fillId="0" borderId="0" xfId="5" applyFont="1" applyAlignment="1" applyProtection="1">
      <alignment horizontal="center" wrapText="1"/>
    </xf>
    <xf numFmtId="169" fontId="103" fillId="0" borderId="0" xfId="5" applyNumberFormat="1" applyFont="1" applyAlignment="1" applyProtection="1">
      <alignment horizontal="right"/>
    </xf>
    <xf numFmtId="0" fontId="103" fillId="0" borderId="0" xfId="47508" applyFont="1" applyAlignment="1">
      <alignment horizontal="left" wrapText="1"/>
    </xf>
    <xf numFmtId="0" fontId="103" fillId="0" borderId="0" xfId="1" applyFont="1" applyAlignment="1" applyProtection="1">
      <alignment horizontal="left" wrapText="1"/>
    </xf>
    <xf numFmtId="4" fontId="103" fillId="0" borderId="0" xfId="1" applyNumberFormat="1" applyFont="1" applyAlignment="1" applyProtection="1">
      <alignment horizontal="right"/>
    </xf>
    <xf numFmtId="37" fontId="34" fillId="0" borderId="43" xfId="8644" applyNumberFormat="1" applyFont="1" applyBorder="1" applyAlignment="1">
      <alignment horizontal="center"/>
    </xf>
    <xf numFmtId="0" fontId="34" fillId="0" borderId="43" xfId="23817" applyFont="1" applyBorder="1" applyAlignment="1">
      <alignment horizontal="left" wrapText="1" shrinkToFit="1"/>
    </xf>
    <xf numFmtId="0" fontId="35" fillId="0" borderId="0" xfId="8644" applyFont="1" applyAlignment="1">
      <alignment horizontal="center"/>
    </xf>
    <xf numFmtId="49" fontId="36" fillId="0" borderId="0" xfId="8644" applyNumberFormat="1" applyFont="1" applyAlignment="1">
      <alignment horizontal="left"/>
    </xf>
    <xf numFmtId="0" fontId="29" fillId="0" borderId="0" xfId="8644" applyFont="1"/>
    <xf numFmtId="172" fontId="35" fillId="0" borderId="0" xfId="8644" applyNumberFormat="1" applyFont="1"/>
    <xf numFmtId="39" fontId="38" fillId="0" borderId="0" xfId="8644" applyNumberFormat="1" applyFont="1" applyAlignment="1">
      <alignment horizontal="right"/>
    </xf>
    <xf numFmtId="39" fontId="29" fillId="0" borderId="0" xfId="8644" applyNumberFormat="1" applyFont="1"/>
    <xf numFmtId="0" fontId="29" fillId="0" borderId="0" xfId="8644" applyFont="1" applyAlignment="1">
      <alignment horizontal="left"/>
    </xf>
    <xf numFmtId="49" fontId="87" fillId="0" borderId="0" xfId="8644" applyNumberFormat="1" applyFont="1" applyAlignment="1">
      <alignment horizontal="left"/>
    </xf>
    <xf numFmtId="0" fontId="30" fillId="0" borderId="0" xfId="8644"/>
    <xf numFmtId="0" fontId="30" fillId="0" borderId="0" xfId="8644" applyAlignment="1">
      <alignment horizontal="center"/>
    </xf>
    <xf numFmtId="172" fontId="30" fillId="0" borderId="0" xfId="8644" applyNumberFormat="1"/>
    <xf numFmtId="39" fontId="30" fillId="0" borderId="0" xfId="8644" applyNumberFormat="1"/>
    <xf numFmtId="49" fontId="30" fillId="0" borderId="0" xfId="8644" applyNumberFormat="1" applyAlignment="1">
      <alignment horizontal="left"/>
    </xf>
    <xf numFmtId="171" fontId="146" fillId="0" borderId="0" xfId="23800" applyNumberFormat="1" applyFont="1" applyAlignment="1">
      <alignment horizontal="left" wrapText="1"/>
    </xf>
    <xf numFmtId="171" fontId="92" fillId="0" borderId="0" xfId="23800" applyNumberFormat="1" applyFont="1" applyAlignment="1">
      <alignment horizontal="center"/>
    </xf>
    <xf numFmtId="4" fontId="92" fillId="0" borderId="0" xfId="23800" applyNumberFormat="1" applyFont="1" applyAlignment="1">
      <alignment horizontal="right"/>
    </xf>
    <xf numFmtId="39" fontId="92" fillId="0" borderId="0" xfId="23800" applyNumberFormat="1" applyFont="1" applyAlignment="1">
      <alignment horizontal="right"/>
    </xf>
    <xf numFmtId="39" fontId="145" fillId="0" borderId="0" xfId="8644" applyNumberFormat="1" applyFont="1" applyAlignment="1">
      <alignment horizontal="right"/>
    </xf>
    <xf numFmtId="4" fontId="34" fillId="39" borderId="61" xfId="2" applyNumberFormat="1" applyFont="1" applyFill="1" applyBorder="1" applyAlignment="1">
      <alignment horizontal="right"/>
    </xf>
    <xf numFmtId="4" fontId="112" fillId="39" borderId="43" xfId="5" applyNumberFormat="1" applyFont="1" applyFill="1" applyBorder="1" applyAlignment="1" applyProtection="1">
      <alignment horizontal="right"/>
    </xf>
    <xf numFmtId="4" fontId="34" fillId="39" borderId="61" xfId="1" applyNumberFormat="1" applyFont="1" applyFill="1" applyBorder="1" applyAlignment="1" applyProtection="1">
      <alignment horizontal="right"/>
    </xf>
    <xf numFmtId="4" fontId="34" fillId="39" borderId="43" xfId="4" applyNumberFormat="1" applyFont="1" applyFill="1" applyBorder="1" applyAlignment="1">
      <alignment horizontal="right"/>
      <protection locked="0"/>
    </xf>
    <xf numFmtId="169" fontId="34" fillId="39" borderId="61" xfId="5" applyNumberFormat="1" applyFont="1" applyFill="1" applyBorder="1" applyAlignment="1" applyProtection="1">
      <alignment horizontal="right"/>
    </xf>
    <xf numFmtId="169" fontId="34" fillId="39" borderId="61" xfId="5" applyNumberFormat="1" applyFont="1" applyFill="1" applyBorder="1" applyAlignment="1">
      <alignment horizontal="right"/>
      <protection locked="0"/>
    </xf>
    <xf numFmtId="169" fontId="34" fillId="39" borderId="60" xfId="5" applyNumberFormat="1" applyFont="1" applyFill="1" applyBorder="1" applyAlignment="1">
      <alignment horizontal="right"/>
      <protection locked="0"/>
    </xf>
    <xf numFmtId="172" fontId="34" fillId="39" borderId="43" xfId="4" applyNumberFormat="1" applyFont="1" applyFill="1" applyBorder="1" applyAlignment="1">
      <protection locked="0"/>
    </xf>
    <xf numFmtId="0" fontId="83" fillId="0" borderId="0" xfId="23817"/>
    <xf numFmtId="0" fontId="174" fillId="0" borderId="0" xfId="23817" applyFont="1" applyAlignment="1">
      <alignment horizontal="left" vertical="center"/>
    </xf>
    <xf numFmtId="0" fontId="176" fillId="0" borderId="0" xfId="23817" applyFont="1" applyAlignment="1">
      <alignment horizontal="left" vertical="center"/>
    </xf>
    <xf numFmtId="0" fontId="83" fillId="0" borderId="0" xfId="23817" applyAlignment="1">
      <alignment vertical="center"/>
    </xf>
    <xf numFmtId="0" fontId="178" fillId="0" borderId="0" xfId="23817" applyFont="1" applyAlignment="1">
      <alignment horizontal="left" vertical="center"/>
    </xf>
    <xf numFmtId="176" fontId="178" fillId="0" borderId="0" xfId="23817" applyNumberFormat="1" applyFont="1" applyAlignment="1">
      <alignment horizontal="left" vertical="center"/>
    </xf>
    <xf numFmtId="0" fontId="83" fillId="0" borderId="0" xfId="23817" applyAlignment="1">
      <alignment vertical="center" wrapText="1"/>
    </xf>
    <xf numFmtId="0" fontId="178" fillId="0" borderId="0" xfId="23817" applyFont="1" applyAlignment="1">
      <alignment horizontal="left" vertical="center" wrapText="1"/>
    </xf>
    <xf numFmtId="0" fontId="83" fillId="0" borderId="30" xfId="23817" applyBorder="1" applyAlignment="1">
      <alignment vertical="center"/>
    </xf>
    <xf numFmtId="0" fontId="179" fillId="0" borderId="0" xfId="23817" applyFont="1" applyAlignment="1">
      <alignment horizontal="left" vertical="center"/>
    </xf>
    <xf numFmtId="4" fontId="180" fillId="0" borderId="0" xfId="23817" applyNumberFormat="1" applyFont="1" applyAlignment="1">
      <alignment vertical="center"/>
    </xf>
    <xf numFmtId="0" fontId="176" fillId="0" borderId="0" xfId="23817" applyFont="1" applyAlignment="1">
      <alignment horizontal="right" vertical="center"/>
    </xf>
    <xf numFmtId="0" fontId="181" fillId="0" borderId="0" xfId="23817" applyFont="1" applyAlignment="1">
      <alignment horizontal="left" vertical="center"/>
    </xf>
    <xf numFmtId="0" fontId="182" fillId="0" borderId="0" xfId="23817" applyFont="1" applyAlignment="1">
      <alignment horizontal="left" vertical="center"/>
    </xf>
    <xf numFmtId="4" fontId="182" fillId="0" borderId="0" xfId="23817" applyNumberFormat="1" applyFont="1" applyAlignment="1">
      <alignment vertical="center"/>
    </xf>
    <xf numFmtId="0" fontId="183" fillId="0" borderId="0" xfId="23817" applyFont="1" applyAlignment="1">
      <alignment vertical="center"/>
    </xf>
    <xf numFmtId="168" fontId="182" fillId="0" borderId="0" xfId="23817" applyNumberFormat="1" applyFont="1" applyAlignment="1">
      <alignment horizontal="right" vertical="center"/>
    </xf>
    <xf numFmtId="4" fontId="176" fillId="0" borderId="0" xfId="23817" applyNumberFormat="1" applyFont="1" applyAlignment="1">
      <alignment vertical="center"/>
    </xf>
    <xf numFmtId="168" fontId="176" fillId="0" borderId="0" xfId="23817" applyNumberFormat="1" applyFont="1" applyAlignment="1">
      <alignment horizontal="right" vertical="center"/>
    </xf>
    <xf numFmtId="0" fontId="83" fillId="33" borderId="0" xfId="23817" applyFill="1" applyAlignment="1">
      <alignment vertical="center"/>
    </xf>
    <xf numFmtId="0" fontId="184" fillId="33" borderId="37" xfId="23817" applyFont="1" applyFill="1" applyBorder="1" applyAlignment="1">
      <alignment horizontal="left" vertical="center"/>
    </xf>
    <xf numFmtId="0" fontId="83" fillId="33" borderId="36" xfId="23817" applyFill="1" applyBorder="1" applyAlignment="1">
      <alignment vertical="center"/>
    </xf>
    <xf numFmtId="0" fontId="184" fillId="33" borderId="36" xfId="23817" applyFont="1" applyFill="1" applyBorder="1" applyAlignment="1">
      <alignment horizontal="right" vertical="center"/>
    </xf>
    <xf numFmtId="0" fontId="184" fillId="33" borderId="36" xfId="23817" applyFont="1" applyFill="1" applyBorder="1" applyAlignment="1">
      <alignment horizontal="center" vertical="center"/>
    </xf>
    <xf numFmtId="4" fontId="184" fillId="33" borderId="36" xfId="23817" applyNumberFormat="1" applyFont="1" applyFill="1" applyBorder="1" applyAlignment="1">
      <alignment vertical="center"/>
    </xf>
    <xf numFmtId="0" fontId="185" fillId="0" borderId="41" xfId="23817" applyFont="1" applyBorder="1" applyAlignment="1">
      <alignment horizontal="left" vertical="center"/>
    </xf>
    <xf numFmtId="0" fontId="83" fillId="0" borderId="41" xfId="23817" applyBorder="1" applyAlignment="1">
      <alignment vertical="center"/>
    </xf>
    <xf numFmtId="0" fontId="176" fillId="0" borderId="40" xfId="23817" applyFont="1" applyBorder="1" applyAlignment="1">
      <alignment horizontal="left" vertical="center"/>
    </xf>
    <xf numFmtId="0" fontId="83" fillId="0" borderId="40" xfId="23817" applyBorder="1" applyAlignment="1">
      <alignment vertical="center"/>
    </xf>
    <xf numFmtId="0" fontId="176" fillId="0" borderId="40" xfId="23817" applyFont="1" applyBorder="1" applyAlignment="1">
      <alignment horizontal="center" vertical="center"/>
    </xf>
    <xf numFmtId="0" fontId="176" fillId="0" borderId="40" xfId="23817" applyFont="1" applyBorder="1" applyAlignment="1">
      <alignment horizontal="right" vertical="center"/>
    </xf>
    <xf numFmtId="0" fontId="157" fillId="33" borderId="0" xfId="23817" applyFont="1" applyFill="1" applyAlignment="1">
      <alignment horizontal="left" vertical="center"/>
    </xf>
    <xf numFmtId="0" fontId="157" fillId="33" borderId="0" xfId="23817" applyFont="1" applyFill="1" applyAlignment="1">
      <alignment horizontal="right" vertical="center"/>
    </xf>
    <xf numFmtId="0" fontId="186" fillId="0" borderId="0" xfId="23817" applyFont="1" applyAlignment="1">
      <alignment horizontal="left" vertical="center"/>
    </xf>
    <xf numFmtId="0" fontId="187" fillId="0" borderId="0" xfId="23817" applyFont="1" applyAlignment="1">
      <alignment vertical="center"/>
    </xf>
    <xf numFmtId="0" fontId="187" fillId="0" borderId="25" xfId="23817" applyFont="1" applyBorder="1" applyAlignment="1">
      <alignment horizontal="left" vertical="center"/>
    </xf>
    <xf numFmtId="0" fontId="187" fillId="0" borderId="25" xfId="23817" applyFont="1" applyBorder="1" applyAlignment="1">
      <alignment vertical="center"/>
    </xf>
    <xf numFmtId="4" fontId="187" fillId="0" borderId="25" xfId="23817" applyNumberFormat="1" applyFont="1" applyBorder="1" applyAlignment="1">
      <alignment vertical="center"/>
    </xf>
    <xf numFmtId="0" fontId="188" fillId="0" borderId="0" xfId="23817" applyFont="1" applyAlignment="1">
      <alignment vertical="center"/>
    </xf>
    <xf numFmtId="0" fontId="188" fillId="0" borderId="25" xfId="23817" applyFont="1" applyBorder="1" applyAlignment="1">
      <alignment horizontal="left" vertical="center"/>
    </xf>
    <xf numFmtId="0" fontId="188" fillId="0" borderId="25" xfId="23817" applyFont="1" applyBorder="1" applyAlignment="1">
      <alignment vertical="center"/>
    </xf>
    <xf numFmtId="4" fontId="188" fillId="0" borderId="25" xfId="23817" applyNumberFormat="1" applyFont="1" applyBorder="1" applyAlignment="1">
      <alignment vertical="center"/>
    </xf>
    <xf numFmtId="0" fontId="94" fillId="0" borderId="0" xfId="0" applyFont="1" applyAlignment="1">
      <alignment vertical="center"/>
    </xf>
    <xf numFmtId="0" fontId="94" fillId="0" borderId="25" xfId="0" applyFont="1" applyBorder="1" applyAlignment="1">
      <alignment horizontal="left" vertical="center"/>
    </xf>
    <xf numFmtId="0" fontId="94" fillId="0" borderId="25" xfId="0" applyFont="1" applyBorder="1" applyAlignment="1">
      <alignment vertical="center"/>
    </xf>
    <xf numFmtId="4" fontId="94" fillId="0" borderId="25" xfId="0" applyNumberFormat="1" applyFont="1" applyBorder="1" applyAlignment="1">
      <alignment vertical="center"/>
    </xf>
    <xf numFmtId="0" fontId="95" fillId="0" borderId="0" xfId="0" applyFont="1" applyAlignment="1">
      <alignment vertical="center"/>
    </xf>
    <xf numFmtId="0" fontId="95" fillId="0" borderId="25" xfId="0" applyFont="1" applyBorder="1" applyAlignment="1">
      <alignment horizontal="left" vertical="center"/>
    </xf>
    <xf numFmtId="0" fontId="95" fillId="0" borderId="25" xfId="0" applyFont="1" applyBorder="1" applyAlignment="1">
      <alignment vertical="center"/>
    </xf>
    <xf numFmtId="4" fontId="95" fillId="0" borderId="25" xfId="0" applyNumberFormat="1" applyFont="1" applyBorder="1" applyAlignment="1">
      <alignment vertical="center"/>
    </xf>
    <xf numFmtId="0" fontId="157" fillId="33" borderId="34" xfId="23817" applyFont="1" applyFill="1" applyBorder="1" applyAlignment="1">
      <alignment horizontal="center" vertical="center" wrapText="1"/>
    </xf>
    <xf numFmtId="0" fontId="157" fillId="33" borderId="33" xfId="23817" applyFont="1" applyFill="1" applyBorder="1" applyAlignment="1">
      <alignment horizontal="center" vertical="center" wrapText="1"/>
    </xf>
    <xf numFmtId="0" fontId="157" fillId="33" borderId="32" xfId="23817" applyFont="1" applyFill="1" applyBorder="1" applyAlignment="1">
      <alignment horizontal="center" vertical="center" wrapText="1"/>
    </xf>
    <xf numFmtId="0" fontId="180" fillId="0" borderId="0" xfId="23817" applyFont="1" applyAlignment="1">
      <alignment horizontal="left" vertical="center"/>
    </xf>
    <xf numFmtId="4" fontId="180" fillId="0" borderId="0" xfId="23817" applyNumberFormat="1" applyFont="1"/>
    <xf numFmtId="0" fontId="191" fillId="0" borderId="0" xfId="23817" applyFont="1"/>
    <xf numFmtId="0" fontId="191" fillId="0" borderId="0" xfId="23817" applyFont="1" applyAlignment="1">
      <alignment horizontal="left"/>
    </xf>
    <xf numFmtId="0" fontId="187" fillId="0" borderId="0" xfId="23817" applyFont="1" applyAlignment="1">
      <alignment horizontal="left"/>
    </xf>
    <xf numFmtId="4" fontId="187" fillId="0" borderId="0" xfId="23817" applyNumberFormat="1" applyFont="1"/>
    <xf numFmtId="0" fontId="188" fillId="0" borderId="0" xfId="23817" applyFont="1" applyAlignment="1">
      <alignment horizontal="left"/>
    </xf>
    <xf numFmtId="4" fontId="188" fillId="0" borderId="0" xfId="23817" applyNumberFormat="1" applyFont="1"/>
    <xf numFmtId="0" fontId="157" fillId="0" borderId="42" xfId="23817" applyFont="1" applyBorder="1" applyAlignment="1">
      <alignment horizontal="center" vertical="center"/>
    </xf>
    <xf numFmtId="49" fontId="157" fillId="0" borderId="42" xfId="23817" applyNumberFormat="1" applyFont="1" applyBorder="1" applyAlignment="1">
      <alignment horizontal="left" vertical="center" wrapText="1"/>
    </xf>
    <xf numFmtId="0" fontId="157" fillId="0" borderId="42" xfId="23817" applyFont="1" applyBorder="1" applyAlignment="1">
      <alignment horizontal="left" vertical="center" wrapText="1"/>
    </xf>
    <xf numFmtId="0" fontId="157" fillId="0" borderId="42" xfId="23817" applyFont="1" applyBorder="1" applyAlignment="1">
      <alignment horizontal="center" vertical="center" wrapText="1"/>
    </xf>
    <xf numFmtId="170" fontId="157" fillId="0" borderId="42" xfId="23817" applyNumberFormat="1" applyFont="1" applyBorder="1" applyAlignment="1">
      <alignment vertical="center"/>
    </xf>
    <xf numFmtId="4" fontId="157" fillId="0" borderId="42" xfId="23817" applyNumberFormat="1" applyFont="1" applyBorder="1" applyAlignment="1">
      <alignment vertical="center"/>
    </xf>
    <xf numFmtId="0" fontId="208" fillId="0" borderId="42" xfId="23817" applyFont="1" applyBorder="1" applyAlignment="1">
      <alignment horizontal="center" vertical="center"/>
    </xf>
    <xf numFmtId="49" fontId="208" fillId="0" borderId="42" xfId="23817" applyNumberFormat="1" applyFont="1" applyBorder="1" applyAlignment="1">
      <alignment horizontal="left" vertical="center" wrapText="1"/>
    </xf>
    <xf numFmtId="0" fontId="208" fillId="0" borderId="42" xfId="23817" applyFont="1" applyBorder="1" applyAlignment="1">
      <alignment horizontal="left" vertical="center" wrapText="1"/>
    </xf>
    <xf numFmtId="0" fontId="208" fillId="0" borderId="42" xfId="23817" applyFont="1" applyBorder="1" applyAlignment="1">
      <alignment horizontal="center" vertical="center" wrapText="1"/>
    </xf>
    <xf numFmtId="170" fontId="208" fillId="0" borderId="42" xfId="23817" applyNumberFormat="1" applyFont="1" applyBorder="1" applyAlignment="1">
      <alignment vertical="center"/>
    </xf>
    <xf numFmtId="4" fontId="208" fillId="0" borderId="42" xfId="23817" applyNumberFormat="1" applyFont="1" applyBorder="1" applyAlignment="1">
      <alignment vertical="center"/>
    </xf>
    <xf numFmtId="0" fontId="96" fillId="0" borderId="0" xfId="0" applyFont="1"/>
    <xf numFmtId="0" fontId="96" fillId="0" borderId="0" xfId="0" applyFont="1" applyAlignment="1">
      <alignment horizontal="left"/>
    </xf>
    <xf numFmtId="0" fontId="94" fillId="0" borderId="0" xfId="0" applyFont="1" applyAlignment="1">
      <alignment horizontal="left"/>
    </xf>
    <xf numFmtId="4" fontId="94" fillId="0" borderId="0" xfId="0" applyNumberFormat="1" applyFont="1"/>
    <xf numFmtId="0" fontId="42" fillId="0" borderId="42" xfId="0" applyFont="1" applyBorder="1" applyAlignment="1">
      <alignment horizontal="center" vertical="center"/>
    </xf>
    <xf numFmtId="0" fontId="42" fillId="0" borderId="42" xfId="29" applyFont="1" applyBorder="1" applyAlignment="1" applyProtection="1">
      <alignment horizontal="center" vertical="center"/>
    </xf>
    <xf numFmtId="49" fontId="42" fillId="0" borderId="42" xfId="29" applyNumberFormat="1" applyFont="1" applyBorder="1" applyAlignment="1" applyProtection="1">
      <alignment horizontal="left" vertical="center" wrapText="1"/>
    </xf>
    <xf numFmtId="0" fontId="42" fillId="0" borderId="42" xfId="29" applyFont="1" applyBorder="1" applyAlignment="1" applyProtection="1">
      <alignment horizontal="left" vertical="center" wrapText="1"/>
    </xf>
    <xf numFmtId="0" fontId="42" fillId="0" borderId="42" xfId="29" applyFont="1" applyBorder="1" applyAlignment="1" applyProtection="1">
      <alignment horizontal="center" vertical="center" wrapText="1"/>
    </xf>
    <xf numFmtId="170" fontId="42" fillId="0" borderId="42" xfId="29" applyNumberFormat="1" applyFont="1" applyBorder="1" applyAlignment="1" applyProtection="1">
      <alignment vertical="center"/>
    </xf>
    <xf numFmtId="4" fontId="42" fillId="0" borderId="42" xfId="29" applyNumberFormat="1" applyFont="1" applyBorder="1" applyAlignment="1" applyProtection="1">
      <alignment vertical="center"/>
    </xf>
    <xf numFmtId="4" fontId="157" fillId="39" borderId="42" xfId="23817" applyNumberFormat="1" applyFont="1" applyFill="1" applyBorder="1" applyAlignment="1">
      <alignment vertical="center"/>
    </xf>
    <xf numFmtId="4" fontId="208" fillId="39" borderId="42" xfId="23817" applyNumberFormat="1" applyFont="1" applyFill="1" applyBorder="1" applyAlignment="1">
      <alignment vertical="center"/>
    </xf>
    <xf numFmtId="4" fontId="157" fillId="39" borderId="42" xfId="23817" applyNumberFormat="1" applyFont="1" applyFill="1" applyBorder="1" applyAlignment="1" applyProtection="1">
      <alignment vertical="center"/>
      <protection locked="0"/>
    </xf>
    <xf numFmtId="4" fontId="208" fillId="39" borderId="42" xfId="23817" applyNumberFormat="1" applyFont="1" applyFill="1" applyBorder="1" applyAlignment="1" applyProtection="1">
      <alignment vertical="center"/>
      <protection locked="0"/>
    </xf>
    <xf numFmtId="4" fontId="42" fillId="39" borderId="42" xfId="29" applyNumberFormat="1" applyFont="1" applyFill="1" applyBorder="1" applyAlignment="1" applyProtection="1">
      <alignment vertical="center"/>
    </xf>
    <xf numFmtId="170" fontId="42" fillId="39" borderId="42" xfId="29" applyNumberFormat="1" applyFont="1" applyFill="1" applyBorder="1" applyAlignment="1" applyProtection="1">
      <alignment vertical="center"/>
    </xf>
    <xf numFmtId="4" fontId="42" fillId="39" borderId="42" xfId="29" applyNumberFormat="1" applyFont="1" applyFill="1" applyBorder="1" applyAlignment="1">
      <alignment vertical="center"/>
      <protection locked="0"/>
    </xf>
    <xf numFmtId="170" fontId="42" fillId="39" borderId="42" xfId="29" applyNumberFormat="1" applyFont="1" applyFill="1" applyBorder="1" applyAlignment="1">
      <alignment vertical="center"/>
      <protection locked="0"/>
    </xf>
    <xf numFmtId="170" fontId="157" fillId="39" borderId="42" xfId="23817" applyNumberFormat="1" applyFont="1" applyFill="1" applyBorder="1" applyAlignment="1" applyProtection="1">
      <alignment vertical="center"/>
      <protection locked="0"/>
    </xf>
    <xf numFmtId="0" fontId="191" fillId="39" borderId="0" xfId="23817" applyFont="1" applyFill="1" applyProtection="1">
      <protection locked="0"/>
    </xf>
    <xf numFmtId="37" fontId="172" fillId="0" borderId="0" xfId="47559" applyNumberFormat="1" applyFont="1" applyAlignment="1" applyProtection="1">
      <alignment horizontal="center"/>
    </xf>
    <xf numFmtId="0" fontId="172" fillId="0" borderId="0" xfId="47559" applyFont="1" applyAlignment="1" applyProtection="1">
      <alignment horizontal="left" wrapText="1"/>
    </xf>
    <xf numFmtId="169" fontId="172" fillId="0" borderId="0" xfId="47559" applyNumberFormat="1" applyFont="1" applyAlignment="1" applyProtection="1">
      <alignment horizontal="right"/>
    </xf>
    <xf numFmtId="39" fontId="172" fillId="0" borderId="0" xfId="47559" applyNumberFormat="1" applyFont="1" applyAlignment="1" applyProtection="1">
      <alignment horizontal="right"/>
    </xf>
    <xf numFmtId="37" fontId="213" fillId="0" borderId="0" xfId="47559" applyNumberFormat="1" applyFont="1" applyAlignment="1" applyProtection="1">
      <alignment horizontal="center"/>
    </xf>
    <xf numFmtId="0" fontId="213" fillId="0" borderId="0" xfId="47559" applyFont="1" applyAlignment="1" applyProtection="1">
      <alignment horizontal="left" wrapText="1"/>
    </xf>
    <xf numFmtId="169" fontId="213" fillId="0" borderId="0" xfId="47559" applyNumberFormat="1" applyFont="1" applyAlignment="1" applyProtection="1">
      <alignment horizontal="right"/>
    </xf>
    <xf numFmtId="39" fontId="213" fillId="0" borderId="0" xfId="47559" applyNumberFormat="1" applyFont="1" applyAlignment="1" applyProtection="1">
      <alignment horizontal="right"/>
    </xf>
    <xf numFmtId="37" fontId="171" fillId="0" borderId="9" xfId="47559" applyNumberFormat="1" applyFont="1" applyBorder="1" applyAlignment="1" applyProtection="1">
      <alignment horizontal="center"/>
    </xf>
    <xf numFmtId="0" fontId="171" fillId="0" borderId="9" xfId="47559" applyFont="1" applyBorder="1" applyAlignment="1" applyProtection="1">
      <alignment horizontal="left" wrapText="1"/>
    </xf>
    <xf numFmtId="169" fontId="171" fillId="0" borderId="9" xfId="47559" applyNumberFormat="1" applyFont="1" applyBorder="1" applyAlignment="1" applyProtection="1">
      <alignment horizontal="right"/>
    </xf>
    <xf numFmtId="39" fontId="171" fillId="0" borderId="9" xfId="47559" applyNumberFormat="1" applyFont="1" applyBorder="1" applyAlignment="1" applyProtection="1">
      <alignment horizontal="right"/>
    </xf>
    <xf numFmtId="37" fontId="214" fillId="0" borderId="9" xfId="47559" applyNumberFormat="1" applyFont="1" applyBorder="1" applyAlignment="1" applyProtection="1">
      <alignment horizontal="center"/>
    </xf>
    <xf numFmtId="0" fontId="214" fillId="0" borderId="9" xfId="47559" applyFont="1" applyBorder="1" applyAlignment="1" applyProtection="1">
      <alignment horizontal="left" wrapText="1"/>
    </xf>
    <xf numFmtId="169" fontId="214" fillId="0" borderId="9" xfId="47559" applyNumberFormat="1" applyFont="1" applyBorder="1" applyAlignment="1" applyProtection="1">
      <alignment horizontal="right"/>
    </xf>
    <xf numFmtId="37" fontId="206" fillId="0" borderId="0" xfId="47559" applyNumberFormat="1" applyFont="1" applyAlignment="1" applyProtection="1">
      <alignment horizontal="center"/>
    </xf>
    <xf numFmtId="0" fontId="206" fillId="0" borderId="0" xfId="47559" applyFont="1" applyAlignment="1" applyProtection="1">
      <alignment horizontal="left" wrapText="1"/>
    </xf>
    <xf numFmtId="169" fontId="206" fillId="0" borderId="0" xfId="47559" applyNumberFormat="1" applyFont="1" applyAlignment="1" applyProtection="1">
      <alignment horizontal="right"/>
    </xf>
    <xf numFmtId="39" fontId="206" fillId="0" borderId="0" xfId="47559" applyNumberFormat="1" applyFont="1" applyAlignment="1" applyProtection="1">
      <alignment horizontal="right"/>
    </xf>
    <xf numFmtId="169" fontId="171" fillId="39" borderId="9" xfId="47559" applyNumberFormat="1" applyFont="1" applyFill="1" applyBorder="1" applyAlignment="1">
      <alignment horizontal="right"/>
      <protection locked="0"/>
    </xf>
    <xf numFmtId="49" fontId="195" fillId="0" borderId="17" xfId="0" applyNumberFormat="1" applyFont="1" applyBorder="1" applyAlignment="1">
      <alignment horizontal="left"/>
    </xf>
    <xf numFmtId="49" fontId="195" fillId="0" borderId="15" xfId="0" applyNumberFormat="1" applyFont="1" applyBorder="1" applyAlignment="1">
      <alignment horizontal="left"/>
    </xf>
    <xf numFmtId="49" fontId="195" fillId="0" borderId="16" xfId="0" applyNumberFormat="1" applyFont="1" applyBorder="1" applyAlignment="1">
      <alignment horizontal="left"/>
    </xf>
    <xf numFmtId="0" fontId="196" fillId="0" borderId="46" xfId="0" applyFont="1" applyBorder="1" applyAlignment="1">
      <alignment horizontal="center"/>
    </xf>
    <xf numFmtId="0" fontId="197" fillId="37" borderId="46" xfId="0" applyFont="1" applyFill="1" applyBorder="1"/>
    <xf numFmtId="0" fontId="198" fillId="37" borderId="46" xfId="0" applyFont="1" applyFill="1" applyBorder="1" applyAlignment="1">
      <alignment horizontal="left"/>
    </xf>
    <xf numFmtId="0" fontId="197" fillId="37" borderId="46" xfId="0" applyFont="1" applyFill="1" applyBorder="1" applyAlignment="1">
      <alignment horizontal="right"/>
    </xf>
    <xf numFmtId="0" fontId="199" fillId="37" borderId="46" xfId="0" applyFont="1" applyFill="1" applyBorder="1" applyAlignment="1">
      <alignment horizontal="center"/>
    </xf>
    <xf numFmtId="49" fontId="197" fillId="0" borderId="46" xfId="0" applyNumberFormat="1" applyFont="1" applyBorder="1" applyAlignment="1">
      <alignment horizontal="left"/>
    </xf>
    <xf numFmtId="0" fontId="197" fillId="0" borderId="46" xfId="0" applyFont="1" applyBorder="1"/>
    <xf numFmtId="0" fontId="197" fillId="0" borderId="46" xfId="0" applyFont="1" applyBorder="1" applyAlignment="1">
      <alignment horizontal="left"/>
    </xf>
    <xf numFmtId="178" fontId="196" fillId="0" borderId="46" xfId="0" applyNumberFormat="1" applyFont="1" applyBorder="1" applyAlignment="1">
      <alignment horizontal="center"/>
    </xf>
    <xf numFmtId="0" fontId="200" fillId="0" borderId="46" xfId="0" applyFont="1" applyBorder="1"/>
    <xf numFmtId="0" fontId="201" fillId="0" borderId="46" xfId="0" applyFont="1" applyBorder="1"/>
    <xf numFmtId="49" fontId="197" fillId="0" borderId="46" xfId="0" applyNumberFormat="1" applyFont="1" applyBorder="1"/>
    <xf numFmtId="0" fontId="198" fillId="0" borderId="46" xfId="0" applyFont="1" applyBorder="1" applyAlignment="1">
      <alignment horizontal="left"/>
    </xf>
    <xf numFmtId="0" fontId="197" fillId="0" borderId="46" xfId="0" applyFont="1" applyBorder="1" applyAlignment="1">
      <alignment horizontal="right"/>
    </xf>
    <xf numFmtId="179" fontId="199" fillId="0" borderId="46" xfId="0" applyNumberFormat="1" applyFont="1" applyBorder="1" applyAlignment="1">
      <alignment horizontal="center"/>
    </xf>
    <xf numFmtId="0" fontId="199" fillId="0" borderId="46" xfId="0" applyFont="1" applyBorder="1" applyAlignment="1">
      <alignment horizontal="center"/>
    </xf>
    <xf numFmtId="0" fontId="196" fillId="0" borderId="46" xfId="8644" applyFont="1" applyBorder="1" applyAlignment="1">
      <alignment horizontal="center"/>
    </xf>
    <xf numFmtId="0" fontId="197" fillId="0" borderId="46" xfId="8644" applyFont="1" applyBorder="1"/>
    <xf numFmtId="0" fontId="198" fillId="0" borderId="46" xfId="8644" applyFont="1" applyBorder="1" applyAlignment="1">
      <alignment horizontal="left"/>
    </xf>
    <xf numFmtId="0" fontId="197" fillId="0" borderId="46" xfId="8644" applyFont="1" applyBorder="1" applyAlignment="1">
      <alignment horizontal="right"/>
    </xf>
    <xf numFmtId="0" fontId="199" fillId="0" borderId="46" xfId="8644" applyFont="1" applyBorder="1" applyAlignment="1">
      <alignment horizontal="center"/>
    </xf>
    <xf numFmtId="178" fontId="202" fillId="0" borderId="46" xfId="8644" applyNumberFormat="1" applyFont="1" applyBorder="1" applyAlignment="1">
      <alignment horizontal="center"/>
    </xf>
    <xf numFmtId="0" fontId="197" fillId="37" borderId="46" xfId="8644" applyFont="1" applyFill="1" applyBorder="1"/>
    <xf numFmtId="0" fontId="198" fillId="37" borderId="46" xfId="8644" applyFont="1" applyFill="1" applyBorder="1" applyAlignment="1">
      <alignment horizontal="left"/>
    </xf>
    <xf numFmtId="0" fontId="197" fillId="37" borderId="46" xfId="8644" applyFont="1" applyFill="1" applyBorder="1" applyAlignment="1">
      <alignment horizontal="right"/>
    </xf>
    <xf numFmtId="0" fontId="199" fillId="37" borderId="46" xfId="8644" applyFont="1" applyFill="1" applyBorder="1" applyAlignment="1">
      <alignment horizontal="center"/>
    </xf>
    <xf numFmtId="0" fontId="197" fillId="0" borderId="46" xfId="8644" applyFont="1" applyBorder="1" applyAlignment="1">
      <alignment horizontal="left"/>
    </xf>
    <xf numFmtId="178" fontId="196" fillId="0" borderId="46" xfId="8644" applyNumberFormat="1" applyFont="1" applyBorder="1" applyAlignment="1">
      <alignment horizontal="center"/>
    </xf>
    <xf numFmtId="0" fontId="30" fillId="0" borderId="46" xfId="8644" applyBorder="1"/>
    <xf numFmtId="178" fontId="196" fillId="39" borderId="46" xfId="0" applyNumberFormat="1" applyFont="1" applyFill="1" applyBorder="1" applyAlignment="1" applyProtection="1">
      <alignment horizontal="center"/>
      <protection locked="0"/>
    </xf>
    <xf numFmtId="0" fontId="197" fillId="39" borderId="46" xfId="8644" applyFont="1" applyFill="1" applyBorder="1" applyAlignment="1" applyProtection="1">
      <alignment horizontal="right"/>
      <protection locked="0"/>
    </xf>
    <xf numFmtId="0" fontId="42" fillId="0" borderId="42" xfId="23817" applyFont="1" applyBorder="1" applyAlignment="1">
      <alignment horizontal="center" vertical="center"/>
    </xf>
    <xf numFmtId="49" fontId="42" fillId="0" borderId="42" xfId="23817" applyNumberFormat="1" applyFont="1" applyBorder="1" applyAlignment="1">
      <alignment horizontal="left" vertical="center" wrapText="1"/>
    </xf>
    <xf numFmtId="0" fontId="42" fillId="0" borderId="42" xfId="23817" applyFont="1" applyBorder="1" applyAlignment="1">
      <alignment horizontal="left" vertical="center" wrapText="1"/>
    </xf>
    <xf numFmtId="0" fontId="42" fillId="0" borderId="42" xfId="23817" applyFont="1" applyBorder="1" applyAlignment="1">
      <alignment horizontal="center" vertical="center" wrapText="1"/>
    </xf>
    <xf numFmtId="170" fontId="42" fillId="0" borderId="42" xfId="23817" applyNumberFormat="1" applyFont="1" applyBorder="1" applyAlignment="1">
      <alignment vertical="center"/>
    </xf>
    <xf numFmtId="4" fontId="42" fillId="0" borderId="42" xfId="23817" applyNumberFormat="1" applyFont="1" applyBorder="1" applyAlignment="1">
      <alignment vertical="center"/>
    </xf>
    <xf numFmtId="0" fontId="97" fillId="0" borderId="42" xfId="23817" applyFont="1" applyBorder="1" applyAlignment="1">
      <alignment horizontal="center" vertical="center"/>
    </xf>
    <xf numFmtId="49" fontId="97" fillId="0" borderId="42" xfId="23817" applyNumberFormat="1" applyFont="1" applyBorder="1" applyAlignment="1">
      <alignment horizontal="left" vertical="center" wrapText="1"/>
    </xf>
    <xf numFmtId="0" fontId="97" fillId="0" borderId="42" xfId="23817" applyFont="1" applyBorder="1" applyAlignment="1">
      <alignment horizontal="left" vertical="center" wrapText="1"/>
    </xf>
    <xf numFmtId="0" fontId="97" fillId="0" borderId="42" xfId="23817" applyFont="1" applyBorder="1" applyAlignment="1">
      <alignment horizontal="center" vertical="center" wrapText="1"/>
    </xf>
    <xf numFmtId="170" fontId="97" fillId="0" borderId="42" xfId="23817" applyNumberFormat="1" applyFont="1" applyBorder="1" applyAlignment="1">
      <alignment vertical="center"/>
    </xf>
    <xf numFmtId="4" fontId="97" fillId="0" borderId="42" xfId="23817" applyNumberFormat="1" applyFont="1" applyBorder="1" applyAlignment="1">
      <alignment vertical="center"/>
    </xf>
    <xf numFmtId="0" fontId="96" fillId="0" borderId="0" xfId="23817" applyFont="1"/>
    <xf numFmtId="0" fontId="96" fillId="0" borderId="0" xfId="23817" applyFont="1" applyAlignment="1">
      <alignment horizontal="left"/>
    </xf>
    <xf numFmtId="0" fontId="94" fillId="0" borderId="0" xfId="23817" applyFont="1" applyAlignment="1">
      <alignment horizontal="left"/>
    </xf>
    <xf numFmtId="4" fontId="94" fillId="0" borderId="0" xfId="23817" applyNumberFormat="1" applyFont="1"/>
    <xf numFmtId="4" fontId="42" fillId="39" borderId="42" xfId="23817" applyNumberFormat="1" applyFont="1" applyFill="1" applyBorder="1" applyAlignment="1" applyProtection="1">
      <alignment vertical="center"/>
      <protection locked="0"/>
    </xf>
    <xf numFmtId="4" fontId="97" fillId="39" borderId="42" xfId="23817" applyNumberFormat="1" applyFont="1" applyFill="1" applyBorder="1" applyAlignment="1" applyProtection="1">
      <alignment vertical="center"/>
      <protection locked="0"/>
    </xf>
    <xf numFmtId="170" fontId="42" fillId="39" borderId="42" xfId="23817" applyNumberFormat="1" applyFont="1" applyFill="1" applyBorder="1" applyAlignment="1" applyProtection="1">
      <alignment vertical="center"/>
      <protection locked="0"/>
    </xf>
    <xf numFmtId="39" fontId="109" fillId="39" borderId="61" xfId="5" applyNumberFormat="1" applyFont="1" applyFill="1" applyBorder="1" applyAlignment="1">
      <alignment horizontal="right"/>
      <protection locked="0"/>
    </xf>
    <xf numFmtId="2" fontId="158" fillId="39" borderId="51" xfId="0" applyNumberFormat="1" applyFont="1" applyFill="1" applyBorder="1" applyProtection="1">
      <protection locked="0"/>
    </xf>
    <xf numFmtId="39" fontId="89" fillId="39" borderId="61" xfId="8644" applyNumberFormat="1" applyFont="1" applyFill="1" applyBorder="1" applyAlignment="1" applyProtection="1">
      <alignment horizontal="right"/>
      <protection locked="0"/>
    </xf>
    <xf numFmtId="2" fontId="112" fillId="39" borderId="52" xfId="0" applyNumberFormat="1" applyFont="1" applyFill="1" applyBorder="1" applyProtection="1">
      <protection locked="0"/>
    </xf>
    <xf numFmtId="4" fontId="34" fillId="39" borderId="60" xfId="47523" applyNumberFormat="1" applyFont="1" applyFill="1" applyBorder="1" applyAlignment="1" applyProtection="1">
      <alignment horizontal="right"/>
      <protection locked="0"/>
    </xf>
    <xf numFmtId="169" fontId="34" fillId="39" borderId="101" xfId="5" applyNumberFormat="1" applyFont="1" applyFill="1" applyBorder="1" applyAlignment="1">
      <alignment horizontal="right"/>
      <protection locked="0"/>
    </xf>
    <xf numFmtId="2" fontId="130" fillId="39" borderId="52" xfId="0" applyNumberFormat="1" applyFont="1" applyFill="1" applyBorder="1" applyProtection="1">
      <protection locked="0"/>
    </xf>
    <xf numFmtId="39" fontId="34" fillId="39" borderId="61" xfId="5" applyNumberFormat="1" applyFont="1" applyFill="1" applyBorder="1" applyAlignment="1">
      <alignment horizontal="right"/>
      <protection locked="0"/>
    </xf>
    <xf numFmtId="4" fontId="34" fillId="39" borderId="61" xfId="1" applyNumberFormat="1" applyFont="1" applyFill="1" applyBorder="1" applyAlignment="1">
      <alignment horizontal="right"/>
      <protection locked="0"/>
    </xf>
    <xf numFmtId="39" fontId="109" fillId="39" borderId="61" xfId="5" applyNumberFormat="1" applyFont="1" applyFill="1" applyBorder="1" applyAlignment="1" applyProtection="1">
      <alignment horizontal="right"/>
    </xf>
    <xf numFmtId="169" fontId="54" fillId="39" borderId="61" xfId="5" applyNumberFormat="1" applyFont="1" applyFill="1" applyBorder="1" applyAlignment="1" applyProtection="1">
      <alignment horizontal="right"/>
    </xf>
    <xf numFmtId="2" fontId="158" fillId="39" borderId="51" xfId="0" applyNumberFormat="1" applyFont="1" applyFill="1" applyBorder="1"/>
    <xf numFmtId="4" fontId="114" fillId="39" borderId="43" xfId="4" applyNumberFormat="1" applyFont="1" applyFill="1" applyBorder="1" applyAlignment="1" applyProtection="1">
      <alignment horizontal="right"/>
    </xf>
    <xf numFmtId="39" fontId="109" fillId="39" borderId="61" xfId="1" applyNumberFormat="1" applyFont="1" applyFill="1" applyBorder="1" applyAlignment="1" applyProtection="1">
      <alignment horizontal="right"/>
    </xf>
    <xf numFmtId="39" fontId="89" fillId="39" borderId="61" xfId="5" applyNumberFormat="1" applyFont="1" applyFill="1" applyBorder="1" applyAlignment="1" applyProtection="1">
      <alignment horizontal="right"/>
    </xf>
    <xf numFmtId="39" fontId="89" fillId="39" borderId="61" xfId="8644" applyNumberFormat="1" applyFont="1" applyFill="1" applyBorder="1" applyAlignment="1">
      <alignment horizontal="right"/>
    </xf>
    <xf numFmtId="2" fontId="112" fillId="39" borderId="52" xfId="0" applyNumberFormat="1" applyFont="1" applyFill="1" applyBorder="1"/>
    <xf numFmtId="4" fontId="34" fillId="39" borderId="60" xfId="47523" applyNumberFormat="1" applyFont="1" applyFill="1" applyBorder="1" applyAlignment="1">
      <alignment horizontal="right"/>
    </xf>
    <xf numFmtId="4" fontId="34" fillId="39" borderId="101" xfId="47523" applyNumberFormat="1" applyFont="1" applyFill="1" applyBorder="1" applyAlignment="1">
      <alignment horizontal="right"/>
    </xf>
    <xf numFmtId="169" fontId="34" fillId="39" borderId="101" xfId="5" applyNumberFormat="1" applyFont="1" applyFill="1" applyBorder="1" applyAlignment="1" applyProtection="1">
      <alignment horizontal="right"/>
    </xf>
    <xf numFmtId="2" fontId="130" fillId="39" borderId="52" xfId="0" applyNumberFormat="1" applyFont="1" applyFill="1" applyBorder="1"/>
    <xf numFmtId="39" fontId="34" fillId="39" borderId="61" xfId="5" applyNumberFormat="1" applyFont="1" applyFill="1" applyBorder="1" applyAlignment="1" applyProtection="1">
      <alignment horizontal="right"/>
    </xf>
    <xf numFmtId="0" fontId="133" fillId="0" borderId="0" xfId="1" applyFont="1" applyAlignment="1" applyProtection="1">
      <alignment vertical="center"/>
    </xf>
    <xf numFmtId="176" fontId="30" fillId="0" borderId="0" xfId="1" applyNumberFormat="1" applyFont="1" applyAlignment="1" applyProtection="1">
      <alignment horizontal="left" vertical="center"/>
    </xf>
    <xf numFmtId="37" fontId="34" fillId="0" borderId="59" xfId="47513" applyNumberFormat="1" applyFont="1" applyBorder="1" applyAlignment="1">
      <alignment horizontal="center"/>
    </xf>
    <xf numFmtId="0" fontId="103" fillId="0" borderId="59" xfId="47513" applyFont="1" applyBorder="1" applyAlignment="1">
      <alignment horizontal="left" wrapText="1"/>
    </xf>
    <xf numFmtId="0" fontId="103" fillId="0" borderId="59" xfId="47513" applyFont="1" applyBorder="1" applyAlignment="1">
      <alignment wrapText="1"/>
    </xf>
    <xf numFmtId="37" fontId="34" fillId="0" borderId="57" xfId="5" applyNumberFormat="1" applyFont="1" applyBorder="1" applyAlignment="1" applyProtection="1">
      <alignment horizontal="center" shrinkToFit="1"/>
    </xf>
    <xf numFmtId="0" fontId="34" fillId="0" borderId="57" xfId="5" applyFont="1" applyBorder="1" applyAlignment="1" applyProtection="1">
      <alignment horizontal="left" wrapText="1"/>
    </xf>
    <xf numFmtId="0" fontId="34" fillId="0" borderId="57" xfId="5" applyFont="1" applyBorder="1" applyAlignment="1" applyProtection="1">
      <alignment horizontal="center" wrapText="1"/>
    </xf>
    <xf numFmtId="169" fontId="34" fillId="0" borderId="61" xfId="26" applyNumberFormat="1" applyFont="1" applyBorder="1" applyAlignment="1">
      <alignment horizontal="right"/>
    </xf>
    <xf numFmtId="4" fontId="34" fillId="0" borderId="61" xfId="26" applyNumberFormat="1" applyFont="1" applyBorder="1" applyAlignment="1">
      <alignment horizontal="right"/>
    </xf>
    <xf numFmtId="37" fontId="34" fillId="0" borderId="57" xfId="4" applyNumberFormat="1" applyFont="1" applyBorder="1" applyAlignment="1" applyProtection="1">
      <alignment horizontal="center"/>
    </xf>
    <xf numFmtId="0" fontId="142" fillId="0" borderId="32" xfId="0" applyFont="1" applyBorder="1" applyAlignment="1">
      <alignment horizontal="left" wrapText="1"/>
    </xf>
    <xf numFmtId="0" fontId="34" fillId="0" borderId="57" xfId="4" applyFont="1" applyBorder="1" applyAlignment="1" applyProtection="1">
      <alignment horizontal="left" wrapText="1"/>
    </xf>
    <xf numFmtId="0" fontId="34" fillId="0" borderId="57" xfId="4" applyFont="1" applyBorder="1" applyAlignment="1" applyProtection="1">
      <alignment horizontal="center" wrapText="1"/>
    </xf>
    <xf numFmtId="0" fontId="142" fillId="0" borderId="24" xfId="0" applyFont="1" applyBorder="1" applyAlignment="1">
      <alignment horizontal="left" wrapText="1"/>
    </xf>
    <xf numFmtId="37" fontId="143" fillId="0" borderId="57" xfId="4" applyNumberFormat="1" applyFont="1" applyBorder="1" applyAlignment="1" applyProtection="1">
      <alignment horizontal="center"/>
    </xf>
    <xf numFmtId="0" fontId="143" fillId="0" borderId="24" xfId="0" applyFont="1" applyBorder="1" applyAlignment="1">
      <alignment horizontal="left" wrapText="1"/>
    </xf>
    <xf numFmtId="0" fontId="143" fillId="0" borderId="57" xfId="4" applyFont="1" applyBorder="1" applyAlignment="1" applyProtection="1">
      <alignment horizontal="left" wrapText="1"/>
    </xf>
    <xf numFmtId="0" fontId="143" fillId="0" borderId="57" xfId="4" applyFont="1" applyBorder="1" applyAlignment="1" applyProtection="1">
      <alignment horizontal="center" wrapText="1"/>
    </xf>
    <xf numFmtId="37" fontId="34" fillId="0" borderId="61" xfId="26" applyNumberFormat="1" applyFont="1" applyBorder="1" applyAlignment="1">
      <alignment horizontal="center"/>
    </xf>
    <xf numFmtId="0" fontId="141" fillId="0" borderId="57" xfId="5" applyFont="1" applyBorder="1" applyAlignment="1" applyProtection="1">
      <alignment horizontal="left" wrapText="1" shrinkToFit="1"/>
    </xf>
    <xf numFmtId="0" fontId="34" fillId="0" borderId="57" xfId="47507" applyFont="1" applyBorder="1" applyAlignment="1">
      <alignment horizontal="left" wrapText="1"/>
    </xf>
    <xf numFmtId="0" fontId="34" fillId="0" borderId="57" xfId="5" applyFont="1" applyBorder="1" applyAlignment="1" applyProtection="1">
      <alignment horizontal="left" wrapText="1" shrinkToFit="1"/>
    </xf>
    <xf numFmtId="4" fontId="34" fillId="0" borderId="57" xfId="47507" applyNumberFormat="1" applyFont="1" applyBorder="1" applyAlignment="1">
      <alignment horizontal="right"/>
    </xf>
    <xf numFmtId="4" fontId="141" fillId="0" borderId="57" xfId="47507" applyNumberFormat="1" applyFont="1" applyBorder="1" applyAlignment="1">
      <alignment horizontal="right"/>
    </xf>
    <xf numFmtId="4" fontId="103" fillId="0" borderId="0" xfId="4" applyNumberFormat="1" applyFont="1" applyAlignment="1" applyProtection="1">
      <alignment horizontal="right"/>
    </xf>
    <xf numFmtId="0" fontId="113" fillId="0" borderId="61" xfId="5" applyFont="1" applyBorder="1" applyAlignment="1" applyProtection="1">
      <alignment horizontal="left" wrapText="1"/>
    </xf>
    <xf numFmtId="0" fontId="113" fillId="0" borderId="0" xfId="5" applyFont="1" applyAlignment="1" applyProtection="1">
      <alignment horizontal="left" wrapText="1"/>
    </xf>
    <xf numFmtId="0" fontId="113" fillId="0" borderId="61" xfId="1" applyFont="1" applyBorder="1" applyAlignment="1" applyProtection="1">
      <alignment horizontal="center" wrapText="1"/>
    </xf>
    <xf numFmtId="169" fontId="113" fillId="0" borderId="61" xfId="1" applyNumberFormat="1" applyFont="1" applyBorder="1" applyAlignment="1" applyProtection="1">
      <alignment horizontal="right"/>
    </xf>
    <xf numFmtId="4" fontId="113" fillId="0" borderId="65" xfId="1" applyNumberFormat="1" applyFont="1" applyBorder="1" applyAlignment="1" applyProtection="1">
      <alignment horizontal="right"/>
    </xf>
    <xf numFmtId="4" fontId="113" fillId="0" borderId="61" xfId="1" applyNumberFormat="1" applyFont="1" applyBorder="1" applyAlignment="1" applyProtection="1">
      <alignment horizontal="right"/>
    </xf>
    <xf numFmtId="169" fontId="109" fillId="0" borderId="61" xfId="1" applyNumberFormat="1" applyFont="1" applyBorder="1" applyAlignment="1" applyProtection="1">
      <alignment horizontal="right"/>
    </xf>
    <xf numFmtId="169" fontId="88" fillId="0" borderId="61" xfId="1" applyNumberFormat="1" applyFont="1" applyBorder="1" applyAlignment="1" applyProtection="1">
      <alignment horizontal="right"/>
    </xf>
    <xf numFmtId="0" fontId="89" fillId="0" borderId="61" xfId="5" applyFont="1" applyBorder="1" applyAlignment="1" applyProtection="1">
      <alignment horizontal="left" wrapText="1" shrinkToFit="1"/>
    </xf>
    <xf numFmtId="49" fontId="109" fillId="0" borderId="61" xfId="1" applyNumberFormat="1" applyFont="1" applyBorder="1" applyAlignment="1" applyProtection="1">
      <alignment horizontal="left"/>
    </xf>
    <xf numFmtId="0" fontId="109" fillId="0" borderId="66" xfId="1" applyFont="1" applyBorder="1" applyAlignment="1" applyProtection="1">
      <alignment horizontal="left" wrapText="1"/>
    </xf>
    <xf numFmtId="0" fontId="109" fillId="0" borderId="61" xfId="1" applyFont="1" applyBorder="1" applyAlignment="1" applyProtection="1">
      <alignment horizontal="center" wrapText="1"/>
    </xf>
    <xf numFmtId="37" fontId="113" fillId="0" borderId="61" xfId="1" applyNumberFormat="1" applyFont="1" applyBorder="1" applyAlignment="1" applyProtection="1">
      <alignment horizontal="center"/>
    </xf>
    <xf numFmtId="37" fontId="114" fillId="0" borderId="43" xfId="5" applyNumberFormat="1" applyFont="1" applyBorder="1" applyAlignment="1" applyProtection="1">
      <alignment horizontal="center"/>
    </xf>
    <xf numFmtId="4" fontId="114" fillId="0" borderId="43" xfId="5" applyNumberFormat="1" applyFont="1" applyBorder="1" applyAlignment="1" applyProtection="1">
      <alignment horizontal="right"/>
    </xf>
    <xf numFmtId="37" fontId="34" fillId="0" borderId="57" xfId="5" applyNumberFormat="1" applyFont="1" applyBorder="1" applyAlignment="1" applyProtection="1">
      <alignment horizontal="center"/>
    </xf>
    <xf numFmtId="0" fontId="34" fillId="0" borderId="60" xfId="47507" applyFont="1" applyBorder="1" applyAlignment="1">
      <alignment horizontal="left" wrapText="1"/>
    </xf>
    <xf numFmtId="4" fontId="34" fillId="0" borderId="60" xfId="47507" applyNumberFormat="1" applyFont="1" applyBorder="1" applyAlignment="1">
      <alignment horizontal="right"/>
    </xf>
    <xf numFmtId="37" fontId="103" fillId="0" borderId="0" xfId="1" applyNumberFormat="1" applyFont="1" applyAlignment="1" applyProtection="1">
      <alignment horizontal="center"/>
    </xf>
    <xf numFmtId="0" fontId="103" fillId="0" borderId="0" xfId="1" applyFont="1" applyAlignment="1" applyProtection="1">
      <alignment horizontal="center" wrapText="1"/>
    </xf>
    <xf numFmtId="169" fontId="29" fillId="0" borderId="0" xfId="1" applyNumberFormat="1" applyFont="1" applyAlignment="1" applyProtection="1">
      <alignment horizontal="right"/>
    </xf>
    <xf numFmtId="4" fontId="29" fillId="0" borderId="0" xfId="1" applyNumberFormat="1" applyFont="1" applyAlignment="1" applyProtection="1">
      <alignment horizontal="right"/>
    </xf>
    <xf numFmtId="169" fontId="34" fillId="0" borderId="61" xfId="47549" applyNumberFormat="1" applyFont="1" applyBorder="1" applyAlignment="1">
      <alignment horizontal="right"/>
    </xf>
    <xf numFmtId="39" fontId="34" fillId="0" borderId="61" xfId="5" applyNumberFormat="1" applyFont="1" applyBorder="1" applyAlignment="1" applyProtection="1">
      <alignment horizontal="right"/>
    </xf>
    <xf numFmtId="169" fontId="103" fillId="0" borderId="0" xfId="1" applyNumberFormat="1" applyFont="1" applyAlignment="1" applyProtection="1">
      <alignment horizontal="right"/>
    </xf>
    <xf numFmtId="0" fontId="34" fillId="0" borderId="61" xfId="23824" applyFont="1" applyBorder="1" applyAlignment="1">
      <alignment horizontal="center" wrapText="1"/>
    </xf>
    <xf numFmtId="0" fontId="103" fillId="0" borderId="58" xfId="4" applyFont="1" applyBorder="1" applyAlignment="1" applyProtection="1">
      <alignment horizontal="center" wrapText="1"/>
    </xf>
    <xf numFmtId="169" fontId="103" fillId="0" borderId="58" xfId="4" applyNumberFormat="1" applyFont="1" applyBorder="1" applyAlignment="1" applyProtection="1">
      <alignment horizontal="right"/>
    </xf>
    <xf numFmtId="4" fontId="103" fillId="0" borderId="58" xfId="4" applyNumberFormat="1" applyFont="1" applyBorder="1" applyAlignment="1" applyProtection="1">
      <alignment horizontal="right"/>
    </xf>
    <xf numFmtId="4" fontId="30" fillId="0" borderId="0" xfId="8644" applyNumberFormat="1"/>
    <xf numFmtId="0" fontId="34" fillId="0" borderId="43" xfId="8644" applyFont="1" applyBorder="1" applyAlignment="1">
      <alignment horizontal="left"/>
    </xf>
    <xf numFmtId="0" fontId="34" fillId="0" borderId="43" xfId="8644" applyFont="1" applyBorder="1" applyAlignment="1">
      <alignment horizontal="left" wrapText="1"/>
    </xf>
    <xf numFmtId="4" fontId="34" fillId="0" borderId="44" xfId="8644" applyNumberFormat="1" applyFont="1" applyBorder="1" applyAlignment="1">
      <alignment horizontal="right"/>
    </xf>
    <xf numFmtId="0" fontId="35" fillId="0" borderId="0" xfId="8644" applyFont="1"/>
    <xf numFmtId="4" fontId="38" fillId="0" borderId="0" xfId="8644" applyNumberFormat="1" applyFont="1" applyAlignment="1">
      <alignment horizontal="right"/>
    </xf>
    <xf numFmtId="4" fontId="35" fillId="0" borderId="0" xfId="8644" applyNumberFormat="1" applyFont="1"/>
    <xf numFmtId="171" fontId="92" fillId="0" borderId="0" xfId="23800" applyNumberFormat="1" applyFont="1" applyAlignment="1">
      <alignment horizontal="left" wrapText="1"/>
    </xf>
    <xf numFmtId="169" fontId="92" fillId="0" borderId="0" xfId="23800" applyNumberFormat="1" applyFont="1" applyAlignment="1">
      <alignment horizontal="right"/>
    </xf>
    <xf numFmtId="4" fontId="34" fillId="39" borderId="61" xfId="26" applyNumberFormat="1" applyFont="1" applyFill="1" applyBorder="1" applyAlignment="1" applyProtection="1">
      <alignment horizontal="right"/>
      <protection locked="0"/>
    </xf>
    <xf numFmtId="169" fontId="34" fillId="39" borderId="57" xfId="5" applyNumberFormat="1" applyFont="1" applyFill="1" applyBorder="1" applyAlignment="1">
      <alignment horizontal="right"/>
      <protection locked="0"/>
    </xf>
    <xf numFmtId="4" fontId="109" fillId="39" borderId="65" xfId="1" applyNumberFormat="1" applyFont="1" applyFill="1" applyBorder="1" applyAlignment="1">
      <alignment horizontal="right"/>
      <protection locked="0"/>
    </xf>
    <xf numFmtId="4" fontId="112" fillId="39" borderId="43" xfId="5" applyNumberFormat="1" applyFont="1" applyFill="1" applyBorder="1" applyAlignment="1">
      <alignment horizontal="right"/>
      <protection locked="0"/>
    </xf>
    <xf numFmtId="4" fontId="34" fillId="39" borderId="61" xfId="23802" applyNumberFormat="1" applyFont="1" applyFill="1" applyBorder="1" applyAlignment="1" applyProtection="1">
      <alignment horizontal="right"/>
      <protection locked="0"/>
    </xf>
    <xf numFmtId="169" fontId="34" fillId="39" borderId="61" xfId="4" applyNumberFormat="1" applyFont="1" applyFill="1" applyBorder="1" applyAlignment="1">
      <alignment horizontal="right"/>
      <protection locked="0"/>
    </xf>
    <xf numFmtId="169" fontId="34" fillId="39" borderId="61" xfId="1" applyNumberFormat="1" applyFont="1" applyFill="1" applyBorder="1" applyAlignment="1">
      <alignment horizontal="right"/>
      <protection locked="0"/>
    </xf>
    <xf numFmtId="4" fontId="34" fillId="39" borderId="61" xfId="8644" applyNumberFormat="1" applyFont="1" applyFill="1" applyBorder="1" applyAlignment="1" applyProtection="1">
      <alignment horizontal="right"/>
      <protection locked="0"/>
    </xf>
    <xf numFmtId="0" fontId="42" fillId="39" borderId="42" xfId="29" applyFont="1" applyFill="1" applyBorder="1" applyAlignment="1">
      <alignment horizontal="center" vertical="center" wrapText="1"/>
      <protection locked="0"/>
    </xf>
    <xf numFmtId="0" fontId="215" fillId="0" borderId="42" xfId="0" applyFont="1" applyBorder="1" applyAlignment="1">
      <alignment horizontal="center" vertical="center"/>
    </xf>
    <xf numFmtId="49" fontId="215" fillId="0" borderId="42" xfId="0" applyNumberFormat="1" applyFont="1" applyBorder="1" applyAlignment="1">
      <alignment horizontal="left" vertical="center" wrapText="1"/>
    </xf>
    <xf numFmtId="0" fontId="215" fillId="0" borderId="42" xfId="0" applyFont="1" applyBorder="1" applyAlignment="1">
      <alignment horizontal="left" vertical="center" wrapText="1"/>
    </xf>
    <xf numFmtId="0" fontId="215" fillId="0" borderId="42" xfId="0" applyFont="1" applyBorder="1" applyAlignment="1">
      <alignment horizontal="center" vertical="center" wrapText="1"/>
    </xf>
    <xf numFmtId="170" fontId="215" fillId="0" borderId="42" xfId="0" applyNumberFormat="1" applyFont="1" applyBorder="1" applyAlignment="1">
      <alignment vertical="center"/>
    </xf>
    <xf numFmtId="4" fontId="215" fillId="0" borderId="42" xfId="0" applyNumberFormat="1" applyFont="1" applyBorder="1" applyAlignment="1">
      <alignment vertical="center"/>
    </xf>
    <xf numFmtId="49" fontId="195" fillId="0" borderId="15" xfId="13" applyNumberFormat="1" applyFont="1" applyBorder="1" applyAlignment="1">
      <alignment horizontal="left"/>
    </xf>
    <xf numFmtId="49" fontId="195" fillId="0" borderId="16" xfId="13" applyNumberFormat="1" applyFont="1" applyBorder="1" applyAlignment="1">
      <alignment horizontal="left"/>
    </xf>
    <xf numFmtId="49" fontId="195" fillId="0" borderId="17" xfId="13" applyNumberFormat="1" applyFont="1" applyBorder="1" applyAlignment="1">
      <alignment horizontal="left"/>
    </xf>
    <xf numFmtId="0" fontId="196" fillId="0" borderId="46" xfId="13" applyFont="1" applyBorder="1" applyAlignment="1">
      <alignment horizontal="center"/>
    </xf>
    <xf numFmtId="0" fontId="197" fillId="37" borderId="46" xfId="13" applyFont="1" applyFill="1" applyBorder="1"/>
    <xf numFmtId="0" fontId="198" fillId="37" borderId="46" xfId="13" applyFont="1" applyFill="1" applyBorder="1" applyAlignment="1">
      <alignment horizontal="left"/>
    </xf>
    <xf numFmtId="0" fontId="197" fillId="37" borderId="46" xfId="13" applyFont="1" applyFill="1" applyBorder="1" applyAlignment="1">
      <alignment horizontal="right"/>
    </xf>
    <xf numFmtId="0" fontId="199" fillId="37" borderId="46" xfId="13" applyFont="1" applyFill="1" applyBorder="1" applyAlignment="1">
      <alignment horizontal="center"/>
    </xf>
    <xf numFmtId="49" fontId="197" fillId="0" borderId="46" xfId="13" applyNumberFormat="1" applyFont="1" applyBorder="1" applyAlignment="1">
      <alignment horizontal="left"/>
    </xf>
    <xf numFmtId="0" fontId="197" fillId="0" borderId="46" xfId="13" applyFont="1" applyBorder="1"/>
    <xf numFmtId="0" fontId="197" fillId="0" borderId="46" xfId="13" applyFont="1" applyBorder="1" applyAlignment="1">
      <alignment horizontal="left"/>
    </xf>
    <xf numFmtId="178" fontId="196" fillId="0" borderId="46" xfId="13" applyNumberFormat="1" applyFont="1" applyBorder="1" applyAlignment="1">
      <alignment horizontal="center"/>
    </xf>
    <xf numFmtId="0" fontId="30" fillId="0" borderId="0" xfId="13"/>
    <xf numFmtId="0" fontId="200" fillId="0" borderId="46" xfId="13" applyFont="1" applyBorder="1"/>
    <xf numFmtId="0" fontId="198" fillId="0" borderId="46" xfId="13" applyFont="1" applyBorder="1" applyAlignment="1">
      <alignment horizontal="left"/>
    </xf>
    <xf numFmtId="0" fontId="197" fillId="0" borderId="46" xfId="13" applyFont="1" applyBorder="1" applyAlignment="1">
      <alignment horizontal="right"/>
    </xf>
    <xf numFmtId="0" fontId="199" fillId="0" borderId="46" xfId="13" applyFont="1" applyBorder="1" applyAlignment="1">
      <alignment horizontal="center"/>
    </xf>
    <xf numFmtId="178" fontId="202" fillId="0" borderId="46" xfId="13" applyNumberFormat="1" applyFont="1" applyBorder="1" applyAlignment="1">
      <alignment horizontal="center"/>
    </xf>
    <xf numFmtId="0" fontId="30" fillId="0" borderId="46" xfId="13" applyBorder="1"/>
    <xf numFmtId="178" fontId="196" fillId="39" borderId="46" xfId="13" applyNumberFormat="1" applyFont="1" applyFill="1" applyBorder="1" applyAlignment="1" applyProtection="1">
      <alignment horizontal="center"/>
      <protection locked="0"/>
    </xf>
    <xf numFmtId="49" fontId="133" fillId="0" borderId="0" xfId="1" applyNumberFormat="1" applyFont="1" applyAlignment="1" applyProtection="1">
      <alignment vertical="center" wrapText="1"/>
    </xf>
    <xf numFmtId="39" fontId="132" fillId="0" borderId="0" xfId="47554" applyNumberFormat="1" applyFont="1" applyAlignment="1">
      <alignment wrapText="1"/>
    </xf>
    <xf numFmtId="37" fontId="105" fillId="0" borderId="0" xfId="47555" applyNumberFormat="1" applyFont="1" applyAlignment="1">
      <alignment horizontal="center"/>
    </xf>
    <xf numFmtId="0" fontId="105" fillId="0" borderId="0" xfId="47555" applyFont="1" applyAlignment="1">
      <alignment horizontal="left" wrapText="1"/>
    </xf>
    <xf numFmtId="0" fontId="105" fillId="0" borderId="0" xfId="47555" applyFont="1" applyAlignment="1">
      <alignment horizontal="center" wrapText="1"/>
    </xf>
    <xf numFmtId="169" fontId="105" fillId="0" borderId="0" xfId="47555" applyNumberFormat="1" applyFont="1" applyAlignment="1">
      <alignment horizontal="right"/>
    </xf>
    <xf numFmtId="39" fontId="105" fillId="0" borderId="0" xfId="47555" applyNumberFormat="1" applyFont="1" applyAlignment="1">
      <alignment horizontal="right"/>
    </xf>
    <xf numFmtId="39" fontId="103" fillId="0" borderId="0" xfId="47555" applyNumberFormat="1" applyFont="1" applyAlignment="1">
      <alignment horizontal="right"/>
    </xf>
    <xf numFmtId="37" fontId="109" fillId="0" borderId="61" xfId="5" applyNumberFormat="1" applyFont="1" applyBorder="1" applyAlignment="1" applyProtection="1">
      <alignment horizontal="center"/>
    </xf>
    <xf numFmtId="0" fontId="109" fillId="0" borderId="61" xfId="5" applyFont="1" applyBorder="1" applyAlignment="1" applyProtection="1">
      <alignment horizontal="left" wrapText="1"/>
    </xf>
    <xf numFmtId="0" fontId="109" fillId="0" borderId="61" xfId="1" applyFont="1" applyBorder="1" applyAlignment="1" applyProtection="1">
      <alignment horizontal="left" wrapText="1"/>
    </xf>
    <xf numFmtId="0" fontId="109" fillId="0" borderId="61" xfId="5" applyFont="1" applyBorder="1" applyAlignment="1" applyProtection="1">
      <alignment horizontal="center" wrapText="1"/>
    </xf>
    <xf numFmtId="169" fontId="109" fillId="0" borderId="61" xfId="5" applyNumberFormat="1" applyFont="1" applyBorder="1" applyAlignment="1" applyProtection="1">
      <alignment horizontal="right"/>
    </xf>
    <xf numFmtId="39" fontId="109" fillId="0" borderId="61" xfId="5" applyNumberFormat="1" applyFont="1" applyBorder="1" applyAlignment="1" applyProtection="1">
      <alignment horizontal="right"/>
    </xf>
    <xf numFmtId="169" fontId="34" fillId="0" borderId="61" xfId="47555" applyNumberFormat="1" applyFont="1" applyBorder="1" applyAlignment="1">
      <alignment horizontal="right"/>
    </xf>
    <xf numFmtId="37" fontId="34" fillId="0" borderId="64" xfId="47555" applyNumberFormat="1" applyFont="1" applyBorder="1" applyAlignment="1">
      <alignment horizontal="center"/>
    </xf>
    <xf numFmtId="0" fontId="103" fillId="0" borderId="64" xfId="47555" applyFont="1" applyBorder="1" applyAlignment="1">
      <alignment horizontal="left" wrapText="1"/>
    </xf>
    <xf numFmtId="0" fontId="103" fillId="0" borderId="64" xfId="47555" applyFont="1" applyBorder="1" applyAlignment="1">
      <alignment wrapText="1"/>
    </xf>
    <xf numFmtId="169" fontId="103" fillId="0" borderId="0" xfId="47555" applyNumberFormat="1" applyFont="1" applyAlignment="1">
      <alignment horizontal="right"/>
    </xf>
    <xf numFmtId="39" fontId="34" fillId="0" borderId="61" xfId="5" applyNumberFormat="1" applyFont="1" applyBorder="1" applyAlignment="1" applyProtection="1">
      <alignment horizontal="right" shrinkToFit="1"/>
    </xf>
    <xf numFmtId="0" fontId="34" fillId="0" borderId="61" xfId="23790" applyFont="1" applyBorder="1" applyAlignment="1" applyProtection="1">
      <alignment horizontal="left" wrapText="1"/>
    </xf>
    <xf numFmtId="0" fontId="34" fillId="0" borderId="61" xfId="23790" applyFont="1" applyBorder="1" applyAlignment="1" applyProtection="1">
      <alignment horizontal="center" wrapText="1"/>
    </xf>
    <xf numFmtId="0" fontId="34" fillId="0" borderId="61" xfId="0" applyFont="1" applyBorder="1" applyAlignment="1">
      <alignment horizontal="left" wrapText="1"/>
    </xf>
    <xf numFmtId="0" fontId="34" fillId="0" borderId="61" xfId="0" applyFont="1" applyBorder="1" applyAlignment="1">
      <alignment horizontal="center" wrapText="1"/>
    </xf>
    <xf numFmtId="0" fontId="158" fillId="0" borderId="61" xfId="5" applyFont="1" applyBorder="1" applyAlignment="1" applyProtection="1">
      <alignment horizontal="left" wrapText="1" shrinkToFit="1"/>
    </xf>
    <xf numFmtId="0" fontId="34" fillId="0" borderId="61" xfId="5" applyFont="1" applyBorder="1" applyAlignment="1" applyProtection="1">
      <alignment horizontal="left" wrapText="1" shrinkToFit="1"/>
    </xf>
    <xf numFmtId="4" fontId="158" fillId="0" borderId="61" xfId="47523" applyNumberFormat="1" applyFont="1" applyBorder="1" applyAlignment="1">
      <alignment horizontal="right"/>
    </xf>
    <xf numFmtId="37" fontId="103" fillId="0" borderId="0" xfId="47555" applyNumberFormat="1" applyFont="1" applyAlignment="1">
      <alignment horizontal="center"/>
    </xf>
    <xf numFmtId="0" fontId="103" fillId="0" borderId="0" xfId="47555" applyFont="1" applyAlignment="1">
      <alignment horizontal="left" wrapText="1"/>
    </xf>
    <xf numFmtId="0" fontId="103" fillId="0" borderId="53" xfId="47555" applyFont="1" applyBorder="1" applyAlignment="1">
      <alignment wrapText="1"/>
    </xf>
    <xf numFmtId="0" fontId="113" fillId="0" borderId="61" xfId="47556" applyFont="1" applyBorder="1" applyAlignment="1">
      <alignment horizontal="left" wrapText="1"/>
    </xf>
    <xf numFmtId="49" fontId="109" fillId="0" borderId="61" xfId="1" applyNumberFormat="1" applyFont="1" applyBorder="1" applyAlignment="1" applyProtection="1">
      <alignment horizontal="left" wrapText="1"/>
    </xf>
    <xf numFmtId="37" fontId="89" fillId="0" borderId="61" xfId="5" applyNumberFormat="1" applyFont="1" applyBorder="1" applyAlignment="1" applyProtection="1">
      <alignment horizontal="center"/>
    </xf>
    <xf numFmtId="37" fontId="89" fillId="0" borderId="101" xfId="5" applyNumberFormat="1" applyFont="1" applyBorder="1" applyAlignment="1" applyProtection="1">
      <alignment horizontal="center"/>
    </xf>
    <xf numFmtId="0" fontId="34" fillId="0" borderId="101" xfId="5" applyFont="1" applyBorder="1" applyAlignment="1" applyProtection="1">
      <alignment horizontal="left" wrapText="1"/>
    </xf>
    <xf numFmtId="0" fontId="34" fillId="0" borderId="101" xfId="47523" applyFont="1" applyBorder="1" applyAlignment="1">
      <alignment horizontal="left" wrapText="1"/>
    </xf>
    <xf numFmtId="0" fontId="34" fillId="0" borderId="101" xfId="5" applyFont="1" applyBorder="1" applyAlignment="1" applyProtection="1">
      <alignment horizontal="center" wrapText="1"/>
    </xf>
    <xf numFmtId="4" fontId="34" fillId="0" borderId="101" xfId="47523" applyNumberFormat="1" applyFont="1" applyBorder="1" applyAlignment="1">
      <alignment horizontal="right"/>
    </xf>
    <xf numFmtId="169" fontId="103" fillId="0" borderId="64" xfId="47555" applyNumberFormat="1" applyFont="1" applyBorder="1" applyAlignment="1">
      <alignment horizontal="right"/>
    </xf>
    <xf numFmtId="39" fontId="103" fillId="0" borderId="64" xfId="47555" applyNumberFormat="1" applyFont="1" applyBorder="1" applyAlignment="1">
      <alignment horizontal="right"/>
    </xf>
    <xf numFmtId="0" fontId="34" fillId="0" borderId="61" xfId="23784" applyFont="1" applyBorder="1" applyAlignment="1" applyProtection="1">
      <alignment horizontal="left" wrapText="1"/>
    </xf>
    <xf numFmtId="0" fontId="34" fillId="0" borderId="61" xfId="47523" applyFont="1" applyBorder="1" applyAlignment="1">
      <alignment horizontal="center" wrapText="1"/>
    </xf>
    <xf numFmtId="0" fontId="34" fillId="0" borderId="61" xfId="47557" applyFont="1" applyBorder="1" applyAlignment="1">
      <alignment horizontal="center" wrapText="1"/>
    </xf>
    <xf numFmtId="0" fontId="103" fillId="0" borderId="0" xfId="47558" applyFont="1" applyAlignment="1">
      <alignment horizontal="left" wrapText="1"/>
    </xf>
    <xf numFmtId="169" fontId="34" fillId="39" borderId="61" xfId="47555" applyNumberFormat="1" applyFont="1" applyFill="1" applyBorder="1" applyAlignment="1" applyProtection="1">
      <alignment horizontal="right"/>
      <protection locked="0"/>
    </xf>
    <xf numFmtId="169" fontId="34" fillId="0" borderId="61" xfId="47513" applyNumberFormat="1" applyFont="1" applyBorder="1" applyAlignment="1">
      <alignment horizontal="right"/>
    </xf>
    <xf numFmtId="169" fontId="103" fillId="0" borderId="100" xfId="47513" applyNumberFormat="1" applyFont="1" applyBorder="1" applyAlignment="1">
      <alignment horizontal="right"/>
    </xf>
    <xf numFmtId="169" fontId="34" fillId="0" borderId="61" xfId="47510" applyNumberFormat="1" applyFont="1" applyBorder="1" applyAlignment="1">
      <alignment horizontal="right"/>
    </xf>
    <xf numFmtId="169" fontId="98" fillId="0" borderId="61" xfId="5" applyNumberFormat="1" applyFont="1" applyBorder="1" applyAlignment="1" applyProtection="1">
      <alignment horizontal="right"/>
    </xf>
    <xf numFmtId="0" fontId="34" fillId="0" borderId="32" xfId="5" applyFont="1" applyBorder="1" applyAlignment="1" applyProtection="1">
      <alignment horizontal="left" wrapText="1"/>
    </xf>
    <xf numFmtId="49" fontId="34" fillId="0" borderId="32" xfId="5" applyNumberFormat="1" applyFont="1" applyBorder="1" applyAlignment="1" applyProtection="1">
      <alignment horizontal="left" wrapText="1"/>
    </xf>
    <xf numFmtId="49" fontId="34" fillId="0" borderId="61" xfId="5" applyNumberFormat="1" applyFont="1" applyBorder="1" applyAlignment="1" applyProtection="1">
      <alignment horizontal="left" wrapText="1"/>
    </xf>
    <xf numFmtId="49" fontId="34" fillId="0" borderId="61" xfId="5" applyNumberFormat="1" applyFont="1" applyBorder="1" applyAlignment="1" applyProtection="1">
      <alignment horizontal="center" wrapText="1"/>
    </xf>
    <xf numFmtId="170" fontId="34" fillId="0" borderId="61" xfId="5" applyNumberFormat="1" applyFont="1" applyBorder="1" applyAlignment="1" applyProtection="1">
      <alignment horizontal="right"/>
    </xf>
    <xf numFmtId="0" fontId="34" fillId="0" borderId="61" xfId="47515" applyFont="1" applyBorder="1" applyAlignment="1">
      <alignment horizontal="left" wrapText="1"/>
    </xf>
    <xf numFmtId="0" fontId="34" fillId="0" borderId="61" xfId="47515" applyFont="1" applyBorder="1" applyAlignment="1">
      <alignment horizontal="center" wrapText="1"/>
    </xf>
    <xf numFmtId="169" fontId="34" fillId="0" borderId="61" xfId="47515" applyNumberFormat="1" applyFont="1" applyBorder="1" applyAlignment="1">
      <alignment horizontal="right"/>
    </xf>
    <xf numFmtId="37" fontId="54" fillId="0" borderId="63" xfId="5" applyNumberFormat="1" applyFont="1" applyBorder="1" applyAlignment="1" applyProtection="1">
      <alignment horizontal="center" shrinkToFit="1"/>
    </xf>
    <xf numFmtId="37" fontId="88" fillId="0" borderId="63" xfId="5" applyNumberFormat="1" applyFont="1" applyBorder="1" applyAlignment="1" applyProtection="1">
      <alignment horizontal="center" shrinkToFit="1"/>
    </xf>
    <xf numFmtId="0" fontId="89" fillId="0" borderId="61" xfId="47523" applyFont="1" applyBorder="1" applyAlignment="1">
      <alignment horizontal="center" wrapText="1"/>
    </xf>
    <xf numFmtId="169" fontId="89" fillId="0" borderId="61" xfId="47510" applyNumberFormat="1" applyFont="1" applyBorder="1" applyAlignment="1">
      <alignment horizontal="right"/>
    </xf>
    <xf numFmtId="39" fontId="89" fillId="0" borderId="61" xfId="5" applyNumberFormat="1" applyFont="1" applyBorder="1" applyAlignment="1" applyProtection="1">
      <alignment horizontal="right"/>
    </xf>
    <xf numFmtId="0" fontId="89" fillId="0" borderId="61" xfId="47523" applyFont="1" applyBorder="1" applyAlignment="1">
      <alignment horizontal="left" wrapText="1"/>
    </xf>
    <xf numFmtId="0" fontId="89" fillId="0" borderId="61" xfId="47510" applyFont="1" applyBorder="1" applyAlignment="1">
      <alignment horizontal="right" wrapText="1"/>
    </xf>
    <xf numFmtId="0" fontId="89" fillId="0" borderId="61" xfId="47510" applyFont="1" applyBorder="1" applyAlignment="1">
      <alignment horizontal="left" wrapText="1"/>
    </xf>
    <xf numFmtId="0" fontId="89" fillId="0" borderId="61" xfId="47510" applyFont="1" applyBorder="1" applyAlignment="1">
      <alignment horizontal="center" wrapText="1"/>
    </xf>
    <xf numFmtId="0" fontId="89" fillId="0" borderId="61" xfId="47513" applyFont="1" applyBorder="1" applyAlignment="1">
      <alignment horizontal="right" wrapText="1"/>
    </xf>
    <xf numFmtId="0" fontId="89" fillId="0" borderId="61" xfId="8644" applyFont="1" applyBorder="1" applyAlignment="1">
      <alignment horizontal="center" wrapText="1"/>
    </xf>
    <xf numFmtId="169" fontId="89" fillId="0" borderId="61" xfId="8644" applyNumberFormat="1" applyFont="1" applyBorder="1" applyAlignment="1">
      <alignment horizontal="right"/>
    </xf>
    <xf numFmtId="0" fontId="156" fillId="0" borderId="61" xfId="5" applyFont="1" applyBorder="1" applyAlignment="1" applyProtection="1">
      <alignment horizontal="left" wrapText="1"/>
    </xf>
    <xf numFmtId="169" fontId="89" fillId="0" borderId="61" xfId="5" applyNumberFormat="1" applyFont="1" applyBorder="1" applyAlignment="1" applyProtection="1">
      <alignment horizontal="right"/>
    </xf>
    <xf numFmtId="4" fontId="109" fillId="0" borderId="61" xfId="47523" applyNumberFormat="1" applyFont="1" applyBorder="1" applyAlignment="1">
      <alignment horizontal="right"/>
    </xf>
    <xf numFmtId="37" fontId="34" fillId="0" borderId="53" xfId="47523" applyNumberFormat="1" applyFont="1" applyBorder="1" applyAlignment="1">
      <alignment horizontal="center"/>
    </xf>
    <xf numFmtId="4" fontId="34" fillId="0" borderId="54" xfId="47523" applyNumberFormat="1" applyFont="1" applyBorder="1" applyAlignment="1">
      <alignment horizontal="right"/>
    </xf>
    <xf numFmtId="49" fontId="34" fillId="0" borderId="61" xfId="8644" applyNumberFormat="1" applyFont="1" applyBorder="1" applyAlignment="1">
      <alignment horizontal="left" wrapText="1"/>
    </xf>
    <xf numFmtId="49" fontId="34" fillId="0" borderId="61" xfId="8644" applyNumberFormat="1" applyFont="1" applyBorder="1" applyAlignment="1">
      <alignment horizontal="center" wrapText="1"/>
    </xf>
    <xf numFmtId="2" fontId="130" fillId="0" borderId="52" xfId="0" applyNumberFormat="1" applyFont="1" applyBorder="1"/>
    <xf numFmtId="49" fontId="111" fillId="0" borderId="61" xfId="8644" applyNumberFormat="1" applyFont="1" applyBorder="1" applyAlignment="1">
      <alignment horizontal="left" wrapText="1"/>
    </xf>
    <xf numFmtId="49" fontId="111" fillId="0" borderId="61" xfId="8644" applyNumberFormat="1" applyFont="1" applyBorder="1" applyAlignment="1">
      <alignment horizontal="center" wrapText="1"/>
    </xf>
    <xf numFmtId="169" fontId="111" fillId="0" borderId="61" xfId="5" applyNumberFormat="1" applyFont="1" applyBorder="1" applyAlignment="1" applyProtection="1">
      <alignment horizontal="right"/>
    </xf>
    <xf numFmtId="169" fontId="158" fillId="0" borderId="61" xfId="5" applyNumberFormat="1" applyFont="1" applyBorder="1" applyAlignment="1" applyProtection="1">
      <alignment horizontal="right"/>
    </xf>
    <xf numFmtId="49" fontId="162" fillId="0" borderId="61" xfId="8644" applyNumberFormat="1" applyFont="1" applyBorder="1" applyAlignment="1">
      <alignment horizontal="left" wrapText="1"/>
    </xf>
    <xf numFmtId="4" fontId="37" fillId="0" borderId="43" xfId="5" applyNumberFormat="1" applyFont="1" applyBorder="1" applyAlignment="1" applyProtection="1">
      <alignment horizontal="right"/>
    </xf>
    <xf numFmtId="0" fontId="34" fillId="0" borderId="61" xfId="47506" applyFont="1" applyBorder="1" applyAlignment="1">
      <alignment horizontal="center" wrapText="1"/>
    </xf>
    <xf numFmtId="169" fontId="34" fillId="39" borderId="61" xfId="47513" applyNumberFormat="1" applyFont="1" applyFill="1" applyBorder="1" applyAlignment="1" applyProtection="1">
      <alignment horizontal="right"/>
      <protection locked="0"/>
    </xf>
    <xf numFmtId="0" fontId="89" fillId="39" borderId="50" xfId="47523" applyFont="1" applyFill="1" applyBorder="1" applyAlignment="1" applyProtection="1">
      <alignment horizontal="right"/>
      <protection locked="0"/>
    </xf>
    <xf numFmtId="4" fontId="37" fillId="39" borderId="43" xfId="5" applyNumberFormat="1" applyFont="1" applyFill="1" applyBorder="1" applyAlignment="1">
      <alignment horizontal="right"/>
      <protection locked="0"/>
    </xf>
    <xf numFmtId="37" fontId="105" fillId="0" borderId="0" xfId="1" applyNumberFormat="1" applyFont="1" applyAlignment="1" applyProtection="1">
      <alignment horizontal="center"/>
    </xf>
    <xf numFmtId="0" fontId="105" fillId="0" borderId="0" xfId="1" applyFont="1" applyAlignment="1" applyProtection="1">
      <alignment horizontal="left" wrapText="1"/>
    </xf>
    <xf numFmtId="0" fontId="105" fillId="0" borderId="0" xfId="1" applyFont="1" applyAlignment="1" applyProtection="1">
      <alignment horizontal="center" wrapText="1"/>
    </xf>
    <xf numFmtId="169" fontId="105" fillId="0" borderId="0" xfId="1" applyNumberFormat="1" applyFont="1" applyAlignment="1" applyProtection="1">
      <alignment horizontal="right"/>
    </xf>
    <xf numFmtId="37" fontId="103" fillId="0" borderId="0" xfId="4" applyNumberFormat="1" applyFont="1" applyAlignment="1" applyProtection="1">
      <alignment horizontal="center"/>
    </xf>
    <xf numFmtId="0" fontId="103" fillId="0" borderId="0" xfId="4" applyFont="1" applyAlignment="1" applyProtection="1">
      <alignment horizontal="left" wrapText="1"/>
    </xf>
    <xf numFmtId="0" fontId="103" fillId="0" borderId="0" xfId="4" applyFont="1" applyAlignment="1" applyProtection="1">
      <alignment horizontal="center" wrapText="1"/>
    </xf>
    <xf numFmtId="169" fontId="103" fillId="0" borderId="0" xfId="4" applyNumberFormat="1" applyFont="1" applyAlignment="1" applyProtection="1">
      <alignment horizontal="right"/>
    </xf>
    <xf numFmtId="0" fontId="34" fillId="0" borderId="61" xfId="26" applyFont="1" applyBorder="1" applyAlignment="1">
      <alignment horizontal="left" wrapText="1"/>
    </xf>
    <xf numFmtId="0" fontId="34" fillId="0" borderId="61" xfId="26" applyFont="1" applyBorder="1" applyAlignment="1">
      <alignment horizontal="center" wrapText="1"/>
    </xf>
    <xf numFmtId="0" fontId="112" fillId="0" borderId="43" xfId="5" applyFont="1" applyBorder="1" applyAlignment="1" applyProtection="1">
      <alignment horizontal="left"/>
    </xf>
    <xf numFmtId="0" fontId="113" fillId="0" borderId="54" xfId="1" applyFont="1" applyBorder="1" applyAlignment="1" applyProtection="1">
      <alignment horizontal="center" wrapText="1"/>
    </xf>
    <xf numFmtId="169" fontId="113" fillId="0" borderId="54" xfId="1" applyNumberFormat="1" applyFont="1" applyBorder="1" applyAlignment="1" applyProtection="1">
      <alignment horizontal="right"/>
    </xf>
    <xf numFmtId="4" fontId="113" fillId="0" borderId="99" xfId="1" applyNumberFormat="1" applyFont="1" applyBorder="1" applyAlignment="1" applyProtection="1">
      <alignment horizontal="right"/>
    </xf>
    <xf numFmtId="4" fontId="113" fillId="0" borderId="54" xfId="1" applyNumberFormat="1" applyFont="1" applyBorder="1" applyAlignment="1" applyProtection="1">
      <alignment horizontal="right"/>
    </xf>
    <xf numFmtId="169" fontId="109" fillId="0" borderId="43" xfId="1" applyNumberFormat="1" applyFont="1" applyBorder="1" applyAlignment="1" applyProtection="1">
      <alignment horizontal="right"/>
    </xf>
    <xf numFmtId="169" fontId="34" fillId="39" borderId="61" xfId="26" applyNumberFormat="1" applyFont="1" applyFill="1" applyBorder="1" applyAlignment="1" applyProtection="1">
      <alignment horizontal="right"/>
      <protection locked="0"/>
    </xf>
    <xf numFmtId="4" fontId="109" fillId="39" borderId="43" xfId="1" applyNumberFormat="1" applyFont="1" applyFill="1" applyBorder="1" applyAlignment="1">
      <alignment horizontal="right"/>
      <protection locked="0"/>
    </xf>
    <xf numFmtId="0" fontId="34" fillId="0" borderId="61" xfId="23802" applyFont="1" applyBorder="1" applyAlignment="1">
      <alignment horizontal="left" wrapText="1"/>
    </xf>
    <xf numFmtId="0" fontId="34" fillId="0" borderId="61" xfId="23802" applyFont="1" applyBorder="1" applyAlignment="1">
      <alignment horizontal="center" wrapText="1"/>
    </xf>
    <xf numFmtId="169" fontId="34" fillId="0" borderId="61" xfId="23802" applyNumberFormat="1" applyFont="1" applyBorder="1" applyAlignment="1">
      <alignment horizontal="right"/>
    </xf>
    <xf numFmtId="4" fontId="34" fillId="0" borderId="61" xfId="5" applyNumberFormat="1" applyFont="1" applyBorder="1" applyAlignment="1" applyProtection="1">
      <alignment horizontal="right"/>
    </xf>
    <xf numFmtId="0" fontId="34" fillId="0" borderId="61" xfId="8644" applyFont="1" applyBorder="1" applyAlignment="1">
      <alignment horizontal="left" wrapText="1"/>
    </xf>
    <xf numFmtId="0" fontId="34" fillId="0" borderId="61" xfId="8644" applyFont="1" applyBorder="1" applyAlignment="1">
      <alignment horizontal="center" wrapText="1"/>
    </xf>
    <xf numFmtId="169" fontId="34" fillId="0" borderId="61" xfId="8644" applyNumberFormat="1" applyFont="1" applyBorder="1" applyAlignment="1">
      <alignment horizontal="right"/>
    </xf>
    <xf numFmtId="37" fontId="103" fillId="0" borderId="0" xfId="4" applyNumberFormat="1" applyFont="1" applyAlignment="1" applyProtection="1">
      <alignment horizontal="left"/>
    </xf>
    <xf numFmtId="0" fontId="83" fillId="39" borderId="0" xfId="23817" applyFill="1" applyAlignment="1" applyProtection="1">
      <alignment vertical="center"/>
      <protection locked="0"/>
    </xf>
    <xf numFmtId="170" fontId="157" fillId="39" borderId="42" xfId="23817" applyNumberFormat="1" applyFont="1" applyFill="1" applyBorder="1" applyAlignment="1">
      <alignment vertical="center"/>
    </xf>
    <xf numFmtId="39" fontId="132" fillId="0" borderId="0" xfId="47533" applyNumberFormat="1" applyFont="1" applyAlignment="1">
      <alignment wrapText="1"/>
    </xf>
    <xf numFmtId="37" fontId="105" fillId="0" borderId="0" xfId="47534" applyNumberFormat="1" applyFont="1" applyAlignment="1">
      <alignment horizontal="center"/>
    </xf>
    <xf numFmtId="0" fontId="105" fillId="0" borderId="0" xfId="47534" applyFont="1" applyAlignment="1">
      <alignment horizontal="left" wrapText="1"/>
    </xf>
    <xf numFmtId="0" fontId="105" fillId="0" borderId="0" xfId="47534" applyFont="1" applyAlignment="1">
      <alignment horizontal="center" wrapText="1"/>
    </xf>
    <xf numFmtId="169" fontId="105" fillId="0" borderId="0" xfId="47534" applyNumberFormat="1" applyFont="1" applyAlignment="1">
      <alignment horizontal="right"/>
    </xf>
    <xf numFmtId="39" fontId="105" fillId="0" borderId="0" xfId="47534" applyNumberFormat="1" applyFont="1" applyAlignment="1">
      <alignment horizontal="right"/>
    </xf>
    <xf numFmtId="39" fontId="103" fillId="0" borderId="0" xfId="47534" applyNumberFormat="1" applyFont="1" applyAlignment="1">
      <alignment horizontal="right"/>
    </xf>
    <xf numFmtId="37" fontId="34" fillId="0" borderId="64" xfId="47534" applyNumberFormat="1" applyFont="1" applyBorder="1" applyAlignment="1">
      <alignment horizontal="center"/>
    </xf>
    <xf numFmtId="0" fontId="103" fillId="0" borderId="64" xfId="47534" applyFont="1" applyBorder="1" applyAlignment="1">
      <alignment horizontal="left" wrapText="1"/>
    </xf>
    <xf numFmtId="0" fontId="103" fillId="0" borderId="64" xfId="47534" applyFont="1" applyBorder="1" applyAlignment="1">
      <alignment wrapText="1"/>
    </xf>
    <xf numFmtId="169" fontId="103" fillId="0" borderId="0" xfId="47534" applyNumberFormat="1" applyFont="1" applyAlignment="1">
      <alignment horizontal="right"/>
    </xf>
    <xf numFmtId="0" fontId="153" fillId="0" borderId="61" xfId="4" applyFont="1" applyBorder="1" applyAlignment="1" applyProtection="1">
      <alignment horizontal="left" wrapText="1"/>
    </xf>
    <xf numFmtId="0" fontId="153" fillId="0" borderId="61" xfId="5" applyFont="1" applyBorder="1" applyAlignment="1" applyProtection="1">
      <alignment horizontal="left" wrapText="1" shrinkToFit="1"/>
    </xf>
    <xf numFmtId="4" fontId="153" fillId="0" borderId="61" xfId="47523" applyNumberFormat="1" applyFont="1" applyBorder="1" applyAlignment="1">
      <alignment horizontal="right"/>
    </xf>
    <xf numFmtId="37" fontId="103" fillId="0" borderId="0" xfId="47534" applyNumberFormat="1" applyFont="1" applyAlignment="1">
      <alignment horizontal="center"/>
    </xf>
    <xf numFmtId="0" fontId="103" fillId="0" borderId="0" xfId="47534" applyFont="1" applyAlignment="1">
      <alignment horizontal="left" wrapText="1"/>
    </xf>
    <xf numFmtId="0" fontId="103" fillId="0" borderId="53" xfId="47534" applyFont="1" applyBorder="1" applyAlignment="1">
      <alignment wrapText="1"/>
    </xf>
    <xf numFmtId="49" fontId="112" fillId="0" borderId="43" xfId="5" applyNumberFormat="1" applyFont="1" applyBorder="1" applyAlignment="1" applyProtection="1">
      <alignment horizontal="center"/>
    </xf>
    <xf numFmtId="49" fontId="89" fillId="0" borderId="61" xfId="5" applyNumberFormat="1" applyFont="1" applyBorder="1" applyAlignment="1" applyProtection="1">
      <alignment horizontal="center" wrapText="1"/>
    </xf>
    <xf numFmtId="169" fontId="89" fillId="0" borderId="61" xfId="47534" applyNumberFormat="1" applyFont="1" applyBorder="1" applyAlignment="1">
      <alignment horizontal="right"/>
    </xf>
    <xf numFmtId="0" fontId="89" fillId="0" borderId="61" xfId="5" applyFont="1" applyBorder="1" applyAlignment="1" applyProtection="1">
      <alignment wrapText="1"/>
    </xf>
    <xf numFmtId="37" fontId="34" fillId="0" borderId="64" xfId="47523" applyNumberFormat="1" applyFont="1" applyBorder="1" applyAlignment="1">
      <alignment horizontal="center"/>
    </xf>
    <xf numFmtId="169" fontId="153" fillId="0" borderId="61" xfId="5" applyNumberFormat="1" applyFont="1" applyBorder="1" applyAlignment="1" applyProtection="1">
      <alignment horizontal="right"/>
    </xf>
    <xf numFmtId="169" fontId="103" fillId="0" borderId="64" xfId="47534" applyNumberFormat="1" applyFont="1" applyBorder="1" applyAlignment="1">
      <alignment horizontal="right"/>
    </xf>
    <xf numFmtId="39" fontId="103" fillId="0" borderId="64" xfId="47534" applyNumberFormat="1" applyFont="1" applyBorder="1" applyAlignment="1">
      <alignment horizontal="right"/>
    </xf>
    <xf numFmtId="0" fontId="103" fillId="0" borderId="0" xfId="47537" applyFont="1" applyAlignment="1">
      <alignment horizontal="left" wrapText="1"/>
    </xf>
    <xf numFmtId="4" fontId="34" fillId="39" borderId="61" xfId="47523" applyNumberFormat="1" applyFont="1" applyFill="1" applyBorder="1" applyAlignment="1" applyProtection="1">
      <alignment horizontal="right"/>
      <protection locked="0"/>
    </xf>
    <xf numFmtId="2" fontId="112" fillId="39" borderId="43" xfId="0" applyNumberFormat="1" applyFont="1" applyFill="1" applyBorder="1" applyProtection="1">
      <protection locked="0"/>
    </xf>
    <xf numFmtId="169" fontId="109" fillId="0" borderId="0" xfId="1" applyNumberFormat="1" applyFont="1" applyAlignment="1" applyProtection="1">
      <alignment horizontal="right"/>
    </xf>
    <xf numFmtId="172" fontId="34" fillId="39" borderId="43" xfId="4" applyNumberFormat="1" applyFont="1" applyFill="1" applyBorder="1" applyAlignment="1" applyProtection="1"/>
    <xf numFmtId="0" fontId="83" fillId="0" borderId="22" xfId="23817" applyBorder="1" applyAlignment="1">
      <alignment vertical="center"/>
    </xf>
    <xf numFmtId="0" fontId="191" fillId="39" borderId="0" xfId="23817" applyFont="1" applyFill="1"/>
    <xf numFmtId="0" fontId="29" fillId="0" borderId="0" xfId="7" applyFont="1" applyAlignment="1" applyProtection="1">
      <alignment horizontal="left" vertical="center"/>
    </xf>
    <xf numFmtId="0" fontId="30" fillId="0" borderId="0" xfId="7" applyFont="1" applyAlignment="1" applyProtection="1">
      <alignment horizontal="left" vertical="center"/>
    </xf>
    <xf numFmtId="0" fontId="29" fillId="0" borderId="0" xfId="7" applyFont="1" applyAlignment="1" applyProtection="1">
      <alignment horizontal="left" vertical="center" wrapText="1"/>
    </xf>
    <xf numFmtId="0" fontId="123" fillId="0" borderId="0" xfId="47565" applyFont="1" applyAlignment="1">
      <alignment horizontal="left" vertical="center" wrapText="1"/>
    </xf>
    <xf numFmtId="0" fontId="30" fillId="0" borderId="0" xfId="7" applyFont="1" applyAlignment="1" applyProtection="1">
      <alignment horizontal="left" vertical="top"/>
    </xf>
    <xf numFmtId="0" fontId="29" fillId="0" borderId="0" xfId="7" applyFont="1" applyAlignment="1" applyProtection="1">
      <alignment horizontal="left"/>
    </xf>
    <xf numFmtId="0" fontId="30" fillId="0" borderId="0" xfId="7" applyFont="1" applyAlignment="1" applyProtection="1">
      <alignment horizontal="left"/>
    </xf>
    <xf numFmtId="0" fontId="30" fillId="0" borderId="0" xfId="7" applyFont="1" applyAlignment="1" applyProtection="1">
      <alignment horizontal="left" wrapText="1"/>
    </xf>
    <xf numFmtId="0" fontId="216" fillId="0" borderId="0" xfId="1" applyFont="1" applyAlignment="1" applyProtection="1">
      <alignment vertical="center" wrapText="1"/>
    </xf>
    <xf numFmtId="0" fontId="122" fillId="0" borderId="0" xfId="47565" applyFont="1" applyAlignment="1">
      <alignment wrapText="1"/>
    </xf>
    <xf numFmtId="0" fontId="41" fillId="0" borderId="0" xfId="7" applyFont="1" applyAlignment="1" applyProtection="1">
      <alignment horizontal="left" vertical="center"/>
    </xf>
    <xf numFmtId="0" fontId="41" fillId="0" borderId="0" xfId="7" applyFont="1" applyAlignment="1" applyProtection="1">
      <alignment horizontal="left"/>
    </xf>
    <xf numFmtId="0" fontId="34" fillId="0" borderId="0" xfId="7" applyFont="1" applyAlignment="1" applyProtection="1">
      <alignment horizontal="left"/>
    </xf>
    <xf numFmtId="0" fontId="34" fillId="0" borderId="0" xfId="7" applyFont="1" applyAlignment="1" applyProtection="1">
      <alignment horizontal="left" vertical="top"/>
    </xf>
    <xf numFmtId="169" fontId="30" fillId="0" borderId="0" xfId="7" applyNumberFormat="1" applyFont="1" applyAlignment="1" applyProtection="1">
      <alignment horizontal="left" vertical="top"/>
    </xf>
    <xf numFmtId="0" fontId="30" fillId="0" borderId="0" xfId="7" applyFont="1" applyAlignment="1" applyProtection="1">
      <alignment horizontal="left" vertical="top" wrapText="1"/>
    </xf>
    <xf numFmtId="0" fontId="122" fillId="0" borderId="0" xfId="47565" applyFont="1" applyAlignment="1">
      <alignment horizontal="left" wrapText="1"/>
    </xf>
    <xf numFmtId="0" fontId="34" fillId="0" borderId="0" xfId="7" applyFont="1" applyAlignment="1" applyProtection="1">
      <alignment horizontal="left" vertical="center"/>
    </xf>
    <xf numFmtId="14" fontId="30" fillId="0" borderId="0" xfId="7" applyNumberFormat="1" applyFont="1" applyAlignment="1" applyProtection="1">
      <alignment horizontal="left" vertical="center"/>
    </xf>
    <xf numFmtId="176" fontId="30" fillId="0" borderId="0" xfId="7" applyNumberFormat="1" applyFont="1" applyAlignment="1" applyProtection="1">
      <alignment horizontal="left" vertical="center"/>
    </xf>
    <xf numFmtId="0" fontId="106" fillId="0" borderId="0" xfId="7" applyFont="1" applyAlignment="1" applyProtection="1">
      <alignment horizontal="left"/>
    </xf>
    <xf numFmtId="0" fontId="106" fillId="0" borderId="0" xfId="7" applyFont="1" applyAlignment="1" applyProtection="1">
      <alignment horizontal="center"/>
    </xf>
    <xf numFmtId="39" fontId="121" fillId="0" borderId="66" xfId="23785" applyNumberFormat="1" applyFont="1" applyBorder="1" applyAlignment="1" applyProtection="1">
      <alignment horizontal="right" wrapText="1"/>
    </xf>
    <xf numFmtId="49" fontId="118" fillId="0" borderId="61" xfId="23785" applyNumberFormat="1" applyFont="1" applyBorder="1" applyAlignment="1" applyProtection="1">
      <alignment horizontal="center"/>
    </xf>
    <xf numFmtId="49" fontId="118" fillId="0" borderId="61" xfId="23827" applyNumberFormat="1" applyFont="1" applyBorder="1" applyAlignment="1" applyProtection="1">
      <alignment horizontal="left" wrapText="1" indent="2"/>
    </xf>
    <xf numFmtId="172" fontId="34" fillId="0" borderId="61" xfId="22827" applyNumberFormat="1" applyFont="1" applyFill="1" applyBorder="1" applyAlignment="1" applyProtection="1">
      <alignment horizontal="right"/>
    </xf>
    <xf numFmtId="39" fontId="118" fillId="0" borderId="61" xfId="23827" applyNumberFormat="1" applyFont="1" applyBorder="1" applyAlignment="1" applyProtection="1">
      <alignment horizontal="right"/>
    </xf>
    <xf numFmtId="49" fontId="118" fillId="0" borderId="61" xfId="23827" applyNumberFormat="1" applyFont="1" applyBorder="1" applyAlignment="1" applyProtection="1">
      <alignment horizontal="left" indent="2"/>
    </xf>
    <xf numFmtId="4" fontId="118" fillId="0" borderId="61" xfId="23827" applyNumberFormat="1" applyFont="1" applyBorder="1" applyAlignment="1" applyProtection="1">
      <alignment horizontal="center"/>
    </xf>
    <xf numFmtId="49" fontId="118" fillId="0" borderId="61" xfId="23785" applyNumberFormat="1" applyFont="1" applyBorder="1" applyAlignment="1" applyProtection="1">
      <alignment horizontal="center" wrapText="1"/>
    </xf>
    <xf numFmtId="49" fontId="34" fillId="0" borderId="61" xfId="23785" applyNumberFormat="1" applyFont="1" applyBorder="1" applyAlignment="1" applyProtection="1">
      <alignment horizontal="center"/>
    </xf>
    <xf numFmtId="0" fontId="34" fillId="0" borderId="61" xfId="23785" applyFont="1" applyBorder="1" applyAlignment="1" applyProtection="1">
      <alignment horizontal="center" wrapText="1"/>
    </xf>
    <xf numFmtId="37" fontId="34" fillId="0" borderId="61" xfId="23785" applyNumberFormat="1" applyFont="1" applyBorder="1" applyAlignment="1" applyProtection="1">
      <alignment horizontal="center" wrapText="1"/>
    </xf>
    <xf numFmtId="0" fontId="80" fillId="0" borderId="0" xfId="23784" applyAlignment="1" applyProtection="1">
      <alignment vertical="top"/>
    </xf>
    <xf numFmtId="169" fontId="34" fillId="0" borderId="0" xfId="23785" applyNumberFormat="1" applyFont="1" applyAlignment="1" applyProtection="1">
      <alignment horizontal="right"/>
    </xf>
    <xf numFmtId="39" fontId="92" fillId="0" borderId="0" xfId="23800" applyNumberFormat="1" applyFont="1" applyAlignment="1">
      <alignment horizontal="right" wrapText="1"/>
    </xf>
    <xf numFmtId="0" fontId="125" fillId="0" borderId="0" xfId="23784" applyFont="1" applyAlignment="1" applyProtection="1">
      <alignment vertical="top"/>
    </xf>
    <xf numFmtId="39" fontId="118" fillId="39" borderId="61" xfId="23827" applyNumberFormat="1" applyFont="1" applyFill="1" applyBorder="1" applyAlignment="1" applyProtection="1">
      <alignment horizontal="right"/>
      <protection locked="0"/>
    </xf>
    <xf numFmtId="39" fontId="105" fillId="0" borderId="0" xfId="47559" applyNumberFormat="1" applyFont="1" applyAlignment="1" applyProtection="1">
      <alignment horizontal="right"/>
    </xf>
    <xf numFmtId="39" fontId="171" fillId="39" borderId="9" xfId="47559" applyNumberFormat="1" applyFont="1" applyFill="1" applyBorder="1" applyAlignment="1">
      <alignment horizontal="right"/>
      <protection locked="0"/>
    </xf>
    <xf numFmtId="39" fontId="214" fillId="39" borderId="9" xfId="47559" applyNumberFormat="1" applyFont="1" applyFill="1" applyBorder="1" applyAlignment="1">
      <alignment horizontal="right"/>
      <protection locked="0"/>
    </xf>
    <xf numFmtId="4" fontId="215" fillId="39" borderId="42" xfId="0" applyNumberFormat="1" applyFont="1" applyFill="1" applyBorder="1" applyAlignment="1" applyProtection="1">
      <alignment vertical="center"/>
      <protection locked="0"/>
    </xf>
    <xf numFmtId="4" fontId="218" fillId="0" borderId="57" xfId="5" applyNumberFormat="1" applyFont="1" applyBorder="1" applyAlignment="1" applyProtection="1">
      <alignment horizontal="right"/>
    </xf>
    <xf numFmtId="4" fontId="47" fillId="39" borderId="57" xfId="5" applyNumberFormat="1" applyFont="1" applyFill="1" applyBorder="1" applyAlignment="1">
      <alignment horizontal="right"/>
      <protection locked="0"/>
    </xf>
    <xf numFmtId="4" fontId="47" fillId="39" borderId="61" xfId="5" applyNumberFormat="1" applyFont="1" applyFill="1" applyBorder="1" applyAlignment="1">
      <alignment horizontal="right"/>
      <protection locked="0"/>
    </xf>
    <xf numFmtId="178" fontId="196" fillId="39" borderId="46" xfId="8644" applyNumberFormat="1" applyFont="1" applyFill="1" applyBorder="1" applyAlignment="1" applyProtection="1">
      <alignment horizontal="center"/>
      <protection locked="0"/>
    </xf>
    <xf numFmtId="39" fontId="88" fillId="0" borderId="9" xfId="47559" applyNumberFormat="1" applyFont="1" applyBorder="1" applyAlignment="1" applyProtection="1">
      <alignment horizontal="right"/>
    </xf>
    <xf numFmtId="39" fontId="34" fillId="0" borderId="9" xfId="47559" applyNumberFormat="1" applyFont="1" applyBorder="1" applyAlignment="1" applyProtection="1">
      <alignment horizontal="right"/>
    </xf>
    <xf numFmtId="39" fontId="80" fillId="0" borderId="0" xfId="47559" applyNumberFormat="1" applyAlignment="1" applyProtection="1">
      <alignment horizontal="right" vertical="top"/>
    </xf>
    <xf numFmtId="39" fontId="131" fillId="0" borderId="9" xfId="47559" applyNumberFormat="1" applyFont="1" applyBorder="1" applyAlignment="1" applyProtection="1">
      <alignment horizontal="right"/>
    </xf>
    <xf numFmtId="39" fontId="54" fillId="0" borderId="9" xfId="47559" applyNumberFormat="1" applyFont="1" applyBorder="1" applyAlignment="1" applyProtection="1">
      <alignment horizontal="right"/>
    </xf>
    <xf numFmtId="0" fontId="83" fillId="0" borderId="21" xfId="23817" applyBorder="1" applyAlignment="1">
      <alignment vertical="center"/>
    </xf>
    <xf numFmtId="0" fontId="189" fillId="0" borderId="28" xfId="23817" applyFont="1" applyBorder="1" applyAlignment="1">
      <alignment horizontal="left" vertical="center"/>
    </xf>
    <xf numFmtId="0" fontId="189" fillId="0" borderId="0" xfId="23817" applyFont="1" applyAlignment="1">
      <alignment horizontal="center" vertical="center"/>
    </xf>
    <xf numFmtId="166" fontId="189" fillId="0" borderId="0" xfId="23817" applyNumberFormat="1" applyFont="1" applyAlignment="1">
      <alignment vertical="center"/>
    </xf>
    <xf numFmtId="166" fontId="189" fillId="0" borderId="27" xfId="23817" applyNumberFormat="1" applyFont="1" applyBorder="1" applyAlignment="1">
      <alignment vertical="center"/>
    </xf>
    <xf numFmtId="0" fontId="157" fillId="0" borderId="0" xfId="23817" applyFont="1" applyAlignment="1">
      <alignment horizontal="left" vertical="center"/>
    </xf>
    <xf numFmtId="0" fontId="83" fillId="0" borderId="0" xfId="23817" applyAlignment="1">
      <alignment horizontal="left" vertical="center"/>
    </xf>
    <xf numFmtId="4" fontId="83" fillId="0" borderId="0" xfId="23817" applyNumberFormat="1" applyAlignment="1">
      <alignment vertical="center"/>
    </xf>
    <xf numFmtId="0" fontId="156" fillId="0" borderId="21" xfId="23817" applyFont="1" applyBorder="1" applyAlignment="1">
      <alignment vertical="center"/>
    </xf>
    <xf numFmtId="0" fontId="208" fillId="0" borderId="28" xfId="23817" applyFont="1" applyBorder="1" applyAlignment="1">
      <alignment horizontal="left" vertical="center"/>
    </xf>
    <xf numFmtId="0" fontId="208" fillId="0" borderId="0" xfId="23817" applyFont="1" applyAlignment="1">
      <alignment horizontal="center" vertical="center"/>
    </xf>
    <xf numFmtId="49" fontId="208" fillId="0" borderId="42" xfId="23817" applyNumberFormat="1" applyFont="1" applyBorder="1" applyAlignment="1" applyProtection="1">
      <alignment horizontal="center" vertical="center"/>
      <protection locked="0"/>
    </xf>
    <xf numFmtId="0" fontId="49" fillId="40" borderId="61" xfId="5" applyFont="1" applyFill="1" applyBorder="1" applyAlignment="1" applyProtection="1">
      <alignment horizontal="left" wrapText="1"/>
    </xf>
    <xf numFmtId="0" fontId="47" fillId="40" borderId="61" xfId="5" applyFont="1" applyFill="1" applyBorder="1" applyAlignment="1" applyProtection="1">
      <alignment horizontal="left" wrapText="1" indent="1"/>
    </xf>
    <xf numFmtId="4" fontId="47" fillId="40" borderId="61" xfId="5" applyNumberFormat="1" applyFont="1" applyFill="1" applyBorder="1" applyAlignment="1" applyProtection="1">
      <alignment horizontal="right"/>
    </xf>
    <xf numFmtId="169" fontId="34" fillId="0" borderId="0" xfId="5" applyNumberFormat="1" applyFont="1" applyAlignment="1" applyProtection="1">
      <alignment horizontal="right"/>
    </xf>
    <xf numFmtId="169" fontId="34" fillId="0" borderId="0" xfId="5" applyNumberFormat="1" applyFont="1" applyAlignment="1">
      <alignment horizontal="right"/>
      <protection locked="0"/>
    </xf>
    <xf numFmtId="169" fontId="113" fillId="0" borderId="65" xfId="1" applyNumberFormat="1" applyFont="1" applyBorder="1" applyAlignment="1" applyProtection="1">
      <alignment horizontal="right"/>
    </xf>
    <xf numFmtId="169" fontId="109" fillId="0" borderId="65" xfId="1" applyNumberFormat="1" applyFont="1" applyBorder="1" applyAlignment="1" applyProtection="1">
      <alignment horizontal="right"/>
    </xf>
    <xf numFmtId="169" fontId="113" fillId="0" borderId="65" xfId="1" applyNumberFormat="1" applyFont="1" applyBorder="1" applyAlignment="1">
      <alignment horizontal="right"/>
      <protection locked="0"/>
    </xf>
    <xf numFmtId="169" fontId="109" fillId="0" borderId="65" xfId="1" applyNumberFormat="1" applyFont="1" applyBorder="1" applyAlignment="1">
      <alignment horizontal="right"/>
      <protection locked="0"/>
    </xf>
    <xf numFmtId="169" fontId="89" fillId="0" borderId="0" xfId="47510" applyNumberFormat="1" applyFont="1" applyAlignment="1">
      <alignment horizontal="right"/>
    </xf>
    <xf numFmtId="169" fontId="89" fillId="0" borderId="0" xfId="5" applyNumberFormat="1" applyFont="1" applyAlignment="1" applyProtection="1">
      <alignment horizontal="right"/>
    </xf>
    <xf numFmtId="169" fontId="34" fillId="39" borderId="0" xfId="5" applyNumberFormat="1" applyFont="1" applyFill="1" applyAlignment="1">
      <alignment horizontal="right"/>
      <protection locked="0"/>
    </xf>
    <xf numFmtId="169" fontId="113" fillId="0" borderId="99" xfId="1" applyNumberFormat="1" applyFont="1" applyBorder="1" applyAlignment="1" applyProtection="1">
      <alignment horizontal="right"/>
    </xf>
    <xf numFmtId="169" fontId="89" fillId="0" borderId="0" xfId="47534" applyNumberFormat="1" applyFont="1" applyAlignment="1">
      <alignment horizontal="right"/>
    </xf>
    <xf numFmtId="169" fontId="34" fillId="0" borderId="60" xfId="5" applyNumberFormat="1" applyFont="1" applyBorder="1" applyAlignment="1" applyProtection="1">
      <alignment horizontal="right"/>
    </xf>
    <xf numFmtId="169" fontId="34" fillId="39" borderId="61" xfId="47555" applyNumberFormat="1" applyFont="1" applyFill="1" applyBorder="1" applyAlignment="1">
      <alignment horizontal="right"/>
    </xf>
    <xf numFmtId="172" fontId="34" fillId="39" borderId="43" xfId="8644" applyNumberFormat="1" applyFont="1" applyFill="1" applyBorder="1" applyProtection="1">
      <protection locked="0"/>
    </xf>
    <xf numFmtId="172" fontId="34" fillId="39" borderId="43" xfId="8644" applyNumberFormat="1" applyFont="1" applyFill="1" applyBorder="1"/>
    <xf numFmtId="4" fontId="34" fillId="0" borderId="43" xfId="8644" applyNumberFormat="1" applyFont="1" applyBorder="1" applyAlignment="1" applyProtection="1">
      <alignment horizontal="right"/>
      <protection locked="0"/>
    </xf>
    <xf numFmtId="169" fontId="34" fillId="0" borderId="0" xfId="5" applyNumberFormat="1" applyFont="1" applyFill="1" applyAlignment="1" applyProtection="1">
      <alignment horizontal="right"/>
    </xf>
    <xf numFmtId="169" fontId="34" fillId="0" borderId="61" xfId="5" applyNumberFormat="1" applyFont="1" applyFill="1" applyBorder="1" applyAlignment="1">
      <alignment horizontal="right"/>
      <protection locked="0"/>
    </xf>
    <xf numFmtId="37" fontId="34" fillId="0" borderId="61" xfId="5" applyNumberFormat="1" applyFont="1" applyFill="1" applyBorder="1" applyAlignment="1" applyProtection="1">
      <alignment horizontal="center"/>
      <protection hidden="1"/>
    </xf>
    <xf numFmtId="0" fontId="34" fillId="0" borderId="61" xfId="5" applyFont="1" applyFill="1" applyBorder="1" applyAlignment="1" applyProtection="1">
      <alignment horizontal="left" wrapText="1"/>
      <protection hidden="1"/>
    </xf>
    <xf numFmtId="0" fontId="34" fillId="0" borderId="61" xfId="5" applyFont="1" applyFill="1" applyBorder="1" applyAlignment="1" applyProtection="1">
      <alignment horizontal="center" wrapText="1"/>
      <protection hidden="1"/>
    </xf>
    <xf numFmtId="169" fontId="34" fillId="0" borderId="61" xfId="5" applyNumberFormat="1" applyFont="1" applyFill="1" applyBorder="1" applyAlignment="1" applyProtection="1">
      <alignment horizontal="right"/>
      <protection hidden="1"/>
    </xf>
    <xf numFmtId="0" fontId="34" fillId="0" borderId="61" xfId="5" applyFont="1" applyFill="1" applyBorder="1" applyAlignment="1">
      <alignment horizontal="left" wrapText="1"/>
      <protection locked="0"/>
    </xf>
    <xf numFmtId="0" fontId="34" fillId="0" borderId="61" xfId="5" applyFont="1" applyFill="1" applyBorder="1" applyAlignment="1">
      <alignment horizontal="center" wrapText="1"/>
      <protection locked="0"/>
    </xf>
    <xf numFmtId="37" fontId="34" fillId="0" borderId="61" xfId="5" applyNumberFormat="1" applyFont="1" applyFill="1" applyBorder="1" applyAlignment="1">
      <alignment horizontal="center"/>
      <protection locked="0"/>
    </xf>
    <xf numFmtId="169" fontId="109" fillId="0" borderId="61" xfId="5" applyNumberFormat="1" applyFont="1" applyFill="1" applyBorder="1" applyAlignment="1" applyProtection="1">
      <alignment horizontal="right"/>
    </xf>
    <xf numFmtId="37" fontId="112" fillId="0" borderId="43" xfId="5" applyNumberFormat="1" applyFont="1" applyFill="1" applyBorder="1" applyAlignment="1" applyProtection="1">
      <alignment horizontal="center"/>
      <protection hidden="1"/>
    </xf>
    <xf numFmtId="0" fontId="89" fillId="0" borderId="61" xfId="5" applyFont="1" applyFill="1" applyBorder="1" applyAlignment="1" applyProtection="1">
      <alignment horizontal="left" wrapText="1"/>
    </xf>
    <xf numFmtId="0" fontId="112" fillId="0" borderId="43" xfId="4" applyFont="1" applyFill="1" applyBorder="1" applyAlignment="1" applyProtection="1">
      <alignment wrapText="1"/>
    </xf>
    <xf numFmtId="0" fontId="89" fillId="0" borderId="61" xfId="5" applyFont="1" applyFill="1" applyBorder="1" applyAlignment="1" applyProtection="1">
      <alignment horizontal="center" wrapText="1"/>
    </xf>
    <xf numFmtId="169" fontId="109" fillId="0" borderId="61" xfId="1" applyNumberFormat="1" applyFont="1" applyFill="1" applyBorder="1" applyAlignment="1" applyProtection="1">
      <alignment horizontal="right"/>
      <protection hidden="1"/>
    </xf>
    <xf numFmtId="0" fontId="112" fillId="0" borderId="43" xfId="4" applyFont="1" applyFill="1" applyBorder="1" applyAlignment="1">
      <alignment wrapText="1"/>
      <protection locked="0"/>
    </xf>
    <xf numFmtId="0" fontId="89" fillId="0" borderId="61" xfId="5" applyFont="1" applyFill="1" applyBorder="1" applyAlignment="1">
      <alignment horizontal="left" wrapText="1"/>
      <protection locked="0"/>
    </xf>
    <xf numFmtId="0" fontId="89" fillId="0" borderId="61" xfId="5" applyFont="1" applyFill="1" applyBorder="1" applyAlignment="1">
      <alignment horizontal="center" wrapText="1"/>
      <protection locked="0"/>
    </xf>
    <xf numFmtId="169" fontId="109" fillId="0" borderId="61" xfId="1" applyNumberFormat="1" applyFont="1" applyFill="1" applyBorder="1" applyAlignment="1">
      <alignment horizontal="right"/>
      <protection locked="0"/>
    </xf>
    <xf numFmtId="37" fontId="112" fillId="0" borderId="43" xfId="5" applyNumberFormat="1" applyFont="1" applyFill="1" applyBorder="1" applyAlignment="1">
      <alignment horizontal="center"/>
      <protection locked="0"/>
    </xf>
    <xf numFmtId="0" fontId="112" fillId="0" borderId="0" xfId="5" applyFont="1" applyAlignment="1" applyProtection="1">
      <alignment horizontal="left"/>
      <protection hidden="1"/>
    </xf>
    <xf numFmtId="0" fontId="27" fillId="0" borderId="0" xfId="1" applyAlignment="1" applyProtection="1">
      <alignment horizontal="left" vertical="top"/>
      <protection hidden="1"/>
    </xf>
    <xf numFmtId="0" fontId="42" fillId="0" borderId="28" xfId="0" applyFont="1" applyBorder="1"/>
    <xf numFmtId="0" fontId="147" fillId="0" borderId="68" xfId="47520" applyFont="1" applyBorder="1" applyAlignment="1">
      <alignment horizontal="left" vertical="center" wrapText="1" indent="5"/>
    </xf>
    <xf numFmtId="0" fontId="147" fillId="0" borderId="68" xfId="47520" applyFont="1" applyBorder="1" applyAlignment="1">
      <alignment horizontal="center" vertical="center"/>
    </xf>
    <xf numFmtId="0" fontId="140" fillId="0" borderId="69" xfId="47520" applyBorder="1" applyAlignment="1">
      <alignment horizontal="center" vertical="center"/>
    </xf>
    <xf numFmtId="0" fontId="150" fillId="0" borderId="55" xfId="47520" applyFont="1" applyBorder="1" applyAlignment="1">
      <alignment horizontal="center" vertical="center" wrapText="1"/>
    </xf>
    <xf numFmtId="0" fontId="150" fillId="0" borderId="70" xfId="47520" applyFont="1" applyBorder="1" applyAlignment="1">
      <alignment horizontal="center" vertical="center" wrapText="1"/>
    </xf>
    <xf numFmtId="0" fontId="150" fillId="0" borderId="76" xfId="47520" applyFont="1" applyBorder="1" applyAlignment="1">
      <alignment horizontal="center" vertical="center" wrapText="1"/>
    </xf>
    <xf numFmtId="0" fontId="150" fillId="0" borderId="72" xfId="47520" applyFont="1" applyBorder="1" applyAlignment="1">
      <alignment horizontal="center" vertical="center" wrapText="1"/>
    </xf>
    <xf numFmtId="0" fontId="147" fillId="0" borderId="78" xfId="47520" applyFont="1" applyBorder="1" applyAlignment="1">
      <alignment horizontal="center" vertical="center"/>
    </xf>
    <xf numFmtId="0" fontId="147" fillId="0" borderId="12" xfId="47520" applyFont="1" applyBorder="1" applyAlignment="1">
      <alignment horizontal="center" vertical="center"/>
    </xf>
    <xf numFmtId="0" fontId="147" fillId="0" borderId="74" xfId="47520" applyFont="1" applyBorder="1" applyAlignment="1">
      <alignment horizontal="center" vertical="center"/>
    </xf>
    <xf numFmtId="0" fontId="147" fillId="0" borderId="71" xfId="47520" applyFont="1" applyBorder="1" applyAlignment="1">
      <alignment horizontal="center" vertical="center"/>
    </xf>
    <xf numFmtId="0" fontId="147" fillId="0" borderId="11" xfId="47520" applyFont="1" applyBorder="1" applyAlignment="1">
      <alignment horizontal="center" vertical="center"/>
    </xf>
    <xf numFmtId="0" fontId="147" fillId="0" borderId="72" xfId="47520" applyFont="1" applyBorder="1" applyAlignment="1">
      <alignment horizontal="center" vertical="center"/>
    </xf>
    <xf numFmtId="0" fontId="99" fillId="0" borderId="78" xfId="47520" applyFont="1" applyBorder="1" applyAlignment="1">
      <alignment vertical="center"/>
    </xf>
    <xf numFmtId="0" fontId="99" fillId="0" borderId="12" xfId="47520" applyFont="1" applyBorder="1" applyAlignment="1">
      <alignment vertical="center"/>
    </xf>
    <xf numFmtId="0" fontId="99" fillId="0" borderId="13" xfId="47520" applyFont="1" applyBorder="1" applyAlignment="1">
      <alignment vertical="center"/>
    </xf>
    <xf numFmtId="0" fontId="99" fillId="0" borderId="73" xfId="47520" applyFont="1" applyBorder="1" applyAlignment="1">
      <alignment horizontal="center" vertical="center"/>
    </xf>
    <xf numFmtId="0" fontId="99" fillId="0" borderId="74" xfId="47520" applyFont="1" applyBorder="1" applyAlignment="1">
      <alignment horizontal="center" vertical="center"/>
    </xf>
    <xf numFmtId="0" fontId="30" fillId="39" borderId="79" xfId="47520" applyFont="1" applyFill="1" applyBorder="1" applyAlignment="1" applyProtection="1">
      <alignment horizontal="left"/>
      <protection locked="0"/>
    </xf>
    <xf numFmtId="0" fontId="30" fillId="39" borderId="80" xfId="47520" applyFont="1" applyFill="1" applyBorder="1" applyAlignment="1" applyProtection="1">
      <alignment horizontal="left"/>
      <protection locked="0"/>
    </xf>
    <xf numFmtId="0" fontId="30" fillId="39" borderId="81" xfId="47520" applyFont="1" applyFill="1" applyBorder="1" applyAlignment="1" applyProtection="1">
      <alignment horizontal="left"/>
      <protection locked="0"/>
    </xf>
    <xf numFmtId="0" fontId="30" fillId="0" borderId="82" xfId="47520" applyFont="1" applyBorder="1" applyAlignment="1">
      <alignment horizontal="center" vertical="center"/>
    </xf>
    <xf numFmtId="0" fontId="30" fillId="0" borderId="84" xfId="47520" applyFont="1" applyBorder="1" applyAlignment="1">
      <alignment horizontal="center" vertical="center"/>
    </xf>
    <xf numFmtId="0" fontId="30" fillId="0" borderId="17" xfId="47520" applyFont="1" applyBorder="1" applyAlignment="1">
      <alignment horizontal="center"/>
    </xf>
    <xf numFmtId="0" fontId="30" fillId="0" borderId="77" xfId="47520" applyFont="1" applyBorder="1" applyAlignment="1">
      <alignment horizontal="center"/>
    </xf>
    <xf numFmtId="0" fontId="30" fillId="0" borderId="73" xfId="47520" applyFont="1" applyBorder="1" applyAlignment="1">
      <alignment horizontal="center"/>
    </xf>
    <xf numFmtId="0" fontId="30" fillId="0" borderId="74" xfId="47520" applyFont="1" applyBorder="1" applyAlignment="1">
      <alignment horizontal="center"/>
    </xf>
    <xf numFmtId="0" fontId="30" fillId="0" borderId="55" xfId="47520" applyFont="1" applyBorder="1" applyAlignment="1">
      <alignment horizontal="center"/>
    </xf>
    <xf numFmtId="0" fontId="30" fillId="0" borderId="70" xfId="47520" applyFont="1" applyBorder="1" applyAlignment="1">
      <alignment horizontal="center"/>
    </xf>
    <xf numFmtId="0" fontId="30" fillId="0" borderId="76" xfId="47520" applyFont="1" applyBorder="1" applyAlignment="1">
      <alignment horizontal="center"/>
    </xf>
    <xf numFmtId="0" fontId="30" fillId="0" borderId="72" xfId="47520" applyFont="1" applyBorder="1" applyAlignment="1">
      <alignment horizontal="center"/>
    </xf>
    <xf numFmtId="0" fontId="30" fillId="0" borderId="86" xfId="47520" applyFont="1" applyBorder="1" applyAlignment="1">
      <alignment horizontal="center"/>
    </xf>
    <xf numFmtId="0" fontId="30" fillId="0" borderId="87" xfId="47520" applyFont="1" applyBorder="1" applyAlignment="1">
      <alignment horizontal="center"/>
    </xf>
    <xf numFmtId="0" fontId="30" fillId="0" borderId="88" xfId="47520" applyFont="1" applyBorder="1" applyAlignment="1">
      <alignment horizontal="center"/>
    </xf>
    <xf numFmtId="0" fontId="30" fillId="0" borderId="86" xfId="47520" applyFont="1" applyBorder="1" applyAlignment="1">
      <alignment horizontal="center" vertical="center"/>
    </xf>
    <xf numFmtId="0" fontId="30" fillId="0" borderId="90" xfId="47520" applyFont="1" applyBorder="1" applyAlignment="1">
      <alignment horizontal="center" vertical="center"/>
    </xf>
    <xf numFmtId="0" fontId="29" fillId="0" borderId="0" xfId="47520" applyFont="1" applyAlignment="1" applyProtection="1">
      <alignment horizontal="center" vertical="center" wrapText="1"/>
      <protection locked="0"/>
    </xf>
    <xf numFmtId="0" fontId="30" fillId="0" borderId="0" xfId="47520" applyFont="1" applyAlignment="1" applyProtection="1">
      <alignment horizontal="center" vertical="center"/>
      <protection locked="0"/>
    </xf>
    <xf numFmtId="0" fontId="30" fillId="0" borderId="49" xfId="47520" applyFont="1" applyBorder="1" applyAlignment="1">
      <alignment horizontal="center"/>
    </xf>
    <xf numFmtId="0" fontId="30" fillId="0" borderId="92" xfId="47520" applyFont="1" applyBorder="1" applyAlignment="1">
      <alignment horizontal="center"/>
    </xf>
    <xf numFmtId="0" fontId="30" fillId="0" borderId="45" xfId="47520" applyFont="1" applyBorder="1" applyAlignment="1">
      <alignment horizontal="center"/>
    </xf>
    <xf numFmtId="0" fontId="30" fillId="0" borderId="49" xfId="47520" applyFont="1" applyBorder="1" applyAlignment="1">
      <alignment horizontal="center" vertical="center"/>
    </xf>
    <xf numFmtId="0" fontId="30" fillId="0" borderId="93" xfId="47520" applyFont="1" applyBorder="1" applyAlignment="1">
      <alignment horizontal="center" vertical="center"/>
    </xf>
    <xf numFmtId="0" fontId="30" fillId="0" borderId="94" xfId="47520" applyFont="1" applyBorder="1" applyAlignment="1">
      <alignment horizontal="center"/>
    </xf>
    <xf numFmtId="0" fontId="30" fillId="0" borderId="95" xfId="47520" applyFont="1" applyBorder="1" applyAlignment="1">
      <alignment horizontal="center"/>
    </xf>
    <xf numFmtId="0" fontId="30" fillId="0" borderId="96" xfId="47520" applyFont="1" applyBorder="1" applyAlignment="1">
      <alignment horizontal="center"/>
    </xf>
    <xf numFmtId="0" fontId="99" fillId="0" borderId="17" xfId="47520" applyFont="1" applyBorder="1" applyAlignment="1">
      <alignment horizontal="center" vertical="center"/>
    </xf>
    <xf numFmtId="0" fontId="99" fillId="0" borderId="15" xfId="47520" applyFont="1" applyBorder="1" applyAlignment="1">
      <alignment horizontal="center" vertical="center"/>
    </xf>
    <xf numFmtId="0" fontId="99" fillId="0" borderId="16" xfId="47520" applyFont="1" applyBorder="1" applyAlignment="1">
      <alignment horizontal="center" vertical="center"/>
    </xf>
    <xf numFmtId="0" fontId="99" fillId="0" borderId="77" xfId="47520" applyFont="1" applyBorder="1" applyAlignment="1">
      <alignment horizontal="center" vertical="center"/>
    </xf>
    <xf numFmtId="0" fontId="38" fillId="0" borderId="0" xfId="7" applyFont="1" applyAlignment="1" applyProtection="1">
      <alignment horizontal="left" wrapText="1" indent="2" shrinkToFit="1"/>
    </xf>
    <xf numFmtId="0" fontId="38" fillId="0" borderId="0" xfId="7" applyFont="1" applyAlignment="1" applyProtection="1">
      <alignment horizontal="left" wrapText="1" indent="3" shrinkToFit="1"/>
    </xf>
    <xf numFmtId="0" fontId="52" fillId="0" borderId="0" xfId="7" applyFont="1" applyAlignment="1" applyProtection="1">
      <alignment wrapText="1" shrinkToFit="1"/>
    </xf>
    <xf numFmtId="0" fontId="39" fillId="0" borderId="0" xfId="7" applyFont="1" applyAlignment="1" applyProtection="1">
      <alignment horizontal="center" vertical="center"/>
    </xf>
    <xf numFmtId="0" fontId="40" fillId="0" borderId="0" xfId="7" applyFont="1" applyAlignment="1" applyProtection="1">
      <alignment horizontal="left" vertical="top"/>
    </xf>
    <xf numFmtId="0" fontId="176" fillId="0" borderId="0" xfId="23817" applyFont="1" applyAlignment="1">
      <alignment horizontal="left" vertical="center" wrapText="1"/>
    </xf>
    <xf numFmtId="0" fontId="176" fillId="0" borderId="0" xfId="23817" applyFont="1" applyAlignment="1">
      <alignment horizontal="left" vertical="center"/>
    </xf>
    <xf numFmtId="0" fontId="177" fillId="0" borderId="0" xfId="23817" applyFont="1" applyAlignment="1">
      <alignment horizontal="left" vertical="center" wrapText="1"/>
    </xf>
    <xf numFmtId="0" fontId="83" fillId="0" borderId="0" xfId="23817" applyAlignment="1">
      <alignment vertical="center"/>
    </xf>
    <xf numFmtId="0" fontId="173" fillId="34" borderId="0" xfId="23817" applyFont="1" applyFill="1" applyAlignment="1" applyProtection="1">
      <alignment horizontal="center" vertical="center"/>
      <protection locked="0"/>
    </xf>
    <xf numFmtId="0" fontId="83" fillId="0" borderId="0" xfId="23817" applyProtection="1">
      <protection locked="0"/>
    </xf>
    <xf numFmtId="0" fontId="178" fillId="0" borderId="0" xfId="23817" applyFont="1" applyAlignment="1">
      <alignment horizontal="left" vertical="center" wrapText="1"/>
    </xf>
    <xf numFmtId="0" fontId="210" fillId="0" borderId="0" xfId="47559" applyFont="1" applyAlignment="1" applyProtection="1">
      <alignment horizontal="center"/>
    </xf>
    <xf numFmtId="0" fontId="210" fillId="0" borderId="0" xfId="47559" applyFont="1" applyAlignment="1" applyProtection="1">
      <alignment horizontal="center" vertical="center"/>
    </xf>
    <xf numFmtId="0" fontId="212" fillId="0" borderId="0" xfId="47559" applyFont="1" applyAlignment="1" applyProtection="1">
      <alignment horizontal="left" vertical="center"/>
    </xf>
    <xf numFmtId="0" fontId="212" fillId="0" borderId="0" xfId="47559" applyFont="1" applyAlignment="1" applyProtection="1">
      <alignment horizontal="left" vertical="center" wrapText="1"/>
    </xf>
    <xf numFmtId="49" fontId="195" fillId="0" borderId="17" xfId="0" applyNumberFormat="1" applyFont="1" applyBorder="1" applyAlignment="1">
      <alignment horizontal="left" wrapText="1"/>
    </xf>
    <xf numFmtId="49" fontId="195" fillId="0" borderId="15" xfId="0" applyNumberFormat="1" applyFont="1" applyBorder="1" applyAlignment="1">
      <alignment horizontal="left" wrapText="1"/>
    </xf>
    <xf numFmtId="49" fontId="195" fillId="0" borderId="16" xfId="0" applyNumberFormat="1" applyFont="1" applyBorder="1" applyAlignment="1">
      <alignment horizontal="left" wrapText="1"/>
    </xf>
    <xf numFmtId="49" fontId="195" fillId="0" borderId="17" xfId="0" applyNumberFormat="1" applyFont="1" applyBorder="1" applyAlignment="1">
      <alignment horizontal="left"/>
    </xf>
    <xf numFmtId="49" fontId="195" fillId="0" borderId="15" xfId="0" applyNumberFormat="1" applyFont="1" applyBorder="1" applyAlignment="1">
      <alignment horizontal="left"/>
    </xf>
    <xf numFmtId="49" fontId="195" fillId="0" borderId="16" xfId="0" applyNumberFormat="1" applyFont="1" applyBorder="1" applyAlignment="1">
      <alignment horizontal="left"/>
    </xf>
    <xf numFmtId="0" fontId="196" fillId="0" borderId="17" xfId="0" applyFont="1" applyBorder="1" applyAlignment="1">
      <alignment horizontal="center"/>
    </xf>
    <xf numFmtId="0" fontId="196" fillId="0" borderId="16" xfId="0" applyFont="1" applyBorder="1" applyAlignment="1">
      <alignment horizontal="center"/>
    </xf>
    <xf numFmtId="49" fontId="195" fillId="0" borderId="17" xfId="13" applyNumberFormat="1" applyFont="1" applyBorder="1" applyAlignment="1">
      <alignment horizontal="left" wrapText="1"/>
    </xf>
    <xf numFmtId="49" fontId="195" fillId="0" borderId="15" xfId="13" applyNumberFormat="1" applyFont="1" applyBorder="1" applyAlignment="1">
      <alignment horizontal="left"/>
    </xf>
    <xf numFmtId="49" fontId="195" fillId="0" borderId="16" xfId="13" applyNumberFormat="1" applyFont="1" applyBorder="1" applyAlignment="1">
      <alignment horizontal="left"/>
    </xf>
    <xf numFmtId="49" fontId="195" fillId="0" borderId="17" xfId="13" applyNumberFormat="1" applyFont="1" applyBorder="1" applyAlignment="1">
      <alignment horizontal="left"/>
    </xf>
    <xf numFmtId="0" fontId="196" fillId="0" borderId="46" xfId="13" applyFont="1" applyBorder="1" applyAlignment="1">
      <alignment horizontal="center"/>
    </xf>
    <xf numFmtId="0" fontId="176" fillId="0" borderId="0" xfId="23817" applyFont="1" applyAlignment="1" applyProtection="1">
      <alignment horizontal="left" vertical="center" wrapText="1"/>
      <protection locked="0"/>
    </xf>
    <xf numFmtId="0" fontId="176" fillId="0" borderId="0" xfId="23817" applyFont="1" applyAlignment="1" applyProtection="1">
      <alignment horizontal="left" vertical="center"/>
      <protection locked="0"/>
    </xf>
    <xf numFmtId="0" fontId="177" fillId="0" borderId="0" xfId="23817" applyFont="1" applyAlignment="1" applyProtection="1">
      <alignment horizontal="left" vertical="center" wrapText="1"/>
      <protection locked="0"/>
    </xf>
    <xf numFmtId="0" fontId="83" fillId="0" borderId="0" xfId="23817" applyAlignment="1" applyProtection="1">
      <alignment vertical="center"/>
      <protection locked="0"/>
    </xf>
    <xf numFmtId="0" fontId="178" fillId="0" borderId="0" xfId="23817" applyFont="1" applyAlignment="1" applyProtection="1">
      <alignment horizontal="left" vertical="center" wrapText="1"/>
      <protection locked="0"/>
    </xf>
    <xf numFmtId="0" fontId="30" fillId="0" borderId="0" xfId="23817" applyFont="1" applyAlignment="1">
      <alignment horizontal="left" indent="2"/>
    </xf>
    <xf numFmtId="0" fontId="124" fillId="0" borderId="0" xfId="0" applyFont="1" applyAlignment="1">
      <alignment horizontal="justify" vertical="center"/>
    </xf>
    <xf numFmtId="0" fontId="47" fillId="0" borderId="65" xfId="23785" applyFont="1" applyBorder="1" applyAlignment="1" applyProtection="1">
      <alignment horizontal="left" wrapText="1"/>
    </xf>
    <xf numFmtId="0" fontId="47" fillId="0" borderId="64" xfId="23785" applyFont="1" applyBorder="1" applyAlignment="1" applyProtection="1">
      <alignment horizontal="left" wrapText="1"/>
    </xf>
  </cellXfs>
  <cellStyles count="47566">
    <cellStyle name="20 % - zvýraznenie1 10" xfId="34"/>
    <cellStyle name="20 % - zvýraznenie1 11" xfId="35"/>
    <cellStyle name="20 % - zvýraznenie1 11 2" xfId="36"/>
    <cellStyle name="20 % - zvýraznenie1 11 3" xfId="37"/>
    <cellStyle name="20 % - zvýraznenie1 11 3 2" xfId="23843"/>
    <cellStyle name="20 % - zvýraznenie1 2 2 2 2 2 2 2 4" xfId="23845"/>
    <cellStyle name="20 % - zvýraznenie1 2 2 2 2 2 2 3" xfId="38"/>
    <cellStyle name="20 % - zvýraznenie1 2 2 2 3 2 2 3" xfId="39"/>
    <cellStyle name="20 % - zvýraznenie1 2 2 2 3 5" xfId="40"/>
    <cellStyle name="20 % - zvýraznenie1 2 2 2 3 5 2" xfId="23847"/>
    <cellStyle name="20 % - zvýraznenie1 2 2 2 3 6" xfId="23846"/>
    <cellStyle name="20 % - zvýraznenie1 2 2 2 4" xfId="41"/>
    <cellStyle name="20 % - zvýraznenie1 2 2 2 4 2" xfId="42"/>
    <cellStyle name="20 % - zvýraznenie1 2 2 2 4 2 2" xfId="43"/>
    <cellStyle name="20 % - zvýraznenie1 2 2 2 4 2 2 2" xfId="23850"/>
    <cellStyle name="20 % - zvýraznenie1 2 2 2 4 2 3" xfId="44"/>
    <cellStyle name="20 % - zvýraznenie1 2 2 2 4 2 3 2" xfId="23851"/>
    <cellStyle name="20 % - zvýraznenie1 2 2 2 4 2 4" xfId="23849"/>
    <cellStyle name="20 % - zvýraznenie1 2 2 2 4 3" xfId="45"/>
    <cellStyle name="20 % - zvýraznenie1 2 2 2 4 3 2" xfId="23852"/>
    <cellStyle name="20 % - zvýraznenie1 2 2 2 4 4" xfId="46"/>
    <cellStyle name="20 % - zvýraznenie1 2 2 2 4 4 2" xfId="23853"/>
    <cellStyle name="20 % - zvýraznenie1 2 2 2 4 5" xfId="23848"/>
    <cellStyle name="20 % - zvýraznenie1 2 2 2 5" xfId="47"/>
    <cellStyle name="20 % - zvýraznenie1 2 2 2 5 2" xfId="48"/>
    <cellStyle name="20 % - zvýraznenie1 2 2 2 5 2 2" xfId="49"/>
    <cellStyle name="20 % - zvýraznenie1 2 2 2 5 2 2 2" xfId="23856"/>
    <cellStyle name="20 % - zvýraznenie1 2 2 2 5 2 3" xfId="50"/>
    <cellStyle name="20 % - zvýraznenie1 2 2 2 5 2 3 2" xfId="23857"/>
    <cellStyle name="20 % - zvýraznenie1 2 2 2 5 2 4" xfId="23855"/>
    <cellStyle name="20 % - zvýraznenie1 2 2 2 5 3" xfId="51"/>
    <cellStyle name="20 % - zvýraznenie1 2 2 2 5 3 2" xfId="23858"/>
    <cellStyle name="20 % - zvýraznenie1 2 2 2 5 4" xfId="52"/>
    <cellStyle name="20 % - zvýraznenie1 2 2 2 5 4 2" xfId="23859"/>
    <cellStyle name="20 % - zvýraznenie1 2 2 2 5 5" xfId="23854"/>
    <cellStyle name="20 % - zvýraznenie1 2 2 2 6" xfId="53"/>
    <cellStyle name="20 % - zvýraznenie1 2 2 2 6 2" xfId="54"/>
    <cellStyle name="20 % - zvýraznenie1 2 2 2 6 2 2" xfId="23861"/>
    <cellStyle name="20 % - zvýraznenie1 2 2 2 6 3" xfId="55"/>
    <cellStyle name="20 % - zvýraznenie1 2 2 2 6 3 2" xfId="23862"/>
    <cellStyle name="20 % - zvýraznenie1 2 2 2 6 4" xfId="23860"/>
    <cellStyle name="20 % - zvýraznenie1 2 2 2 7" xfId="56"/>
    <cellStyle name="20 % - zvýraznenie1 2 2 2 7 2" xfId="23863"/>
    <cellStyle name="20 % - zvýraznenie1 2 2 2 8" xfId="57"/>
    <cellStyle name="20 % - zvýraznenie1 2 2 2 8 2" xfId="23864"/>
    <cellStyle name="20 % - zvýraznenie1 2 2 2 9" xfId="23844"/>
    <cellStyle name="20 % - zvýraznenie1 2 2 3" xfId="58"/>
    <cellStyle name="20 % - zvýraznenie1 2 2 3 2" xfId="59"/>
    <cellStyle name="20 % - zvýraznenie1 2 2 3 2 2" xfId="60"/>
    <cellStyle name="20 % - zvýraznenie1 2 2 3 2 2 2" xfId="61"/>
    <cellStyle name="20 % - zvýraznenie1 2 2 3 2 2 2 2" xfId="62"/>
    <cellStyle name="20 % - zvýraznenie1 2 2 3 2 2 2 2 2" xfId="23869"/>
    <cellStyle name="20 % - zvýraznenie1 2 2 3 2 2 2 3" xfId="63"/>
    <cellStyle name="20 % - zvýraznenie1 2 2 3 2 2 2 3 2" xfId="23870"/>
    <cellStyle name="20 % - zvýraznenie1 2 2 3 2 2 2 4" xfId="23868"/>
    <cellStyle name="20 % - zvýraznenie1 2 2 3 2 2 3" xfId="64"/>
    <cellStyle name="20 % - zvýraznenie1 2 2 3 2 2 3 2" xfId="23871"/>
    <cellStyle name="20 % - zvýraznenie1 2 2 3 2 2 4" xfId="65"/>
    <cellStyle name="20 % - zvýraznenie1 2 2 3 2 2 4 2" xfId="23872"/>
    <cellStyle name="20 % - zvýraznenie1 2 2 3 2 2 5" xfId="23867"/>
    <cellStyle name="20 % - zvýraznenie1 2 2 3 2 3" xfId="66"/>
    <cellStyle name="20 % - zvýraznenie1 2 2 3 2 3 2" xfId="67"/>
    <cellStyle name="20 % - zvýraznenie1 2 2 3 2 3 2 2" xfId="23874"/>
    <cellStyle name="20 % - zvýraznenie1 2 2 3 2 3 3" xfId="68"/>
    <cellStyle name="20 % - zvýraznenie1 2 2 3 2 3 3 2" xfId="23875"/>
    <cellStyle name="20 % - zvýraznenie1 2 2 3 2 3 4" xfId="23873"/>
    <cellStyle name="20 % - zvýraznenie1 2 2 3 2 4" xfId="69"/>
    <cellStyle name="20 % - zvýraznenie1 2 2 3 2 4 2" xfId="23876"/>
    <cellStyle name="20 % - zvýraznenie1 2 2 3 2 5" xfId="70"/>
    <cellStyle name="20 % - zvýraznenie1 2 2 3 2 5 2" xfId="23877"/>
    <cellStyle name="20 % - zvýraznenie1 2 2 3 2 6" xfId="23866"/>
    <cellStyle name="20 % - zvýraznenie1 2 2 3 3" xfId="71"/>
    <cellStyle name="20 % - zvýraznenie1 2 2 3 3 2" xfId="72"/>
    <cellStyle name="20 % - zvýraznenie1 2 2 3 3 2 2" xfId="73"/>
    <cellStyle name="20 % - zvýraznenie1 2 2 3 3 2 2 2" xfId="23880"/>
    <cellStyle name="20 % - zvýraznenie1 2 2 3 3 2 3" xfId="74"/>
    <cellStyle name="20 % - zvýraznenie1 2 2 3 3 2 3 2" xfId="23881"/>
    <cellStyle name="20 % - zvýraznenie1 2 2 3 3 2 4" xfId="23879"/>
    <cellStyle name="20 % - zvýraznenie1 2 2 3 3 3" xfId="75"/>
    <cellStyle name="20 % - zvýraznenie1 2 2 3 3 3 2" xfId="23882"/>
    <cellStyle name="20 % - zvýraznenie1 2 2 3 3 4" xfId="76"/>
    <cellStyle name="20 % - zvýraznenie1 2 2 3 3 4 2" xfId="23883"/>
    <cellStyle name="20 % - zvýraznenie1 2 2 3 3 5" xfId="23878"/>
    <cellStyle name="20 % - zvýraznenie1 2 2 3 4" xfId="77"/>
    <cellStyle name="20 % - zvýraznenie1 2 2 3 4 2" xfId="78"/>
    <cellStyle name="20 % - zvýraznenie1 2 2 3 4 2 2" xfId="79"/>
    <cellStyle name="20 % - zvýraznenie1 2 2 3 4 2 2 2" xfId="23886"/>
    <cellStyle name="20 % - zvýraznenie1 2 2 3 4 2 3" xfId="80"/>
    <cellStyle name="20 % - zvýraznenie1 2 2 3 4 2 3 2" xfId="23887"/>
    <cellStyle name="20 % - zvýraznenie1 2 2 3 4 2 4" xfId="23885"/>
    <cellStyle name="20 % - zvýraznenie1 2 2 3 4 3" xfId="81"/>
    <cellStyle name="20 % - zvýraznenie1 2 2 3 4 3 2" xfId="23888"/>
    <cellStyle name="20 % - zvýraznenie1 2 2 3 4 4" xfId="82"/>
    <cellStyle name="20 % - zvýraznenie1 2 2 3 4 4 2" xfId="23889"/>
    <cellStyle name="20 % - zvýraznenie1 2 2 3 4 5" xfId="23884"/>
    <cellStyle name="20 % - zvýraznenie1 2 2 3 5" xfId="83"/>
    <cellStyle name="20 % - zvýraznenie1 2 2 3 5 2" xfId="84"/>
    <cellStyle name="20 % - zvýraznenie1 2 2 3 5 2 2" xfId="23891"/>
    <cellStyle name="20 % - zvýraznenie1 2 2 3 5 3" xfId="85"/>
    <cellStyle name="20 % - zvýraznenie1 2 2 3 5 3 2" xfId="23892"/>
    <cellStyle name="20 % - zvýraznenie1 2 2 3 5 4" xfId="23890"/>
    <cellStyle name="20 % - zvýraznenie1 2 2 3 6" xfId="86"/>
    <cellStyle name="20 % - zvýraznenie1 2 2 3 6 2" xfId="23893"/>
    <cellStyle name="20 % - zvýraznenie1 2 2 3 7" xfId="87"/>
    <cellStyle name="20 % - zvýraznenie1 2 2 3 7 2" xfId="23894"/>
    <cellStyle name="20 % - zvýraznenie1 2 2 3 8" xfId="23865"/>
    <cellStyle name="20 % - zvýraznenie1 2 2 4" xfId="88"/>
    <cellStyle name="20 % - zvýraznenie1 2 2 4 2" xfId="89"/>
    <cellStyle name="20 % - zvýraznenie1 2 2 4 2 2" xfId="90"/>
    <cellStyle name="20 % - zvýraznenie1 2 2 4 2 2 2" xfId="91"/>
    <cellStyle name="20 % - zvýraznenie1 2 2 4 2 2 2 2" xfId="23898"/>
    <cellStyle name="20 % - zvýraznenie1 2 2 4 2 2 3" xfId="92"/>
    <cellStyle name="20 % - zvýraznenie1 2 2 4 2 2 3 2" xfId="23899"/>
    <cellStyle name="20 % - zvýraznenie1 2 2 4 2 2 4" xfId="23897"/>
    <cellStyle name="20 % - zvýraznenie1 2 2 4 2 3" xfId="93"/>
    <cellStyle name="20 % - zvýraznenie1 2 2 4 2 3 2" xfId="23900"/>
    <cellStyle name="20 % - zvýraznenie1 2 2 4 2 4" xfId="94"/>
    <cellStyle name="20 % - zvýraznenie1 2 2 4 2 4 2" xfId="23901"/>
    <cellStyle name="20 % - zvýraznenie1 2 2 4 2 5" xfId="23896"/>
    <cellStyle name="20 % - zvýraznenie1 2 2 4 3" xfId="95"/>
    <cellStyle name="20 % - zvýraznenie1 2 2 4 3 2" xfId="96"/>
    <cellStyle name="20 % - zvýraznenie1 2 2 4 3 2 2" xfId="23903"/>
    <cellStyle name="20 % - zvýraznenie1 2 2 4 3 3" xfId="97"/>
    <cellStyle name="20 % - zvýraznenie1 2 2 4 3 3 2" xfId="23904"/>
    <cellStyle name="20 % - zvýraznenie1 2 2 4 3 4" xfId="23902"/>
    <cellStyle name="20 % - zvýraznenie1 2 2 4 4" xfId="98"/>
    <cellStyle name="20 % - zvýraznenie1 2 2 4 4 2" xfId="23905"/>
    <cellStyle name="20 % - zvýraznenie1 2 2 4 5" xfId="99"/>
    <cellStyle name="20 % - zvýraznenie1 2 2 4 5 2" xfId="23906"/>
    <cellStyle name="20 % - zvýraznenie1 2 2 4 6" xfId="23895"/>
    <cellStyle name="20 % - zvýraznenie1 2 2 5" xfId="100"/>
    <cellStyle name="20 % - zvýraznenie1 2 2 5 2" xfId="101"/>
    <cellStyle name="20 % - zvýraznenie1 2 2 5 2 2" xfId="102"/>
    <cellStyle name="20 % - zvýraznenie1 2 2 5 2 2 2" xfId="23909"/>
    <cellStyle name="20 % - zvýraznenie1 2 2 5 2 3" xfId="103"/>
    <cellStyle name="20 % - zvýraznenie1 2 2 5 2 3 2" xfId="23910"/>
    <cellStyle name="20 % - zvýraznenie1 2 2 5 2 4" xfId="23908"/>
    <cellStyle name="20 % - zvýraznenie1 2 2 5 3" xfId="104"/>
    <cellStyle name="20 % - zvýraznenie1 2 2 5 3 2" xfId="23911"/>
    <cellStyle name="20 % - zvýraznenie1 2 2 5 4" xfId="105"/>
    <cellStyle name="20 % - zvýraznenie1 2 2 5 4 2" xfId="23912"/>
    <cellStyle name="20 % - zvýraznenie1 2 2 5 5" xfId="23907"/>
    <cellStyle name="20 % - zvýraznenie1 2 2 6" xfId="106"/>
    <cellStyle name="20 % - zvýraznenie1 2 2 6 2" xfId="107"/>
    <cellStyle name="20 % - zvýraznenie1 2 2 6 2 2" xfId="108"/>
    <cellStyle name="20 % - zvýraznenie1 2 2 6 2 2 2" xfId="23915"/>
    <cellStyle name="20 % - zvýraznenie1 2 2 6 2 3" xfId="109"/>
    <cellStyle name="20 % - zvýraznenie1 2 2 6 2 3 2" xfId="23916"/>
    <cellStyle name="20 % - zvýraznenie1 2 2 6 2 4" xfId="23914"/>
    <cellStyle name="20 % - zvýraznenie1 2 2 6 3" xfId="110"/>
    <cellStyle name="20 % - zvýraznenie1 2 2 6 3 2" xfId="23917"/>
    <cellStyle name="20 % - zvýraznenie1 2 2 6 4" xfId="111"/>
    <cellStyle name="20 % - zvýraznenie1 2 2 6 4 2" xfId="23918"/>
    <cellStyle name="20 % - zvýraznenie1 2 2 6 5" xfId="23913"/>
    <cellStyle name="20 % - zvýraznenie1 2 2 7" xfId="112"/>
    <cellStyle name="20 % - zvýraznenie1 2 2 7 2" xfId="113"/>
    <cellStyle name="20 % - zvýraznenie1 2 2 7 2 2" xfId="23920"/>
    <cellStyle name="20 % - zvýraznenie1 2 2 7 3" xfId="114"/>
    <cellStyle name="20 % - zvýraznenie1 2 2 7 3 2" xfId="23921"/>
    <cellStyle name="20 % - zvýraznenie1 2 2 7 4" xfId="23919"/>
    <cellStyle name="20 % - zvýraznenie1 2 2 8" xfId="115"/>
    <cellStyle name="20 % - zvýraznenie1 2 2 8 2" xfId="23922"/>
    <cellStyle name="20 % - zvýraznenie1 2 2 9" xfId="116"/>
    <cellStyle name="20 % - zvýraznenie1 2 2 9 2" xfId="23923"/>
    <cellStyle name="20 % - zvýraznenie1 2 3" xfId="117"/>
    <cellStyle name="20 % - zvýraznenie1 2 3 2" xfId="118"/>
    <cellStyle name="20 % - zvýraznenie1 2 3 2 2" xfId="119"/>
    <cellStyle name="20 % - zvýraznenie1 2 3 2 2 2" xfId="120"/>
    <cellStyle name="20 % - zvýraznenie1 2 3 2 2 2 2" xfId="121"/>
    <cellStyle name="20 % - zvýraznenie1 2 3 2 2 2 2 2" xfId="122"/>
    <cellStyle name="20 % - zvýraznenie1 2 3 2 2 2 2 2 2" xfId="23929"/>
    <cellStyle name="20 % - zvýraznenie1 2 3 2 2 2 2 3" xfId="123"/>
    <cellStyle name="20 % - zvýraznenie1 2 3 2 2 2 2 3 2" xfId="23930"/>
    <cellStyle name="20 % - zvýraznenie1 2 3 2 2 2 2 4" xfId="23928"/>
    <cellStyle name="20 % - zvýraznenie1 2 3 2 2 2 3" xfId="124"/>
    <cellStyle name="20 % - zvýraznenie1 2 3 2 2 2 3 2" xfId="23931"/>
    <cellStyle name="20 % - zvýraznenie1 2 3 2 2 2 4" xfId="125"/>
    <cellStyle name="20 % - zvýraznenie1 2 3 2 2 2 4 2" xfId="23932"/>
    <cellStyle name="20 % - zvýraznenie1 2 3 2 2 2 5" xfId="23927"/>
    <cellStyle name="20 % - zvýraznenie1 2 3 2 2 3" xfId="126"/>
    <cellStyle name="20 % - zvýraznenie1 2 3 2 2 3 2" xfId="127"/>
    <cellStyle name="20 % - zvýraznenie1 2 3 2 2 3 2 2" xfId="23934"/>
    <cellStyle name="20 % - zvýraznenie1 2 3 2 2 3 3" xfId="128"/>
    <cellStyle name="20 % - zvýraznenie1 2 3 2 2 3 3 2" xfId="23935"/>
    <cellStyle name="20 % - zvýraznenie1 2 3 2 2 3 4" xfId="23933"/>
    <cellStyle name="20 % - zvýraznenie1 2 3 2 2 4" xfId="129"/>
    <cellStyle name="20 % - zvýraznenie1 2 3 2 2 4 2" xfId="23936"/>
    <cellStyle name="20 % - zvýraznenie1 2 3 2 2 5" xfId="130"/>
    <cellStyle name="20 % - zvýraznenie1 2 3 2 2 5 2" xfId="23937"/>
    <cellStyle name="20 % - zvýraznenie1 2 3 2 2 6" xfId="23926"/>
    <cellStyle name="20 % - zvýraznenie1 2 3 2 3" xfId="131"/>
    <cellStyle name="20 % - zvýraznenie1 2 3 2 3 2" xfId="132"/>
    <cellStyle name="20 % - zvýraznenie1 2 3 2 3 2 2" xfId="133"/>
    <cellStyle name="20 % - zvýraznenie1 2 3 2 3 2 2 2" xfId="23940"/>
    <cellStyle name="20 % - zvýraznenie1 2 3 2 3 2 3" xfId="134"/>
    <cellStyle name="20 % - zvýraznenie1 2 3 2 3 2 3 2" xfId="23941"/>
    <cellStyle name="20 % - zvýraznenie1 2 3 2 3 2 4" xfId="23939"/>
    <cellStyle name="20 % - zvýraznenie1 2 3 2 3 3" xfId="135"/>
    <cellStyle name="20 % - zvýraznenie1 2 3 2 3 3 2" xfId="23942"/>
    <cellStyle name="20 % - zvýraznenie1 2 3 2 3 4" xfId="136"/>
    <cellStyle name="20 % - zvýraznenie1 2 3 2 3 4 2" xfId="23943"/>
    <cellStyle name="20 % - zvýraznenie1 2 3 2 3 5" xfId="23938"/>
    <cellStyle name="20 % - zvýraznenie1 2 3 2 4" xfId="137"/>
    <cellStyle name="20 % - zvýraznenie1 2 3 2 4 2" xfId="138"/>
    <cellStyle name="20 % - zvýraznenie1 2 3 2 4 2 2" xfId="139"/>
    <cellStyle name="20 % - zvýraznenie1 2 3 2 4 2 2 2" xfId="23946"/>
    <cellStyle name="20 % - zvýraznenie1 2 3 2 4 2 3" xfId="140"/>
    <cellStyle name="20 % - zvýraznenie1 2 3 2 4 2 3 2" xfId="23947"/>
    <cellStyle name="20 % - zvýraznenie1 2 3 2 4 2 4" xfId="23945"/>
    <cellStyle name="20 % - zvýraznenie1 2 3 2 4 3" xfId="141"/>
    <cellStyle name="20 % - zvýraznenie1 2 3 2 4 3 2" xfId="23948"/>
    <cellStyle name="20 % - zvýraznenie1 2 3 2 4 4" xfId="142"/>
    <cellStyle name="20 % - zvýraznenie1 2 3 2 4 4 2" xfId="23949"/>
    <cellStyle name="20 % - zvýraznenie1 2 3 2 4 5" xfId="23944"/>
    <cellStyle name="20 % - zvýraznenie1 2 3 2 5" xfId="143"/>
    <cellStyle name="20 % - zvýraznenie1 2 3 2 5 2" xfId="144"/>
    <cellStyle name="20 % - zvýraznenie1 2 3 2 5 2 2" xfId="23951"/>
    <cellStyle name="20 % - zvýraznenie1 2 3 2 5 3" xfId="145"/>
    <cellStyle name="20 % - zvýraznenie1 2 3 2 5 3 2" xfId="23952"/>
    <cellStyle name="20 % - zvýraznenie1 2 3 2 5 4" xfId="23950"/>
    <cellStyle name="20 % - zvýraznenie1 2 3 2 6" xfId="146"/>
    <cellStyle name="20 % - zvýraznenie1 2 3 2 6 2" xfId="23953"/>
    <cellStyle name="20 % - zvýraznenie1 2 3 2 7" xfId="147"/>
    <cellStyle name="20 % - zvýraznenie1 2 3 2 7 2" xfId="23954"/>
    <cellStyle name="20 % - zvýraznenie1 2 3 2 8" xfId="23925"/>
    <cellStyle name="20 % - zvýraznenie1 2 3 3" xfId="148"/>
    <cellStyle name="20 % - zvýraznenie1 2 3 3 2" xfId="149"/>
    <cellStyle name="20 % - zvýraznenie1 2 3 3 2 2" xfId="150"/>
    <cellStyle name="20 % - zvýraznenie1 2 3 3 2 2 2" xfId="151"/>
    <cellStyle name="20 % - zvýraznenie1 2 3 3 2 2 2 2" xfId="23958"/>
    <cellStyle name="20 % - zvýraznenie1 2 3 3 2 2 3" xfId="152"/>
    <cellStyle name="20 % - zvýraznenie1 2 3 3 2 2 3 2" xfId="23959"/>
    <cellStyle name="20 % - zvýraznenie1 2 3 3 2 2 4" xfId="23957"/>
    <cellStyle name="20 % - zvýraznenie1 2 3 3 2 3" xfId="153"/>
    <cellStyle name="20 % - zvýraznenie1 2 3 3 2 3 2" xfId="23960"/>
    <cellStyle name="20 % - zvýraznenie1 2 3 3 2 4" xfId="154"/>
    <cellStyle name="20 % - zvýraznenie1 2 3 3 2 4 2" xfId="23961"/>
    <cellStyle name="20 % - zvýraznenie1 2 3 3 2 5" xfId="23956"/>
    <cellStyle name="20 % - zvýraznenie1 2 3 3 3" xfId="155"/>
    <cellStyle name="20 % - zvýraznenie1 2 3 3 3 2" xfId="156"/>
    <cellStyle name="20 % - zvýraznenie1 2 3 3 3 2 2" xfId="23963"/>
    <cellStyle name="20 % - zvýraznenie1 2 3 3 3 3" xfId="157"/>
    <cellStyle name="20 % - zvýraznenie1 2 3 3 3 3 2" xfId="23964"/>
    <cellStyle name="20 % - zvýraznenie1 2 3 3 3 4" xfId="23962"/>
    <cellStyle name="20 % - zvýraznenie1 2 3 3 4" xfId="158"/>
    <cellStyle name="20 % - zvýraznenie1 2 3 3 4 2" xfId="23965"/>
    <cellStyle name="20 % - zvýraznenie1 2 3 3 5" xfId="159"/>
    <cellStyle name="20 % - zvýraznenie1 2 3 3 5 2" xfId="23966"/>
    <cellStyle name="20 % - zvýraznenie1 2 3 3 6" xfId="23955"/>
    <cellStyle name="20 % - zvýraznenie1 2 3 4" xfId="160"/>
    <cellStyle name="20 % - zvýraznenie1 2 3 4 2" xfId="161"/>
    <cellStyle name="20 % - zvýraznenie1 2 3 4 2 2" xfId="162"/>
    <cellStyle name="20 % - zvýraznenie1 2 3 4 2 2 2" xfId="23969"/>
    <cellStyle name="20 % - zvýraznenie1 2 3 4 2 3" xfId="163"/>
    <cellStyle name="20 % - zvýraznenie1 2 3 4 2 3 2" xfId="23970"/>
    <cellStyle name="20 % - zvýraznenie1 2 3 4 2 4" xfId="23968"/>
    <cellStyle name="20 % - zvýraznenie1 2 3 4 3" xfId="164"/>
    <cellStyle name="20 % - zvýraznenie1 2 3 4 3 2" xfId="23971"/>
    <cellStyle name="20 % - zvýraznenie1 2 3 4 4" xfId="165"/>
    <cellStyle name="20 % - zvýraznenie1 2 3 4 4 2" xfId="23972"/>
    <cellStyle name="20 % - zvýraznenie1 2 3 4 5" xfId="23967"/>
    <cellStyle name="20 % - zvýraznenie1 2 3 5" xfId="166"/>
    <cellStyle name="20 % - zvýraznenie1 2 3 5 2" xfId="167"/>
    <cellStyle name="20 % - zvýraznenie1 2 3 5 2 2" xfId="168"/>
    <cellStyle name="20 % - zvýraznenie1 2 3 5 2 2 2" xfId="23975"/>
    <cellStyle name="20 % - zvýraznenie1 2 3 5 2 3" xfId="169"/>
    <cellStyle name="20 % - zvýraznenie1 2 3 5 2 3 2" xfId="23976"/>
    <cellStyle name="20 % - zvýraznenie1 2 3 5 2 4" xfId="23974"/>
    <cellStyle name="20 % - zvýraznenie1 2 3 5 3" xfId="170"/>
    <cellStyle name="20 % - zvýraznenie1 2 3 5 3 2" xfId="23977"/>
    <cellStyle name="20 % - zvýraznenie1 2 3 5 4" xfId="171"/>
    <cellStyle name="20 % - zvýraznenie1 2 3 5 4 2" xfId="23978"/>
    <cellStyle name="20 % - zvýraznenie1 2 3 5 5" xfId="23973"/>
    <cellStyle name="20 % - zvýraznenie1 2 3 6" xfId="172"/>
    <cellStyle name="20 % - zvýraznenie1 2 3 6 2" xfId="173"/>
    <cellStyle name="20 % - zvýraznenie1 2 3 6 2 2" xfId="23980"/>
    <cellStyle name="20 % - zvýraznenie1 2 3 6 3" xfId="174"/>
    <cellStyle name="20 % - zvýraznenie1 2 3 6 3 2" xfId="23981"/>
    <cellStyle name="20 % - zvýraznenie1 2 3 6 4" xfId="23979"/>
    <cellStyle name="20 % - zvýraznenie1 2 3 7" xfId="175"/>
    <cellStyle name="20 % - zvýraznenie1 2 3 7 2" xfId="23982"/>
    <cellStyle name="20 % - zvýraznenie1 2 3 8" xfId="176"/>
    <cellStyle name="20 % - zvýraznenie1 2 3 8 2" xfId="23983"/>
    <cellStyle name="20 % - zvýraznenie1 2 3 9" xfId="23924"/>
    <cellStyle name="20 % - zvýraznenie1 2 4" xfId="177"/>
    <cellStyle name="20 % - zvýraznenie1 2 4 2" xfId="178"/>
    <cellStyle name="20 % - zvýraznenie1 2 4 2 2" xfId="179"/>
    <cellStyle name="20 % - zvýraznenie1 2 4 2 2 2" xfId="180"/>
    <cellStyle name="20 % - zvýraznenie1 2 4 2 2 2 2" xfId="181"/>
    <cellStyle name="20 % - zvýraznenie1 2 4 2 2 2 2 2" xfId="23988"/>
    <cellStyle name="20 % - zvýraznenie1 2 4 2 2 2 3" xfId="182"/>
    <cellStyle name="20 % - zvýraznenie1 2 4 2 2 2 3 2" xfId="23989"/>
    <cellStyle name="20 % - zvýraznenie1 2 4 2 2 2 4" xfId="23987"/>
    <cellStyle name="20 % - zvýraznenie1 2 4 2 2 3" xfId="183"/>
    <cellStyle name="20 % - zvýraznenie1 2 4 2 2 3 2" xfId="23990"/>
    <cellStyle name="20 % - zvýraznenie1 2 4 2 2 4" xfId="184"/>
    <cellStyle name="20 % - zvýraznenie1 2 4 2 2 4 2" xfId="23991"/>
    <cellStyle name="20 % - zvýraznenie1 2 4 2 2 5" xfId="23986"/>
    <cellStyle name="20 % - zvýraznenie1 2 4 2 3" xfId="185"/>
    <cellStyle name="20 % - zvýraznenie1 2 4 2 3 2" xfId="186"/>
    <cellStyle name="20 % - zvýraznenie1 2 4 2 3 2 2" xfId="23993"/>
    <cellStyle name="20 % - zvýraznenie1 2 4 2 3 3" xfId="187"/>
    <cellStyle name="20 % - zvýraznenie1 2 4 2 3 3 2" xfId="23994"/>
    <cellStyle name="20 % - zvýraznenie1 2 4 2 3 4" xfId="23992"/>
    <cellStyle name="20 % - zvýraznenie1 2 4 2 4" xfId="188"/>
    <cellStyle name="20 % - zvýraznenie1 2 4 2 4 2" xfId="23995"/>
    <cellStyle name="20 % - zvýraznenie1 2 4 2 5" xfId="189"/>
    <cellStyle name="20 % - zvýraznenie1 2 4 2 5 2" xfId="23996"/>
    <cellStyle name="20 % - zvýraznenie1 2 4 2 6" xfId="23985"/>
    <cellStyle name="20 % - zvýraznenie1 2 4 3" xfId="190"/>
    <cellStyle name="20 % - zvýraznenie1 2 4 3 2" xfId="191"/>
    <cellStyle name="20 % - zvýraznenie1 2 4 3 2 2" xfId="192"/>
    <cellStyle name="20 % - zvýraznenie1 2 4 3 2 2 2" xfId="23999"/>
    <cellStyle name="20 % - zvýraznenie1 2 4 3 2 3" xfId="193"/>
    <cellStyle name="20 % - zvýraznenie1 2 4 3 2 3 2" xfId="24000"/>
    <cellStyle name="20 % - zvýraznenie1 2 4 3 2 4" xfId="23998"/>
    <cellStyle name="20 % - zvýraznenie1 2 4 3 3" xfId="194"/>
    <cellStyle name="20 % - zvýraznenie1 2 4 3 3 2" xfId="24001"/>
    <cellStyle name="20 % - zvýraznenie1 2 4 3 4" xfId="195"/>
    <cellStyle name="20 % - zvýraznenie1 2 4 3 4 2" xfId="24002"/>
    <cellStyle name="20 % - zvýraznenie1 2 4 3 5" xfId="23997"/>
    <cellStyle name="20 % - zvýraznenie1 2 4 4" xfId="196"/>
    <cellStyle name="20 % - zvýraznenie1 2 4 4 2" xfId="197"/>
    <cellStyle name="20 % - zvýraznenie1 2 4 4 2 2" xfId="198"/>
    <cellStyle name="20 % - zvýraznenie1 2 4 4 2 2 2" xfId="24005"/>
    <cellStyle name="20 % - zvýraznenie1 2 4 4 2 3" xfId="199"/>
    <cellStyle name="20 % - zvýraznenie1 2 4 4 2 3 2" xfId="24006"/>
    <cellStyle name="20 % - zvýraznenie1 2 4 4 2 4" xfId="24004"/>
    <cellStyle name="20 % - zvýraznenie1 2 4 4 3" xfId="200"/>
    <cellStyle name="20 % - zvýraznenie1 2 4 4 3 2" xfId="24007"/>
    <cellStyle name="20 % - zvýraznenie1 2 4 4 4" xfId="201"/>
    <cellStyle name="20 % - zvýraznenie1 2 4 4 4 2" xfId="24008"/>
    <cellStyle name="20 % - zvýraznenie1 2 4 4 5" xfId="24003"/>
    <cellStyle name="20 % - zvýraznenie1 2 4 5" xfId="202"/>
    <cellStyle name="20 % - zvýraznenie1 2 4 5 2" xfId="203"/>
    <cellStyle name="20 % - zvýraznenie1 2 4 5 2 2" xfId="24010"/>
    <cellStyle name="20 % - zvýraznenie1 2 4 5 3" xfId="204"/>
    <cellStyle name="20 % - zvýraznenie1 2 4 5 3 2" xfId="24011"/>
    <cellStyle name="20 % - zvýraznenie1 2 4 5 4" xfId="24009"/>
    <cellStyle name="20 % - zvýraznenie1 2 4 6" xfId="205"/>
    <cellStyle name="20 % - zvýraznenie1 2 4 6 2" xfId="24012"/>
    <cellStyle name="20 % - zvýraznenie1 2 4 7" xfId="206"/>
    <cellStyle name="20 % - zvýraznenie1 2 4 7 2" xfId="24013"/>
    <cellStyle name="20 % - zvýraznenie1 2 4 8" xfId="23984"/>
    <cellStyle name="20 % - zvýraznenie1 2 5" xfId="207"/>
    <cellStyle name="20 % - zvýraznenie1 2 5 2" xfId="208"/>
    <cellStyle name="20 % - zvýraznenie1 2 5 2 2" xfId="209"/>
    <cellStyle name="20 % - zvýraznenie1 2 5 2 2 2" xfId="210"/>
    <cellStyle name="20 % - zvýraznenie1 2 5 2 2 2 2" xfId="24017"/>
    <cellStyle name="20 % - zvýraznenie1 2 5 2 2 3" xfId="211"/>
    <cellStyle name="20 % - zvýraznenie1 2 5 2 2 3 2" xfId="24018"/>
    <cellStyle name="20 % - zvýraznenie1 2 5 2 2 4" xfId="24016"/>
    <cellStyle name="20 % - zvýraznenie1 2 5 2 3" xfId="212"/>
    <cellStyle name="20 % - zvýraznenie1 2 5 2 3 2" xfId="24019"/>
    <cellStyle name="20 % - zvýraznenie1 2 5 2 4" xfId="213"/>
    <cellStyle name="20 % - zvýraznenie1 2 5 2 4 2" xfId="24020"/>
    <cellStyle name="20 % - zvýraznenie1 2 5 2 5" xfId="24015"/>
    <cellStyle name="20 % - zvýraznenie1 2 5 3" xfId="214"/>
    <cellStyle name="20 % - zvýraznenie1 2 5 3 2" xfId="215"/>
    <cellStyle name="20 % - zvýraznenie1 2 5 3 2 2" xfId="24022"/>
    <cellStyle name="20 % - zvýraznenie1 2 5 3 3" xfId="216"/>
    <cellStyle name="20 % - zvýraznenie1 2 5 3 3 2" xfId="24023"/>
    <cellStyle name="20 % - zvýraznenie1 2 5 3 4" xfId="24021"/>
    <cellStyle name="20 % - zvýraznenie1 2 5 4" xfId="217"/>
    <cellStyle name="20 % - zvýraznenie1 2 5 4 2" xfId="24024"/>
    <cellStyle name="20 % - zvýraznenie1 2 5 5" xfId="218"/>
    <cellStyle name="20 % - zvýraznenie1 2 5 5 2" xfId="24025"/>
    <cellStyle name="20 % - zvýraznenie1 2 5 6" xfId="24014"/>
    <cellStyle name="20 % - zvýraznenie1 2 6" xfId="219"/>
    <cellStyle name="20 % - zvýraznenie1 2 6 2" xfId="220"/>
    <cellStyle name="20 % - zvýraznenie1 2 6 2 2" xfId="221"/>
    <cellStyle name="20 % - zvýraznenie1 2 6 2 2 2" xfId="24028"/>
    <cellStyle name="20 % - zvýraznenie1 2 6 2 3" xfId="222"/>
    <cellStyle name="20 % - zvýraznenie1 2 6 2 3 2" xfId="24029"/>
    <cellStyle name="20 % - zvýraznenie1 2 6 2 4" xfId="24027"/>
    <cellStyle name="20 % - zvýraznenie1 2 6 3" xfId="223"/>
    <cellStyle name="20 % - zvýraznenie1 2 6 3 2" xfId="24030"/>
    <cellStyle name="20 % - zvýraznenie1 2 6 4" xfId="224"/>
    <cellStyle name="20 % - zvýraznenie1 2 6 4 2" xfId="24031"/>
    <cellStyle name="20 % - zvýraznenie1 2 6 5" xfId="24026"/>
    <cellStyle name="20 % - zvýraznenie1 2 7" xfId="225"/>
    <cellStyle name="20 % - zvýraznenie1 2 7 2" xfId="226"/>
    <cellStyle name="20 % - zvýraznenie1 2 7 2 2" xfId="227"/>
    <cellStyle name="20 % - zvýraznenie1 2 7 2 2 2" xfId="24034"/>
    <cellStyle name="20 % - zvýraznenie1 2 7 2 3" xfId="228"/>
    <cellStyle name="20 % - zvýraznenie1 2 7 2 3 2" xfId="24035"/>
    <cellStyle name="20 % - zvýraznenie1 2 7 2 4" xfId="24033"/>
    <cellStyle name="20 % - zvýraznenie1 2 7 3" xfId="229"/>
    <cellStyle name="20 % - zvýraznenie1 2 7 3 2" xfId="24036"/>
    <cellStyle name="20 % - zvýraznenie1 2 7 4" xfId="230"/>
    <cellStyle name="20 % - zvýraznenie1 2 7 4 2" xfId="24037"/>
    <cellStyle name="20 % - zvýraznenie1 2 7 5" xfId="24032"/>
    <cellStyle name="20 % - zvýraznenie1 2 8" xfId="231"/>
    <cellStyle name="20 % - zvýraznenie1 2 8 2" xfId="232"/>
    <cellStyle name="20 % - zvýraznenie1 2 8 2 2" xfId="24039"/>
    <cellStyle name="20 % - zvýraznenie1 2 8 3" xfId="233"/>
    <cellStyle name="20 % - zvýraznenie1 2 8 3 2" xfId="24040"/>
    <cellStyle name="20 % - zvýraznenie1 2 8 4" xfId="24038"/>
    <cellStyle name="20 % - zvýraznenie1 2 9" xfId="234"/>
    <cellStyle name="20 % - zvýraznenie1 2 9 2" xfId="24041"/>
    <cellStyle name="20 % - zvýraznenie1 3" xfId="235"/>
    <cellStyle name="20 % - zvýraznenie1 3 10" xfId="236"/>
    <cellStyle name="20 % - zvýraznenie1 3 10 2" xfId="24043"/>
    <cellStyle name="20 % - zvýraznenie1 3 11" xfId="24042"/>
    <cellStyle name="20 % - zvýraznenie1 3 2" xfId="237"/>
    <cellStyle name="20 % - zvýraznenie1 3 2 10" xfId="24044"/>
    <cellStyle name="20 % - zvýraznenie1 3 2 2" xfId="238"/>
    <cellStyle name="20 % - zvýraznenie1 3 2 2 2" xfId="239"/>
    <cellStyle name="20 % - zvýraznenie1 3 2 2 2 2" xfId="240"/>
    <cellStyle name="20 % - zvýraznenie1 3 2 2 2 2 2" xfId="241"/>
    <cellStyle name="20 % - zvýraznenie1 3 2 2 2 2 2 2" xfId="242"/>
    <cellStyle name="20 % - zvýraznenie1 3 2 2 2 2 2 2 2" xfId="243"/>
    <cellStyle name="20 % - zvýraznenie1 3 2 2 2 2 2 2 2 2" xfId="24050"/>
    <cellStyle name="20 % - zvýraznenie1 3 2 2 2 2 2 2 3" xfId="244"/>
    <cellStyle name="20 % - zvýraznenie1 3 2 2 2 2 2 2 3 2" xfId="24051"/>
    <cellStyle name="20 % - zvýraznenie1 3 2 2 2 2 2 2 4" xfId="24049"/>
    <cellStyle name="20 % - zvýraznenie1 3 2 2 2 2 2 3" xfId="245"/>
    <cellStyle name="20 % - zvýraznenie1 3 2 2 2 2 2 3 2" xfId="24052"/>
    <cellStyle name="20 % - zvýraznenie1 3 2 2 2 2 2 4" xfId="246"/>
    <cellStyle name="20 % - zvýraznenie1 3 2 2 2 2 2 4 2" xfId="24053"/>
    <cellStyle name="20 % - zvýraznenie1 3 2 2 2 2 2 5" xfId="24048"/>
    <cellStyle name="20 % - zvýraznenie1 3 2 2 2 2 3" xfId="247"/>
    <cellStyle name="20 % - zvýraznenie1 3 2 2 2 2 3 2" xfId="248"/>
    <cellStyle name="20 % - zvýraznenie1 3 2 2 2 2 3 2 2" xfId="24055"/>
    <cellStyle name="20 % - zvýraznenie1 3 2 2 2 2 3 3" xfId="249"/>
    <cellStyle name="20 % - zvýraznenie1 3 2 2 2 2 3 3 2" xfId="24056"/>
    <cellStyle name="20 % - zvýraznenie1 3 2 2 2 2 3 4" xfId="24054"/>
    <cellStyle name="20 % - zvýraznenie1 3 2 2 2 2 4" xfId="250"/>
    <cellStyle name="20 % - zvýraznenie1 3 2 2 2 2 4 2" xfId="24057"/>
    <cellStyle name="20 % - zvýraznenie1 3 2 2 2 2 5" xfId="251"/>
    <cellStyle name="20 % - zvýraznenie1 3 2 2 2 2 5 2" xfId="24058"/>
    <cellStyle name="20 % - zvýraznenie1 3 2 2 2 2 6" xfId="24047"/>
    <cellStyle name="20 % - zvýraznenie1 3 2 2 2 3" xfId="252"/>
    <cellStyle name="20 % - zvýraznenie1 3 2 2 2 3 2" xfId="253"/>
    <cellStyle name="20 % - zvýraznenie1 3 2 2 2 3 2 2" xfId="254"/>
    <cellStyle name="20 % - zvýraznenie1 3 2 2 2 3 2 2 2" xfId="24061"/>
    <cellStyle name="20 % - zvýraznenie1 3 2 2 2 3 2 3" xfId="255"/>
    <cellStyle name="20 % - zvýraznenie1 3 2 2 2 3 2 3 2" xfId="24062"/>
    <cellStyle name="20 % - zvýraznenie1 3 2 2 2 3 2 4" xfId="24060"/>
    <cellStyle name="20 % - zvýraznenie1 3 2 2 2 3 3" xfId="256"/>
    <cellStyle name="20 % - zvýraznenie1 3 2 2 2 3 3 2" xfId="24063"/>
    <cellStyle name="20 % - zvýraznenie1 3 2 2 2 3 4" xfId="257"/>
    <cellStyle name="20 % - zvýraznenie1 3 2 2 2 3 4 2" xfId="24064"/>
    <cellStyle name="20 % - zvýraznenie1 3 2 2 2 3 5" xfId="24059"/>
    <cellStyle name="20 % - zvýraznenie1 3 2 2 2 4" xfId="258"/>
    <cellStyle name="20 % - zvýraznenie1 3 2 2 2 4 2" xfId="259"/>
    <cellStyle name="20 % - zvýraznenie1 3 2 2 2 4 2 2" xfId="260"/>
    <cellStyle name="20 % - zvýraznenie1 3 2 2 2 4 2 2 2" xfId="24067"/>
    <cellStyle name="20 % - zvýraznenie1 3 2 2 2 4 2 3" xfId="261"/>
    <cellStyle name="20 % - zvýraznenie1 3 2 2 2 4 2 3 2" xfId="24068"/>
    <cellStyle name="20 % - zvýraznenie1 3 2 2 2 4 2 4" xfId="24066"/>
    <cellStyle name="20 % - zvýraznenie1 3 2 2 2 4 3" xfId="262"/>
    <cellStyle name="20 % - zvýraznenie1 3 2 2 2 4 3 2" xfId="24069"/>
    <cellStyle name="20 % - zvýraznenie1 3 2 2 2 4 4" xfId="263"/>
    <cellStyle name="20 % - zvýraznenie1 3 2 2 2 4 4 2" xfId="24070"/>
    <cellStyle name="20 % - zvýraznenie1 3 2 2 2 4 5" xfId="24065"/>
    <cellStyle name="20 % - zvýraznenie1 3 2 2 2 5" xfId="264"/>
    <cellStyle name="20 % - zvýraznenie1 3 2 2 2 5 2" xfId="265"/>
    <cellStyle name="20 % - zvýraznenie1 3 2 2 2 5 2 2" xfId="24072"/>
    <cellStyle name="20 % - zvýraznenie1 3 2 2 2 5 3" xfId="266"/>
    <cellStyle name="20 % - zvýraznenie1 3 2 2 2 5 3 2" xfId="24073"/>
    <cellStyle name="20 % - zvýraznenie1 3 2 2 2 5 4" xfId="24071"/>
    <cellStyle name="20 % - zvýraznenie1 3 2 2 2 6" xfId="267"/>
    <cellStyle name="20 % - zvýraznenie1 3 2 2 2 6 2" xfId="24074"/>
    <cellStyle name="20 % - zvýraznenie1 3 2 2 2 7" xfId="268"/>
    <cellStyle name="20 % - zvýraznenie1 3 2 2 2 7 2" xfId="24075"/>
    <cellStyle name="20 % - zvýraznenie1 3 2 2 2 8" xfId="24046"/>
    <cellStyle name="20 % - zvýraznenie1 3 2 2 3" xfId="269"/>
    <cellStyle name="20 % - zvýraznenie1 3 2 2 3 2" xfId="270"/>
    <cellStyle name="20 % - zvýraznenie1 3 2 2 3 2 2" xfId="271"/>
    <cellStyle name="20 % - zvýraznenie1 3 2 2 3 2 2 2" xfId="272"/>
    <cellStyle name="20 % - zvýraznenie1 3 2 2 3 2 2 2 2" xfId="24079"/>
    <cellStyle name="20 % - zvýraznenie1 3 2 2 3 2 2 3" xfId="273"/>
    <cellStyle name="20 % - zvýraznenie1 3 2 2 3 2 2 3 2" xfId="24080"/>
    <cellStyle name="20 % - zvýraznenie1 3 2 2 3 2 2 4" xfId="24078"/>
    <cellStyle name="20 % - zvýraznenie1 3 2 2 3 2 3" xfId="274"/>
    <cellStyle name="20 % - zvýraznenie1 3 2 2 3 2 3 2" xfId="24081"/>
    <cellStyle name="20 % - zvýraznenie1 3 2 2 3 2 4" xfId="275"/>
    <cellStyle name="20 % - zvýraznenie1 3 2 2 3 2 4 2" xfId="24082"/>
    <cellStyle name="20 % - zvýraznenie1 3 2 2 3 2 5" xfId="24077"/>
    <cellStyle name="20 % - zvýraznenie1 3 2 2 3 3" xfId="276"/>
    <cellStyle name="20 % - zvýraznenie1 3 2 2 3 3 2" xfId="277"/>
    <cellStyle name="20 % - zvýraznenie1 3 2 2 3 3 2 2" xfId="24084"/>
    <cellStyle name="20 % - zvýraznenie1 3 2 2 3 3 3" xfId="278"/>
    <cellStyle name="20 % - zvýraznenie1 3 2 2 3 3 3 2" xfId="24085"/>
    <cellStyle name="20 % - zvýraznenie1 3 2 2 3 3 4" xfId="24083"/>
    <cellStyle name="20 % - zvýraznenie1 3 2 2 3 4" xfId="279"/>
    <cellStyle name="20 % - zvýraznenie1 3 2 2 3 4 2" xfId="24086"/>
    <cellStyle name="20 % - zvýraznenie1 3 2 2 3 5" xfId="280"/>
    <cellStyle name="20 % - zvýraznenie1 3 2 2 3 5 2" xfId="24087"/>
    <cellStyle name="20 % - zvýraznenie1 3 2 2 3 6" xfId="24076"/>
    <cellStyle name="20 % - zvýraznenie1 3 2 2 4" xfId="281"/>
    <cellStyle name="20 % - zvýraznenie1 3 2 2 4 2" xfId="282"/>
    <cellStyle name="20 % - zvýraznenie1 3 2 2 4 2 2" xfId="283"/>
    <cellStyle name="20 % - zvýraznenie1 3 2 2 4 2 2 2" xfId="24090"/>
    <cellStyle name="20 % - zvýraznenie1 3 2 2 4 2 3" xfId="284"/>
    <cellStyle name="20 % - zvýraznenie1 3 2 2 4 2 3 2" xfId="24091"/>
    <cellStyle name="20 % - zvýraznenie1 3 2 2 4 2 4" xfId="24089"/>
    <cellStyle name="20 % - zvýraznenie1 3 2 2 4 3" xfId="285"/>
    <cellStyle name="20 % - zvýraznenie1 3 2 2 4 3 2" xfId="24092"/>
    <cellStyle name="20 % - zvýraznenie1 3 2 2 4 4" xfId="286"/>
    <cellStyle name="20 % - zvýraznenie1 3 2 2 4 4 2" xfId="24093"/>
    <cellStyle name="20 % - zvýraznenie1 3 2 2 4 5" xfId="24088"/>
    <cellStyle name="20 % - zvýraznenie1 3 2 2 5" xfId="287"/>
    <cellStyle name="20 % - zvýraznenie1 3 2 2 5 2" xfId="288"/>
    <cellStyle name="20 % - zvýraznenie1 3 2 2 5 2 2" xfId="289"/>
    <cellStyle name="20 % - zvýraznenie1 3 2 2 5 2 2 2" xfId="24096"/>
    <cellStyle name="20 % - zvýraznenie1 3 2 2 5 2 3" xfId="290"/>
    <cellStyle name="20 % - zvýraznenie1 3 2 2 5 2 3 2" xfId="24097"/>
    <cellStyle name="20 % - zvýraznenie1 3 2 2 5 2 4" xfId="24095"/>
    <cellStyle name="20 % - zvýraznenie1 3 2 2 5 3" xfId="291"/>
    <cellStyle name="20 % - zvýraznenie1 3 2 2 5 3 2" xfId="24098"/>
    <cellStyle name="20 % - zvýraznenie1 3 2 2 5 4" xfId="292"/>
    <cellStyle name="20 % - zvýraznenie1 3 2 2 5 4 2" xfId="24099"/>
    <cellStyle name="20 % - zvýraznenie1 3 2 2 5 5" xfId="24094"/>
    <cellStyle name="20 % - zvýraznenie1 3 2 2 6" xfId="293"/>
    <cellStyle name="20 % - zvýraznenie1 3 2 2 6 2" xfId="294"/>
    <cellStyle name="20 % - zvýraznenie1 3 2 2 6 2 2" xfId="24101"/>
    <cellStyle name="20 % - zvýraznenie1 3 2 2 6 3" xfId="295"/>
    <cellStyle name="20 % - zvýraznenie1 3 2 2 6 3 2" xfId="24102"/>
    <cellStyle name="20 % - zvýraznenie1 3 2 2 6 4" xfId="24100"/>
    <cellStyle name="20 % - zvýraznenie1 3 2 2 7" xfId="296"/>
    <cellStyle name="20 % - zvýraznenie1 3 2 2 7 2" xfId="24103"/>
    <cellStyle name="20 % - zvýraznenie1 3 2 2 8" xfId="297"/>
    <cellStyle name="20 % - zvýraznenie1 3 2 2 8 2" xfId="24104"/>
    <cellStyle name="20 % - zvýraznenie1 3 2 2 9" xfId="24045"/>
    <cellStyle name="20 % - zvýraznenie1 3 2 3" xfId="298"/>
    <cellStyle name="20 % - zvýraznenie1 3 2 3 2" xfId="299"/>
    <cellStyle name="20 % - zvýraznenie1 3 2 3 2 2" xfId="300"/>
    <cellStyle name="20 % - zvýraznenie1 3 2 3 2 2 2" xfId="301"/>
    <cellStyle name="20 % - zvýraznenie1 3 2 3 2 2 2 2" xfId="302"/>
    <cellStyle name="20 % - zvýraznenie1 3 2 3 2 2 2 2 2" xfId="24109"/>
    <cellStyle name="20 % - zvýraznenie1 3 2 3 2 2 2 3" xfId="303"/>
    <cellStyle name="20 % - zvýraznenie1 3 2 3 2 2 2 3 2" xfId="24110"/>
    <cellStyle name="20 % - zvýraznenie1 3 2 3 2 2 2 4" xfId="24108"/>
    <cellStyle name="20 % - zvýraznenie1 3 2 3 2 2 3" xfId="304"/>
    <cellStyle name="20 % - zvýraznenie1 3 2 3 2 2 3 2" xfId="24111"/>
    <cellStyle name="20 % - zvýraznenie1 3 2 3 2 2 4" xfId="305"/>
    <cellStyle name="20 % - zvýraznenie1 3 2 3 2 2 4 2" xfId="24112"/>
    <cellStyle name="20 % - zvýraznenie1 3 2 3 2 2 5" xfId="24107"/>
    <cellStyle name="20 % - zvýraznenie1 3 2 3 2 3" xfId="306"/>
    <cellStyle name="20 % - zvýraznenie1 3 2 3 2 3 2" xfId="307"/>
    <cellStyle name="20 % - zvýraznenie1 3 2 3 2 3 2 2" xfId="24114"/>
    <cellStyle name="20 % - zvýraznenie1 3 2 3 2 3 3" xfId="308"/>
    <cellStyle name="20 % - zvýraznenie1 3 2 3 2 3 3 2" xfId="24115"/>
    <cellStyle name="20 % - zvýraznenie1 3 2 3 2 3 4" xfId="24113"/>
    <cellStyle name="20 % - zvýraznenie1 3 2 3 2 4" xfId="309"/>
    <cellStyle name="20 % - zvýraznenie1 3 2 3 2 4 2" xfId="24116"/>
    <cellStyle name="20 % - zvýraznenie1 3 2 3 2 5" xfId="310"/>
    <cellStyle name="20 % - zvýraznenie1 3 2 3 2 5 2" xfId="24117"/>
    <cellStyle name="20 % - zvýraznenie1 3 2 3 2 6" xfId="24106"/>
    <cellStyle name="20 % - zvýraznenie1 3 2 3 3" xfId="311"/>
    <cellStyle name="20 % - zvýraznenie1 3 2 3 3 2" xfId="312"/>
    <cellStyle name="20 % - zvýraznenie1 3 2 3 3 2 2" xfId="313"/>
    <cellStyle name="20 % - zvýraznenie1 3 2 3 3 2 2 2" xfId="24120"/>
    <cellStyle name="20 % - zvýraznenie1 3 2 3 3 2 3" xfId="314"/>
    <cellStyle name="20 % - zvýraznenie1 3 2 3 3 2 3 2" xfId="24121"/>
    <cellStyle name="20 % - zvýraznenie1 3 2 3 3 2 4" xfId="24119"/>
    <cellStyle name="20 % - zvýraznenie1 3 2 3 3 3" xfId="315"/>
    <cellStyle name="20 % - zvýraznenie1 3 2 3 3 3 2" xfId="24122"/>
    <cellStyle name="20 % - zvýraznenie1 3 2 3 3 4" xfId="316"/>
    <cellStyle name="20 % - zvýraznenie1 3 2 3 3 4 2" xfId="24123"/>
    <cellStyle name="20 % - zvýraznenie1 3 2 3 3 5" xfId="24118"/>
    <cellStyle name="20 % - zvýraznenie1 3 2 3 4" xfId="317"/>
    <cellStyle name="20 % - zvýraznenie1 3 2 3 4 2" xfId="318"/>
    <cellStyle name="20 % - zvýraznenie1 3 2 3 4 2 2" xfId="319"/>
    <cellStyle name="20 % - zvýraznenie1 3 2 3 4 2 2 2" xfId="24126"/>
    <cellStyle name="20 % - zvýraznenie1 3 2 3 4 2 3" xfId="320"/>
    <cellStyle name="20 % - zvýraznenie1 3 2 3 4 2 3 2" xfId="24127"/>
    <cellStyle name="20 % - zvýraznenie1 3 2 3 4 2 4" xfId="24125"/>
    <cellStyle name="20 % - zvýraznenie1 3 2 3 4 3" xfId="321"/>
    <cellStyle name="20 % - zvýraznenie1 3 2 3 4 3 2" xfId="24128"/>
    <cellStyle name="20 % - zvýraznenie1 3 2 3 4 4" xfId="322"/>
    <cellStyle name="20 % - zvýraznenie1 3 2 3 4 4 2" xfId="24129"/>
    <cellStyle name="20 % - zvýraznenie1 3 2 3 4 5" xfId="24124"/>
    <cellStyle name="20 % - zvýraznenie1 3 2 3 5" xfId="323"/>
    <cellStyle name="20 % - zvýraznenie1 3 2 3 5 2" xfId="324"/>
    <cellStyle name="20 % - zvýraznenie1 3 2 3 5 2 2" xfId="24131"/>
    <cellStyle name="20 % - zvýraznenie1 3 2 3 5 3" xfId="325"/>
    <cellStyle name="20 % - zvýraznenie1 3 2 3 5 3 2" xfId="24132"/>
    <cellStyle name="20 % - zvýraznenie1 3 2 3 5 4" xfId="24130"/>
    <cellStyle name="20 % - zvýraznenie1 3 2 3 6" xfId="326"/>
    <cellStyle name="20 % - zvýraznenie1 3 2 3 6 2" xfId="24133"/>
    <cellStyle name="20 % - zvýraznenie1 3 2 3 7" xfId="327"/>
    <cellStyle name="20 % - zvýraznenie1 3 2 3 7 2" xfId="24134"/>
    <cellStyle name="20 % - zvýraznenie1 3 2 3 8" xfId="24105"/>
    <cellStyle name="20 % - zvýraznenie1 3 2 4" xfId="328"/>
    <cellStyle name="20 % - zvýraznenie1 3 2 4 2" xfId="329"/>
    <cellStyle name="20 % - zvýraznenie1 3 2 4 2 2" xfId="330"/>
    <cellStyle name="20 % - zvýraznenie1 3 2 4 2 2 2" xfId="331"/>
    <cellStyle name="20 % - zvýraznenie1 3 2 4 2 2 2 2" xfId="24138"/>
    <cellStyle name="20 % - zvýraznenie1 3 2 4 2 2 3" xfId="332"/>
    <cellStyle name="20 % - zvýraznenie1 3 2 4 2 2 3 2" xfId="24139"/>
    <cellStyle name="20 % - zvýraznenie1 3 2 4 2 2 4" xfId="24137"/>
    <cellStyle name="20 % - zvýraznenie1 3 2 4 2 3" xfId="333"/>
    <cellStyle name="20 % - zvýraznenie1 3 2 4 2 3 2" xfId="24140"/>
    <cellStyle name="20 % - zvýraznenie1 3 2 4 2 4" xfId="334"/>
    <cellStyle name="20 % - zvýraznenie1 3 2 4 2 4 2" xfId="24141"/>
    <cellStyle name="20 % - zvýraznenie1 3 2 4 2 5" xfId="24136"/>
    <cellStyle name="20 % - zvýraznenie1 3 2 4 3" xfId="335"/>
    <cellStyle name="20 % - zvýraznenie1 3 2 4 3 2" xfId="336"/>
    <cellStyle name="20 % - zvýraznenie1 3 2 4 3 2 2" xfId="24143"/>
    <cellStyle name="20 % - zvýraznenie1 3 2 4 3 3" xfId="337"/>
    <cellStyle name="20 % - zvýraznenie1 3 2 4 3 3 2" xfId="24144"/>
    <cellStyle name="20 % - zvýraznenie1 3 2 4 3 4" xfId="24142"/>
    <cellStyle name="20 % - zvýraznenie1 3 2 4 4" xfId="338"/>
    <cellStyle name="20 % - zvýraznenie1 3 2 4 4 2" xfId="24145"/>
    <cellStyle name="20 % - zvýraznenie1 3 2 4 5" xfId="339"/>
    <cellStyle name="20 % - zvýraznenie1 3 2 4 5 2" xfId="24146"/>
    <cellStyle name="20 % - zvýraznenie1 3 2 4 6" xfId="24135"/>
    <cellStyle name="20 % - zvýraznenie1 3 2 5" xfId="340"/>
    <cellStyle name="20 % - zvýraznenie1 3 2 5 2" xfId="341"/>
    <cellStyle name="20 % - zvýraznenie1 3 2 5 2 2" xfId="342"/>
    <cellStyle name="20 % - zvýraznenie1 3 2 5 2 2 2" xfId="24149"/>
    <cellStyle name="20 % - zvýraznenie1 3 2 5 2 3" xfId="343"/>
    <cellStyle name="20 % - zvýraznenie1 3 2 5 2 3 2" xfId="24150"/>
    <cellStyle name="20 % - zvýraznenie1 3 2 5 2 4" xfId="24148"/>
    <cellStyle name="20 % - zvýraznenie1 3 2 5 3" xfId="344"/>
    <cellStyle name="20 % - zvýraznenie1 3 2 5 3 2" xfId="24151"/>
    <cellStyle name="20 % - zvýraznenie1 3 2 5 4" xfId="345"/>
    <cellStyle name="20 % - zvýraznenie1 3 2 5 4 2" xfId="24152"/>
    <cellStyle name="20 % - zvýraznenie1 3 2 5 5" xfId="24147"/>
    <cellStyle name="20 % - zvýraznenie1 3 2 6" xfId="346"/>
    <cellStyle name="20 % - zvýraznenie1 3 2 6 2" xfId="347"/>
    <cellStyle name="20 % - zvýraznenie1 3 2 6 2 2" xfId="348"/>
    <cellStyle name="20 % - zvýraznenie1 3 2 6 2 2 2" xfId="24155"/>
    <cellStyle name="20 % - zvýraznenie1 3 2 6 2 3" xfId="349"/>
    <cellStyle name="20 % - zvýraznenie1 3 2 6 2 3 2" xfId="24156"/>
    <cellStyle name="20 % - zvýraznenie1 3 2 6 2 4" xfId="24154"/>
    <cellStyle name="20 % - zvýraznenie1 3 2 6 3" xfId="350"/>
    <cellStyle name="20 % - zvýraznenie1 3 2 6 3 2" xfId="24157"/>
    <cellStyle name="20 % - zvýraznenie1 3 2 6 4" xfId="351"/>
    <cellStyle name="20 % - zvýraznenie1 3 2 6 4 2" xfId="24158"/>
    <cellStyle name="20 % - zvýraznenie1 3 2 6 5" xfId="24153"/>
    <cellStyle name="20 % - zvýraznenie1 3 2 7" xfId="352"/>
    <cellStyle name="20 % - zvýraznenie1 3 2 7 2" xfId="353"/>
    <cellStyle name="20 % - zvýraznenie1 3 2 7 2 2" xfId="24160"/>
    <cellStyle name="20 % - zvýraznenie1 3 2 7 3" xfId="354"/>
    <cellStyle name="20 % - zvýraznenie1 3 2 7 3 2" xfId="24161"/>
    <cellStyle name="20 % - zvýraznenie1 3 2 7 4" xfId="24159"/>
    <cellStyle name="20 % - zvýraznenie1 3 2 8" xfId="355"/>
    <cellStyle name="20 % - zvýraznenie1 3 2 8 2" xfId="24162"/>
    <cellStyle name="20 % - zvýraznenie1 3 2 9" xfId="356"/>
    <cellStyle name="20 % - zvýraznenie1 3 2 9 2" xfId="24163"/>
    <cellStyle name="20 % - zvýraznenie1 3 3" xfId="357"/>
    <cellStyle name="20 % - zvýraznenie1 3 3 2" xfId="358"/>
    <cellStyle name="20 % - zvýraznenie1 3 3 2 2" xfId="359"/>
    <cellStyle name="20 % - zvýraznenie1 3 3 2 2 2" xfId="360"/>
    <cellStyle name="20 % - zvýraznenie1 3 3 2 2 2 2" xfId="361"/>
    <cellStyle name="20 % - zvýraznenie1 3 3 2 2 2 2 2" xfId="362"/>
    <cellStyle name="20 % - zvýraznenie1 3 3 2 2 2 2 2 2" xfId="24169"/>
    <cellStyle name="20 % - zvýraznenie1 3 3 2 2 2 2 3" xfId="363"/>
    <cellStyle name="20 % - zvýraznenie1 3 3 2 2 2 2 3 2" xfId="24170"/>
    <cellStyle name="20 % - zvýraznenie1 3 3 2 2 2 2 4" xfId="24168"/>
    <cellStyle name="20 % - zvýraznenie1 3 3 2 2 2 3" xfId="364"/>
    <cellStyle name="20 % - zvýraznenie1 3 3 2 2 2 3 2" xfId="24171"/>
    <cellStyle name="20 % - zvýraznenie1 3 3 2 2 2 4" xfId="365"/>
    <cellStyle name="20 % - zvýraznenie1 3 3 2 2 2 4 2" xfId="24172"/>
    <cellStyle name="20 % - zvýraznenie1 3 3 2 2 2 5" xfId="24167"/>
    <cellStyle name="20 % - zvýraznenie1 3 3 2 2 3" xfId="366"/>
    <cellStyle name="20 % - zvýraznenie1 3 3 2 2 3 2" xfId="367"/>
    <cellStyle name="20 % - zvýraznenie1 3 3 2 2 3 2 2" xfId="24174"/>
    <cellStyle name="20 % - zvýraznenie1 3 3 2 2 3 3" xfId="368"/>
    <cellStyle name="20 % - zvýraznenie1 3 3 2 2 3 3 2" xfId="24175"/>
    <cellStyle name="20 % - zvýraznenie1 3 3 2 2 3 4" xfId="24173"/>
    <cellStyle name="20 % - zvýraznenie1 3 3 2 2 4" xfId="369"/>
    <cellStyle name="20 % - zvýraznenie1 3 3 2 2 4 2" xfId="24176"/>
    <cellStyle name="20 % - zvýraznenie1 3 3 2 2 5" xfId="370"/>
    <cellStyle name="20 % - zvýraznenie1 3 3 2 2 5 2" xfId="24177"/>
    <cellStyle name="20 % - zvýraznenie1 3 3 2 2 6" xfId="24166"/>
    <cellStyle name="20 % - zvýraznenie1 3 3 2 3" xfId="371"/>
    <cellStyle name="20 % - zvýraznenie1 3 3 2 3 2" xfId="372"/>
    <cellStyle name="20 % - zvýraznenie1 3 3 2 3 2 2" xfId="373"/>
    <cellStyle name="20 % - zvýraznenie1 3 3 2 3 2 2 2" xfId="24180"/>
    <cellStyle name="20 % - zvýraznenie1 3 3 2 3 2 3" xfId="374"/>
    <cellStyle name="20 % - zvýraznenie1 3 3 2 3 2 3 2" xfId="24181"/>
    <cellStyle name="20 % - zvýraznenie1 3 3 2 3 2 4" xfId="24179"/>
    <cellStyle name="20 % - zvýraznenie1 3 3 2 3 3" xfId="375"/>
    <cellStyle name="20 % - zvýraznenie1 3 3 2 3 3 2" xfId="24182"/>
    <cellStyle name="20 % - zvýraznenie1 3 3 2 3 4" xfId="376"/>
    <cellStyle name="20 % - zvýraznenie1 3 3 2 3 4 2" xfId="24183"/>
    <cellStyle name="20 % - zvýraznenie1 3 3 2 3 5" xfId="24178"/>
    <cellStyle name="20 % - zvýraznenie1 3 3 2 4" xfId="377"/>
    <cellStyle name="20 % - zvýraznenie1 3 3 2 4 2" xfId="378"/>
    <cellStyle name="20 % - zvýraznenie1 3 3 2 4 2 2" xfId="379"/>
    <cellStyle name="20 % - zvýraznenie1 3 3 2 4 2 2 2" xfId="24186"/>
    <cellStyle name="20 % - zvýraznenie1 3 3 2 4 2 3" xfId="380"/>
    <cellStyle name="20 % - zvýraznenie1 3 3 2 4 2 3 2" xfId="24187"/>
    <cellStyle name="20 % - zvýraznenie1 3 3 2 4 2 4" xfId="24185"/>
    <cellStyle name="20 % - zvýraznenie1 3 3 2 4 3" xfId="381"/>
    <cellStyle name="20 % - zvýraznenie1 3 3 2 4 3 2" xfId="24188"/>
    <cellStyle name="20 % - zvýraznenie1 3 3 2 4 4" xfId="382"/>
    <cellStyle name="20 % - zvýraznenie1 3 3 2 4 4 2" xfId="24189"/>
    <cellStyle name="20 % - zvýraznenie1 3 3 2 4 5" xfId="24184"/>
    <cellStyle name="20 % - zvýraznenie1 3 3 2 5" xfId="383"/>
    <cellStyle name="20 % - zvýraznenie1 3 3 2 5 2" xfId="384"/>
    <cellStyle name="20 % - zvýraznenie1 3 3 2 5 2 2" xfId="24191"/>
    <cellStyle name="20 % - zvýraznenie1 3 3 2 5 3" xfId="385"/>
    <cellStyle name="20 % - zvýraznenie1 3 3 2 5 3 2" xfId="24192"/>
    <cellStyle name="20 % - zvýraznenie1 3 3 2 5 4" xfId="24190"/>
    <cellStyle name="20 % - zvýraznenie1 3 3 2 6" xfId="386"/>
    <cellStyle name="20 % - zvýraznenie1 3 3 2 6 2" xfId="24193"/>
    <cellStyle name="20 % - zvýraznenie1 3 3 2 7" xfId="387"/>
    <cellStyle name="20 % - zvýraznenie1 3 3 2 7 2" xfId="24194"/>
    <cellStyle name="20 % - zvýraznenie1 3 3 2 8" xfId="24165"/>
    <cellStyle name="20 % - zvýraznenie1 3 3 3" xfId="388"/>
    <cellStyle name="20 % - zvýraznenie1 3 3 3 2" xfId="389"/>
    <cellStyle name="20 % - zvýraznenie1 3 3 3 2 2" xfId="390"/>
    <cellStyle name="20 % - zvýraznenie1 3 3 3 2 2 2" xfId="391"/>
    <cellStyle name="20 % - zvýraznenie1 3 3 3 2 2 2 2" xfId="24198"/>
    <cellStyle name="20 % - zvýraznenie1 3 3 3 2 2 3" xfId="392"/>
    <cellStyle name="20 % - zvýraznenie1 3 3 3 2 2 3 2" xfId="24199"/>
    <cellStyle name="20 % - zvýraznenie1 3 3 3 2 2 4" xfId="24197"/>
    <cellStyle name="20 % - zvýraznenie1 3 3 3 2 3" xfId="393"/>
    <cellStyle name="20 % - zvýraznenie1 3 3 3 2 3 2" xfId="24200"/>
    <cellStyle name="20 % - zvýraznenie1 3 3 3 2 4" xfId="394"/>
    <cellStyle name="20 % - zvýraznenie1 3 3 3 2 4 2" xfId="24201"/>
    <cellStyle name="20 % - zvýraznenie1 3 3 3 2 5" xfId="24196"/>
    <cellStyle name="20 % - zvýraznenie1 3 3 3 3" xfId="395"/>
    <cellStyle name="20 % - zvýraznenie1 3 3 3 3 2" xfId="396"/>
    <cellStyle name="20 % - zvýraznenie1 3 3 3 3 2 2" xfId="24203"/>
    <cellStyle name="20 % - zvýraznenie1 3 3 3 3 3" xfId="397"/>
    <cellStyle name="20 % - zvýraznenie1 3 3 3 3 3 2" xfId="24204"/>
    <cellStyle name="20 % - zvýraznenie1 3 3 3 3 4" xfId="24202"/>
    <cellStyle name="20 % - zvýraznenie1 3 3 3 4" xfId="398"/>
    <cellStyle name="20 % - zvýraznenie1 3 3 3 4 2" xfId="24205"/>
    <cellStyle name="20 % - zvýraznenie1 3 3 3 5" xfId="399"/>
    <cellStyle name="20 % - zvýraznenie1 3 3 3 5 2" xfId="24206"/>
    <cellStyle name="20 % - zvýraznenie1 3 3 3 6" xfId="24195"/>
    <cellStyle name="20 % - zvýraznenie1 3 3 4" xfId="400"/>
    <cellStyle name="20 % - zvýraznenie1 3 3 4 2" xfId="401"/>
    <cellStyle name="20 % - zvýraznenie1 3 3 4 2 2" xfId="402"/>
    <cellStyle name="20 % - zvýraznenie1 3 3 4 2 2 2" xfId="24209"/>
    <cellStyle name="20 % - zvýraznenie1 3 3 4 2 3" xfId="403"/>
    <cellStyle name="20 % - zvýraznenie1 3 3 4 2 3 2" xfId="24210"/>
    <cellStyle name="20 % - zvýraznenie1 3 3 4 2 4" xfId="24208"/>
    <cellStyle name="20 % - zvýraznenie1 3 3 4 3" xfId="404"/>
    <cellStyle name="20 % - zvýraznenie1 3 3 4 3 2" xfId="24211"/>
    <cellStyle name="20 % - zvýraznenie1 3 3 4 4" xfId="405"/>
    <cellStyle name="20 % - zvýraznenie1 3 3 4 4 2" xfId="24212"/>
    <cellStyle name="20 % - zvýraznenie1 3 3 4 5" xfId="24207"/>
    <cellStyle name="20 % - zvýraznenie1 3 3 5" xfId="406"/>
    <cellStyle name="20 % - zvýraznenie1 3 3 5 2" xfId="407"/>
    <cellStyle name="20 % - zvýraznenie1 3 3 5 2 2" xfId="408"/>
    <cellStyle name="20 % - zvýraznenie1 3 3 5 2 2 2" xfId="24215"/>
    <cellStyle name="20 % - zvýraznenie1 3 3 5 2 3" xfId="409"/>
    <cellStyle name="20 % - zvýraznenie1 3 3 5 2 3 2" xfId="24216"/>
    <cellStyle name="20 % - zvýraznenie1 3 3 5 2 4" xfId="24214"/>
    <cellStyle name="20 % - zvýraznenie1 3 3 5 3" xfId="410"/>
    <cellStyle name="20 % - zvýraznenie1 3 3 5 3 2" xfId="24217"/>
    <cellStyle name="20 % - zvýraznenie1 3 3 5 4" xfId="411"/>
    <cellStyle name="20 % - zvýraznenie1 3 3 5 4 2" xfId="24218"/>
    <cellStyle name="20 % - zvýraznenie1 3 3 5 5" xfId="24213"/>
    <cellStyle name="20 % - zvýraznenie1 3 3 6" xfId="412"/>
    <cellStyle name="20 % - zvýraznenie1 3 3 6 2" xfId="413"/>
    <cellStyle name="20 % - zvýraznenie1 3 3 6 2 2" xfId="24220"/>
    <cellStyle name="20 % - zvýraznenie1 3 3 6 3" xfId="414"/>
    <cellStyle name="20 % - zvýraznenie1 3 3 6 3 2" xfId="24221"/>
    <cellStyle name="20 % - zvýraznenie1 3 3 6 4" xfId="24219"/>
    <cellStyle name="20 % - zvýraznenie1 3 3 7" xfId="415"/>
    <cellStyle name="20 % - zvýraznenie1 3 3 7 2" xfId="24222"/>
    <cellStyle name="20 % - zvýraznenie1 3 3 8" xfId="416"/>
    <cellStyle name="20 % - zvýraznenie1 3 3 8 2" xfId="24223"/>
    <cellStyle name="20 % - zvýraznenie1 3 3 9" xfId="24164"/>
    <cellStyle name="20 % - zvýraznenie1 3 4" xfId="417"/>
    <cellStyle name="20 % - zvýraznenie1 3 4 2" xfId="418"/>
    <cellStyle name="20 % - zvýraznenie1 3 4 2 2" xfId="419"/>
    <cellStyle name="20 % - zvýraznenie1 3 4 2 2 2" xfId="420"/>
    <cellStyle name="20 % - zvýraznenie1 3 4 2 2 2 2" xfId="421"/>
    <cellStyle name="20 % - zvýraznenie1 3 4 2 2 2 2 2" xfId="24228"/>
    <cellStyle name="20 % - zvýraznenie1 3 4 2 2 2 3" xfId="422"/>
    <cellStyle name="20 % - zvýraznenie1 3 4 2 2 2 3 2" xfId="24229"/>
    <cellStyle name="20 % - zvýraznenie1 3 4 2 2 2 4" xfId="24227"/>
    <cellStyle name="20 % - zvýraznenie1 3 4 2 2 3" xfId="423"/>
    <cellStyle name="20 % - zvýraznenie1 3 4 2 2 3 2" xfId="24230"/>
    <cellStyle name="20 % - zvýraznenie1 3 4 2 2 4" xfId="424"/>
    <cellStyle name="20 % - zvýraznenie1 3 4 2 2 4 2" xfId="24231"/>
    <cellStyle name="20 % - zvýraznenie1 3 4 2 2 5" xfId="24226"/>
    <cellStyle name="20 % - zvýraznenie1 3 4 2 3" xfId="425"/>
    <cellStyle name="20 % - zvýraznenie1 3 4 2 3 2" xfId="426"/>
    <cellStyle name="20 % - zvýraznenie1 3 4 2 3 2 2" xfId="24233"/>
    <cellStyle name="20 % - zvýraznenie1 3 4 2 3 3" xfId="427"/>
    <cellStyle name="20 % - zvýraznenie1 3 4 2 3 3 2" xfId="24234"/>
    <cellStyle name="20 % - zvýraznenie1 3 4 2 3 4" xfId="24232"/>
    <cellStyle name="20 % - zvýraznenie1 3 4 2 4" xfId="428"/>
    <cellStyle name="20 % - zvýraznenie1 3 4 2 4 2" xfId="24235"/>
    <cellStyle name="20 % - zvýraznenie1 3 4 2 5" xfId="429"/>
    <cellStyle name="20 % - zvýraznenie1 3 4 2 5 2" xfId="24236"/>
    <cellStyle name="20 % - zvýraznenie1 3 4 2 6" xfId="24225"/>
    <cellStyle name="20 % - zvýraznenie1 3 4 3" xfId="430"/>
    <cellStyle name="20 % - zvýraznenie1 3 4 3 2" xfId="431"/>
    <cellStyle name="20 % - zvýraznenie1 3 4 3 2 2" xfId="432"/>
    <cellStyle name="20 % - zvýraznenie1 3 4 3 2 2 2" xfId="24239"/>
    <cellStyle name="20 % - zvýraznenie1 3 4 3 2 3" xfId="433"/>
    <cellStyle name="20 % - zvýraznenie1 3 4 3 2 3 2" xfId="24240"/>
    <cellStyle name="20 % - zvýraznenie1 3 4 3 2 4" xfId="24238"/>
    <cellStyle name="20 % - zvýraznenie1 3 4 3 3" xfId="434"/>
    <cellStyle name="20 % - zvýraznenie1 3 4 3 3 2" xfId="24241"/>
    <cellStyle name="20 % - zvýraznenie1 3 4 3 4" xfId="435"/>
    <cellStyle name="20 % - zvýraznenie1 3 4 3 4 2" xfId="24242"/>
    <cellStyle name="20 % - zvýraznenie1 3 4 3 5" xfId="24237"/>
    <cellStyle name="20 % - zvýraznenie1 3 4 4" xfId="436"/>
    <cellStyle name="20 % - zvýraznenie1 3 4 4 2" xfId="437"/>
    <cellStyle name="20 % - zvýraznenie1 3 4 4 2 2" xfId="438"/>
    <cellStyle name="20 % - zvýraznenie1 3 4 4 2 2 2" xfId="24245"/>
    <cellStyle name="20 % - zvýraznenie1 3 4 4 2 3" xfId="439"/>
    <cellStyle name="20 % - zvýraznenie1 3 4 4 2 3 2" xfId="24246"/>
    <cellStyle name="20 % - zvýraznenie1 3 4 4 2 4" xfId="24244"/>
    <cellStyle name="20 % - zvýraznenie1 3 4 4 3" xfId="440"/>
    <cellStyle name="20 % - zvýraznenie1 3 4 4 3 2" xfId="24247"/>
    <cellStyle name="20 % - zvýraznenie1 3 4 4 4" xfId="441"/>
    <cellStyle name="20 % - zvýraznenie1 3 4 4 4 2" xfId="24248"/>
    <cellStyle name="20 % - zvýraznenie1 3 4 4 5" xfId="24243"/>
    <cellStyle name="20 % - zvýraznenie1 3 4 5" xfId="442"/>
    <cellStyle name="20 % - zvýraznenie1 3 4 5 2" xfId="443"/>
    <cellStyle name="20 % - zvýraznenie1 3 4 5 2 2" xfId="24250"/>
    <cellStyle name="20 % - zvýraznenie1 3 4 5 3" xfId="444"/>
    <cellStyle name="20 % - zvýraznenie1 3 4 5 3 2" xfId="24251"/>
    <cellStyle name="20 % - zvýraznenie1 3 4 5 4" xfId="24249"/>
    <cellStyle name="20 % - zvýraznenie1 3 4 6" xfId="445"/>
    <cellStyle name="20 % - zvýraznenie1 3 4 6 2" xfId="24252"/>
    <cellStyle name="20 % - zvýraznenie1 3 4 7" xfId="446"/>
    <cellStyle name="20 % - zvýraznenie1 3 4 7 2" xfId="24253"/>
    <cellStyle name="20 % - zvýraznenie1 3 4 8" xfId="24224"/>
    <cellStyle name="20 % - zvýraznenie1 3 5" xfId="447"/>
    <cellStyle name="20 % - zvýraznenie1 3 5 2" xfId="448"/>
    <cellStyle name="20 % - zvýraznenie1 3 5 2 2" xfId="449"/>
    <cellStyle name="20 % - zvýraznenie1 3 5 2 2 2" xfId="450"/>
    <cellStyle name="20 % - zvýraznenie1 3 5 2 2 2 2" xfId="24257"/>
    <cellStyle name="20 % - zvýraznenie1 3 5 2 2 3" xfId="451"/>
    <cellStyle name="20 % - zvýraznenie1 3 5 2 2 3 2" xfId="24258"/>
    <cellStyle name="20 % - zvýraznenie1 3 5 2 2 4" xfId="24256"/>
    <cellStyle name="20 % - zvýraznenie1 3 5 2 3" xfId="452"/>
    <cellStyle name="20 % - zvýraznenie1 3 5 2 3 2" xfId="24259"/>
    <cellStyle name="20 % - zvýraznenie1 3 5 2 4" xfId="453"/>
    <cellStyle name="20 % - zvýraznenie1 3 5 2 4 2" xfId="24260"/>
    <cellStyle name="20 % - zvýraznenie1 3 5 2 5" xfId="24255"/>
    <cellStyle name="20 % - zvýraznenie1 3 5 3" xfId="454"/>
    <cellStyle name="20 % - zvýraznenie1 3 5 3 2" xfId="455"/>
    <cellStyle name="20 % - zvýraznenie1 3 5 3 2 2" xfId="24262"/>
    <cellStyle name="20 % - zvýraznenie1 3 5 3 3" xfId="456"/>
    <cellStyle name="20 % - zvýraznenie1 3 5 3 3 2" xfId="24263"/>
    <cellStyle name="20 % - zvýraznenie1 3 5 3 4" xfId="24261"/>
    <cellStyle name="20 % - zvýraznenie1 3 5 4" xfId="457"/>
    <cellStyle name="20 % - zvýraznenie1 3 5 4 2" xfId="24264"/>
    <cellStyle name="20 % - zvýraznenie1 3 5 5" xfId="458"/>
    <cellStyle name="20 % - zvýraznenie1 3 5 5 2" xfId="24265"/>
    <cellStyle name="20 % - zvýraznenie1 3 5 6" xfId="24254"/>
    <cellStyle name="20 % - zvýraznenie1 3 6" xfId="459"/>
    <cellStyle name="20 % - zvýraznenie1 3 6 2" xfId="460"/>
    <cellStyle name="20 % - zvýraznenie1 3 6 2 2" xfId="461"/>
    <cellStyle name="20 % - zvýraznenie1 3 6 2 2 2" xfId="24268"/>
    <cellStyle name="20 % - zvýraznenie1 3 6 2 3" xfId="462"/>
    <cellStyle name="20 % - zvýraznenie1 3 6 2 3 2" xfId="24269"/>
    <cellStyle name="20 % - zvýraznenie1 3 6 2 4" xfId="24267"/>
    <cellStyle name="20 % - zvýraznenie1 3 6 3" xfId="463"/>
    <cellStyle name="20 % - zvýraznenie1 3 6 3 2" xfId="24270"/>
    <cellStyle name="20 % - zvýraznenie1 3 6 4" xfId="464"/>
    <cellStyle name="20 % - zvýraznenie1 3 6 4 2" xfId="24271"/>
    <cellStyle name="20 % - zvýraznenie1 3 6 5" xfId="24266"/>
    <cellStyle name="20 % - zvýraznenie1 3 7" xfId="465"/>
    <cellStyle name="20 % - zvýraznenie1 3 7 2" xfId="466"/>
    <cellStyle name="20 % - zvýraznenie1 3 7 2 2" xfId="467"/>
    <cellStyle name="20 % - zvýraznenie1 3 7 2 2 2" xfId="24274"/>
    <cellStyle name="20 % - zvýraznenie1 3 7 2 3" xfId="468"/>
    <cellStyle name="20 % - zvýraznenie1 3 7 2 3 2" xfId="24275"/>
    <cellStyle name="20 % - zvýraznenie1 3 7 2 4" xfId="24273"/>
    <cellStyle name="20 % - zvýraznenie1 3 7 3" xfId="469"/>
    <cellStyle name="20 % - zvýraznenie1 3 7 3 2" xfId="24276"/>
    <cellStyle name="20 % - zvýraznenie1 3 7 4" xfId="470"/>
    <cellStyle name="20 % - zvýraznenie1 3 7 4 2" xfId="24277"/>
    <cellStyle name="20 % - zvýraznenie1 3 7 5" xfId="24272"/>
    <cellStyle name="20 % - zvýraznenie1 3 8" xfId="471"/>
    <cellStyle name="20 % - zvýraznenie1 3 8 2" xfId="472"/>
    <cellStyle name="20 % - zvýraznenie1 3 8 2 2" xfId="24279"/>
    <cellStyle name="20 % - zvýraznenie1 3 8 3" xfId="473"/>
    <cellStyle name="20 % - zvýraznenie1 3 8 3 2" xfId="24280"/>
    <cellStyle name="20 % - zvýraznenie1 3 8 4" xfId="24278"/>
    <cellStyle name="20 % - zvýraznenie1 3 9" xfId="474"/>
    <cellStyle name="20 % - zvýraznenie1 3 9 2" xfId="24281"/>
    <cellStyle name="20 % - zvýraznenie1 4" xfId="475"/>
    <cellStyle name="20 % - zvýraznenie1 4 10" xfId="24282"/>
    <cellStyle name="20 % - zvýraznenie1 4 2" xfId="476"/>
    <cellStyle name="20 % - zvýraznenie1 4 2 2" xfId="477"/>
    <cellStyle name="20 % - zvýraznenie1 4 2 2 2" xfId="478"/>
    <cellStyle name="20 % - zvýraznenie1 4 2 2 2 2" xfId="479"/>
    <cellStyle name="20 % - zvýraznenie1 4 2 2 2 2 2" xfId="480"/>
    <cellStyle name="20 % - zvýraznenie1 4 2 2 2 2 2 2" xfId="481"/>
    <cellStyle name="20 % - zvýraznenie1 4 2 2 2 2 2 2 2" xfId="24288"/>
    <cellStyle name="20 % - zvýraznenie1 4 2 2 2 2 2 3" xfId="482"/>
    <cellStyle name="20 % - zvýraznenie1 4 2 2 2 2 2 3 2" xfId="24289"/>
    <cellStyle name="20 % - zvýraznenie1 4 2 2 2 2 2 4" xfId="24287"/>
    <cellStyle name="20 % - zvýraznenie1 4 2 2 2 2 3" xfId="483"/>
    <cellStyle name="20 % - zvýraznenie1 4 2 2 2 2 3 2" xfId="24290"/>
    <cellStyle name="20 % - zvýraznenie1 4 2 2 2 2 4" xfId="484"/>
    <cellStyle name="20 % - zvýraznenie1 4 2 2 2 2 4 2" xfId="24291"/>
    <cellStyle name="20 % - zvýraznenie1 4 2 2 2 2 5" xfId="24286"/>
    <cellStyle name="20 % - zvýraznenie1 4 2 2 2 3" xfId="485"/>
    <cellStyle name="20 % - zvýraznenie1 4 2 2 2 3 2" xfId="486"/>
    <cellStyle name="20 % - zvýraznenie1 4 2 2 2 3 2 2" xfId="24293"/>
    <cellStyle name="20 % - zvýraznenie1 4 2 2 2 3 3" xfId="487"/>
    <cellStyle name="20 % - zvýraznenie1 4 2 2 2 3 3 2" xfId="24294"/>
    <cellStyle name="20 % - zvýraznenie1 4 2 2 2 3 4" xfId="24292"/>
    <cellStyle name="20 % - zvýraznenie1 4 2 2 2 4" xfId="488"/>
    <cellStyle name="20 % - zvýraznenie1 4 2 2 2 4 2" xfId="24295"/>
    <cellStyle name="20 % - zvýraznenie1 4 2 2 2 5" xfId="489"/>
    <cellStyle name="20 % - zvýraznenie1 4 2 2 2 5 2" xfId="24296"/>
    <cellStyle name="20 % - zvýraznenie1 4 2 2 2 6" xfId="24285"/>
    <cellStyle name="20 % - zvýraznenie1 4 2 2 3" xfId="490"/>
    <cellStyle name="20 % - zvýraznenie1 4 2 2 3 2 2 2" xfId="24299"/>
    <cellStyle name="20 % - zvýraznenie1 4 2 2 3 2 3" xfId="491"/>
    <cellStyle name="20 % - zvýraznenie1 4 2 2 3 2 3 2" xfId="24300"/>
    <cellStyle name="20 % - zvýraznenie1 4 2 2 3 2 4" xfId="24298"/>
    <cellStyle name="20 % - zvýraznenie1 4 2 2 3 3" xfId="492"/>
    <cellStyle name="20 % - zvýraznenie1 4 2 2 3 3 2" xfId="24301"/>
    <cellStyle name="20 % - zvýraznenie1 4 2 2 3 4" xfId="493"/>
    <cellStyle name="20 % - zvýraznenie1 4 2 2 3 4 2" xfId="24302"/>
    <cellStyle name="20 % - zvýraznenie1 4 2 2 3 5" xfId="24297"/>
    <cellStyle name="20 % - zvýraznenie1 4 2 2 4" xfId="494"/>
    <cellStyle name="20 % - zvýraznenie1 4 2 2 4 2" xfId="495"/>
    <cellStyle name="20 % - zvýraznenie1 4 2 2 4 2 2" xfId="496"/>
    <cellStyle name="20 % - zvýraznenie1 4 2 2 4 2 2 2" xfId="24305"/>
    <cellStyle name="20 % - zvýraznenie1 4 2 2 4 2 3" xfId="497"/>
    <cellStyle name="20 % - zvýraznenie1 4 2 2 4 2 3 2" xfId="24306"/>
    <cellStyle name="20 % - zvýraznenie1 4 2 2 4 2 4" xfId="24304"/>
    <cellStyle name="20 % - zvýraznenie1 4 2 2 4 3" xfId="498"/>
    <cellStyle name="20 % - zvýraznenie1 4 2 2 4 3 2" xfId="24307"/>
    <cellStyle name="20 % - zvýraznenie1 4 2 2 4 4" xfId="499"/>
    <cellStyle name="20 % - zvýraznenie1 4 2 2 4 4 2" xfId="24308"/>
    <cellStyle name="20 % - zvýraznenie1 4 2 2 4 5" xfId="24303"/>
    <cellStyle name="20 % - zvýraznenie1 4 2 2 5" xfId="500"/>
    <cellStyle name="20 % - zvýraznenie1 4 2 2 5 2" xfId="501"/>
    <cellStyle name="20 % - zvýraznenie1 4 2 2 5 2 2" xfId="24310"/>
    <cellStyle name="20 % - zvýraznenie1 4 2 2 5 3" xfId="502"/>
    <cellStyle name="20 % - zvýraznenie1 4 2 2 5 3 2" xfId="24311"/>
    <cellStyle name="20 % - zvýraznenie1 4 2 2 5 4" xfId="24309"/>
    <cellStyle name="20 % - zvýraznenie1 4 2 2 6" xfId="503"/>
    <cellStyle name="20 % - zvýraznenie1 4 2 2 6 2" xfId="24312"/>
    <cellStyle name="20 % - zvýraznenie1 4 2 2 7" xfId="504"/>
    <cellStyle name="20 % - zvýraznenie1 4 2 2 7 2" xfId="24313"/>
    <cellStyle name="20 % - zvýraznenie1 4 2 2 8" xfId="24284"/>
    <cellStyle name="20 % - zvýraznenie1 4 2 3" xfId="505"/>
    <cellStyle name="20 % - zvýraznenie1 4 2 3 2" xfId="506"/>
    <cellStyle name="20 % - zvýraznenie1 4 2 3 2 2" xfId="507"/>
    <cellStyle name="20 % - zvýraznenie1 4 2 3 2 2 2 2" xfId="24317"/>
    <cellStyle name="20 % - zvýraznenie1 4 2 3 2 2 3" xfId="508"/>
    <cellStyle name="20 % - zvýraznenie1 4 2 3 2 2 3 2" xfId="24318"/>
    <cellStyle name="20 % - zvýraznenie1 4 2 3 2 2 4" xfId="24316"/>
    <cellStyle name="20 % - zvýraznenie1 4 2 3 2 3" xfId="509"/>
    <cellStyle name="20 % - zvýraznenie1 4 2 3 2 3 2" xfId="24319"/>
    <cellStyle name="20 % - zvýraznenie1 4 2 3 2 4" xfId="510"/>
    <cellStyle name="20 % - zvýraznenie1 4 2 3 2 4 2" xfId="24320"/>
    <cellStyle name="20 % - zvýraznenie1 4 2 3 2 5" xfId="24315"/>
    <cellStyle name="20 % - zvýraznenie1 4 2 3 3" xfId="511"/>
    <cellStyle name="20 % - zvýraznenie1 4 2 3 3 2" xfId="512"/>
    <cellStyle name="20 % - zvýraznenie1 4 2 3 3 2 2" xfId="24322"/>
    <cellStyle name="20 % - zvýraznenie1 4 2 3 3 3" xfId="513"/>
    <cellStyle name="20 % - zvýraznenie1 4 2 3 3 3 2" xfId="24323"/>
    <cellStyle name="20 % - zvýraznenie1 4 2 3 3 4" xfId="24321"/>
    <cellStyle name="20 % - zvýraznenie1 4 2 3 4" xfId="514"/>
    <cellStyle name="20 % - zvýraznenie1 4 2 3 4 2" xfId="24324"/>
    <cellStyle name="20 % - zvýraznenie1 4 2 3 5" xfId="515"/>
    <cellStyle name="20 % - zvýraznenie1 4 2 3 5 2" xfId="24325"/>
    <cellStyle name="20 % - zvýraznenie1 4 2 3 6" xfId="24314"/>
    <cellStyle name="20 % - zvýraznenie1 4 2 4" xfId="516"/>
    <cellStyle name="20 % - zvýraznenie1 4 2 4 2" xfId="517"/>
    <cellStyle name="20 % - zvýraznenie1 4 2 4 2 2" xfId="518"/>
    <cellStyle name="20 % - zvýraznenie1 4 2 4 2 2 2" xfId="24328"/>
    <cellStyle name="20 % - zvýraznenie1 4 2 4 2 3" xfId="519"/>
    <cellStyle name="20 % - zvýraznenie1 4 2 4 2 3 2" xfId="24329"/>
    <cellStyle name="20 % - zvýraznenie1 4 2 4 2 4" xfId="24327"/>
    <cellStyle name="20 % - zvýraznenie1 4 2 4 3" xfId="520"/>
    <cellStyle name="20 % - zvýraznenie1 4 2 4 3 2" xfId="24330"/>
    <cellStyle name="20 % - zvýraznenie1 4 2 4 4" xfId="521"/>
    <cellStyle name="20 % - zvýraznenie1 4 2 4 4 2" xfId="24331"/>
    <cellStyle name="20 % - zvýraznenie1 4 2 4 5" xfId="24326"/>
    <cellStyle name="20 % - zvýraznenie1 4 2 5" xfId="522"/>
    <cellStyle name="20 % - zvýraznenie1 4 2 5 2" xfId="523"/>
    <cellStyle name="20 % - zvýraznenie1 4 2 5 2 2" xfId="524"/>
    <cellStyle name="20 % - zvýraznenie1 4 2 5 2 2 2" xfId="24334"/>
    <cellStyle name="20 % - zvýraznenie1 4 2 5 2 3" xfId="525"/>
    <cellStyle name="20 % - zvýraznenie1 4 2 5 2 3 2" xfId="24335"/>
    <cellStyle name="20 % - zvýraznenie1 4 2 5 2 4" xfId="24333"/>
    <cellStyle name="20 % - zvýraznenie1 4 2 5 3" xfId="526"/>
    <cellStyle name="20 % - zvýraznenie1 4 2 5 3 2" xfId="24336"/>
    <cellStyle name="20 % - zvýraznenie1 4 2 5 4" xfId="527"/>
    <cellStyle name="20 % - zvýraznenie1 4 2 5 4 2" xfId="24337"/>
    <cellStyle name="20 % - zvýraznenie1 4 2 5 5" xfId="24332"/>
    <cellStyle name="20 % - zvýraznenie1 4 2 6" xfId="528"/>
    <cellStyle name="20 % - zvýraznenie1 4 2 6 2" xfId="529"/>
    <cellStyle name="20 % - zvýraznenie1 4 2 6 2 2" xfId="24339"/>
    <cellStyle name="20 % - zvýraznenie1 4 2 6 3" xfId="530"/>
    <cellStyle name="20 % - zvýraznenie1 4 2 6 3 2" xfId="24340"/>
    <cellStyle name="20 % - zvýraznenie1 4 2 6 4" xfId="24338"/>
    <cellStyle name="20 % - zvýraznenie1 4 2 7" xfId="531"/>
    <cellStyle name="20 % - zvýraznenie1 4 2 7 2" xfId="24341"/>
    <cellStyle name="20 % - zvýraznenie1 4 2 8" xfId="532"/>
    <cellStyle name="20 % - zvýraznenie1 4 2 8 2" xfId="24342"/>
    <cellStyle name="20 % - zvýraznenie1 4 2 9" xfId="24283"/>
    <cellStyle name="20 % - zvýraznenie1 4 3" xfId="533"/>
    <cellStyle name="20 % - zvýraznenie1 4 3 2" xfId="534"/>
    <cellStyle name="20 % - zvýraznenie1 4 3 2 2" xfId="535"/>
    <cellStyle name="20 % - zvýraznenie1 4 3 2 2 2" xfId="536"/>
    <cellStyle name="20 % - zvýraznenie1 4 3 2 2 2 2" xfId="537"/>
    <cellStyle name="20 % - zvýraznenie1 4 3 2 2 2 2 2" xfId="24347"/>
    <cellStyle name="20 % - zvýraznenie1 4 3 2 2 2 3" xfId="538"/>
    <cellStyle name="20 % - zvýraznenie1 4 3 2 2 2 3 2" xfId="24348"/>
    <cellStyle name="20 % - zvýraznenie1 4 3 2 2 2 4" xfId="24346"/>
    <cellStyle name="20 % - zvýraznenie1 4 3 2 2 3" xfId="539"/>
    <cellStyle name="20 % - zvýraznenie1 4 3 2 2 3 2" xfId="24349"/>
    <cellStyle name="20 % - zvýraznenie1 4 3 2 2 4" xfId="540"/>
    <cellStyle name="20 % - zvýraznenie1 4 3 2 2 4 2" xfId="24350"/>
    <cellStyle name="20 % - zvýraznenie1 4 3 2 2 5" xfId="24345"/>
    <cellStyle name="20 % - zvýraznenie1 4 3 2 3" xfId="541"/>
    <cellStyle name="20 % - zvýraznenie1 4 3 2 3 2" xfId="542"/>
    <cellStyle name="20 % - zvýraznenie1 4 3 2 3 2 2" xfId="24352"/>
    <cellStyle name="20 % - zvýraznenie1 4 3 2 3 3" xfId="543"/>
    <cellStyle name="20 % - zvýraznenie1 4 3 2 3 3 2" xfId="24353"/>
    <cellStyle name="20 % - zvýraznenie1 4 3 2 3 4" xfId="24351"/>
    <cellStyle name="20 % - zvýraznenie1 4 3 2 4" xfId="544"/>
    <cellStyle name="20 % - zvýraznenie1 4 3 2 4 2" xfId="24354"/>
    <cellStyle name="20 % - zvýraznenie1 4 3 2 5" xfId="545"/>
    <cellStyle name="20 % - zvýraznenie1 4 3 2 5 2" xfId="24355"/>
    <cellStyle name="20 % - zvýraznenie1 4 3 2 6" xfId="24344"/>
    <cellStyle name="20 % - zvýraznenie1 4 3 3" xfId="546"/>
    <cellStyle name="20 % - zvýraznenie1 4 3 3 2" xfId="547"/>
    <cellStyle name="20 % - zvýraznenie1 4 3 3 2 2" xfId="548"/>
    <cellStyle name="20 % - zvýraznenie1 4 3 3 2 2 2" xfId="24358"/>
    <cellStyle name="20 % - zvýraznenie1 4 3 3 2 3" xfId="549"/>
    <cellStyle name="20 % - zvýraznenie1 4 3 3 2 3 2" xfId="24359"/>
    <cellStyle name="20 % - zvýraznenie1 4 3 3 2 4" xfId="24357"/>
    <cellStyle name="20 % - zvýraznenie1 4 3 3 3" xfId="550"/>
    <cellStyle name="20 % - zvýraznenie1 4 3 3 3 2" xfId="24360"/>
    <cellStyle name="20 % - zvýraznenie1 4 3 3 4" xfId="551"/>
    <cellStyle name="20 % - zvýraznenie1 4 3 3 4 2" xfId="24361"/>
    <cellStyle name="20 % - zvýraznenie1 4 3 3 5" xfId="24356"/>
    <cellStyle name="20 % - zvýraznenie1 4 3 4" xfId="552"/>
    <cellStyle name="20 % - zvýraznenie1 4 3 4 2" xfId="553"/>
    <cellStyle name="20 % - zvýraznenie1 4 3 4 2 2" xfId="554"/>
    <cellStyle name="20 % - zvýraznenie1 4 3 4 2 2 2" xfId="24364"/>
    <cellStyle name="20 % - zvýraznenie1 4 3 4 2 3" xfId="555"/>
    <cellStyle name="20 % - zvýraznenie1 4 3 4 2 3 2" xfId="24365"/>
    <cellStyle name="20 % - zvýraznenie1 4 3 4 2 4" xfId="24363"/>
    <cellStyle name="20 % - zvýraznenie1 4 3 4 3" xfId="556"/>
    <cellStyle name="20 % - zvýraznenie1 4 3 4 3 2" xfId="24366"/>
    <cellStyle name="20 % - zvýraznenie1 4 3 4 4" xfId="557"/>
    <cellStyle name="20 % - zvýraznenie1 4 3 4 4 2" xfId="24367"/>
    <cellStyle name="20 % - zvýraznenie1 4 3 4 5" xfId="24362"/>
    <cellStyle name="20 % - zvýraznenie1 4 3 5" xfId="558"/>
    <cellStyle name="20 % - zvýraznenie1 4 3 5 2" xfId="559"/>
    <cellStyle name="20 % - zvýraznenie1 4 3 5 2 2" xfId="24369"/>
    <cellStyle name="20 % - zvýraznenie1 4 3 5 3" xfId="560"/>
    <cellStyle name="20 % - zvýraznenie1 4 3 5 3 2" xfId="24370"/>
    <cellStyle name="20 % - zvýraznenie1 4 3 5 4" xfId="24368"/>
    <cellStyle name="20 % - zvýraznenie1 4 3 6" xfId="561"/>
    <cellStyle name="20 % - zvýraznenie1 4 3 6 2" xfId="24371"/>
    <cellStyle name="20 % - zvýraznenie1 4 3 7" xfId="562"/>
    <cellStyle name="20 % - zvýraznenie1 4 3 7 2" xfId="24372"/>
    <cellStyle name="20 % - zvýraznenie1 4 3 8" xfId="24343"/>
    <cellStyle name="20 % - zvýraznenie1 4 4" xfId="563"/>
    <cellStyle name="20 % - zvýraznenie1 4 4 2" xfId="564"/>
    <cellStyle name="20 % - zvýraznenie1 4 4 2 2" xfId="565"/>
    <cellStyle name="20 % - zvýraznenie1 4 4 2 2 2" xfId="566"/>
    <cellStyle name="20 % - zvýraznenie1 4 4 2 2 2 2" xfId="24376"/>
    <cellStyle name="20 % - zvýraznenie1 4 4 2 2 3" xfId="567"/>
    <cellStyle name="20 % - zvýraznenie1 4 4 2 2 3 2" xfId="24377"/>
    <cellStyle name="20 % - zvýraznenie1 4 4 2 2 4" xfId="24375"/>
    <cellStyle name="20 % - zvýraznenie1 4 4 2 3" xfId="568"/>
    <cellStyle name="20 % - zvýraznenie1 4 4 2 3 2" xfId="24378"/>
    <cellStyle name="20 % - zvýraznenie1 4 4 2 4" xfId="569"/>
    <cellStyle name="20 % - zvýraznenie1 4 4 2 4 2" xfId="24379"/>
    <cellStyle name="20 % - zvýraznenie1 4 4 2 5" xfId="24374"/>
    <cellStyle name="20 % - zvýraznenie1 4 4 3" xfId="570"/>
    <cellStyle name="20 % - zvýraznenie1 4 4 3 2" xfId="571"/>
    <cellStyle name="20 % - zvýraznenie1 4 4 3 2 2" xfId="24381"/>
    <cellStyle name="20 % - zvýraznenie1 4 4 3 3" xfId="572"/>
    <cellStyle name="20 % - zvýraznenie1 4 4 3 3 2" xfId="24382"/>
    <cellStyle name="20 % - zvýraznenie1 4 4 3 4" xfId="24380"/>
    <cellStyle name="20 % - zvýraznenie1 4 4 4" xfId="573"/>
    <cellStyle name="20 % - zvýraznenie1 4 4 4 2" xfId="24383"/>
    <cellStyle name="20 % - zvýraznenie1 4 4 5" xfId="574"/>
    <cellStyle name="20 % - zvýraznenie1 4 4 5 2" xfId="24384"/>
    <cellStyle name="20 % - zvýraznenie1 4 4 6" xfId="24373"/>
    <cellStyle name="20 % - zvýraznenie1 4 5" xfId="575"/>
    <cellStyle name="20 % - zvýraznenie1 4 5 2" xfId="576"/>
    <cellStyle name="20 % - zvýraznenie1 4 5 2 2" xfId="577"/>
    <cellStyle name="20 % - zvýraznenie1 4 5 2 2 2" xfId="24387"/>
    <cellStyle name="20 % - zvýraznenie1 4 5 2 3" xfId="578"/>
    <cellStyle name="20 % - zvýraznenie1 4 5 2 3 2" xfId="24388"/>
    <cellStyle name="20 % - zvýraznenie1 4 5 2 4" xfId="24386"/>
    <cellStyle name="20 % - zvýraznenie1 4 5 3" xfId="579"/>
    <cellStyle name="20 % - zvýraznenie1 4 5 3 2" xfId="24389"/>
    <cellStyle name="20 % - zvýraznenie1 4 5 4" xfId="580"/>
    <cellStyle name="20 % - zvýraznenie1 4 5 4 2" xfId="24390"/>
    <cellStyle name="20 % - zvýraznenie1 4 5 5" xfId="24385"/>
    <cellStyle name="20 % - zvýraznenie1 4 6" xfId="581"/>
    <cellStyle name="20 % - zvýraznenie1 4 6 2" xfId="582"/>
    <cellStyle name="20 % - zvýraznenie1 4 6 2 2" xfId="583"/>
    <cellStyle name="20 % - zvýraznenie1 4 6 2 2 2" xfId="24393"/>
    <cellStyle name="20 % - zvýraznenie1 4 6 2 3" xfId="584"/>
    <cellStyle name="20 % - zvýraznenie1 4 6 2 3 2" xfId="24394"/>
    <cellStyle name="20 % - zvýraznenie1 4 6 2 4" xfId="24392"/>
    <cellStyle name="20 % - zvýraznenie1 4 6 3" xfId="585"/>
    <cellStyle name="20 % - zvýraznenie1 4 6 3 2" xfId="24395"/>
    <cellStyle name="20 % - zvýraznenie1 4 6 4" xfId="586"/>
    <cellStyle name="20 % - zvýraznenie1 4 6 4 2" xfId="24396"/>
    <cellStyle name="20 % - zvýraznenie1 4 6 5" xfId="24391"/>
    <cellStyle name="20 % - zvýraznenie1 4 7" xfId="587"/>
    <cellStyle name="20 % - zvýraznenie1 4 7 2" xfId="588"/>
    <cellStyle name="20 % - zvýraznenie1 4 7 2 2" xfId="24398"/>
    <cellStyle name="20 % - zvýraznenie1 4 7 3" xfId="589"/>
    <cellStyle name="20 % - zvýraznenie1 4 7 3 2" xfId="24399"/>
    <cellStyle name="20 % - zvýraznenie1 4 7 4" xfId="24397"/>
    <cellStyle name="20 % - zvýraznenie1 4 8" xfId="590"/>
    <cellStyle name="20 % - zvýraznenie1 4 8 2" xfId="24400"/>
    <cellStyle name="20 % - zvýraznenie1 4 9" xfId="591"/>
    <cellStyle name="20 % - zvýraznenie1 4 9 2" xfId="24401"/>
    <cellStyle name="20 % - zvýraznenie1 5" xfId="592"/>
    <cellStyle name="20 % - zvýraznenie1 5 2" xfId="593"/>
    <cellStyle name="20 % - zvýraznenie1 5 2 2" xfId="594"/>
    <cellStyle name="20 % - zvýraznenie1 5 2 2 2" xfId="595"/>
    <cellStyle name="20 % - zvýraznenie1 5 2 2 2 2" xfId="596"/>
    <cellStyle name="20 % - zvýraznenie1 5 2 2 2 2 2" xfId="597"/>
    <cellStyle name="20 % - zvýraznenie1 5 2 2 2 2 2 2" xfId="24407"/>
    <cellStyle name="20 % - zvýraznenie1 5 2 2 2 2 3" xfId="598"/>
    <cellStyle name="20 % - zvýraznenie1 5 2 2 2 2 3 2" xfId="24408"/>
    <cellStyle name="20 % - zvýraznenie1 5 2 2 2 2 4" xfId="24406"/>
    <cellStyle name="20 % - zvýraznenie1 5 2 2 2 3" xfId="599"/>
    <cellStyle name="20 % - zvýraznenie1 5 2 2 2 3 2" xfId="24409"/>
    <cellStyle name="20 % - zvýraznenie1 5 2 2 2 4" xfId="600"/>
    <cellStyle name="20 % - zvýraznenie1 5 2 2 2 4 2" xfId="24410"/>
    <cellStyle name="20 % - zvýraznenie1 5 2 2 2 5" xfId="24405"/>
    <cellStyle name="20 % - zvýraznenie1 5 2 2 3" xfId="601"/>
    <cellStyle name="20 % - zvýraznenie1 5 2 2 3 2" xfId="602"/>
    <cellStyle name="20 % - zvýraznenie1 5 2 2 3 2 2" xfId="24412"/>
    <cellStyle name="20 % - zvýraznenie1 5 2 2 3 3" xfId="603"/>
    <cellStyle name="20 % - zvýraznenie1 5 2 2 3 3 2" xfId="24413"/>
    <cellStyle name="20 % - zvýraznenie1 5 2 2 3 4" xfId="24411"/>
    <cellStyle name="20 % - zvýraznenie1 5 2 2 4" xfId="604"/>
    <cellStyle name="20 % - zvýraznenie1 5 2 2 4 2" xfId="24414"/>
    <cellStyle name="20 % - zvýraznenie1 5 2 2 5" xfId="605"/>
    <cellStyle name="20 % - zvýraznenie1 5 2 2 5 2" xfId="24415"/>
    <cellStyle name="20 % - zvýraznenie1 5 2 2 6" xfId="24404"/>
    <cellStyle name="20 % - zvýraznenie1 5 2 3" xfId="606"/>
    <cellStyle name="20 % - zvýraznenie1 5 2 3 2" xfId="607"/>
    <cellStyle name="20 % - zvýraznenie1 5 2 3 2 2" xfId="608"/>
    <cellStyle name="20 % - zvýraznenie1 5 2 3 2 2 2" xfId="24418"/>
    <cellStyle name="20 % - zvýraznenie1 5 2 3 2 3" xfId="609"/>
    <cellStyle name="20 % - zvýraznenie1 5 2 3 2 3 2" xfId="24419"/>
    <cellStyle name="20 % - zvýraznenie1 5 2 3 2 4" xfId="24417"/>
    <cellStyle name="20 % - zvýraznenie1 5 2 3 3" xfId="610"/>
    <cellStyle name="20 % - zvýraznenie1 5 2 3 3 2" xfId="24420"/>
    <cellStyle name="20 % - zvýraznenie1 5 2 3 4" xfId="611"/>
    <cellStyle name="20 % - zvýraznenie1 5 2 3 4 2" xfId="24421"/>
    <cellStyle name="20 % - zvýraznenie1 5 2 3 5" xfId="24416"/>
    <cellStyle name="20 % - zvýraznenie1 5 2 4" xfId="612"/>
    <cellStyle name="20 % - zvýraznenie1 5 2 4 2" xfId="613"/>
    <cellStyle name="20 % - zvýraznenie1 5 2 4 2 2" xfId="614"/>
    <cellStyle name="20 % - zvýraznenie1 5 2 4 2 2 2" xfId="24424"/>
    <cellStyle name="20 % - zvýraznenie1 5 2 4 2 3" xfId="615"/>
    <cellStyle name="20 % - zvýraznenie1 5 2 4 2 3 2" xfId="24425"/>
    <cellStyle name="20 % - zvýraznenie1 5 2 4 2 4" xfId="24423"/>
    <cellStyle name="20 % - zvýraznenie1 5 2 4 3" xfId="616"/>
    <cellStyle name="20 % - zvýraznenie1 5 2 4 3 2" xfId="24426"/>
    <cellStyle name="20 % - zvýraznenie1 5 2 4 4" xfId="617"/>
    <cellStyle name="20 % - zvýraznenie1 5 2 4 4 2" xfId="24427"/>
    <cellStyle name="20 % - zvýraznenie1 5 2 4 5" xfId="24422"/>
    <cellStyle name="20 % - zvýraznenie1 5 2 5" xfId="618"/>
    <cellStyle name="20 % - zvýraznenie1 5 2 5 2" xfId="619"/>
    <cellStyle name="20 % - zvýraznenie1 5 2 5 2 2" xfId="24429"/>
    <cellStyle name="20 % - zvýraznenie1 5 2 5 3" xfId="620"/>
    <cellStyle name="20 % - zvýraznenie1 5 2 5 3 2" xfId="24430"/>
    <cellStyle name="20 % - zvýraznenie1 5 2 5 4" xfId="24428"/>
    <cellStyle name="20 % - zvýraznenie1 5 2 6" xfId="621"/>
    <cellStyle name="20 % - zvýraznenie1 5 2 6 2" xfId="24431"/>
    <cellStyle name="20 % - zvýraznenie1 5 2 7" xfId="622"/>
    <cellStyle name="20 % - zvýraznenie1 5 2 7 2" xfId="24432"/>
    <cellStyle name="20 % - zvýraznenie1 5 2 8" xfId="24403"/>
    <cellStyle name="20 % - zvýraznenie1 5 3" xfId="623"/>
    <cellStyle name="20 % - zvýraznenie1 5 3 2" xfId="624"/>
    <cellStyle name="20 % - zvýraznenie1 5 3 2 2" xfId="625"/>
    <cellStyle name="20 % - zvýraznenie1 5 3 2 2 2" xfId="626"/>
    <cellStyle name="20 % - zvýraznenie1 5 3 2 2 2 2" xfId="24436"/>
    <cellStyle name="20 % - zvýraznenie1 5 3 2 2 3" xfId="627"/>
    <cellStyle name="20 % - zvýraznenie1 5 3 2 2 3 2" xfId="24437"/>
    <cellStyle name="20 % - zvýraznenie1 5 3 2 2 4" xfId="24435"/>
    <cellStyle name="20 % - zvýraznenie1 5 3 2 3" xfId="628"/>
    <cellStyle name="20 % - zvýraznenie1 5 3 2 3 2" xfId="24438"/>
    <cellStyle name="20 % - zvýraznenie1 5 3 2 4" xfId="629"/>
    <cellStyle name="20 % - zvýraznenie1 5 3 2 4 2" xfId="24439"/>
    <cellStyle name="20 % - zvýraznenie1 5 3 2 5" xfId="24434"/>
    <cellStyle name="20 % - zvýraznenie1 5 3 3" xfId="630"/>
    <cellStyle name="20 % - zvýraznenie1 5 3 3 2" xfId="631"/>
    <cellStyle name="20 % - zvýraznenie1 5 3 3 2 2" xfId="24441"/>
    <cellStyle name="20 % - zvýraznenie1 5 3 3 3" xfId="632"/>
    <cellStyle name="20 % - zvýraznenie1 5 3 3 3 2" xfId="24442"/>
    <cellStyle name="20 % - zvýraznenie1 5 3 3 4" xfId="24440"/>
    <cellStyle name="20 % - zvýraznenie1 5 3 4" xfId="633"/>
    <cellStyle name="20 % - zvýraznenie1 5 3 4 2" xfId="24443"/>
    <cellStyle name="20 % - zvýraznenie1 5 3 5" xfId="634"/>
    <cellStyle name="20 % - zvýraznenie1 5 3 5 2" xfId="24444"/>
    <cellStyle name="20 % - zvýraznenie1 5 3 6" xfId="24433"/>
    <cellStyle name="20 % - zvýraznenie1 5 4" xfId="635"/>
    <cellStyle name="20 % - zvýraznenie1 5 4 2" xfId="636"/>
    <cellStyle name="20 % - zvýraznenie1 5 4 2 2" xfId="637"/>
    <cellStyle name="20 % - zvýraznenie1 5 4 2 2 2" xfId="24447"/>
    <cellStyle name="20 % - zvýraznenie1 5 4 2 3" xfId="638"/>
    <cellStyle name="20 % - zvýraznenie1 5 4 2 3 2" xfId="24448"/>
    <cellStyle name="20 % - zvýraznenie1 5 4 2 4" xfId="24446"/>
    <cellStyle name="20 % - zvýraznenie1 5 4 3" xfId="639"/>
    <cellStyle name="20 % - zvýraznenie1 5 4 3 2" xfId="24449"/>
    <cellStyle name="20 % - zvýraznenie1 5 4 4" xfId="640"/>
    <cellStyle name="20 % - zvýraznenie1 5 4 4 2" xfId="24450"/>
    <cellStyle name="20 % - zvýraznenie1 5 4 5" xfId="24445"/>
    <cellStyle name="20 % - zvýraznenie1 5 5" xfId="641"/>
    <cellStyle name="20 % - zvýraznenie1 5 5 2" xfId="642"/>
    <cellStyle name="20 % - zvýraznenie1 5 5 2 2" xfId="643"/>
    <cellStyle name="20 % - zvýraznenie1 5 5 2 2 2" xfId="24453"/>
    <cellStyle name="20 % - zvýraznenie1 5 5 2 3" xfId="644"/>
    <cellStyle name="20 % - zvýraznenie1 5 5 2 3 2" xfId="24454"/>
    <cellStyle name="20 % - zvýraznenie1 5 5 2 4" xfId="24452"/>
    <cellStyle name="20 % - zvýraznenie1 5 5 3" xfId="645"/>
    <cellStyle name="20 % - zvýraznenie1 5 5 3 2" xfId="24455"/>
    <cellStyle name="20 % - zvýraznenie1 5 5 4" xfId="646"/>
    <cellStyle name="20 % - zvýraznenie1 5 5 4 2" xfId="24456"/>
    <cellStyle name="20 % - zvýraznenie1 5 5 5" xfId="24451"/>
    <cellStyle name="20 % - zvýraznenie1 5 6" xfId="647"/>
    <cellStyle name="20 % - zvýraznenie1 5 6 2" xfId="648"/>
    <cellStyle name="20 % - zvýraznenie1 5 6 2 2" xfId="24458"/>
    <cellStyle name="20 % - zvýraznenie1 5 6 3" xfId="649"/>
    <cellStyle name="20 % - zvýraznenie1 5 6 3 2" xfId="24459"/>
    <cellStyle name="20 % - zvýraznenie1 5 6 4" xfId="24457"/>
    <cellStyle name="20 % - zvýraznenie1 5 7" xfId="650"/>
    <cellStyle name="20 % - zvýraznenie1 5 7 2" xfId="24460"/>
    <cellStyle name="20 % - zvýraznenie1 5 8" xfId="651"/>
    <cellStyle name="20 % - zvýraznenie1 5 8 2" xfId="24461"/>
    <cellStyle name="20 % - zvýraznenie1 5 9" xfId="24402"/>
    <cellStyle name="20 % - zvýraznenie1 6" xfId="652"/>
    <cellStyle name="20 % - zvýraznenie1 6 2" xfId="653"/>
    <cellStyle name="20 % - zvýraznenie1 6 2 2" xfId="654"/>
    <cellStyle name="20 % - zvýraznenie1 6 2 2 2" xfId="655"/>
    <cellStyle name="20 % - zvýraznenie1 6 2 2 2 2" xfId="656"/>
    <cellStyle name="20 % - zvýraznenie1 6 2 2 2 2 2" xfId="24466"/>
    <cellStyle name="20 % - zvýraznenie1 6 2 2 2 3" xfId="657"/>
    <cellStyle name="20 % - zvýraznenie1 6 2 2 2 3 2" xfId="24467"/>
    <cellStyle name="20 % - zvýraznenie1 6 2 2 2 4" xfId="24465"/>
    <cellStyle name="20 % - zvýraznenie1 6 2 2 3" xfId="658"/>
    <cellStyle name="20 % - zvýraznenie1 6 2 2 3 2" xfId="24468"/>
    <cellStyle name="20 % - zvýraznenie1 6 2 2 4" xfId="659"/>
    <cellStyle name="20 % - zvýraznenie1 6 2 2 4 2" xfId="24469"/>
    <cellStyle name="20 % - zvýraznenie1 6 2 2 5" xfId="24464"/>
    <cellStyle name="20 % - zvýraznenie1 6 2 3" xfId="660"/>
    <cellStyle name="20 % - zvýraznenie1 6 2 3 2" xfId="661"/>
    <cellStyle name="20 % - zvýraznenie1 6 2 3 2 2" xfId="24471"/>
    <cellStyle name="20 % - zvýraznenie1 6 2 3 3" xfId="662"/>
    <cellStyle name="20 % - zvýraznenie1 6 2 3 3 2" xfId="24472"/>
    <cellStyle name="20 % - zvýraznenie1 6 2 3 4" xfId="24470"/>
    <cellStyle name="20 % - zvýraznenie1 6 2 4" xfId="663"/>
    <cellStyle name="20 % - zvýraznenie1 6 2 4 2" xfId="24473"/>
    <cellStyle name="20 % - zvýraznenie1 6 2 5" xfId="664"/>
    <cellStyle name="20 % - zvýraznenie1 6 2 5 2" xfId="24474"/>
    <cellStyle name="20 % - zvýraznenie1 6 2 6" xfId="24463"/>
    <cellStyle name="20 % - zvýraznenie1 6 3" xfId="665"/>
    <cellStyle name="20 % - zvýraznenie1 6 3 2" xfId="666"/>
    <cellStyle name="20 % - zvýraznenie1 6 3 2 2" xfId="667"/>
    <cellStyle name="20 % - zvýraznenie1 6 3 2 2 2" xfId="24477"/>
    <cellStyle name="20 % - zvýraznenie1 6 3 2 3" xfId="668"/>
    <cellStyle name="20 % - zvýraznenie1 6 3 2 3 2" xfId="24478"/>
    <cellStyle name="20 % - zvýraznenie1 6 3 2 4" xfId="24476"/>
    <cellStyle name="20 % - zvýraznenie1 6 3 3" xfId="669"/>
    <cellStyle name="20 % - zvýraznenie1 6 3 3 2" xfId="24479"/>
    <cellStyle name="20 % - zvýraznenie1 6 3 4" xfId="670"/>
    <cellStyle name="20 % - zvýraznenie1 6 3 4 2" xfId="24480"/>
    <cellStyle name="20 % - zvýraznenie1 6 3 5" xfId="24475"/>
    <cellStyle name="20 % - zvýraznenie1 6 4" xfId="671"/>
    <cellStyle name="20 % - zvýraznenie1 6 4 2" xfId="672"/>
    <cellStyle name="20 % - zvýraznenie1 6 4 2 2" xfId="673"/>
    <cellStyle name="20 % - zvýraznenie1 6 4 2 2 2" xfId="24483"/>
    <cellStyle name="20 % - zvýraznenie1 6 4 2 3" xfId="674"/>
    <cellStyle name="20 % - zvýraznenie1 6 4 2 3 2" xfId="24484"/>
    <cellStyle name="20 % - zvýraznenie1 6 4 2 4" xfId="24482"/>
    <cellStyle name="20 % - zvýraznenie1 6 4 3" xfId="675"/>
    <cellStyle name="20 % - zvýraznenie1 6 4 3 2" xfId="24485"/>
    <cellStyle name="20 % - zvýraznenie1 6 4 4" xfId="676"/>
    <cellStyle name="20 % - zvýraznenie1 6 4 4 2" xfId="24486"/>
    <cellStyle name="20 % - zvýraznenie1 6 4 5" xfId="24481"/>
    <cellStyle name="20 % - zvýraznenie1 6 5" xfId="677"/>
    <cellStyle name="20 % - zvýraznenie1 6 5 2" xfId="678"/>
    <cellStyle name="20 % - zvýraznenie1 6 5 2 2" xfId="24488"/>
    <cellStyle name="20 % - zvýraznenie1 6 5 3" xfId="679"/>
    <cellStyle name="20 % - zvýraznenie1 6 5 3 2" xfId="24489"/>
    <cellStyle name="20 % - zvýraznenie1 6 5 4" xfId="24487"/>
    <cellStyle name="20 % - zvýraznenie1 6 6" xfId="680"/>
    <cellStyle name="20 % - zvýraznenie1 6 6 2" xfId="24490"/>
    <cellStyle name="20 % - zvýraznenie1 6 7" xfId="681"/>
    <cellStyle name="20 % - zvýraznenie1 6 7 2" xfId="24491"/>
    <cellStyle name="20 % - zvýraznenie1 6 8" xfId="24462"/>
    <cellStyle name="20 % - zvýraznenie1 7" xfId="682"/>
    <cellStyle name="20 % - zvýraznenie1 7 2" xfId="683"/>
    <cellStyle name="20 % - zvýraznenie1 7 2 2" xfId="684"/>
    <cellStyle name="20 % - zvýraznenie1 7 2 2 2" xfId="685"/>
    <cellStyle name="20 % - zvýraznenie1 7 2 2 2 2" xfId="24495"/>
    <cellStyle name="20 % - zvýraznenie1 7 2 2 3" xfId="686"/>
    <cellStyle name="20 % - zvýraznenie1 7 2 2 3 2" xfId="24496"/>
    <cellStyle name="20 % - zvýraznenie1 7 2 2 4" xfId="24494"/>
    <cellStyle name="20 % - zvýraznenie1 7 2 3" xfId="687"/>
    <cellStyle name="20 % - zvýraznenie1 7 2 3 2" xfId="24497"/>
    <cellStyle name="20 % - zvýraznenie1 7 2 4" xfId="688"/>
    <cellStyle name="20 % - zvýraznenie1 7 2 4 2" xfId="24498"/>
    <cellStyle name="20 % - zvýraznenie1 7 2 5" xfId="24493"/>
    <cellStyle name="20 % - zvýraznenie1 7 3" xfId="689"/>
    <cellStyle name="20 % - zvýraznenie1 7 3 2" xfId="690"/>
    <cellStyle name="20 % - zvýraznenie1 7 3 2 2" xfId="24500"/>
    <cellStyle name="20 % - zvýraznenie1 7 3 3" xfId="691"/>
    <cellStyle name="20 % - zvýraznenie1 7 3 3 2" xfId="24501"/>
    <cellStyle name="20 % - zvýraznenie1 7 3 4" xfId="24499"/>
    <cellStyle name="20 % - zvýraznenie1 7 4" xfId="692"/>
    <cellStyle name="20 % - zvýraznenie1 7 4 2" xfId="24502"/>
    <cellStyle name="20 % - zvýraznenie1 7 5" xfId="693"/>
    <cellStyle name="20 % - zvýraznenie1 7 5 2" xfId="24503"/>
    <cellStyle name="20 % - zvýraznenie1 7 6" xfId="24492"/>
    <cellStyle name="20 % - zvýraznenie1 8" xfId="694"/>
    <cellStyle name="20 % - zvýraznenie1 8 2" xfId="695"/>
    <cellStyle name="20 % - zvýraznenie1 8 2 2" xfId="696"/>
    <cellStyle name="20 % - zvýraznenie1 8 2 2 2" xfId="24506"/>
    <cellStyle name="20 % - zvýraznenie1 8 2 3" xfId="697"/>
    <cellStyle name="20 % - zvýraznenie1 8 2 3 2" xfId="24507"/>
    <cellStyle name="20 % - zvýraznenie1 8 2 4" xfId="24505"/>
    <cellStyle name="20 % - zvýraznenie1 8 3" xfId="698"/>
    <cellStyle name="20 % - zvýraznenie1 8 3 2" xfId="24508"/>
    <cellStyle name="20 % - zvýraznenie1 8 4" xfId="699"/>
    <cellStyle name="20 % - zvýraznenie1 8 4 2" xfId="24509"/>
    <cellStyle name="20 % - zvýraznenie1 8 5" xfId="24504"/>
    <cellStyle name="20 % - zvýraznenie1 9" xfId="700"/>
    <cellStyle name="20 % - zvýraznenie1 9 2" xfId="701"/>
    <cellStyle name="20 % - zvýraznenie1 9 2 2" xfId="702"/>
    <cellStyle name="20 % - zvýraznenie1 9 2 2 2" xfId="24512"/>
    <cellStyle name="20 % - zvýraznenie1 9 2 3" xfId="703"/>
    <cellStyle name="20 % - zvýraznenie1 9 2 3 2" xfId="24513"/>
    <cellStyle name="20 % - zvýraznenie1 9 2 4" xfId="24511"/>
    <cellStyle name="20 % - zvýraznenie1 9 3" xfId="704"/>
    <cellStyle name="20 % - zvýraznenie1 9 3 2" xfId="24514"/>
    <cellStyle name="20 % - zvýraznenie1 9 4" xfId="705"/>
    <cellStyle name="20 % - zvýraznenie1 9 4 2" xfId="24515"/>
    <cellStyle name="20 % - zvýraznenie1 9 5" xfId="24510"/>
    <cellStyle name="20 % - zvýraznenie2 10" xfId="706"/>
    <cellStyle name="20 % - zvýraznenie2 11" xfId="707"/>
    <cellStyle name="20 % - zvýraznenie2 11 2" xfId="708"/>
    <cellStyle name="20 % - zvýraznenie2 11 2 2" xfId="24517"/>
    <cellStyle name="20 % - zvýraznenie2 11 3" xfId="709"/>
    <cellStyle name="20 % - zvýraznenie2 11 3 2" xfId="24518"/>
    <cellStyle name="20 % - zvýraznenie2 11 4" xfId="24516"/>
    <cellStyle name="20 % - zvýraznenie2 12" xfId="710"/>
    <cellStyle name="20 % - zvýraznenie2 12 2" xfId="24519"/>
    <cellStyle name="20 % - zvýraznenie2 2" xfId="711"/>
    <cellStyle name="20 % - zvýraznenie2 2 10" xfId="712"/>
    <cellStyle name="20 % - zvýraznenie2 2 10 2" xfId="24521"/>
    <cellStyle name="20 % - zvýraznenie2 2 11" xfId="24520"/>
    <cellStyle name="20 % - zvýraznenie2 2 2" xfId="713"/>
    <cellStyle name="20 % - zvýraznenie2 2 2 10" xfId="24522"/>
    <cellStyle name="20 % - zvýraznenie2 2 2 2" xfId="714"/>
    <cellStyle name="20 % - zvýraznenie2 2 2 2 2" xfId="715"/>
    <cellStyle name="20 % - zvýraznenie2 2 2 2 2 2" xfId="716"/>
    <cellStyle name="20 % - zvýraznenie2 2 2 2 2 2 2" xfId="717"/>
    <cellStyle name="20 % - zvýraznenie2 2 2 2 2 2 2 2" xfId="718"/>
    <cellStyle name="20 % - zvýraznenie2 2 2 2 2 2 2 2 2" xfId="719"/>
    <cellStyle name="20 % - zvýraznenie2 2 2 2 2 2 2 2 2 2" xfId="24528"/>
    <cellStyle name="20 % - zvýraznenie2 2 2 2 2 2 2 2 3" xfId="720"/>
    <cellStyle name="20 % - zvýraznenie2 2 2 2 2 2 2 2 3 2" xfId="24529"/>
    <cellStyle name="20 % - zvýraznenie2 2 2 2 2 2 2 2 4" xfId="24527"/>
    <cellStyle name="20 % - zvýraznenie2 2 2 2 2 2 2 3" xfId="721"/>
    <cellStyle name="20 % - zvýraznenie2 2 2 2 2 2 2 3 2" xfId="24530"/>
    <cellStyle name="20 % - zvýraznenie2 2 2 2 2 2 2 4" xfId="722"/>
    <cellStyle name="20 % - zvýraznenie2 2 2 2 2 2 2 4 2" xfId="24531"/>
    <cellStyle name="20 % - zvýraznenie2 2 2 2 2 2 2 5" xfId="24526"/>
    <cellStyle name="20 % - zvýraznenie2 2 2 2 2 2 3" xfId="723"/>
    <cellStyle name="20 % - zvýraznenie2 2 2 2 2 2 3 2" xfId="724"/>
    <cellStyle name="20 % - zvýraznenie2 2 2 2 2 2 3 2 2" xfId="24533"/>
    <cellStyle name="20 % - zvýraznenie2 2 2 2 2 2 3 3" xfId="725"/>
    <cellStyle name="20 % - zvýraznenie2 2 2 2 2 2 3 3 2" xfId="24534"/>
    <cellStyle name="20 % - zvýraznenie2 2 2 2 2 2 3 4" xfId="24532"/>
    <cellStyle name="20 % - zvýraznenie2 2 2 2 2 2 4" xfId="726"/>
    <cellStyle name="20 % - zvýraznenie2 2 2 2 2 2 4 2" xfId="24535"/>
    <cellStyle name="20 % - zvýraznenie2 2 2 2 2 2 5" xfId="727"/>
    <cellStyle name="20 % - zvýraznenie2 2 2 2 2 2 5 2" xfId="24536"/>
    <cellStyle name="20 % - zvýraznenie2 2 2 2 2 2 6" xfId="24525"/>
    <cellStyle name="20 % - zvýraznenie2 2 2 2 2 3" xfId="728"/>
    <cellStyle name="20 % - zvýraznenie2 2 2 2 2 3 2" xfId="729"/>
    <cellStyle name="20 % - zvýraznenie2 2 2 2 2 3 2 2" xfId="730"/>
    <cellStyle name="20 % - zvýraznenie2 2 2 2 2 3 2 2 2" xfId="24539"/>
    <cellStyle name="20 % - zvýraznenie2 2 2 2 2 3 2 3" xfId="731"/>
    <cellStyle name="20 % - zvýraznenie2 2 2 2 2 3 2 3 2" xfId="24540"/>
    <cellStyle name="20 % - zvýraznenie2 2 2 2 2 3 2 4" xfId="24538"/>
    <cellStyle name="20 % - zvýraznenie2 2 2 2 2 3 3" xfId="732"/>
    <cellStyle name="20 % - zvýraznenie2 2 2 2 2 3 3 2" xfId="24541"/>
    <cellStyle name="20 % - zvýraznenie2 2 2 2 2 3 4" xfId="733"/>
    <cellStyle name="20 % - zvýraznenie2 2 2 2 2 3 4 2" xfId="24542"/>
    <cellStyle name="20 % - zvýraznenie2 2 2 2 2 3 5" xfId="24537"/>
    <cellStyle name="20 % - zvýraznenie2 2 2 2 2 4" xfId="734"/>
    <cellStyle name="20 % - zvýraznenie2 2 2 2 2 4 2" xfId="735"/>
    <cellStyle name="20 % - zvýraznenie2 2 2 2 2 4 2 2" xfId="736"/>
    <cellStyle name="20 % - zvýraznenie2 2 2 2 2 4 2 2 2" xfId="24545"/>
    <cellStyle name="20 % - zvýraznenie2 2 2 2 2 4 2 3" xfId="737"/>
    <cellStyle name="20 % - zvýraznenie2 2 2 2 2 4 2 3 2" xfId="24546"/>
    <cellStyle name="20 % - zvýraznenie2 2 2 2 2 4 2 4" xfId="24544"/>
    <cellStyle name="20 % - zvýraznenie2 2 2 2 2 4 3" xfId="738"/>
    <cellStyle name="20 % - zvýraznenie2 2 2 2 2 4 3 2" xfId="24547"/>
    <cellStyle name="20 % - zvýraznenie2 2 2 2 2 4 4" xfId="739"/>
    <cellStyle name="20 % - zvýraznenie2 2 2 2 2 4 4 2" xfId="24548"/>
    <cellStyle name="20 % - zvýraznenie2 2 2 2 2 4 5" xfId="24543"/>
    <cellStyle name="20 % - zvýraznenie2 2 2 2 2 5" xfId="740"/>
    <cellStyle name="20 % - zvýraznenie2 2 2 2 2 5 2" xfId="741"/>
    <cellStyle name="20 % - zvýraznenie2 2 2 2 2 5 2 2" xfId="24550"/>
    <cellStyle name="20 % - zvýraznenie2 2 2 2 2 5 3" xfId="742"/>
    <cellStyle name="20 % - zvýraznenie2 2 2 2 2 5 3 2" xfId="24551"/>
    <cellStyle name="20 % - zvýraznenie2 2 2 2 2 5 4" xfId="24549"/>
    <cellStyle name="20 % - zvýraznenie2 2 2 2 2 6" xfId="743"/>
    <cellStyle name="20 % - zvýraznenie2 2 2 2 2 6 2" xfId="24552"/>
    <cellStyle name="20 % - zvýraznenie2 2 2 2 2 7" xfId="744"/>
    <cellStyle name="20 % - zvýraznenie2 2 2 2 2 7 2" xfId="24553"/>
    <cellStyle name="20 % - zvýraznenie2 2 2 2 2 8" xfId="24524"/>
    <cellStyle name="20 % - zvýraznenie2 2 2 2 3" xfId="745"/>
    <cellStyle name="20 % - zvýraznenie2 2 2 2 3 2" xfId="746"/>
    <cellStyle name="20 % - zvýraznenie2 2 2 2 3 2 2" xfId="747"/>
    <cellStyle name="20 % - zvýraznenie2 2 2 2 3 2 2 2" xfId="748"/>
    <cellStyle name="20 % - zvýraznenie2 2 2 2 3 2 2 2 2" xfId="24557"/>
    <cellStyle name="20 % - zvýraznenie2 2 2 2 3 2 2 3" xfId="749"/>
    <cellStyle name="20 % - zvýraznenie2 2 2 2 3 2 2 3 2" xfId="24558"/>
    <cellStyle name="20 % - zvýraznenie2 2 2 2 3 2 2 4" xfId="24556"/>
    <cellStyle name="20 % - zvýraznenie2 2 2 2 3 2 3" xfId="750"/>
    <cellStyle name="20 % - zvýraznenie2 2 2 2 3 2 3 2" xfId="24559"/>
    <cellStyle name="20 % - zvýraznenie2 2 2 2 3 2 4" xfId="751"/>
    <cellStyle name="20 % - zvýraznenie2 2 2 2 3 2 4 2" xfId="24560"/>
    <cellStyle name="20 % - zvýraznenie2 2 2 2 3 2 5" xfId="24555"/>
    <cellStyle name="20 % - zvýraznenie2 2 2 2 3 3" xfId="752"/>
    <cellStyle name="20 % - zvýraznenie2 2 2 2 3 3 2" xfId="753"/>
    <cellStyle name="20 % - zvýraznenie2 2 2 2 3 3 2 2" xfId="24562"/>
    <cellStyle name="20 % - zvýraznenie2 2 2 2 3 3 3" xfId="754"/>
    <cellStyle name="20 % - zvýraznenie2 2 2 2 3 3 3 2" xfId="24563"/>
    <cellStyle name="20 % - zvýraznenie2 2 2 2 3 3 4" xfId="24561"/>
    <cellStyle name="20 % - zvýraznenie2 2 2 2 3 4" xfId="755"/>
    <cellStyle name="20 % - zvýraznenie2 2 2 2 3 4 2" xfId="24564"/>
    <cellStyle name="20 % - zvýraznenie2 2 2 2 3 5" xfId="756"/>
    <cellStyle name="20 % - zvýraznenie2 2 2 2 3 5 2" xfId="24565"/>
    <cellStyle name="20 % - zvýraznenie2 2 2 2 3 6" xfId="24554"/>
    <cellStyle name="20 % - zvýraznenie2 2 2 2 4" xfId="757"/>
    <cellStyle name="20 % - zvýraznenie2 2 2 2 4 2" xfId="758"/>
    <cellStyle name="20 % - zvýraznenie2 2 2 2 4 2 2" xfId="759"/>
    <cellStyle name="20 % - zvýraznenie2 2 2 2 4 2 2 2" xfId="24568"/>
    <cellStyle name="20 % - zvýraznenie2 2 2 2 4 2 3" xfId="760"/>
    <cellStyle name="20 % - zvýraznenie2 2 2 2 4 2 3 2" xfId="24569"/>
    <cellStyle name="20 % - zvýraznenie2 2 2 2 4 2 4" xfId="24567"/>
    <cellStyle name="20 % - zvýraznenie2 2 2 2 4 3" xfId="761"/>
    <cellStyle name="20 % - zvýraznenie2 2 2 2 4 3 2" xfId="24570"/>
    <cellStyle name="20 % - zvýraznenie2 2 2 2 4 4" xfId="762"/>
    <cellStyle name="20 % - zvýraznenie2 2 2 2 4 4 2" xfId="24571"/>
    <cellStyle name="20 % - zvýraznenie2 2 2 2 4 5" xfId="24566"/>
    <cellStyle name="20 % - zvýraznenie2 2 2 2 5" xfId="763"/>
    <cellStyle name="20 % - zvýraznenie2 2 2 2 5 2" xfId="764"/>
    <cellStyle name="20 % - zvýraznenie2 2 2 2 5 2 2" xfId="765"/>
    <cellStyle name="20 % - zvýraznenie2 2 2 2 5 2 2 2" xfId="24574"/>
    <cellStyle name="20 % - zvýraznenie2 2 2 2 5 2 3" xfId="766"/>
    <cellStyle name="20 % - zvýraznenie2 2 2 2 5 2 3 2" xfId="24575"/>
    <cellStyle name="20 % - zvýraznenie2 2 2 2 5 2 4" xfId="24573"/>
    <cellStyle name="20 % - zvýraznenie2 2 2 2 5 3" xfId="767"/>
    <cellStyle name="20 % - zvýraznenie2 2 2 2 5 3 2" xfId="24576"/>
    <cellStyle name="20 % - zvýraznenie2 2 2 2 5 4" xfId="768"/>
    <cellStyle name="20 % - zvýraznenie2 2 2 2 5 4 2" xfId="24577"/>
    <cellStyle name="20 % - zvýraznenie2 2 2 2 5 5" xfId="24572"/>
    <cellStyle name="20 % - zvýraznenie2 2 2 2 6" xfId="769"/>
    <cellStyle name="20 % - zvýraznenie2 2 2 2 6 2" xfId="770"/>
    <cellStyle name="20 % - zvýraznenie2 2 2 2 6 2 2" xfId="24579"/>
    <cellStyle name="20 % - zvýraznenie2 2 2 2 6 3" xfId="771"/>
    <cellStyle name="20 % - zvýraznenie2 2 2 2 6 3 2" xfId="24580"/>
    <cellStyle name="20 % - zvýraznenie2 2 2 2 6 4" xfId="24578"/>
    <cellStyle name="20 % - zvýraznenie2 2 2 2 7" xfId="772"/>
    <cellStyle name="20 % - zvýraznenie2 2 2 2 7 2" xfId="24581"/>
    <cellStyle name="20 % - zvýraznenie2 2 2 2 8" xfId="773"/>
    <cellStyle name="20 % - zvýraznenie2 2 2 2 8 2" xfId="24582"/>
    <cellStyle name="20 % - zvýraznenie2 2 2 2 9" xfId="24523"/>
    <cellStyle name="20 % - zvýraznenie2 2 2 3" xfId="774"/>
    <cellStyle name="20 % - zvýraznenie2 2 2 3 2" xfId="775"/>
    <cellStyle name="20 % - zvýraznenie2 2 2 3 2 2" xfId="776"/>
    <cellStyle name="20 % - zvýraznenie2 2 2 3 2 2 2" xfId="777"/>
    <cellStyle name="20 % - zvýraznenie2 2 2 3 2 2 2 2" xfId="778"/>
    <cellStyle name="20 % - zvýraznenie2 2 2 3 2 2 2 2 2" xfId="24587"/>
    <cellStyle name="20 % - zvýraznenie2 2 2 3 2 2 2 3" xfId="779"/>
    <cellStyle name="20 % - zvýraznenie2 2 2 3 2 2 2 3 2" xfId="24588"/>
    <cellStyle name="20 % - zvýraznenie2 2 2 3 2 2 2 4" xfId="24586"/>
    <cellStyle name="20 % - zvýraznenie2 2 2 3 2 2 3" xfId="780"/>
    <cellStyle name="20 % - zvýraznenie2 2 2 3 2 2 3 2" xfId="24589"/>
    <cellStyle name="20 % - zvýraznenie2 2 2 3 2 2 4" xfId="781"/>
    <cellStyle name="20 % - zvýraznenie2 2 2 3 2 2 4 2" xfId="24590"/>
    <cellStyle name="20 % - zvýraznenie2 2 2 3 2 2 5" xfId="24585"/>
    <cellStyle name="20 % - zvýraznenie2 2 2 3 2 3" xfId="782"/>
    <cellStyle name="20 % - zvýraznenie2 2 2 3 2 3 2" xfId="783"/>
    <cellStyle name="20 % - zvýraznenie2 2 2 3 2 3 2 2" xfId="24592"/>
    <cellStyle name="20 % - zvýraznenie2 2 2 3 2 3 3" xfId="784"/>
    <cellStyle name="20 % - zvýraznenie2 2 2 3 2 3 3 2" xfId="24593"/>
    <cellStyle name="20 % - zvýraznenie2 2 2 3 2 3 4" xfId="24591"/>
    <cellStyle name="20 % - zvýraznenie2 2 2 3 2 4" xfId="785"/>
    <cellStyle name="20 % - zvýraznenie2 2 2 3 2 4 2" xfId="24594"/>
    <cellStyle name="20 % - zvýraznenie2 2 2 3 2 5" xfId="786"/>
    <cellStyle name="20 % - zvýraznenie2 2 2 3 2 5 2" xfId="24595"/>
    <cellStyle name="20 % - zvýraznenie2 2 2 3 2 6" xfId="24584"/>
    <cellStyle name="20 % - zvýraznenie2 2 2 3 3" xfId="787"/>
    <cellStyle name="20 % - zvýraznenie2 2 2 3 3 2" xfId="788"/>
    <cellStyle name="20 % - zvýraznenie2 2 2 3 3 2 2" xfId="789"/>
    <cellStyle name="20 % - zvýraznenie2 2 2 3 3 2 2 2" xfId="24598"/>
    <cellStyle name="20 % - zvýraznenie2 2 2 3 3 2 3" xfId="790"/>
    <cellStyle name="20 % - zvýraznenie2 2 2 3 3 2 3 2" xfId="24599"/>
    <cellStyle name="20 % - zvýraznenie2 2 2 3 3 2 4" xfId="24597"/>
    <cellStyle name="20 % - zvýraznenie2 2 2 3 3 3" xfId="791"/>
    <cellStyle name="20 % - zvýraznenie2 2 2 3 3 3 2" xfId="24600"/>
    <cellStyle name="20 % - zvýraznenie2 2 2 3 3 4" xfId="792"/>
    <cellStyle name="20 % - zvýraznenie2 2 2 3 3 4 2" xfId="24601"/>
    <cellStyle name="20 % - zvýraznenie2 2 2 3 3 5" xfId="24596"/>
    <cellStyle name="20 % - zvýraznenie2 2 2 3 4" xfId="793"/>
    <cellStyle name="20 % - zvýraznenie2 2 2 3 4 2" xfId="794"/>
    <cellStyle name="20 % - zvýraznenie2 2 2 3 4 2 2" xfId="795"/>
    <cellStyle name="20 % - zvýraznenie2 2 2 3 4 2 2 2" xfId="24604"/>
    <cellStyle name="20 % - zvýraznenie2 2 2 3 4 2 3" xfId="796"/>
    <cellStyle name="20 % - zvýraznenie2 2 2 3 4 2 3 2" xfId="24605"/>
    <cellStyle name="20 % - zvýraznenie2 2 2 3 4 2 4" xfId="24603"/>
    <cellStyle name="20 % - zvýraznenie2 2 2 3 4 3" xfId="797"/>
    <cellStyle name="20 % - zvýraznenie2 2 2 3 4 3 2" xfId="24606"/>
    <cellStyle name="20 % - zvýraznenie2 2 2 3 4 4" xfId="798"/>
    <cellStyle name="20 % - zvýraznenie2 2 2 3 4 4 2" xfId="24607"/>
    <cellStyle name="20 % - zvýraznenie2 2 2 3 4 5" xfId="24602"/>
    <cellStyle name="20 % - zvýraznenie2 2 2 3 5" xfId="799"/>
    <cellStyle name="20 % - zvýraznenie2 2 2 3 5 2" xfId="800"/>
    <cellStyle name="20 % - zvýraznenie2 2 2 3 5 2 2" xfId="24609"/>
    <cellStyle name="20 % - zvýraznenie2 2 2 3 5 3" xfId="801"/>
    <cellStyle name="20 % - zvýraznenie2 2 2 3 5 3 2" xfId="24610"/>
    <cellStyle name="20 % - zvýraznenie2 2 2 3 5 4" xfId="24608"/>
    <cellStyle name="20 % - zvýraznenie2 2 2 3 6" xfId="802"/>
    <cellStyle name="20 % - zvýraznenie2 2 2 3 6 2" xfId="24611"/>
    <cellStyle name="20 % - zvýraznenie2 2 2 3 7" xfId="803"/>
    <cellStyle name="20 % - zvýraznenie2 2 2 3 7 2" xfId="24612"/>
    <cellStyle name="20 % - zvýraznenie2 2 2 3 8" xfId="24583"/>
    <cellStyle name="20 % - zvýraznenie2 2 2 4" xfId="804"/>
    <cellStyle name="20 % - zvýraznenie2 2 2 4 2" xfId="805"/>
    <cellStyle name="20 % - zvýraznenie2 2 2 4 2 2" xfId="806"/>
    <cellStyle name="20 % - zvýraznenie2 2 2 4 2 2 2" xfId="807"/>
    <cellStyle name="20 % - zvýraznenie2 2 2 4 2 2 2 2" xfId="24616"/>
    <cellStyle name="20 % - zvýraznenie2 2 2 4 2 2 3" xfId="808"/>
    <cellStyle name="20 % - zvýraznenie2 2 2 4 2 2 3 2" xfId="24617"/>
    <cellStyle name="20 % - zvýraznenie2 2 2 4 2 2 4" xfId="24615"/>
    <cellStyle name="20 % - zvýraznenie2 2 2 4 2 3" xfId="809"/>
    <cellStyle name="20 % - zvýraznenie2 2 2 4 2 3 2" xfId="24618"/>
    <cellStyle name="20 % - zvýraznenie2 2 2 4 2 4" xfId="810"/>
    <cellStyle name="20 % - zvýraznenie2 2 2 4 2 4 2" xfId="24619"/>
    <cellStyle name="20 % - zvýraznenie2 2 2 4 2 5" xfId="24614"/>
    <cellStyle name="20 % - zvýraznenie2 2 2 4 3" xfId="811"/>
    <cellStyle name="20 % - zvýraznenie2 2 2 4 3 2" xfId="812"/>
    <cellStyle name="20 % - zvýraznenie2 2 2 4 3 2 2" xfId="24621"/>
    <cellStyle name="20 % - zvýraznenie2 2 2 4 3 3" xfId="813"/>
    <cellStyle name="20 % - zvýraznenie2 2 2 4 3 3 2" xfId="24622"/>
    <cellStyle name="20 % - zvýraznenie2 2 2 4 3 4" xfId="24620"/>
    <cellStyle name="20 % - zvýraznenie2 2 2 4 4" xfId="814"/>
    <cellStyle name="20 % - zvýraznenie2 2 2 4 4 2" xfId="24623"/>
    <cellStyle name="20 % - zvýraznenie2 2 2 4 5" xfId="815"/>
    <cellStyle name="20 % - zvýraznenie2 2 2 4 5 2" xfId="24624"/>
    <cellStyle name="20 % - zvýraznenie2 2 2 4 6" xfId="24613"/>
    <cellStyle name="20 % - zvýraznenie2 2 2 5" xfId="816"/>
    <cellStyle name="20 % - zvýraznenie2 2 2 5 2" xfId="817"/>
    <cellStyle name="20 % - zvýraznenie2 2 2 5 2 2" xfId="818"/>
    <cellStyle name="20 % - zvýraznenie2 2 2 5 2 2 2" xfId="24627"/>
    <cellStyle name="20 % - zvýraznenie2 2 2 5 2 3" xfId="819"/>
    <cellStyle name="20 % - zvýraznenie2 2 2 5 2 3 2" xfId="24628"/>
    <cellStyle name="20 % - zvýraznenie2 2 2 5 2 4" xfId="24626"/>
    <cellStyle name="20 % - zvýraznenie2 2 2 5 3" xfId="820"/>
    <cellStyle name="20 % - zvýraznenie2 2 2 5 3 2" xfId="24629"/>
    <cellStyle name="20 % - zvýraznenie2 2 2 5 4" xfId="821"/>
    <cellStyle name="20 % - zvýraznenie2 2 2 5 4 2" xfId="24630"/>
    <cellStyle name="20 % - zvýraznenie2 2 2 5 5" xfId="24625"/>
    <cellStyle name="20 % - zvýraznenie2 2 2 6" xfId="822"/>
    <cellStyle name="20 % - zvýraznenie2 2 2 6 2" xfId="823"/>
    <cellStyle name="20 % - zvýraznenie2 2 2 6 2 2" xfId="824"/>
    <cellStyle name="20 % - zvýraznenie2 2 2 6 2 2 2" xfId="24633"/>
    <cellStyle name="20 % - zvýraznenie2 2 2 6 2 3" xfId="825"/>
    <cellStyle name="20 % - zvýraznenie2 2 2 6 2 3 2" xfId="24634"/>
    <cellStyle name="20 % - zvýraznenie2 2 2 6 2 4" xfId="24632"/>
    <cellStyle name="20 % - zvýraznenie2 2 2 6 3" xfId="826"/>
    <cellStyle name="20 % - zvýraznenie2 2 2 6 3 2" xfId="24635"/>
    <cellStyle name="20 % - zvýraznenie2 2 2 6 4" xfId="827"/>
    <cellStyle name="20 % - zvýraznenie2 2 2 6 4 2" xfId="24636"/>
    <cellStyle name="20 % - zvýraznenie2 2 2 6 5" xfId="24631"/>
    <cellStyle name="20 % - zvýraznenie2 2 2 7" xfId="828"/>
    <cellStyle name="20 % - zvýraznenie2 2 2 7 2" xfId="829"/>
    <cellStyle name="20 % - zvýraznenie2 2 2 7 2 2" xfId="24638"/>
    <cellStyle name="20 % - zvýraznenie2 2 2 7 3" xfId="830"/>
    <cellStyle name="20 % - zvýraznenie2 2 2 7 3 2" xfId="24639"/>
    <cellStyle name="20 % - zvýraznenie2 2 2 7 4" xfId="24637"/>
    <cellStyle name="20 % - zvýraznenie2 2 2 8" xfId="831"/>
    <cellStyle name="20 % - zvýraznenie2 2 2 8 2" xfId="24640"/>
    <cellStyle name="20 % - zvýraznenie2 2 2 9" xfId="832"/>
    <cellStyle name="20 % - zvýraznenie2 2 2 9 2" xfId="24641"/>
    <cellStyle name="20 % - zvýraznenie2 2 3" xfId="833"/>
    <cellStyle name="20 % - zvýraznenie2 2 3 2" xfId="834"/>
    <cellStyle name="20 % - zvýraznenie2 2 3 2 2" xfId="835"/>
    <cellStyle name="20 % - zvýraznenie2 2 3 2 2 2" xfId="836"/>
    <cellStyle name="20 % - zvýraznenie2 2 3 2 2 2 2" xfId="837"/>
    <cellStyle name="20 % - zvýraznenie2 2 3 2 2 2 2 2" xfId="838"/>
    <cellStyle name="20 % - zvýraznenie2 2 3 2 2 2 2 2 2" xfId="24647"/>
    <cellStyle name="20 % - zvýraznenie2 2 3 2 2 2 2 3" xfId="839"/>
    <cellStyle name="20 % - zvýraznenie2 2 3 2 2 2 2 3 2" xfId="24648"/>
    <cellStyle name="20 % - zvýraznenie2 2 3 2 2 2 2 4" xfId="24646"/>
    <cellStyle name="20 % - zvýraznenie2 2 3 2 2 2 3" xfId="840"/>
    <cellStyle name="20 % - zvýraznenie2 2 3 2 2 2 3 2" xfId="24649"/>
    <cellStyle name="20 % - zvýraznenie2 2 3 2 2 2 4" xfId="841"/>
    <cellStyle name="20 % - zvýraznenie2 2 3 2 2 2 4 2" xfId="24650"/>
    <cellStyle name="20 % - zvýraznenie2 2 3 2 2 2 5" xfId="24645"/>
    <cellStyle name="20 % - zvýraznenie2 2 3 2 2 3" xfId="842"/>
    <cellStyle name="20 % - zvýraznenie2 2 3 2 2 3 2" xfId="843"/>
    <cellStyle name="20 % - zvýraznenie2 2 3 2 2 3 2 2" xfId="24652"/>
    <cellStyle name="20 % - zvýraznenie2 2 3 2 2 3 3" xfId="844"/>
    <cellStyle name="20 % - zvýraznenie2 2 3 2 2 3 3 2" xfId="24653"/>
    <cellStyle name="20 % - zvýraznenie2 2 3 2 2 3 4" xfId="24651"/>
    <cellStyle name="20 % - zvýraznenie2 2 3 2 2 4" xfId="845"/>
    <cellStyle name="20 % - zvýraznenie2 2 3 2 2 4 2" xfId="24654"/>
    <cellStyle name="20 % - zvýraznenie2 2 3 2 2 5" xfId="846"/>
    <cellStyle name="20 % - zvýraznenie2 2 3 2 2 5 2" xfId="24655"/>
    <cellStyle name="20 % - zvýraznenie2 2 3 2 2 6" xfId="24644"/>
    <cellStyle name="20 % - zvýraznenie2 2 3 2 3" xfId="847"/>
    <cellStyle name="20 % - zvýraznenie2 2 3 2 3 2" xfId="848"/>
    <cellStyle name="20 % - zvýraznenie2 2 3 2 3 2 2" xfId="849"/>
    <cellStyle name="20 % - zvýraznenie2 2 3 2 3 2 2 2" xfId="24658"/>
    <cellStyle name="20 % - zvýraznenie2 2 3 2 3 2 3" xfId="850"/>
    <cellStyle name="20 % - zvýraznenie2 2 3 2 3 2 3 2" xfId="24659"/>
    <cellStyle name="20 % - zvýraznenie2 2 3 2 3 2 4" xfId="24657"/>
    <cellStyle name="20 % - zvýraznenie2 2 3 2 3 3" xfId="851"/>
    <cellStyle name="20 % - zvýraznenie2 2 3 2 3 3 2" xfId="24660"/>
    <cellStyle name="20 % - zvýraznenie2 2 3 2 3 4" xfId="852"/>
    <cellStyle name="20 % - zvýraznenie2 2 3 2 3 4 2" xfId="24661"/>
    <cellStyle name="20 % - zvýraznenie2 2 3 2 3 5" xfId="24656"/>
    <cellStyle name="20 % - zvýraznenie2 2 3 2 4" xfId="853"/>
    <cellStyle name="20 % - zvýraznenie2 2 3 2 4 2" xfId="854"/>
    <cellStyle name="20 % - zvýraznenie2 2 3 2 4 2 2" xfId="855"/>
    <cellStyle name="20 % - zvýraznenie2 2 3 2 4 2 2 2" xfId="24664"/>
    <cellStyle name="20 % - zvýraznenie2 2 3 2 4 2 3" xfId="856"/>
    <cellStyle name="20 % - zvýraznenie2 2 3 2 4 2 3 2" xfId="24665"/>
    <cellStyle name="20 % - zvýraznenie2 2 3 2 4 2 4" xfId="24663"/>
    <cellStyle name="20 % - zvýraznenie2 2 3 2 4 3" xfId="857"/>
    <cellStyle name="20 % - zvýraznenie2 2 3 2 4 3 2" xfId="24666"/>
    <cellStyle name="20 % - zvýraznenie2 2 3 2 4 4" xfId="858"/>
    <cellStyle name="20 % - zvýraznenie2 2 3 2 4 4 2" xfId="24667"/>
    <cellStyle name="20 % - zvýraznenie2 2 3 2 4 5" xfId="24662"/>
    <cellStyle name="20 % - zvýraznenie2 2 3 2 5" xfId="859"/>
    <cellStyle name="20 % - zvýraznenie2 2 3 2 5 2" xfId="860"/>
    <cellStyle name="20 % - zvýraznenie2 2 3 2 5 2 2" xfId="24669"/>
    <cellStyle name="20 % - zvýraznenie2 2 3 2 5 3" xfId="861"/>
    <cellStyle name="20 % - zvýraznenie2 2 3 2 5 3 2" xfId="24670"/>
    <cellStyle name="20 % - zvýraznenie2 2 3 2 5 4" xfId="24668"/>
    <cellStyle name="20 % - zvýraznenie2 2 3 2 6" xfId="862"/>
    <cellStyle name="20 % - zvýraznenie2 2 3 2 6 2" xfId="24671"/>
    <cellStyle name="20 % - zvýraznenie2 2 3 2 7" xfId="863"/>
    <cellStyle name="20 % - zvýraznenie2 2 3 2 7 2" xfId="24672"/>
    <cellStyle name="20 % - zvýraznenie2 2 3 2 8" xfId="24643"/>
    <cellStyle name="20 % - zvýraznenie2 2 3 3" xfId="864"/>
    <cellStyle name="20 % - zvýraznenie2 2 3 3 2" xfId="865"/>
    <cellStyle name="20 % - zvýraznenie2 2 3 3 2 2" xfId="866"/>
    <cellStyle name="20 % - zvýraznenie2 2 3 3 2 2 2" xfId="867"/>
    <cellStyle name="20 % - zvýraznenie2 2 3 3 2 2 2 2" xfId="24676"/>
    <cellStyle name="20 % - zvýraznenie2 2 3 3 2 2 3" xfId="868"/>
    <cellStyle name="20 % - zvýraznenie2 2 3 3 2 2 3 2" xfId="24677"/>
    <cellStyle name="20 % - zvýraznenie2 2 3 3 2 2 4" xfId="24675"/>
    <cellStyle name="20 % - zvýraznenie2 2 3 3 2 3" xfId="869"/>
    <cellStyle name="20 % - zvýraznenie2 2 3 3 2 3 2" xfId="24678"/>
    <cellStyle name="20 % - zvýraznenie2 2 3 3 2 4" xfId="870"/>
    <cellStyle name="20 % - zvýraznenie2 2 3 3 2 4 2" xfId="24679"/>
    <cellStyle name="20 % - zvýraznenie2 2 3 3 2 5" xfId="24674"/>
    <cellStyle name="20 % - zvýraznenie2 2 3 3 3" xfId="871"/>
    <cellStyle name="20 % - zvýraznenie2 2 3 3 3 2" xfId="872"/>
    <cellStyle name="20 % - zvýraznenie2 2 3 3 3 2 2" xfId="24681"/>
    <cellStyle name="20 % - zvýraznenie2 2 3 3 3 3" xfId="873"/>
    <cellStyle name="20 % - zvýraznenie2 2 3 3 3 3 2" xfId="24682"/>
    <cellStyle name="20 % - zvýraznenie2 2 3 3 3 4" xfId="24680"/>
    <cellStyle name="20 % - zvýraznenie2 2 3 3 4" xfId="874"/>
    <cellStyle name="20 % - zvýraznenie2 2 3 3 4 2" xfId="24683"/>
    <cellStyle name="20 % - zvýraznenie2 2 3 3 5" xfId="875"/>
    <cellStyle name="20 % - zvýraznenie2 2 3 3 5 2" xfId="24684"/>
    <cellStyle name="20 % - zvýraznenie2 2 3 3 6" xfId="24673"/>
    <cellStyle name="20 % - zvýraznenie2 2 3 4" xfId="876"/>
    <cellStyle name="20 % - zvýraznenie2 2 3 4 2" xfId="877"/>
    <cellStyle name="20 % - zvýraznenie2 2 3 4 2 2" xfId="878"/>
    <cellStyle name="20 % - zvýraznenie2 2 3 4 2 2 2" xfId="24687"/>
    <cellStyle name="20 % - zvýraznenie2 2 3 4 2 3" xfId="879"/>
    <cellStyle name="20 % - zvýraznenie2 2 3 4 2 3 2" xfId="24688"/>
    <cellStyle name="20 % - zvýraznenie2 2 3 4 2 4" xfId="24686"/>
    <cellStyle name="20 % - zvýraznenie2 2 3 4 3" xfId="880"/>
    <cellStyle name="20 % - zvýraznenie2 2 3 4 3 2" xfId="24689"/>
    <cellStyle name="20 % - zvýraznenie2 2 3 4 4" xfId="881"/>
    <cellStyle name="20 % - zvýraznenie2 2 3 4 4 2" xfId="24690"/>
    <cellStyle name="20 % - zvýraznenie2 2 3 4 5" xfId="24685"/>
    <cellStyle name="20 % - zvýraznenie2 2 3 5" xfId="882"/>
    <cellStyle name="20 % - zvýraznenie2 2 3 5 2" xfId="883"/>
    <cellStyle name="20 % - zvýraznenie2 2 3 5 2 2" xfId="884"/>
    <cellStyle name="20 % - zvýraznenie2 2 3 5 2 2 2" xfId="24693"/>
    <cellStyle name="20 % - zvýraznenie2 2 3 5 2 3" xfId="885"/>
    <cellStyle name="20 % - zvýraznenie2 2 3 5 2 3 2" xfId="24694"/>
    <cellStyle name="20 % - zvýraznenie2 2 3 5 2 4" xfId="24692"/>
    <cellStyle name="20 % - zvýraznenie2 2 3 5 3" xfId="886"/>
    <cellStyle name="20 % - zvýraznenie2 2 3 5 3 2" xfId="24695"/>
    <cellStyle name="20 % - zvýraznenie2 2 3 5 4" xfId="887"/>
    <cellStyle name="20 % - zvýraznenie2 2 3 5 4 2" xfId="24696"/>
    <cellStyle name="20 % - zvýraznenie2 2 3 5 5" xfId="24691"/>
    <cellStyle name="20 % - zvýraznenie2 2 3 6" xfId="888"/>
    <cellStyle name="20 % - zvýraznenie2 2 3 6 2" xfId="889"/>
    <cellStyle name="20 % - zvýraznenie2 2 3 6 2 2" xfId="24698"/>
    <cellStyle name="20 % - zvýraznenie2 2 3 6 3" xfId="890"/>
    <cellStyle name="20 % - zvýraznenie2 2 3 6 3 2" xfId="24699"/>
    <cellStyle name="20 % - zvýraznenie2 2 3 6 4" xfId="24697"/>
    <cellStyle name="20 % - zvýraznenie2 2 3 7" xfId="891"/>
    <cellStyle name="20 % - zvýraznenie2 2 3 7 2" xfId="24700"/>
    <cellStyle name="20 % - zvýraznenie2 2 3 8" xfId="892"/>
    <cellStyle name="20 % - zvýraznenie2 2 3 8 2" xfId="24701"/>
    <cellStyle name="20 % - zvýraznenie2 2 3 9" xfId="24642"/>
    <cellStyle name="20 % - zvýraznenie2 2 4" xfId="893"/>
    <cellStyle name="20 % - zvýraznenie2 2 4 2" xfId="894"/>
    <cellStyle name="20 % - zvýraznenie2 2 4 2 2" xfId="895"/>
    <cellStyle name="20 % - zvýraznenie2 2 4 2 2 2" xfId="896"/>
    <cellStyle name="20 % - zvýraznenie2 2 4 2 2 2 2" xfId="897"/>
    <cellStyle name="20 % - zvýraznenie2 2 4 2 2 2 2 2" xfId="24706"/>
    <cellStyle name="20 % - zvýraznenie2 2 4 2 2 2 3" xfId="898"/>
    <cellStyle name="20 % - zvýraznenie2 2 4 2 2 2 3 2" xfId="24707"/>
    <cellStyle name="20 % - zvýraznenie2 2 4 2 2 2 4" xfId="24705"/>
    <cellStyle name="20 % - zvýraznenie2 2 4 2 2 3" xfId="899"/>
    <cellStyle name="20 % - zvýraznenie2 2 4 2 2 3 2" xfId="24708"/>
    <cellStyle name="20 % - zvýraznenie2 2 4 2 2 4" xfId="900"/>
    <cellStyle name="20 % - zvýraznenie2 2 4 2 2 4 2" xfId="24709"/>
    <cellStyle name="20 % - zvýraznenie2 2 4 2 2 5" xfId="24704"/>
    <cellStyle name="20 % - zvýraznenie2 2 4 2 3" xfId="901"/>
    <cellStyle name="20 % - zvýraznenie2 2 4 2 3 2" xfId="902"/>
    <cellStyle name="20 % - zvýraznenie2 2 4 2 3 2 2" xfId="24711"/>
    <cellStyle name="20 % - zvýraznenie2 2 4 2 3 3" xfId="903"/>
    <cellStyle name="20 % - zvýraznenie2 2 4 2 3 3 2" xfId="24712"/>
    <cellStyle name="20 % - zvýraznenie2 2 4 2 3 4" xfId="24710"/>
    <cellStyle name="20 % - zvýraznenie2 2 4 2 4" xfId="904"/>
    <cellStyle name="20 % - zvýraznenie2 2 4 2 4 2" xfId="24713"/>
    <cellStyle name="20 % - zvýraznenie2 2 4 2 5" xfId="905"/>
    <cellStyle name="20 % - zvýraznenie2 2 4 2 5 2" xfId="24714"/>
    <cellStyle name="20 % - zvýraznenie2 2 4 2 6" xfId="24703"/>
    <cellStyle name="20 % - zvýraznenie2 2 4 3" xfId="906"/>
    <cellStyle name="20 % - zvýraznenie2 2 4 3 2" xfId="907"/>
    <cellStyle name="20 % - zvýraznenie2 2 4 3 2 2" xfId="908"/>
    <cellStyle name="20 % - zvýraznenie2 2 4 3 2 2 2" xfId="24717"/>
    <cellStyle name="20 % - zvýraznenie2 2 4 3 2 3" xfId="909"/>
    <cellStyle name="20 % - zvýraznenie2 2 4 3 2 3 2" xfId="24718"/>
    <cellStyle name="20 % - zvýraznenie2 2 4 3 2 4" xfId="24716"/>
    <cellStyle name="20 % - zvýraznenie2 2 4 3 3" xfId="910"/>
    <cellStyle name="20 % - zvýraznenie2 2 4 3 3 2" xfId="24719"/>
    <cellStyle name="20 % - zvýraznenie2 2 4 3 4" xfId="911"/>
    <cellStyle name="20 % - zvýraznenie2 2 4 3 4 2" xfId="24720"/>
    <cellStyle name="20 % - zvýraznenie2 2 4 3 5" xfId="24715"/>
    <cellStyle name="20 % - zvýraznenie2 2 4 4" xfId="912"/>
    <cellStyle name="20 % - zvýraznenie2 2 4 4 2" xfId="913"/>
    <cellStyle name="20 % - zvýraznenie2 2 4 4 2 2" xfId="914"/>
    <cellStyle name="20 % - zvýraznenie2 2 4 4 2 2 2" xfId="24723"/>
    <cellStyle name="20 % - zvýraznenie2 2 4 4 2 3" xfId="915"/>
    <cellStyle name="20 % - zvýraznenie2 2 4 4 2 3 2" xfId="24724"/>
    <cellStyle name="20 % - zvýraznenie2 2 4 4 2 4" xfId="24722"/>
    <cellStyle name="20 % - zvýraznenie2 2 4 4 3" xfId="916"/>
    <cellStyle name="20 % - zvýraznenie2 2 4 4 3 2" xfId="24725"/>
    <cellStyle name="20 % - zvýraznenie2 2 4 4 4" xfId="917"/>
    <cellStyle name="20 % - zvýraznenie2 2 4 4 4 2" xfId="24726"/>
    <cellStyle name="20 % - zvýraznenie2 2 4 4 5" xfId="24721"/>
    <cellStyle name="20 % - zvýraznenie2 2 4 5" xfId="918"/>
    <cellStyle name="20 % - zvýraznenie2 2 4 5 2" xfId="919"/>
    <cellStyle name="20 % - zvýraznenie2 2 4 5 2 2" xfId="24728"/>
    <cellStyle name="20 % - zvýraznenie2 2 4 5 3" xfId="920"/>
    <cellStyle name="20 % - zvýraznenie2 2 4 5 3 2" xfId="24729"/>
    <cellStyle name="20 % - zvýraznenie2 2 4 5 4" xfId="24727"/>
    <cellStyle name="20 % - zvýraznenie2 2 4 6" xfId="921"/>
    <cellStyle name="20 % - zvýraznenie2 2 4 6 2" xfId="24730"/>
    <cellStyle name="20 % - zvýraznenie2 2 4 7" xfId="922"/>
    <cellStyle name="20 % - zvýraznenie2 2 4 7 2" xfId="24731"/>
    <cellStyle name="20 % - zvýraznenie2 2 4 8" xfId="24702"/>
    <cellStyle name="20 % - zvýraznenie2 2 5" xfId="923"/>
    <cellStyle name="20 % - zvýraznenie2 2 5 2" xfId="924"/>
    <cellStyle name="20 % - zvýraznenie2 2 5 2 2" xfId="925"/>
    <cellStyle name="20 % - zvýraznenie2 2 5 2 2 2" xfId="926"/>
    <cellStyle name="20 % - zvýraznenie2 2 5 2 2 2 2" xfId="24735"/>
    <cellStyle name="20 % - zvýraznenie2 2 5 2 2 3" xfId="927"/>
    <cellStyle name="20 % - zvýraznenie2 2 5 2 2 3 2" xfId="24736"/>
    <cellStyle name="20 % - zvýraznenie2 2 5 2 2 4" xfId="24734"/>
    <cellStyle name="20 % - zvýraznenie2 2 5 2 3" xfId="928"/>
    <cellStyle name="20 % - zvýraznenie2 2 5 2 3 2" xfId="24737"/>
    <cellStyle name="20 % - zvýraznenie2 2 5 2 4" xfId="929"/>
    <cellStyle name="20 % - zvýraznenie2 2 5 2 4 2" xfId="24738"/>
    <cellStyle name="20 % - zvýraznenie2 2 5 2 5" xfId="24733"/>
    <cellStyle name="20 % - zvýraznenie2 2 5 3" xfId="930"/>
    <cellStyle name="20 % - zvýraznenie2 2 5 3 2" xfId="931"/>
    <cellStyle name="20 % - zvýraznenie2 2 5 3 2 2" xfId="24740"/>
    <cellStyle name="20 % - zvýraznenie2 2 5 3 3" xfId="932"/>
    <cellStyle name="20 % - zvýraznenie2 2 5 3 3 2" xfId="24741"/>
    <cellStyle name="20 % - zvýraznenie2 2 5 3 4" xfId="24739"/>
    <cellStyle name="20 % - zvýraznenie2 2 5 4" xfId="933"/>
    <cellStyle name="20 % - zvýraznenie2 2 5 4 2" xfId="24742"/>
    <cellStyle name="20 % - zvýraznenie2 2 5 5" xfId="934"/>
    <cellStyle name="20 % - zvýraznenie2 2 5 5 2" xfId="24743"/>
    <cellStyle name="20 % - zvýraznenie2 2 5 6" xfId="24732"/>
    <cellStyle name="20 % - zvýraznenie2 2 6" xfId="935"/>
    <cellStyle name="20 % - zvýraznenie2 2 6 2" xfId="936"/>
    <cellStyle name="20 % - zvýraznenie2 2 6 2 2" xfId="937"/>
    <cellStyle name="20 % - zvýraznenie2 2 6 2 2 2" xfId="24746"/>
    <cellStyle name="20 % - zvýraznenie2 2 6 2 3" xfId="938"/>
    <cellStyle name="20 % - zvýraznenie2 2 6 2 3 2" xfId="24747"/>
    <cellStyle name="20 % - zvýraznenie2 2 6 2 4" xfId="24745"/>
    <cellStyle name="20 % - zvýraznenie2 2 6 3" xfId="939"/>
    <cellStyle name="20 % - zvýraznenie2 2 6 3 2" xfId="24748"/>
    <cellStyle name="20 % - zvýraznenie2 2 6 4" xfId="940"/>
    <cellStyle name="20 % - zvýraznenie2 2 6 4 2" xfId="24749"/>
    <cellStyle name="20 % - zvýraznenie2 2 6 5" xfId="24744"/>
    <cellStyle name="20 % - zvýraznenie2 2 7" xfId="941"/>
    <cellStyle name="20 % - zvýraznenie2 2 7 2" xfId="942"/>
    <cellStyle name="20 % - zvýraznenie2 2 7 2 2" xfId="943"/>
    <cellStyle name="20 % - zvýraznenie2 2 7 2 2 2" xfId="24752"/>
    <cellStyle name="20 % - zvýraznenie2 2 7 2 3" xfId="944"/>
    <cellStyle name="20 % - zvýraznenie2 2 7 2 3 2" xfId="24753"/>
    <cellStyle name="20 % - zvýraznenie2 2 7 2 4" xfId="24751"/>
    <cellStyle name="20 % - zvýraznenie2 2 7 3" xfId="945"/>
    <cellStyle name="20 % - zvýraznenie2 2 7 3 2" xfId="24754"/>
    <cellStyle name="20 % - zvýraznenie2 2 7 4" xfId="946"/>
    <cellStyle name="20 % - zvýraznenie2 2 7 4 2" xfId="24755"/>
    <cellStyle name="20 % - zvýraznenie2 2 7 5" xfId="24750"/>
    <cellStyle name="20 % - zvýraznenie2 2 8" xfId="947"/>
    <cellStyle name="20 % - zvýraznenie2 2 8 2" xfId="948"/>
    <cellStyle name="20 % - zvýraznenie2 2 8 2 2" xfId="24757"/>
    <cellStyle name="20 % - zvýraznenie2 2 8 3" xfId="949"/>
    <cellStyle name="20 % - zvýraznenie2 2 8 3 2" xfId="24758"/>
    <cellStyle name="20 % - zvýraznenie2 2 8 4" xfId="24756"/>
    <cellStyle name="20 % - zvýraznenie2 2 9" xfId="950"/>
    <cellStyle name="20 % - zvýraznenie2 2 9 2" xfId="24759"/>
    <cellStyle name="20 % - zvýraznenie2 3" xfId="951"/>
    <cellStyle name="20 % - zvýraznenie2 3 10" xfId="952"/>
    <cellStyle name="20 % - zvýraznenie2 3 10 2" xfId="24761"/>
    <cellStyle name="20 % - zvýraznenie2 3 11" xfId="24760"/>
    <cellStyle name="20 % - zvýraznenie2 3 2" xfId="953"/>
    <cellStyle name="20 % - zvýraznenie2 3 2 10" xfId="24762"/>
    <cellStyle name="20 % - zvýraznenie2 3 2 2" xfId="954"/>
    <cellStyle name="20 % - zvýraznenie2 3 2 2 2" xfId="955"/>
    <cellStyle name="20 % - zvýraznenie2 3 2 2 2 2" xfId="956"/>
    <cellStyle name="20 % - zvýraznenie2 3 2 2 2 2 2" xfId="957"/>
    <cellStyle name="20 % - zvýraznenie2 3 2 2 2 2 2 2" xfId="958"/>
    <cellStyle name="20 % - zvýraznenie2 3 2 2 2 2 2 2 2" xfId="959"/>
    <cellStyle name="20 % - zvýraznenie2 3 2 2 2 2 2 2 2 2" xfId="24768"/>
    <cellStyle name="20 % - zvýraznenie2 3 2 2 2 2 2 2 3" xfId="960"/>
    <cellStyle name="20 % - zvýraznenie2 3 2 2 2 2 2 2 3 2" xfId="24769"/>
    <cellStyle name="20 % - zvýraznenie2 3 2 2 2 2 2 2 4" xfId="24767"/>
    <cellStyle name="20 % - zvýraznenie2 3 2 2 2 2 2 3" xfId="961"/>
    <cellStyle name="20 % - zvýraznenie2 3 2 2 2 2 2 3 2" xfId="24770"/>
    <cellStyle name="20 % - zvýraznenie2 3 2 2 2 2 2 4" xfId="962"/>
    <cellStyle name="20 % - zvýraznenie2 3 2 2 2 2 2 4 2" xfId="24771"/>
    <cellStyle name="20 % - zvýraznenie2 3 2 2 2 2 2 5" xfId="24766"/>
    <cellStyle name="20 % - zvýraznenie2 3 2 2 2 2 3" xfId="963"/>
    <cellStyle name="20 % - zvýraznenie2 3 2 2 2 2 3 2" xfId="964"/>
    <cellStyle name="20 % - zvýraznenie2 3 2 2 2 2 3 2 2" xfId="24773"/>
    <cellStyle name="20 % - zvýraznenie2 3 2 2 2 2 3 3" xfId="965"/>
    <cellStyle name="20 % - zvýraznenie2 3 2 2 2 2 3 3 2" xfId="24774"/>
    <cellStyle name="20 % - zvýraznenie2 3 2 2 2 2 3 4" xfId="24772"/>
    <cellStyle name="20 % - zvýraznenie2 3 2 2 2 2 4" xfId="966"/>
    <cellStyle name="20 % - zvýraznenie2 3 2 2 2 2 4 2" xfId="24775"/>
    <cellStyle name="20 % - zvýraznenie2 3 2 2 2 2 5" xfId="967"/>
    <cellStyle name="20 % - zvýraznenie2 3 2 2 2 2 5 2" xfId="24776"/>
    <cellStyle name="20 % - zvýraznenie2 3 2 2 2 2 6" xfId="24765"/>
    <cellStyle name="20 % - zvýraznenie2 3 2 2 2 3" xfId="968"/>
    <cellStyle name="20 % - zvýraznenie2 3 2 2 2 3 2" xfId="969"/>
    <cellStyle name="20 % - zvýraznenie2 3 2 2 2 3 2 2" xfId="970"/>
    <cellStyle name="20 % - zvýraznenie2 3 2 2 2 3 2 2 2" xfId="24779"/>
    <cellStyle name="20 % - zvýraznenie2 3 2 2 2 3 2 3" xfId="971"/>
    <cellStyle name="20 % - zvýraznenie2 3 2 2 2 3 2 3 2" xfId="24780"/>
    <cellStyle name="20 % - zvýraznenie2 3 2 2 2 3 2 4" xfId="24778"/>
    <cellStyle name="20 % - zvýraznenie2 3 2 2 2 3 3" xfId="972"/>
    <cellStyle name="20 % - zvýraznenie2 3 2 2 2 3 3 2" xfId="24781"/>
    <cellStyle name="20 % - zvýraznenie2 3 2 2 2 3 4" xfId="973"/>
    <cellStyle name="20 % - zvýraznenie2 3 2 2 2 3 4 2" xfId="24782"/>
    <cellStyle name="20 % - zvýraznenie2 3 2 2 2 3 5" xfId="24777"/>
    <cellStyle name="20 % - zvýraznenie2 3 2 2 2 4" xfId="974"/>
    <cellStyle name="20 % - zvýraznenie2 3 2 2 2 4 2" xfId="975"/>
    <cellStyle name="20 % - zvýraznenie2 3 2 2 2 4 2 2" xfId="976"/>
    <cellStyle name="20 % - zvýraznenie2 3 2 2 2 4 2 2 2" xfId="24785"/>
    <cellStyle name="20 % - zvýraznenie2 3 2 2 2 4 2 3" xfId="977"/>
    <cellStyle name="20 % - zvýraznenie2 3 2 2 2 4 2 3 2" xfId="24786"/>
    <cellStyle name="20 % - zvýraznenie2 3 2 2 2 4 2 4" xfId="24784"/>
    <cellStyle name="20 % - zvýraznenie2 3 2 2 2 4 3" xfId="978"/>
    <cellStyle name="20 % - zvýraznenie2 3 2 2 2 4 3 2" xfId="24787"/>
    <cellStyle name="20 % - zvýraznenie2 3 2 2 2 4 4" xfId="979"/>
    <cellStyle name="20 % - zvýraznenie2 3 2 2 2 4 4 2" xfId="24788"/>
    <cellStyle name="20 % - zvýraznenie2 3 2 2 2 4 5" xfId="24783"/>
    <cellStyle name="20 % - zvýraznenie2 3 2 2 2 5" xfId="980"/>
    <cellStyle name="20 % - zvýraznenie2 3 2 2 2 5 2" xfId="981"/>
    <cellStyle name="20 % - zvýraznenie2 3 2 2 2 5 2 2" xfId="24790"/>
    <cellStyle name="20 % - zvýraznenie2 3 2 2 2 5 3" xfId="982"/>
    <cellStyle name="20 % - zvýraznenie2 3 2 2 2 5 3 2" xfId="24791"/>
    <cellStyle name="20 % - zvýraznenie2 3 2 2 2 5 4" xfId="24789"/>
    <cellStyle name="20 % - zvýraznenie2 3 2 2 2 6" xfId="983"/>
    <cellStyle name="20 % - zvýraznenie2 3 2 2 2 6 2" xfId="24792"/>
    <cellStyle name="20 % - zvýraznenie2 3 2 2 2 7" xfId="984"/>
    <cellStyle name="20 % - zvýraznenie2 3 2 2 2 7 2" xfId="24793"/>
    <cellStyle name="20 % - zvýraznenie2 3 2 2 2 8" xfId="24764"/>
    <cellStyle name="20 % - zvýraznenie2 3 2 2 3" xfId="985"/>
    <cellStyle name="20 % - zvýraznenie2 3 2 2 3 2" xfId="986"/>
    <cellStyle name="20 % - zvýraznenie2 3 2 2 3 2 2" xfId="987"/>
    <cellStyle name="20 % - zvýraznenie2 3 2 2 3 2 2 2" xfId="988"/>
    <cellStyle name="20 % - zvýraznenie2 3 2 2 3 2 2 2 2" xfId="24797"/>
    <cellStyle name="20 % - zvýraznenie2 3 2 2 3 2 2 3" xfId="989"/>
    <cellStyle name="20 % - zvýraznenie2 3 2 2 3 2 2 3 2" xfId="24798"/>
    <cellStyle name="20 % - zvýraznenie2 3 2 2 3 2 2 4" xfId="24796"/>
    <cellStyle name="20 % - zvýraznenie2 3 2 2 3 2 3" xfId="990"/>
    <cellStyle name="20 % - zvýraznenie2 3 2 2 3 2 3 2" xfId="24799"/>
    <cellStyle name="20 % - zvýraznenie2 3 2 2 3 2 4" xfId="991"/>
    <cellStyle name="20 % - zvýraznenie2 3 2 2 3 2 4 2" xfId="24800"/>
    <cellStyle name="20 % - zvýraznenie2 3 2 2 3 2 5" xfId="24795"/>
    <cellStyle name="20 % - zvýraznenie2 3 2 2 3 3" xfId="992"/>
    <cellStyle name="20 % - zvýraznenie2 3 2 2 3 3 2" xfId="993"/>
    <cellStyle name="20 % - zvýraznenie2 3 2 2 3 3 2 2" xfId="24802"/>
    <cellStyle name="20 % - zvýraznenie2 3 2 2 3 3 3" xfId="994"/>
    <cellStyle name="20 % - zvýraznenie2 3 2 2 3 3 3 2" xfId="24803"/>
    <cellStyle name="20 % - zvýraznenie2 3 2 2 3 3 4" xfId="24801"/>
    <cellStyle name="20 % - zvýraznenie2 3 2 2 3 4" xfId="995"/>
    <cellStyle name="20 % - zvýraznenie2 3 2 2 3 4 2" xfId="24804"/>
    <cellStyle name="20 % - zvýraznenie2 3 2 2 3 5" xfId="996"/>
    <cellStyle name="20 % - zvýraznenie2 3 2 2 3 5 2" xfId="24805"/>
    <cellStyle name="20 % - zvýraznenie2 3 2 2 3 6" xfId="24794"/>
    <cellStyle name="20 % - zvýraznenie2 3 2 2 4" xfId="997"/>
    <cellStyle name="20 % - zvýraznenie2 3 2 2 4 2" xfId="998"/>
    <cellStyle name="20 % - zvýraznenie2 3 2 2 4 2 2" xfId="999"/>
    <cellStyle name="20 % - zvýraznenie2 3 2 2 4 2 2 2" xfId="24808"/>
    <cellStyle name="20 % - zvýraznenie2 3 2 2 4 2 3" xfId="1000"/>
    <cellStyle name="20 % - zvýraznenie2 3 2 2 4 2 3 2" xfId="24809"/>
    <cellStyle name="20 % - zvýraznenie2 3 2 2 4 2 4" xfId="24807"/>
    <cellStyle name="20 % - zvýraznenie2 3 2 2 4 3" xfId="1001"/>
    <cellStyle name="20 % - zvýraznenie2 3 2 2 4 3 2" xfId="24810"/>
    <cellStyle name="20 % - zvýraznenie2 3 2 2 4 4" xfId="1002"/>
    <cellStyle name="20 % - zvýraznenie2 3 2 2 4 4 2" xfId="24811"/>
    <cellStyle name="20 % - zvýraznenie2 3 2 2 4 5" xfId="24806"/>
    <cellStyle name="20 % - zvýraznenie2 3 2 2 5" xfId="1003"/>
    <cellStyle name="20 % - zvýraznenie2 3 2 2 5 2" xfId="1004"/>
    <cellStyle name="20 % - zvýraznenie2 3 2 2 5 2 2" xfId="1005"/>
    <cellStyle name="20 % - zvýraznenie2 3 2 2 5 2 2 2" xfId="24814"/>
    <cellStyle name="20 % - zvýraznenie2 3 2 2 5 2 3" xfId="1006"/>
    <cellStyle name="20 % - zvýraznenie2 3 2 2 5 2 3 2" xfId="24815"/>
    <cellStyle name="20 % - zvýraznenie2 3 2 2 5 2 4" xfId="24813"/>
    <cellStyle name="20 % - zvýraznenie2 3 2 2 5 3" xfId="1007"/>
    <cellStyle name="20 % - zvýraznenie2 3 2 2 5 3 2" xfId="24816"/>
    <cellStyle name="20 % - zvýraznenie2 3 2 2 5 4" xfId="1008"/>
    <cellStyle name="20 % - zvýraznenie2 3 2 2 5 4 2" xfId="24817"/>
    <cellStyle name="20 % - zvýraznenie2 3 2 2 5 5" xfId="24812"/>
    <cellStyle name="20 % - zvýraznenie2 3 2 2 6" xfId="1009"/>
    <cellStyle name="20 % - zvýraznenie2 3 2 2 6 2" xfId="1010"/>
    <cellStyle name="20 % - zvýraznenie2 3 2 2 6 2 2" xfId="24819"/>
    <cellStyle name="20 % - zvýraznenie2 3 2 2 6 3" xfId="1011"/>
    <cellStyle name="20 % - zvýraznenie2 3 2 2 6 3 2" xfId="24820"/>
    <cellStyle name="20 % - zvýraznenie2 3 2 2 6 4" xfId="24818"/>
    <cellStyle name="20 % - zvýraznenie2 3 2 2 7" xfId="1012"/>
    <cellStyle name="20 % - zvýraznenie2 3 2 2 7 2" xfId="24821"/>
    <cellStyle name="20 % - zvýraznenie2 3 2 2 8" xfId="1013"/>
    <cellStyle name="20 % - zvýraznenie2 3 2 2 8 2" xfId="24822"/>
    <cellStyle name="20 % - zvýraznenie2 3 2 2 9" xfId="24763"/>
    <cellStyle name="20 % - zvýraznenie2 3 2 3" xfId="1014"/>
    <cellStyle name="20 % - zvýraznenie2 3 2 3 2" xfId="1015"/>
    <cellStyle name="20 % - zvýraznenie2 3 2 3 2 2" xfId="1016"/>
    <cellStyle name="20 % - zvýraznenie2 3 2 3 2 2 2" xfId="1017"/>
    <cellStyle name="20 % - zvýraznenie2 3 2 3 2 2 2 2" xfId="1018"/>
    <cellStyle name="20 % - zvýraznenie2 3 2 3 2 2 2 2 2" xfId="24827"/>
    <cellStyle name="20 % - zvýraznenie2 3 2 3 2 2 2 3" xfId="1019"/>
    <cellStyle name="20 % - zvýraznenie2 3 2 3 2 2 2 3 2" xfId="24828"/>
    <cellStyle name="20 % - zvýraznenie2 3 2 3 2 2 2 4" xfId="24826"/>
    <cellStyle name="20 % - zvýraznenie2 3 2 3 2 2 3" xfId="1020"/>
    <cellStyle name="20 % - zvýraznenie2 3 2 3 2 2 3 2" xfId="24829"/>
    <cellStyle name="20 % - zvýraznenie2 3 2 3 2 2 4" xfId="1021"/>
    <cellStyle name="20 % - zvýraznenie2 3 2 3 2 2 4 2" xfId="24830"/>
    <cellStyle name="20 % - zvýraznenie2 3 2 3 2 2 5" xfId="24825"/>
    <cellStyle name="20 % - zvýraznenie2 3 2 3 2 3" xfId="1022"/>
    <cellStyle name="20 % - zvýraznenie2 3 2 3 2 3 2" xfId="1023"/>
    <cellStyle name="20 % - zvýraznenie2 3 2 3 2 3 2 2" xfId="24832"/>
    <cellStyle name="20 % - zvýraznenie2 3 2 3 2 3 3" xfId="1024"/>
    <cellStyle name="20 % - zvýraznenie2 3 2 3 2 3 3 2" xfId="24833"/>
    <cellStyle name="20 % - zvýraznenie2 3 2 3 2 3 4" xfId="24831"/>
    <cellStyle name="20 % - zvýraznenie2 3 2 3 2 4" xfId="1025"/>
    <cellStyle name="20 % - zvýraznenie2 3 2 3 2 4 2" xfId="24834"/>
    <cellStyle name="20 % - zvýraznenie2 3 2 3 2 5" xfId="1026"/>
    <cellStyle name="20 % - zvýraznenie2 3 2 3 2 5 2" xfId="24835"/>
    <cellStyle name="20 % - zvýraznenie2 3 2 3 2 6" xfId="24824"/>
    <cellStyle name="20 % - zvýraznenie2 3 2 3 3" xfId="1027"/>
    <cellStyle name="20 % - zvýraznenie2 3 2 3 3 2" xfId="1028"/>
    <cellStyle name="20 % - zvýraznenie2 3 2 3 3 2 2" xfId="1029"/>
    <cellStyle name="20 % - zvýraznenie2 3 2 3 3 2 2 2" xfId="24838"/>
    <cellStyle name="20 % - zvýraznenie2 3 2 3 3 2 3" xfId="1030"/>
    <cellStyle name="20 % - zvýraznenie2 3 2 3 3 2 3 2" xfId="24839"/>
    <cellStyle name="20 % - zvýraznenie2 3 2 3 3 2 4" xfId="24837"/>
    <cellStyle name="20 % - zvýraznenie2 3 2 3 3 3" xfId="1031"/>
    <cellStyle name="20 % - zvýraznenie2 3 2 3 3 3 2" xfId="24840"/>
    <cellStyle name="20 % - zvýraznenie2 3 2 3 3 4" xfId="1032"/>
    <cellStyle name="20 % - zvýraznenie2 3 2 3 3 4 2" xfId="24841"/>
    <cellStyle name="20 % - zvýraznenie2 3 2 3 3 5" xfId="24836"/>
    <cellStyle name="20 % - zvýraznenie2 3 2 3 4" xfId="1033"/>
    <cellStyle name="20 % - zvýraznenie2 3 2 3 4 2" xfId="1034"/>
    <cellStyle name="20 % - zvýraznenie2 3 2 3 4 2 2" xfId="1035"/>
    <cellStyle name="20 % - zvýraznenie2 3 2 3 4 2 2 2" xfId="24844"/>
    <cellStyle name="20 % - zvýraznenie2 3 2 3 4 2 3" xfId="1036"/>
    <cellStyle name="20 % - zvýraznenie2 3 2 3 4 2 3 2" xfId="24845"/>
    <cellStyle name="20 % - zvýraznenie2 3 2 3 4 2 4" xfId="24843"/>
    <cellStyle name="20 % - zvýraznenie2 3 2 3 4 3" xfId="1037"/>
    <cellStyle name="20 % - zvýraznenie2 3 2 3 4 3 2" xfId="24846"/>
    <cellStyle name="20 % - zvýraznenie2 3 2 3 4 4" xfId="1038"/>
    <cellStyle name="20 % - zvýraznenie2 3 2 3 4 4 2" xfId="24847"/>
    <cellStyle name="20 % - zvýraznenie2 3 2 3 4 5" xfId="24842"/>
    <cellStyle name="20 % - zvýraznenie2 3 2 3 5" xfId="1039"/>
    <cellStyle name="20 % - zvýraznenie2 3 2 3 5 2" xfId="1040"/>
    <cellStyle name="20 % - zvýraznenie2 3 2 3 5 2 2" xfId="24849"/>
    <cellStyle name="20 % - zvýraznenie2 3 2 3 5 3" xfId="1041"/>
    <cellStyle name="20 % - zvýraznenie2 3 2 3 5 3 2" xfId="24850"/>
    <cellStyle name="20 % - zvýraznenie2 3 2 3 5 4" xfId="24848"/>
    <cellStyle name="20 % - zvýraznenie2 3 2 3 6" xfId="1042"/>
    <cellStyle name="20 % - zvýraznenie2 3 2 3 6 2" xfId="24851"/>
    <cellStyle name="20 % - zvýraznenie2 3 2 3 7" xfId="1043"/>
    <cellStyle name="20 % - zvýraznenie2 3 2 3 7 2" xfId="24852"/>
    <cellStyle name="20 % - zvýraznenie2 3 2 3 8" xfId="24823"/>
    <cellStyle name="20 % - zvýraznenie2 3 2 4" xfId="1044"/>
    <cellStyle name="20 % - zvýraznenie2 3 2 4 2" xfId="1045"/>
    <cellStyle name="20 % - zvýraznenie2 3 2 4 2 2" xfId="1046"/>
    <cellStyle name="20 % - zvýraznenie2 3 2 4 2 2 2" xfId="1047"/>
    <cellStyle name="20 % - zvýraznenie2 3 2 4 2 2 2 2" xfId="24856"/>
    <cellStyle name="20 % - zvýraznenie2 3 2 4 2 2 3" xfId="1048"/>
    <cellStyle name="20 % - zvýraznenie2 3 2 4 2 2 3 2" xfId="24857"/>
    <cellStyle name="20 % - zvýraznenie2 3 2 4 2 2 4" xfId="24855"/>
    <cellStyle name="20 % - zvýraznenie2 3 2 4 2 3" xfId="1049"/>
    <cellStyle name="20 % - zvýraznenie2 3 2 4 2 3 2" xfId="24858"/>
    <cellStyle name="20 % - zvýraznenie2 3 2 4 2 4" xfId="1050"/>
    <cellStyle name="20 % - zvýraznenie2 3 2 4 2 4 2" xfId="24859"/>
    <cellStyle name="20 % - zvýraznenie2 3 2 4 2 5" xfId="24854"/>
    <cellStyle name="20 % - zvýraznenie2 3 2 4 3" xfId="1051"/>
    <cellStyle name="20 % - zvýraznenie2 3 2 4 3 2" xfId="1052"/>
    <cellStyle name="20 % - zvýraznenie2 3 2 4 3 2 2" xfId="24861"/>
    <cellStyle name="20 % - zvýraznenie2 3 2 4 3 3" xfId="1053"/>
    <cellStyle name="20 % - zvýraznenie2 3 2 4 3 3 2" xfId="24862"/>
    <cellStyle name="20 % - zvýraznenie2 3 2 4 3 4" xfId="24860"/>
    <cellStyle name="20 % - zvýraznenie2 3 2 4 4" xfId="1054"/>
    <cellStyle name="20 % - zvýraznenie2 3 2 4 4 2" xfId="24863"/>
    <cellStyle name="20 % - zvýraznenie2 3 2 4 5" xfId="1055"/>
    <cellStyle name="20 % - zvýraznenie2 3 2 4 5 2" xfId="24864"/>
    <cellStyle name="20 % - zvýraznenie2 3 2 4 6" xfId="24853"/>
    <cellStyle name="20 % - zvýraznenie2 3 2 5" xfId="1056"/>
    <cellStyle name="20 % - zvýraznenie2 3 2 5 2" xfId="1057"/>
    <cellStyle name="20 % - zvýraznenie2 3 2 5 2 2" xfId="1058"/>
    <cellStyle name="20 % - zvýraznenie2 3 2 5 2 2 2" xfId="24867"/>
    <cellStyle name="20 % - zvýraznenie2 3 2 5 2 3" xfId="1059"/>
    <cellStyle name="20 % - zvýraznenie2 3 2 5 2 3 2" xfId="24868"/>
    <cellStyle name="20 % - zvýraznenie2 3 2 5 2 4" xfId="24866"/>
    <cellStyle name="20 % - zvýraznenie2 3 2 5 3" xfId="1060"/>
    <cellStyle name="20 % - zvýraznenie2 3 2 5 3 2" xfId="24869"/>
    <cellStyle name="20 % - zvýraznenie2 3 2 5 4" xfId="1061"/>
    <cellStyle name="20 % - zvýraznenie2 3 2 5 4 2" xfId="24870"/>
    <cellStyle name="20 % - zvýraznenie2 3 2 5 5" xfId="24865"/>
    <cellStyle name="20 % - zvýraznenie2 3 2 6" xfId="1062"/>
    <cellStyle name="20 % - zvýraznenie2 3 2 6 2" xfId="1063"/>
    <cellStyle name="20 % - zvýraznenie2 3 2 6 2 2" xfId="1064"/>
    <cellStyle name="20 % - zvýraznenie2 3 2 6 2 2 2" xfId="24873"/>
    <cellStyle name="20 % - zvýraznenie2 3 2 6 2 3" xfId="1065"/>
    <cellStyle name="20 % - zvýraznenie2 3 2 6 2 3 2" xfId="24874"/>
    <cellStyle name="20 % - zvýraznenie2 3 2 6 2 4" xfId="24872"/>
    <cellStyle name="20 % - zvýraznenie2 3 2 6 3" xfId="1066"/>
    <cellStyle name="20 % - zvýraznenie2 3 2 6 3 2" xfId="24875"/>
    <cellStyle name="20 % - zvýraznenie2 3 2 6 4" xfId="1067"/>
    <cellStyle name="20 % - zvýraznenie2 3 2 6 4 2" xfId="24876"/>
    <cellStyle name="20 % - zvýraznenie2 3 2 6 5" xfId="24871"/>
    <cellStyle name="20 % - zvýraznenie2 3 2 7" xfId="1068"/>
    <cellStyle name="20 % - zvýraznenie2 3 2 7 2" xfId="1069"/>
    <cellStyle name="20 % - zvýraznenie2 3 2 7 2 2" xfId="24878"/>
    <cellStyle name="20 % - zvýraznenie2 3 2 7 3" xfId="1070"/>
    <cellStyle name="20 % - zvýraznenie2 3 2 7 3 2" xfId="24879"/>
    <cellStyle name="20 % - zvýraznenie2 3 2 7 4" xfId="24877"/>
    <cellStyle name="20 % - zvýraznenie2 3 2 8" xfId="1071"/>
    <cellStyle name="20 % - zvýraznenie2 3 2 8 2" xfId="24880"/>
    <cellStyle name="20 % - zvýraznenie2 3 2 9" xfId="1072"/>
    <cellStyle name="20 % - zvýraznenie2 3 2 9 2" xfId="24881"/>
    <cellStyle name="20 % - zvýraznenie2 3 3" xfId="1073"/>
    <cellStyle name="20 % - zvýraznenie2 3 3 2" xfId="1074"/>
    <cellStyle name="20 % - zvýraznenie2 3 3 2 2" xfId="1075"/>
    <cellStyle name="20 % - zvýraznenie2 3 3 2 2 2" xfId="1076"/>
    <cellStyle name="20 % - zvýraznenie2 3 3 2 2 2 2" xfId="1077"/>
    <cellStyle name="20 % - zvýraznenie2 3 3 2 2 2 2 2" xfId="1078"/>
    <cellStyle name="20 % - zvýraznenie2 3 3 2 2 2 2 2 2" xfId="24887"/>
    <cellStyle name="20 % - zvýraznenie2 3 3 2 2 2 2 3" xfId="1079"/>
    <cellStyle name="20 % - zvýraznenie2 3 3 2 2 2 2 3 2" xfId="24888"/>
    <cellStyle name="20 % - zvýraznenie2 3 3 2 2 2 2 4" xfId="24886"/>
    <cellStyle name="20 % - zvýraznenie2 3 3 2 2 2 3" xfId="1080"/>
    <cellStyle name="20 % - zvýraznenie2 3 3 2 2 2 3 2" xfId="24889"/>
    <cellStyle name="20 % - zvýraznenie2 3 3 2 2 2 4" xfId="1081"/>
    <cellStyle name="20 % - zvýraznenie2 3 3 2 2 2 4 2" xfId="24890"/>
    <cellStyle name="20 % - zvýraznenie2 3 3 2 2 2 5" xfId="24885"/>
    <cellStyle name="20 % - zvýraznenie2 3 3 2 2 3" xfId="1082"/>
    <cellStyle name="20 % - zvýraznenie2 3 3 2 2 3 2" xfId="1083"/>
    <cellStyle name="20 % - zvýraznenie2 3 3 2 2 3 2 2" xfId="24892"/>
    <cellStyle name="20 % - zvýraznenie2 3 3 2 2 3 3" xfId="1084"/>
    <cellStyle name="20 % - zvýraznenie2 3 3 2 2 3 3 2" xfId="24893"/>
    <cellStyle name="20 % - zvýraznenie2 3 3 2 2 3 4" xfId="24891"/>
    <cellStyle name="20 % - zvýraznenie2 3 3 2 2 4" xfId="1085"/>
    <cellStyle name="20 % - zvýraznenie2 3 3 2 2 4 2" xfId="24894"/>
    <cellStyle name="20 % - zvýraznenie2 3 3 2 2 5" xfId="1086"/>
    <cellStyle name="20 % - zvýraznenie2 3 3 2 2 5 2" xfId="24895"/>
    <cellStyle name="20 % - zvýraznenie2 3 3 2 2 6" xfId="24884"/>
    <cellStyle name="20 % - zvýraznenie2 3 3 2 3" xfId="1087"/>
    <cellStyle name="20 % - zvýraznenie2 3 3 2 3 2" xfId="1088"/>
    <cellStyle name="20 % - zvýraznenie2 3 3 2 3 2 2" xfId="1089"/>
    <cellStyle name="20 % - zvýraznenie2 3 3 2 3 2 2 2" xfId="24898"/>
    <cellStyle name="20 % - zvýraznenie2 3 3 2 3 2 3" xfId="1090"/>
    <cellStyle name="20 % - zvýraznenie2 3 3 2 3 2 3 2" xfId="24899"/>
    <cellStyle name="20 % - zvýraznenie2 3 3 2 3 2 4" xfId="24897"/>
    <cellStyle name="20 % - zvýraznenie2 3 3 2 3 3" xfId="1091"/>
    <cellStyle name="20 % - zvýraznenie2 3 3 2 3 3 2" xfId="24900"/>
    <cellStyle name="20 % - zvýraznenie2 3 3 2 3 4" xfId="1092"/>
    <cellStyle name="20 % - zvýraznenie2 3 3 2 3 4 2" xfId="24901"/>
    <cellStyle name="20 % - zvýraznenie2 3 3 2 3 5" xfId="24896"/>
    <cellStyle name="20 % - zvýraznenie2 3 3 2 4" xfId="1093"/>
    <cellStyle name="20 % - zvýraznenie2 3 3 2 4 2" xfId="1094"/>
    <cellStyle name="20 % - zvýraznenie2 3 3 2 4 2 2" xfId="1095"/>
    <cellStyle name="20 % - zvýraznenie2 3 3 2 4 2 2 2" xfId="24904"/>
    <cellStyle name="20 % - zvýraznenie2 3 3 2 4 2 3" xfId="1096"/>
    <cellStyle name="20 % - zvýraznenie2 3 3 2 4 2 3 2" xfId="24905"/>
    <cellStyle name="20 % - zvýraznenie2 3 3 2 4 2 4" xfId="24903"/>
    <cellStyle name="20 % - zvýraznenie2 3 3 2 4 3" xfId="1097"/>
    <cellStyle name="20 % - zvýraznenie2 3 3 2 4 3 2" xfId="24906"/>
    <cellStyle name="20 % - zvýraznenie2 3 3 2 4 4" xfId="1098"/>
    <cellStyle name="20 % - zvýraznenie2 3 3 2 4 4 2" xfId="24907"/>
    <cellStyle name="20 % - zvýraznenie2 3 3 2 4 5" xfId="24902"/>
    <cellStyle name="20 % - zvýraznenie2 3 3 2 5" xfId="1099"/>
    <cellStyle name="20 % - zvýraznenie2 3 3 2 5 2" xfId="1100"/>
    <cellStyle name="20 % - zvýraznenie2 3 3 2 5 2 2" xfId="24909"/>
    <cellStyle name="20 % - zvýraznenie2 3 3 2 5 3" xfId="1101"/>
    <cellStyle name="20 % - zvýraznenie2 3 3 2 5 3 2" xfId="24910"/>
    <cellStyle name="20 % - zvýraznenie2 3 3 2 5 4" xfId="24908"/>
    <cellStyle name="20 % - zvýraznenie2 3 3 2 6" xfId="1102"/>
    <cellStyle name="20 % - zvýraznenie2 3 3 2 6 2" xfId="24911"/>
    <cellStyle name="20 % - zvýraznenie2 3 3 2 7" xfId="1103"/>
    <cellStyle name="20 % - zvýraznenie2 3 3 2 7 2" xfId="24912"/>
    <cellStyle name="20 % - zvýraznenie2 3 3 2 8" xfId="24883"/>
    <cellStyle name="20 % - zvýraznenie2 3 3 3" xfId="1104"/>
    <cellStyle name="20 % - zvýraznenie2 3 3 3 2" xfId="1105"/>
    <cellStyle name="20 % - zvýraznenie2 3 3 3 2 2" xfId="1106"/>
    <cellStyle name="20 % - zvýraznenie2 3 3 3 2 2 2" xfId="1107"/>
    <cellStyle name="20 % - zvýraznenie2 3 3 3 2 2 2 2" xfId="24916"/>
    <cellStyle name="20 % - zvýraznenie2 3 3 3 2 2 3" xfId="1108"/>
    <cellStyle name="20 % - zvýraznenie2 3 3 3 2 2 3 2" xfId="24917"/>
    <cellStyle name="20 % - zvýraznenie2 3 3 3 2 2 4" xfId="24915"/>
    <cellStyle name="20 % - zvýraznenie2 3 3 3 2 3" xfId="1109"/>
    <cellStyle name="20 % - zvýraznenie2 3 3 3 2 3 2" xfId="24918"/>
    <cellStyle name="20 % - zvýraznenie2 3 3 3 2 4" xfId="1110"/>
    <cellStyle name="20 % - zvýraznenie2 3 3 3 2 4 2" xfId="24919"/>
    <cellStyle name="20 % - zvýraznenie2 3 3 3 2 5" xfId="24914"/>
    <cellStyle name="20 % - zvýraznenie2 3 3 3 3" xfId="1111"/>
    <cellStyle name="20 % - zvýraznenie2 3 3 3 3 2" xfId="1112"/>
    <cellStyle name="20 % - zvýraznenie2 3 3 3 3 2 2" xfId="24921"/>
    <cellStyle name="20 % - zvýraznenie2 3 3 3 3 3" xfId="1113"/>
    <cellStyle name="20 % - zvýraznenie2 3 3 3 3 3 2" xfId="24922"/>
    <cellStyle name="20 % - zvýraznenie2 3 3 3 3 4" xfId="24920"/>
    <cellStyle name="20 % - zvýraznenie2 3 3 3 4" xfId="1114"/>
    <cellStyle name="20 % - zvýraznenie2 3 3 3 4 2" xfId="24923"/>
    <cellStyle name="20 % - zvýraznenie2 3 3 3 5" xfId="1115"/>
    <cellStyle name="20 % - zvýraznenie2 3 3 3 5 2" xfId="24924"/>
    <cellStyle name="20 % - zvýraznenie2 3 3 3 6" xfId="24913"/>
    <cellStyle name="20 % - zvýraznenie2 3 3 4" xfId="1116"/>
    <cellStyle name="20 % - zvýraznenie2 3 3 4 2" xfId="1117"/>
    <cellStyle name="20 % - zvýraznenie2 3 3 4 2 2" xfId="1118"/>
    <cellStyle name="20 % - zvýraznenie2 3 3 4 2 2 2" xfId="24927"/>
    <cellStyle name="20 % - zvýraznenie2 3 3 4 2 3" xfId="1119"/>
    <cellStyle name="20 % - zvýraznenie2 3 3 4 2 3 2" xfId="24928"/>
    <cellStyle name="20 % - zvýraznenie2 3 3 4 2 4" xfId="24926"/>
    <cellStyle name="20 % - zvýraznenie2 3 3 4 3" xfId="1120"/>
    <cellStyle name="20 % - zvýraznenie2 3 3 4 3 2" xfId="24929"/>
    <cellStyle name="20 % - zvýraznenie2 3 3 4 4" xfId="1121"/>
    <cellStyle name="20 % - zvýraznenie2 3 3 4 4 2" xfId="24930"/>
    <cellStyle name="20 % - zvýraznenie2 3 3 4 5" xfId="24925"/>
    <cellStyle name="20 % - zvýraznenie2 3 3 5" xfId="1122"/>
    <cellStyle name="20 % - zvýraznenie2 3 3 5 2" xfId="1123"/>
    <cellStyle name="20 % - zvýraznenie2 3 3 5 2 2" xfId="1124"/>
    <cellStyle name="20 % - zvýraznenie2 3 3 5 2 2 2" xfId="24933"/>
    <cellStyle name="20 % - zvýraznenie2 3 3 5 2 3" xfId="1125"/>
    <cellStyle name="20 % - zvýraznenie2 3 3 5 2 3 2" xfId="24934"/>
    <cellStyle name="20 % - zvýraznenie2 3 3 5 2 4" xfId="24932"/>
    <cellStyle name="20 % - zvýraznenie2 3 3 5 3" xfId="1126"/>
    <cellStyle name="20 % - zvýraznenie2 3 3 5 3 2" xfId="24935"/>
    <cellStyle name="20 % - zvýraznenie2 3 3 5 4" xfId="1127"/>
    <cellStyle name="20 % - zvýraznenie2 3 3 5 4 2" xfId="24936"/>
    <cellStyle name="20 % - zvýraznenie2 3 3 5 5" xfId="24931"/>
    <cellStyle name="20 % - zvýraznenie2 3 3 6" xfId="1128"/>
    <cellStyle name="20 % - zvýraznenie2 3 3 6 2" xfId="1129"/>
    <cellStyle name="20 % - zvýraznenie2 3 3 6 2 2" xfId="24938"/>
    <cellStyle name="20 % - zvýraznenie2 3 3 6 3" xfId="1130"/>
    <cellStyle name="20 % - zvýraznenie2 3 3 6 3 2" xfId="24939"/>
    <cellStyle name="20 % - zvýraznenie2 3 3 6 4" xfId="24937"/>
    <cellStyle name="20 % - zvýraznenie2 3 3 7" xfId="1131"/>
    <cellStyle name="20 % - zvýraznenie2 3 3 7 2" xfId="24940"/>
    <cellStyle name="20 % - zvýraznenie2 3 3 8" xfId="1132"/>
    <cellStyle name="20 % - zvýraznenie2 3 3 8 2" xfId="24941"/>
    <cellStyle name="20 % - zvýraznenie2 3 3 9" xfId="24882"/>
    <cellStyle name="20 % - zvýraznenie2 3 4" xfId="1133"/>
    <cellStyle name="20 % - zvýraznenie2 3 4 2" xfId="1134"/>
    <cellStyle name="20 % - zvýraznenie2 3 4 2 2" xfId="1135"/>
    <cellStyle name="20 % - zvýraznenie2 3 4 2 2 2" xfId="1136"/>
    <cellStyle name="20 % - zvýraznenie2 3 4 2 2 2 2" xfId="1137"/>
    <cellStyle name="20 % - zvýraznenie2 3 4 2 2 2 2 2" xfId="24946"/>
    <cellStyle name="20 % - zvýraznenie2 3 4 2 2 2 3" xfId="1138"/>
    <cellStyle name="20 % - zvýraznenie2 3 4 2 2 2 3 2" xfId="24947"/>
    <cellStyle name="20 % - zvýraznenie2 3 4 2 2 2 4" xfId="24945"/>
    <cellStyle name="20 % - zvýraznenie2 3 4 2 2 3" xfId="1139"/>
    <cellStyle name="20 % - zvýraznenie2 3 4 2 2 3 2" xfId="24948"/>
    <cellStyle name="20 % - zvýraznenie2 3 4 2 2 4" xfId="1140"/>
    <cellStyle name="20 % - zvýraznenie2 3 4 2 2 4 2" xfId="24949"/>
    <cellStyle name="20 % - zvýraznenie2 3 4 2 2 5" xfId="24944"/>
    <cellStyle name="20 % - zvýraznenie2 3 4 2 3" xfId="1141"/>
    <cellStyle name="20 % - zvýraznenie2 3 4 2 3 2" xfId="1142"/>
    <cellStyle name="20 % - zvýraznenie2 3 4 2 3 2 2" xfId="24951"/>
    <cellStyle name="20 % - zvýraznenie2 3 4 2 3 3" xfId="1143"/>
    <cellStyle name="20 % - zvýraznenie2 3 4 2 3 3 2" xfId="24952"/>
    <cellStyle name="20 % - zvýraznenie2 3 4 2 3 4" xfId="24950"/>
    <cellStyle name="20 % - zvýraznenie2 3 4 2 4" xfId="1144"/>
    <cellStyle name="20 % - zvýraznenie2 3 4 2 4 2" xfId="24953"/>
    <cellStyle name="20 % - zvýraznenie2 3 4 2 5" xfId="1145"/>
    <cellStyle name="20 % - zvýraznenie2 3 4 2 5 2" xfId="24954"/>
    <cellStyle name="20 % - zvýraznenie2 3 4 2 6" xfId="24943"/>
    <cellStyle name="20 % - zvýraznenie2 3 4 3" xfId="1146"/>
    <cellStyle name="20 % - zvýraznenie2 3 4 3 2" xfId="1147"/>
    <cellStyle name="20 % - zvýraznenie2 3 4 3 2 2" xfId="1148"/>
    <cellStyle name="20 % - zvýraznenie2 3 4 3 2 2 2" xfId="24957"/>
    <cellStyle name="20 % - zvýraznenie2 3 4 3 2 3" xfId="1149"/>
    <cellStyle name="20 % - zvýraznenie2 3 4 3 2 3 2" xfId="24958"/>
    <cellStyle name="20 % - zvýraznenie2 3 4 3 2 4" xfId="24956"/>
    <cellStyle name="20 % - zvýraznenie2 3 4 3 3" xfId="1150"/>
    <cellStyle name="20 % - zvýraznenie2 3 4 3 3 2" xfId="24959"/>
    <cellStyle name="20 % - zvýraznenie2 3 4 3 4" xfId="1151"/>
    <cellStyle name="20 % - zvýraznenie2 3 4 3 4 2" xfId="24960"/>
    <cellStyle name="20 % - zvýraznenie2 3 4 3 5" xfId="24955"/>
    <cellStyle name="20 % - zvýraznenie2 3 4 4" xfId="1152"/>
    <cellStyle name="20 % - zvýraznenie2 3 4 4 2" xfId="1153"/>
    <cellStyle name="20 % - zvýraznenie2 3 4 4 2 2" xfId="1154"/>
    <cellStyle name="20 % - zvýraznenie2 3 4 4 2 2 2" xfId="24963"/>
    <cellStyle name="20 % - zvýraznenie2 3 4 4 2 3" xfId="1155"/>
    <cellStyle name="20 % - zvýraznenie2 3 4 4 2 3 2" xfId="24964"/>
    <cellStyle name="20 % - zvýraznenie2 3 4 4 2 4" xfId="24962"/>
    <cellStyle name="20 % - zvýraznenie2 3 4 4 3" xfId="1156"/>
    <cellStyle name="20 % - zvýraznenie2 3 4 4 3 2" xfId="24965"/>
    <cellStyle name="20 % - zvýraznenie2 3 4 4 4" xfId="1157"/>
    <cellStyle name="20 % - zvýraznenie2 3 4 4 4 2" xfId="24966"/>
    <cellStyle name="20 % - zvýraznenie2 3 4 4 5" xfId="24961"/>
    <cellStyle name="20 % - zvýraznenie2 3 4 5" xfId="1158"/>
    <cellStyle name="20 % - zvýraznenie2 3 4 5 2" xfId="1159"/>
    <cellStyle name="20 % - zvýraznenie2 3 4 5 2 2" xfId="24968"/>
    <cellStyle name="20 % - zvýraznenie2 3 4 5 3" xfId="1160"/>
    <cellStyle name="20 % - zvýraznenie2 3 4 5 3 2" xfId="24969"/>
    <cellStyle name="20 % - zvýraznenie2 3 4 5 4" xfId="24967"/>
    <cellStyle name="20 % - zvýraznenie2 3 4 6" xfId="1161"/>
    <cellStyle name="20 % - zvýraznenie2 3 4 6 2" xfId="24970"/>
    <cellStyle name="20 % - zvýraznenie2 3 4 7" xfId="1162"/>
    <cellStyle name="20 % - zvýraznenie2 3 4 7 2" xfId="24971"/>
    <cellStyle name="20 % - zvýraznenie2 3 4 8" xfId="24942"/>
    <cellStyle name="20 % - zvýraznenie2 3 5" xfId="1163"/>
    <cellStyle name="20 % - zvýraznenie2 3 5 2" xfId="1164"/>
    <cellStyle name="20 % - zvýraznenie2 3 5 2 2" xfId="1165"/>
    <cellStyle name="20 % - zvýraznenie2 3 5 2 2 2" xfId="1166"/>
    <cellStyle name="20 % - zvýraznenie2 3 5 2 2 2 2" xfId="24975"/>
    <cellStyle name="20 % - zvýraznenie2 3 5 2 2 3" xfId="1167"/>
    <cellStyle name="20 % - zvýraznenie2 3 5 2 2 3 2" xfId="24976"/>
    <cellStyle name="20 % - zvýraznenie2 3 5 2 2 4" xfId="24974"/>
    <cellStyle name="20 % - zvýraznenie2 3 5 2 3" xfId="1168"/>
    <cellStyle name="20 % - zvýraznenie2 3 5 2 3 2" xfId="24977"/>
    <cellStyle name="20 % - zvýraznenie2 3 5 2 4" xfId="1169"/>
    <cellStyle name="20 % - zvýraznenie2 3 5 2 4 2" xfId="24978"/>
    <cellStyle name="20 % - zvýraznenie2 3 5 2 5" xfId="24973"/>
    <cellStyle name="20 % - zvýraznenie2 3 5 3" xfId="1170"/>
    <cellStyle name="20 % - zvýraznenie2 3 5 3 2" xfId="1171"/>
    <cellStyle name="20 % - zvýraznenie2 3 5 3 2 2" xfId="24980"/>
    <cellStyle name="20 % - zvýraznenie2 3 5 3 3" xfId="1172"/>
    <cellStyle name="20 % - zvýraznenie2 3 5 3 3 2" xfId="24981"/>
    <cellStyle name="20 % - zvýraznenie2 3 5 3 4" xfId="24979"/>
    <cellStyle name="20 % - zvýraznenie2 3 5 4" xfId="1173"/>
    <cellStyle name="20 % - zvýraznenie2 3 5 4 2" xfId="24982"/>
    <cellStyle name="20 % - zvýraznenie2 3 5 5" xfId="1174"/>
    <cellStyle name="20 % - zvýraznenie2 3 5 5 2" xfId="24983"/>
    <cellStyle name="20 % - zvýraznenie2 3 5 6" xfId="24972"/>
    <cellStyle name="20 % - zvýraznenie2 3 6" xfId="1175"/>
    <cellStyle name="20 % - zvýraznenie2 3 6 2" xfId="1176"/>
    <cellStyle name="20 % - zvýraznenie2 3 6 2 2" xfId="1177"/>
    <cellStyle name="20 % - zvýraznenie2 3 6 2 2 2" xfId="24986"/>
    <cellStyle name="20 % - zvýraznenie2 3 6 2 3" xfId="1178"/>
    <cellStyle name="20 % - zvýraznenie2 3 6 2 3 2" xfId="24987"/>
    <cellStyle name="20 % - zvýraznenie2 3 6 2 4" xfId="24985"/>
    <cellStyle name="20 % - zvýraznenie2 3 6 3" xfId="1179"/>
    <cellStyle name="20 % - zvýraznenie2 3 6 3 2" xfId="24988"/>
    <cellStyle name="20 % - zvýraznenie2 3 6 4" xfId="1180"/>
    <cellStyle name="20 % - zvýraznenie2 3 6 4 2" xfId="24989"/>
    <cellStyle name="20 % - zvýraznenie2 3 6 5" xfId="24984"/>
    <cellStyle name="20 % - zvýraznenie2 3 7" xfId="1181"/>
    <cellStyle name="20 % - zvýraznenie2 3 7 2" xfId="1182"/>
    <cellStyle name="20 % - zvýraznenie2 3 7 2 2" xfId="1183"/>
    <cellStyle name="20 % - zvýraznenie2 3 7 2 2 2" xfId="24992"/>
    <cellStyle name="20 % - zvýraznenie2 3 7 2 3" xfId="1184"/>
    <cellStyle name="20 % - zvýraznenie2 3 7 2 3 2" xfId="24993"/>
    <cellStyle name="20 % - zvýraznenie2 3 7 2 4" xfId="24991"/>
    <cellStyle name="20 % - zvýraznenie2 3 7 3" xfId="1185"/>
    <cellStyle name="20 % - zvýraznenie2 3 7 3 2" xfId="24994"/>
    <cellStyle name="20 % - zvýraznenie2 3 7 4" xfId="1186"/>
    <cellStyle name="20 % - zvýraznenie2 3 7 4 2" xfId="24995"/>
    <cellStyle name="20 % - zvýraznenie2 3 7 5" xfId="24990"/>
    <cellStyle name="20 % - zvýraznenie2 3 8" xfId="1187"/>
    <cellStyle name="20 % - zvýraznenie2 3 8 2" xfId="1188"/>
    <cellStyle name="20 % - zvýraznenie2 3 8 2 2" xfId="24997"/>
    <cellStyle name="20 % - zvýraznenie2 3 8 3" xfId="1189"/>
    <cellStyle name="20 % - zvýraznenie2 3 8 3 2" xfId="24998"/>
    <cellStyle name="20 % - zvýraznenie2 3 8 4" xfId="24996"/>
    <cellStyle name="20 % - zvýraznenie2 3 9" xfId="1190"/>
    <cellStyle name="20 % - zvýraznenie2 3 9 2" xfId="24999"/>
    <cellStyle name="20 % - zvýraznenie2 4" xfId="1191"/>
    <cellStyle name="20 % - zvýraznenie2 4 10" xfId="25000"/>
    <cellStyle name="20 % - zvýraznenie2 4 2" xfId="1192"/>
    <cellStyle name="20 % - zvýraznenie2 4 2 2" xfId="1193"/>
    <cellStyle name="20 % - zvýraznenie2 4 2 2 2" xfId="1194"/>
    <cellStyle name="20 % - zvýraznenie2 4 2 2 2 2" xfId="1195"/>
    <cellStyle name="20 % - zvýraznenie2 4 2 2 2 2 2" xfId="1196"/>
    <cellStyle name="20 % - zvýraznenie2 4 2 2 2 2 2 2" xfId="1197"/>
    <cellStyle name="20 % - zvýraznenie2 4 2 2 2 2 2 2 2" xfId="25006"/>
    <cellStyle name="20 % - zvýraznenie2 4 2 2 2 2 2 3" xfId="1198"/>
    <cellStyle name="20 % - zvýraznenie2 4 2 2 2 2 2 3 2" xfId="25007"/>
    <cellStyle name="20 % - zvýraznenie2 4 2 2 2 2 2 4" xfId="25005"/>
    <cellStyle name="20 % - zvýraznenie2 4 2 2 2 2 3" xfId="1199"/>
    <cellStyle name="20 % - zvýraznenie2 4 2 2 2 2 3 2" xfId="25008"/>
    <cellStyle name="20 % - zvýraznenie2 4 2 2 2 2 4" xfId="1200"/>
    <cellStyle name="20 % - zvýraznenie2 4 2 2 2 2 4 2" xfId="25009"/>
    <cellStyle name="20 % - zvýraznenie2 4 2 2 2 2 5" xfId="25004"/>
    <cellStyle name="20 % - zvýraznenie2 4 2 2 2 3" xfId="1201"/>
    <cellStyle name="20 % - zvýraznenie2 4 2 2 2 3 2" xfId="1202"/>
    <cellStyle name="20 % - zvýraznenie2 4 2 2 2 3 2 2" xfId="25011"/>
    <cellStyle name="20 % - zvýraznenie2 4 2 2 2 3 3" xfId="1203"/>
    <cellStyle name="20 % - zvýraznenie2 4 2 2 2 3 3 2" xfId="25012"/>
    <cellStyle name="20 % - zvýraznenie2 4 2 2 2 3 4" xfId="25010"/>
    <cellStyle name="20 % - zvýraznenie2 4 2 2 2 4" xfId="1204"/>
    <cellStyle name="20 % - zvýraznenie2 4 2 2 2 4 2" xfId="25013"/>
    <cellStyle name="20 % - zvýraznenie2 4 2 2 2 5" xfId="1205"/>
    <cellStyle name="20 % - zvýraznenie2 4 2 2 2 5 2" xfId="25014"/>
    <cellStyle name="20 % - zvýraznenie2 4 2 2 2 6" xfId="25003"/>
    <cellStyle name="20 % - zvýraznenie2 4 2 2 3" xfId="1206"/>
    <cellStyle name="20 % - zvýraznenie2 4 2 2 3 2" xfId="1207"/>
    <cellStyle name="20 % - zvýraznenie2 4 2 2 3 2 2" xfId="1208"/>
    <cellStyle name="20 % - zvýraznenie2 4 2 2 3 2 2 2" xfId="25017"/>
    <cellStyle name="20 % - zvýraznenie2 4 2 2 3 2 3" xfId="1209"/>
    <cellStyle name="20 % - zvýraznenie2 4 2 2 3 2 3 2" xfId="25018"/>
    <cellStyle name="20 % - zvýraznenie2 4 2 2 3 2 4" xfId="25016"/>
    <cellStyle name="20 % - zvýraznenie2 4 2 2 3 3" xfId="1210"/>
    <cellStyle name="20 % - zvýraznenie2 4 2 2 3 3 2" xfId="25019"/>
    <cellStyle name="20 % - zvýraznenie2 4 2 2 3 4" xfId="1211"/>
    <cellStyle name="20 % - zvýraznenie2 4 2 2 3 4 2" xfId="25020"/>
    <cellStyle name="20 % - zvýraznenie2 4 2 2 3 5" xfId="25015"/>
    <cellStyle name="20 % - zvýraznenie2 4 2 2 4" xfId="1212"/>
    <cellStyle name="20 % - zvýraznenie2 4 2 2 4 2" xfId="1213"/>
    <cellStyle name="20 % - zvýraznenie2 4 2 2 4 2 2" xfId="1214"/>
    <cellStyle name="20 % - zvýraznenie2 4 2 2 4 2 2 2" xfId="25023"/>
    <cellStyle name="20 % - zvýraznenie2 4 2 2 4 2 3" xfId="1215"/>
    <cellStyle name="20 % - zvýraznenie2 4 2 2 4 2 3 2" xfId="25024"/>
    <cellStyle name="20 % - zvýraznenie2 4 2 2 4 2 4" xfId="25022"/>
    <cellStyle name="20 % - zvýraznenie2 4 2 2 4 3" xfId="1216"/>
    <cellStyle name="20 % - zvýraznenie2 4 2 2 4 3 2" xfId="25025"/>
    <cellStyle name="20 % - zvýraznenie2 4 2 2 4 4" xfId="1217"/>
    <cellStyle name="20 % - zvýraznenie2 4 2 2 4 4 2" xfId="25026"/>
    <cellStyle name="20 % - zvýraznenie2 4 2 2 4 5" xfId="25021"/>
    <cellStyle name="20 % - zvýraznenie2 4 2 2 5" xfId="1218"/>
    <cellStyle name="20 % - zvýraznenie2 4 2 2 5 2" xfId="1219"/>
    <cellStyle name="20 % - zvýraznenie2 4 2 2 5 2 2" xfId="25028"/>
    <cellStyle name="20 % - zvýraznenie2 4 2 2 5 3" xfId="1220"/>
    <cellStyle name="20 % - zvýraznenie2 4 2 2 5 3 2" xfId="25029"/>
    <cellStyle name="20 % - zvýraznenie2 4 2 2 5 4" xfId="25027"/>
    <cellStyle name="20 % - zvýraznenie2 4 2 2 6" xfId="1221"/>
    <cellStyle name="20 % - zvýraznenie2 4 2 2 6 2" xfId="25030"/>
    <cellStyle name="20 % - zvýraznenie2 4 2 2 7" xfId="1222"/>
    <cellStyle name="20 % - zvýraznenie2 4 2 2 7 2" xfId="25031"/>
    <cellStyle name="20 % - zvýraznenie2 4 2 2 8" xfId="25002"/>
    <cellStyle name="20 % - zvýraznenie2 4 2 3" xfId="1223"/>
    <cellStyle name="20 % - zvýraznenie2 4 2 3 2" xfId="1224"/>
    <cellStyle name="20 % - zvýraznenie2 4 2 3 2 2" xfId="1225"/>
    <cellStyle name="20 % - zvýraznenie2 4 2 3 2 2 2" xfId="1226"/>
    <cellStyle name="20 % - zvýraznenie2 4 2 3 2 2 2 2" xfId="25035"/>
    <cellStyle name="20 % - zvýraznenie2 4 2 3 2 2 3" xfId="1227"/>
    <cellStyle name="20 % - zvýraznenie2 4 2 3 2 2 3 2" xfId="25036"/>
    <cellStyle name="20 % - zvýraznenie2 4 2 3 2 2 4" xfId="25034"/>
    <cellStyle name="20 % - zvýraznenie2 4 2 3 2 3" xfId="1228"/>
    <cellStyle name="20 % - zvýraznenie2 4 2 3 2 3 2" xfId="25037"/>
    <cellStyle name="20 % - zvýraznenie2 4 2 3 2 4" xfId="1229"/>
    <cellStyle name="20 % - zvýraznenie2 4 2 3 2 4 2" xfId="25038"/>
    <cellStyle name="20 % - zvýraznenie2 4 2 3 2 5" xfId="25033"/>
    <cellStyle name="20 % - zvýraznenie2 4 2 3 3" xfId="1230"/>
    <cellStyle name="20 % - zvýraznenie2 4 2 3 3 2" xfId="1231"/>
    <cellStyle name="20 % - zvýraznenie2 4 2 3 3 2 2" xfId="25040"/>
    <cellStyle name="20 % - zvýraznenie2 4 2 3 3 3" xfId="1232"/>
    <cellStyle name="20 % - zvýraznenie2 4 2 3 3 3 2" xfId="25041"/>
    <cellStyle name="20 % - zvýraznenie2 4 2 3 3 4" xfId="25039"/>
    <cellStyle name="20 % - zvýraznenie2 4 2 3 4" xfId="1233"/>
    <cellStyle name="20 % - zvýraznenie2 4 2 3 4 2" xfId="25042"/>
    <cellStyle name="20 % - zvýraznenie2 4 2 3 5" xfId="1234"/>
    <cellStyle name="20 % - zvýraznenie2 4 2 3 5 2" xfId="25043"/>
    <cellStyle name="20 % - zvýraznenie2 4 2 3 6" xfId="25032"/>
    <cellStyle name="20 % - zvýraznenie2 4 2 4" xfId="1235"/>
    <cellStyle name="20 % - zvýraznenie2 4 2 4 2" xfId="1236"/>
    <cellStyle name="20 % - zvýraznenie2 4 2 4 2 2" xfId="1237"/>
    <cellStyle name="20 % - zvýraznenie2 4 2 4 2 2 2" xfId="25046"/>
    <cellStyle name="20 % - zvýraznenie2 4 2 4 2 3" xfId="1238"/>
    <cellStyle name="20 % - zvýraznenie2 4 2 4 2 3 2" xfId="25047"/>
    <cellStyle name="20 % - zvýraznenie2 4 2 4 2 4" xfId="25045"/>
    <cellStyle name="20 % - zvýraznenie2 4 2 4 3" xfId="1239"/>
    <cellStyle name="20 % - zvýraznenie2 4 2 4 3 2" xfId="25048"/>
    <cellStyle name="20 % - zvýraznenie2 4 2 4 4" xfId="1240"/>
    <cellStyle name="20 % - zvýraznenie2 4 2 4 4 2" xfId="25049"/>
    <cellStyle name="20 % - zvýraznenie2 4 2 4 5" xfId="25044"/>
    <cellStyle name="20 % - zvýraznenie2 4 2 5" xfId="1241"/>
    <cellStyle name="20 % - zvýraznenie2 4 2 5 2" xfId="1242"/>
    <cellStyle name="20 % - zvýraznenie2 4 2 5 2 2" xfId="1243"/>
    <cellStyle name="20 % - zvýraznenie2 4 2 5 2 2 2" xfId="25052"/>
    <cellStyle name="20 % - zvýraznenie2 4 2 5 2 3" xfId="1244"/>
    <cellStyle name="20 % - zvýraznenie2 4 2 5 2 3 2" xfId="25053"/>
    <cellStyle name="20 % - zvýraznenie2 4 2 5 2 4" xfId="25051"/>
    <cellStyle name="20 % - zvýraznenie2 4 2 5 3" xfId="1245"/>
    <cellStyle name="20 % - zvýraznenie2 4 2 5 3 2" xfId="25054"/>
    <cellStyle name="20 % - zvýraznenie2 4 2 5 4" xfId="1246"/>
    <cellStyle name="20 % - zvýraznenie2 4 2 5 4 2" xfId="25055"/>
    <cellStyle name="20 % - zvýraznenie2 4 2 5 5" xfId="25050"/>
    <cellStyle name="20 % - zvýraznenie2 4 2 6" xfId="1247"/>
    <cellStyle name="20 % - zvýraznenie2 4 2 6 2" xfId="1248"/>
    <cellStyle name="20 % - zvýraznenie2 4 2 6 2 2" xfId="25057"/>
    <cellStyle name="20 % - zvýraznenie2 4 2 6 3" xfId="1249"/>
    <cellStyle name="20 % - zvýraznenie2 4 2 6 3 2" xfId="25058"/>
    <cellStyle name="20 % - zvýraznenie2 4 2 6 4" xfId="25056"/>
    <cellStyle name="20 % - zvýraznenie2 4 2 7" xfId="1250"/>
    <cellStyle name="20 % - zvýraznenie2 4 2 7 2" xfId="25059"/>
    <cellStyle name="20 % - zvýraznenie2 4 2 8" xfId="1251"/>
    <cellStyle name="20 % - zvýraznenie2 4 2 8 2" xfId="25060"/>
    <cellStyle name="20 % - zvýraznenie2 4 2 9" xfId="25001"/>
    <cellStyle name="20 % - zvýraznenie2 4 3" xfId="1252"/>
    <cellStyle name="20 % - zvýraznenie2 4 3 2" xfId="1253"/>
    <cellStyle name="20 % - zvýraznenie2 4 3 2 2" xfId="1254"/>
    <cellStyle name="20 % - zvýraznenie2 4 3 2 2 2" xfId="1255"/>
    <cellStyle name="20 % - zvýraznenie2 4 3 2 2 2 2" xfId="1256"/>
    <cellStyle name="20 % - zvýraznenie2 4 3 2 2 2 2 2" xfId="25065"/>
    <cellStyle name="20 % - zvýraznenie2 4 3 2 2 2 3" xfId="1257"/>
    <cellStyle name="20 % - zvýraznenie2 4 3 2 2 2 3 2" xfId="25066"/>
    <cellStyle name="20 % - zvýraznenie2 4 3 2 2 2 4" xfId="25064"/>
    <cellStyle name="20 % - zvýraznenie2 4 3 2 2 3" xfId="1258"/>
    <cellStyle name="20 % - zvýraznenie2 4 3 2 2 3 2" xfId="25067"/>
    <cellStyle name="20 % - zvýraznenie2 4 3 2 2 4" xfId="1259"/>
    <cellStyle name="20 % - zvýraznenie2 4 3 2 2 4 2" xfId="25068"/>
    <cellStyle name="20 % - zvýraznenie2 4 3 2 2 5" xfId="25063"/>
    <cellStyle name="20 % - zvýraznenie2 4 3 2 3" xfId="1260"/>
    <cellStyle name="20 % - zvýraznenie2 4 3 2 3 2" xfId="1261"/>
    <cellStyle name="20 % - zvýraznenie2 4 3 2 3 2 2" xfId="25070"/>
    <cellStyle name="20 % - zvýraznenie2 4 3 2 3 3" xfId="1262"/>
    <cellStyle name="20 % - zvýraznenie2 4 3 2 3 3 2" xfId="25071"/>
    <cellStyle name="20 % - zvýraznenie2 4 3 2 3 4" xfId="25069"/>
    <cellStyle name="20 % - zvýraznenie2 4 3 2 4" xfId="1263"/>
    <cellStyle name="20 % - zvýraznenie2 4 3 2 4 2" xfId="25072"/>
    <cellStyle name="20 % - zvýraznenie2 4 3 2 5" xfId="1264"/>
    <cellStyle name="20 % - zvýraznenie2 4 3 2 5 2" xfId="25073"/>
    <cellStyle name="20 % - zvýraznenie2 4 3 2 6" xfId="25062"/>
    <cellStyle name="20 % - zvýraznenie2 4 3 3" xfId="1265"/>
    <cellStyle name="20 % - zvýraznenie2 4 3 3 2" xfId="1266"/>
    <cellStyle name="20 % - zvýraznenie2 4 3 3 2 2" xfId="1267"/>
    <cellStyle name="20 % - zvýraznenie2 4 3 3 2 2 2" xfId="25076"/>
    <cellStyle name="20 % - zvýraznenie2 4 3 3 2 3" xfId="1268"/>
    <cellStyle name="20 % - zvýraznenie2 4 3 3 2 3 2" xfId="25077"/>
    <cellStyle name="20 % - zvýraznenie2 4 3 3 2 4" xfId="25075"/>
    <cellStyle name="20 % - zvýraznenie2 4 3 3 3" xfId="1269"/>
    <cellStyle name="20 % - zvýraznenie2 4 3 3 3 2" xfId="25078"/>
    <cellStyle name="20 % - zvýraznenie2 4 3 3 4" xfId="1270"/>
    <cellStyle name="20 % - zvýraznenie2 4 3 3 4 2" xfId="25079"/>
    <cellStyle name="20 % - zvýraznenie2 4 3 3 5" xfId="25074"/>
    <cellStyle name="20 % - zvýraznenie2 4 3 4" xfId="1271"/>
    <cellStyle name="20 % - zvýraznenie2 4 3 4 2" xfId="1272"/>
    <cellStyle name="20 % - zvýraznenie2 4 3 4 2 2" xfId="1273"/>
    <cellStyle name="20 % - zvýraznenie2 4 3 4 2 2 2" xfId="25082"/>
    <cellStyle name="20 % - zvýraznenie2 4 3 4 2 3" xfId="1274"/>
    <cellStyle name="20 % - zvýraznenie2 4 3 4 2 3 2" xfId="25083"/>
    <cellStyle name="20 % - zvýraznenie2 4 3 4 2 4" xfId="25081"/>
    <cellStyle name="20 % - zvýraznenie2 4 3 4 3" xfId="1275"/>
    <cellStyle name="20 % - zvýraznenie2 4 3 4 3 2" xfId="25084"/>
    <cellStyle name="20 % - zvýraznenie2 4 3 4 4" xfId="1276"/>
    <cellStyle name="20 % - zvýraznenie2 4 3 4 4 2" xfId="25085"/>
    <cellStyle name="20 % - zvýraznenie2 4 3 4 5" xfId="25080"/>
    <cellStyle name="20 % - zvýraznenie2 4 3 5" xfId="1277"/>
    <cellStyle name="20 % - zvýraznenie2 4 3 5 2" xfId="1278"/>
    <cellStyle name="20 % - zvýraznenie2 4 3 5 2 2" xfId="25087"/>
    <cellStyle name="20 % - zvýraznenie2 4 3 5 3" xfId="1279"/>
    <cellStyle name="20 % - zvýraznenie2 4 3 5 3 2" xfId="25088"/>
    <cellStyle name="20 % - zvýraznenie2 4 3 5 4" xfId="25086"/>
    <cellStyle name="20 % - zvýraznenie2 4 3 6" xfId="1280"/>
    <cellStyle name="20 % - zvýraznenie2 4 3 6 2" xfId="25089"/>
    <cellStyle name="20 % - zvýraznenie2 4 3 7" xfId="1281"/>
    <cellStyle name="20 % - zvýraznenie2 4 3 7 2" xfId="25090"/>
    <cellStyle name="20 % - zvýraznenie2 4 3 8" xfId="25061"/>
    <cellStyle name="20 % - zvýraznenie2 4 4" xfId="1282"/>
    <cellStyle name="20 % - zvýraznenie2 4 4 2" xfId="1283"/>
    <cellStyle name="20 % - zvýraznenie2 4 4 2 2" xfId="1284"/>
    <cellStyle name="20 % - zvýraznenie2 4 4 2 2 2" xfId="1285"/>
    <cellStyle name="20 % - zvýraznenie2 4 4 2 2 2 2" xfId="25094"/>
    <cellStyle name="20 % - zvýraznenie2 4 4 2 2 3" xfId="1286"/>
    <cellStyle name="20 % - zvýraznenie2 4 4 2 2 3 2" xfId="25095"/>
    <cellStyle name="20 % - zvýraznenie2 4 4 2 2 4" xfId="25093"/>
    <cellStyle name="20 % - zvýraznenie2 4 4 2 3" xfId="1287"/>
    <cellStyle name="20 % - zvýraznenie2 4 4 2 3 2" xfId="25096"/>
    <cellStyle name="20 % - zvýraznenie2 4 4 2 4" xfId="1288"/>
    <cellStyle name="20 % - zvýraznenie2 4 4 2 4 2" xfId="25097"/>
    <cellStyle name="20 % - zvýraznenie2 4 4 2 5" xfId="25092"/>
    <cellStyle name="20 % - zvýraznenie2 4 4 3" xfId="1289"/>
    <cellStyle name="20 % - zvýraznenie2 4 4 3 2" xfId="1290"/>
    <cellStyle name="20 % - zvýraznenie2 4 4 3 2 2" xfId="25099"/>
    <cellStyle name="20 % - zvýraznenie2 4 4 3 3" xfId="1291"/>
    <cellStyle name="20 % - zvýraznenie2 4 4 3 3 2" xfId="25100"/>
    <cellStyle name="20 % - zvýraznenie2 4 4 3 4" xfId="25098"/>
    <cellStyle name="20 % - zvýraznenie2 4 4 4" xfId="1292"/>
    <cellStyle name="20 % - zvýraznenie2 4 4 4 2" xfId="25101"/>
    <cellStyle name="20 % - zvýraznenie2 4 4 5" xfId="1293"/>
    <cellStyle name="20 % - zvýraznenie2 4 4 5 2" xfId="25102"/>
    <cellStyle name="20 % - zvýraznenie2 4 4 6" xfId="25091"/>
    <cellStyle name="20 % - zvýraznenie2 4 5" xfId="1294"/>
    <cellStyle name="20 % - zvýraznenie2 4 5 2" xfId="1295"/>
    <cellStyle name="20 % - zvýraznenie2 4 5 2 2" xfId="1296"/>
    <cellStyle name="20 % - zvýraznenie2 4 5 2 2 2" xfId="25105"/>
    <cellStyle name="20 % - zvýraznenie2 4 5 2 3" xfId="1297"/>
    <cellStyle name="20 % - zvýraznenie2 4 5 2 3 2" xfId="25106"/>
    <cellStyle name="20 % - zvýraznenie2 4 5 2 4" xfId="25104"/>
    <cellStyle name="20 % - zvýraznenie2 4 5 3" xfId="1298"/>
    <cellStyle name="20 % - zvýraznenie2 4 5 3 2" xfId="25107"/>
    <cellStyle name="20 % - zvýraznenie2 4 5 4" xfId="1299"/>
    <cellStyle name="20 % - zvýraznenie2 4 5 4 2" xfId="25108"/>
    <cellStyle name="20 % - zvýraznenie2 4 5 5" xfId="25103"/>
    <cellStyle name="20 % - zvýraznenie2 4 6" xfId="1300"/>
    <cellStyle name="20 % - zvýraznenie2 4 6 2" xfId="1301"/>
    <cellStyle name="20 % - zvýraznenie2 4 6 2 2" xfId="1302"/>
    <cellStyle name="20 % - zvýraznenie2 4 6 2 2 2" xfId="25111"/>
    <cellStyle name="20 % - zvýraznenie2 4 6 2 3" xfId="1303"/>
    <cellStyle name="20 % - zvýraznenie2 4 6 2 3 2" xfId="25112"/>
    <cellStyle name="20 % - zvýraznenie2 4 6 2 4" xfId="25110"/>
    <cellStyle name="20 % - zvýraznenie2 4 6 3" xfId="1304"/>
    <cellStyle name="20 % - zvýraznenie2 4 6 3 2" xfId="25113"/>
    <cellStyle name="20 % - zvýraznenie2 4 6 4" xfId="1305"/>
    <cellStyle name="20 % - zvýraznenie2 4 6 4 2" xfId="25114"/>
    <cellStyle name="20 % - zvýraznenie2 4 6 5" xfId="25109"/>
    <cellStyle name="20 % - zvýraznenie2 4 7" xfId="1306"/>
    <cellStyle name="20 % - zvýraznenie2 4 7 2" xfId="1307"/>
    <cellStyle name="20 % - zvýraznenie2 4 7 2 2" xfId="25116"/>
    <cellStyle name="20 % - zvýraznenie2 4 7 3" xfId="1308"/>
    <cellStyle name="20 % - zvýraznenie2 4 7 3 2" xfId="25117"/>
    <cellStyle name="20 % - zvýraznenie2 4 7 4" xfId="25115"/>
    <cellStyle name="20 % - zvýraznenie2 4 8" xfId="1309"/>
    <cellStyle name="20 % - zvýraznenie2 4 8 2" xfId="25118"/>
    <cellStyle name="20 % - zvýraznenie2 4 9" xfId="1310"/>
    <cellStyle name="20 % - zvýraznenie2 4 9 2" xfId="25119"/>
    <cellStyle name="20 % - zvýraznenie2 5" xfId="1311"/>
    <cellStyle name="20 % - zvýraznenie2 5 2" xfId="1312"/>
    <cellStyle name="20 % - zvýraznenie2 5 2 2" xfId="1313"/>
    <cellStyle name="20 % - zvýraznenie2 5 2 2 2" xfId="1314"/>
    <cellStyle name="20 % - zvýraznenie2 5 2 2 2 2" xfId="1315"/>
    <cellStyle name="20 % - zvýraznenie2 5 2 2 2 2 2" xfId="1316"/>
    <cellStyle name="20 % - zvýraznenie2 5 2 2 2 2 2 2" xfId="25125"/>
    <cellStyle name="20 % - zvýraznenie2 5 2 2 2 2 3" xfId="1317"/>
    <cellStyle name="20 % - zvýraznenie2 5 2 2 2 2 3 2" xfId="25126"/>
    <cellStyle name="20 % - zvýraznenie2 5 2 2 2 2 4" xfId="25124"/>
    <cellStyle name="20 % - zvýraznenie2 5 2 2 2 3" xfId="1318"/>
    <cellStyle name="20 % - zvýraznenie2 5 2 2 2 3 2" xfId="25127"/>
    <cellStyle name="20 % - zvýraznenie2 5 2 2 2 4" xfId="1319"/>
    <cellStyle name="20 % - zvýraznenie2 5 2 2 2 4 2" xfId="25128"/>
    <cellStyle name="20 % - zvýraznenie2 5 2 2 2 5" xfId="25123"/>
    <cellStyle name="20 % - zvýraznenie2 5 2 2 3" xfId="1320"/>
    <cellStyle name="20 % - zvýraznenie2 5 2 2 3 2" xfId="1321"/>
    <cellStyle name="20 % - zvýraznenie2 5 2 2 3 2 2" xfId="25130"/>
    <cellStyle name="20 % - zvýraznenie2 5 2 2 3 3" xfId="1322"/>
    <cellStyle name="20 % - zvýraznenie2 5 2 2 3 3 2" xfId="25131"/>
    <cellStyle name="20 % - zvýraznenie2 5 2 2 3 4" xfId="25129"/>
    <cellStyle name="20 % - zvýraznenie2 5 2 2 4" xfId="1323"/>
    <cellStyle name="20 % - zvýraznenie2 5 2 2 4 2" xfId="25132"/>
    <cellStyle name="20 % - zvýraznenie2 5 2 2 5" xfId="1324"/>
    <cellStyle name="20 % - zvýraznenie2 5 2 2 5 2" xfId="25133"/>
    <cellStyle name="20 % - zvýraznenie2 5 2 2 6" xfId="25122"/>
    <cellStyle name="20 % - zvýraznenie2 5 2 3" xfId="1325"/>
    <cellStyle name="20 % - zvýraznenie2 5 2 3 2" xfId="1326"/>
    <cellStyle name="20 % - zvýraznenie2 5 2 3 2 2" xfId="1327"/>
    <cellStyle name="20 % - zvýraznenie2 5 2 3 2 2 2" xfId="25136"/>
    <cellStyle name="20 % - zvýraznenie2 5 2 3 2 3" xfId="1328"/>
    <cellStyle name="20 % - zvýraznenie2 5 2 3 2 3 2" xfId="25137"/>
    <cellStyle name="20 % - zvýraznenie2 5 2 3 2 4" xfId="25135"/>
    <cellStyle name="20 % - zvýraznenie2 5 2 3 3" xfId="1329"/>
    <cellStyle name="20 % - zvýraznenie2 5 2 3 3 2" xfId="25138"/>
    <cellStyle name="20 % - zvýraznenie2 5 2 3 4" xfId="1330"/>
    <cellStyle name="20 % - zvýraznenie2 5 2 3 4 2" xfId="25139"/>
    <cellStyle name="20 % - zvýraznenie2 5 2 3 5" xfId="25134"/>
    <cellStyle name="20 % - zvýraznenie2 5 2 4" xfId="1331"/>
    <cellStyle name="20 % - zvýraznenie2 5 2 4 2" xfId="1332"/>
    <cellStyle name="20 % - zvýraznenie2 5 2 4 2 2" xfId="1333"/>
    <cellStyle name="20 % - zvýraznenie2 5 2 4 2 2 2" xfId="25142"/>
    <cellStyle name="20 % - zvýraznenie2 5 2 4 2 3" xfId="1334"/>
    <cellStyle name="20 % - zvýraznenie2 5 2 4 2 3 2" xfId="25143"/>
    <cellStyle name="20 % - zvýraznenie2 5 2 4 2 4" xfId="25141"/>
    <cellStyle name="20 % - zvýraznenie2 5 2 4 3" xfId="1335"/>
    <cellStyle name="20 % - zvýraznenie2 5 2 4 3 2" xfId="25144"/>
    <cellStyle name="20 % - zvýraznenie2 5 2 4 4" xfId="1336"/>
    <cellStyle name="20 % - zvýraznenie2 5 2 4 4 2" xfId="25145"/>
    <cellStyle name="20 % - zvýraznenie2 5 2 4 5" xfId="25140"/>
    <cellStyle name="20 % - zvýraznenie2 5 2 5" xfId="1337"/>
    <cellStyle name="20 % - zvýraznenie2 5 2 5 2" xfId="1338"/>
    <cellStyle name="20 % - zvýraznenie2 5 2 5 2 2" xfId="25147"/>
    <cellStyle name="20 % - zvýraznenie2 5 2 5 3" xfId="1339"/>
    <cellStyle name="20 % - zvýraznenie2 5 2 5 3 2" xfId="25148"/>
    <cellStyle name="20 % - zvýraznenie2 5 2 5 4" xfId="25146"/>
    <cellStyle name="20 % - zvýraznenie2 5 2 6" xfId="1340"/>
    <cellStyle name="20 % - zvýraznenie2 5 2 6 2" xfId="25149"/>
    <cellStyle name="20 % - zvýraznenie2 5 2 7" xfId="1341"/>
    <cellStyle name="20 % - zvýraznenie2 5 2 7 2" xfId="25150"/>
    <cellStyle name="20 % - zvýraznenie2 5 2 8" xfId="25121"/>
    <cellStyle name="20 % - zvýraznenie2 5 3" xfId="1342"/>
    <cellStyle name="20 % - zvýraznenie2 5 3 2" xfId="1343"/>
    <cellStyle name="20 % - zvýraznenie2 5 3 2 2" xfId="1344"/>
    <cellStyle name="20 % - zvýraznenie2 5 3 2 2 2" xfId="1345"/>
    <cellStyle name="20 % - zvýraznenie2 5 3 2 2 2 2" xfId="25154"/>
    <cellStyle name="20 % - zvýraznenie2 5 3 2 2 3" xfId="1346"/>
    <cellStyle name="20 % - zvýraznenie2 5 3 2 2 3 2" xfId="25155"/>
    <cellStyle name="20 % - zvýraznenie2 5 3 2 2 4" xfId="25153"/>
    <cellStyle name="20 % - zvýraznenie2 5 3 2 3" xfId="1347"/>
    <cellStyle name="20 % - zvýraznenie2 5 3 2 3 2" xfId="25156"/>
    <cellStyle name="20 % - zvýraznenie2 5 3 2 4" xfId="1348"/>
    <cellStyle name="20 % - zvýraznenie2 5 3 2 4 2" xfId="25157"/>
    <cellStyle name="20 % - zvýraznenie2 5 3 2 5" xfId="25152"/>
    <cellStyle name="20 % - zvýraznenie2 5 3 3" xfId="1349"/>
    <cellStyle name="20 % - zvýraznenie2 5 3 3 2" xfId="1350"/>
    <cellStyle name="20 % - zvýraznenie2 5 3 3 2 2" xfId="25159"/>
    <cellStyle name="20 % - zvýraznenie2 5 3 3 3" xfId="1351"/>
    <cellStyle name="20 % - zvýraznenie2 5 3 3 3 2" xfId="25160"/>
    <cellStyle name="20 % - zvýraznenie2 5 3 3 4" xfId="25158"/>
    <cellStyle name="20 % - zvýraznenie2 5 3 4" xfId="1352"/>
    <cellStyle name="20 % - zvýraznenie2 5 3 4 2" xfId="25161"/>
    <cellStyle name="20 % - zvýraznenie2 5 3 5" xfId="1353"/>
    <cellStyle name="20 % - zvýraznenie2 5 3 5 2" xfId="25162"/>
    <cellStyle name="20 % - zvýraznenie2 5 3 6" xfId="25151"/>
    <cellStyle name="20 % - zvýraznenie2 5 4" xfId="1354"/>
    <cellStyle name="20 % - zvýraznenie2 5 4 2" xfId="1355"/>
    <cellStyle name="20 % - zvýraznenie2 5 4 2 2" xfId="1356"/>
    <cellStyle name="20 % - zvýraznenie2 5 4 2 2 2" xfId="25165"/>
    <cellStyle name="20 % - zvýraznenie2 5 4 2 3" xfId="1357"/>
    <cellStyle name="20 % - zvýraznenie2 5 4 2 3 2" xfId="25166"/>
    <cellStyle name="20 % - zvýraznenie2 5 4 2 4" xfId="25164"/>
    <cellStyle name="20 % - zvýraznenie2 5 4 3" xfId="1358"/>
    <cellStyle name="20 % - zvýraznenie2 5 4 3 2" xfId="25167"/>
    <cellStyle name="20 % - zvýraznenie2 5 4 4" xfId="1359"/>
    <cellStyle name="20 % - zvýraznenie2 5 4 4 2" xfId="25168"/>
    <cellStyle name="20 % - zvýraznenie2 5 4 5" xfId="25163"/>
    <cellStyle name="20 % - zvýraznenie2 5 5" xfId="1360"/>
    <cellStyle name="20 % - zvýraznenie2 5 5 2" xfId="1361"/>
    <cellStyle name="20 % - zvýraznenie2 5 5 2 2" xfId="1362"/>
    <cellStyle name="20 % - zvýraznenie2 5 5 2 2 2" xfId="25171"/>
    <cellStyle name="20 % - zvýraznenie2 5 5 2 3" xfId="1363"/>
    <cellStyle name="20 % - zvýraznenie2 5 5 2 3 2" xfId="25172"/>
    <cellStyle name="20 % - zvýraznenie2 5 5 2 4" xfId="25170"/>
    <cellStyle name="20 % - zvýraznenie2 5 5 3" xfId="1364"/>
    <cellStyle name="20 % - zvýraznenie2 5 5 3 2" xfId="25173"/>
    <cellStyle name="20 % - zvýraznenie2 5 5 4" xfId="1365"/>
    <cellStyle name="20 % - zvýraznenie2 5 5 4 2" xfId="25174"/>
    <cellStyle name="20 % - zvýraznenie2 5 5 5" xfId="25169"/>
    <cellStyle name="20 % - zvýraznenie2 5 6" xfId="1366"/>
    <cellStyle name="20 % - zvýraznenie2 5 6 2" xfId="1367"/>
    <cellStyle name="20 % - zvýraznenie2 5 6 2 2" xfId="25176"/>
    <cellStyle name="20 % - zvýraznenie2 5 6 3" xfId="1368"/>
    <cellStyle name="20 % - zvýraznenie2 5 6 3 2" xfId="25177"/>
    <cellStyle name="20 % - zvýraznenie2 5 6 4" xfId="25175"/>
    <cellStyle name="20 % - zvýraznenie2 5 7" xfId="1369"/>
    <cellStyle name="20 % - zvýraznenie2 5 7 2" xfId="25178"/>
    <cellStyle name="20 % - zvýraznenie2 5 8" xfId="1370"/>
    <cellStyle name="20 % - zvýraznenie2 5 8 2" xfId="25179"/>
    <cellStyle name="20 % - zvýraznenie2 5 9" xfId="25120"/>
    <cellStyle name="20 % - zvýraznenie2 6" xfId="1371"/>
    <cellStyle name="20 % - zvýraznenie2 6 2" xfId="1372"/>
    <cellStyle name="20 % - zvýraznenie2 6 2 2" xfId="1373"/>
    <cellStyle name="20 % - zvýraznenie2 6 2 2 2" xfId="1374"/>
    <cellStyle name="20 % - zvýraznenie2 6 2 2 2 2" xfId="1375"/>
    <cellStyle name="20 % - zvýraznenie2 6 2 2 2 2 2" xfId="25184"/>
    <cellStyle name="20 % - zvýraznenie2 6 2 2 2 3" xfId="1376"/>
    <cellStyle name="20 % - zvýraznenie2 6 2 2 2 3 2" xfId="25185"/>
    <cellStyle name="20 % - zvýraznenie2 6 2 2 2 4" xfId="25183"/>
    <cellStyle name="20 % - zvýraznenie2 6 2 2 3" xfId="1377"/>
    <cellStyle name="20 % - zvýraznenie2 6 2 2 3 2" xfId="25186"/>
    <cellStyle name="20 % - zvýraznenie2 6 2 2 4" xfId="1378"/>
    <cellStyle name="20 % - zvýraznenie2 6 2 2 4 2" xfId="25187"/>
    <cellStyle name="20 % - zvýraznenie2 6 2 2 5" xfId="25182"/>
    <cellStyle name="20 % - zvýraznenie2 6 2 3" xfId="1379"/>
    <cellStyle name="20 % - zvýraznenie2 6 2 3 2" xfId="1380"/>
    <cellStyle name="20 % - zvýraznenie2 6 2 3 2 2" xfId="25189"/>
    <cellStyle name="20 % - zvýraznenie2 6 2 3 3" xfId="1381"/>
    <cellStyle name="20 % - zvýraznenie2 6 2 3 3 2" xfId="25190"/>
    <cellStyle name="20 % - zvýraznenie2 6 2 3 4" xfId="25188"/>
    <cellStyle name="20 % - zvýraznenie2 6 2 4" xfId="1382"/>
    <cellStyle name="20 % - zvýraznenie2 6 2 4 2" xfId="25191"/>
    <cellStyle name="20 % - zvýraznenie2 6 2 5" xfId="1383"/>
    <cellStyle name="20 % - zvýraznenie2 6 2 5 2" xfId="25192"/>
    <cellStyle name="20 % - zvýraznenie2 6 2 6" xfId="25181"/>
    <cellStyle name="20 % - zvýraznenie2 6 3" xfId="1384"/>
    <cellStyle name="20 % - zvýraznenie2 6 3 2" xfId="1385"/>
    <cellStyle name="20 % - zvýraznenie2 6 3 2 2" xfId="1386"/>
    <cellStyle name="20 % - zvýraznenie2 6 3 2 2 2" xfId="25195"/>
    <cellStyle name="20 % - zvýraznenie2 6 3 2 3" xfId="1387"/>
    <cellStyle name="20 % - zvýraznenie2 6 3 2 3 2" xfId="25196"/>
    <cellStyle name="20 % - zvýraznenie2 6 3 2 4" xfId="25194"/>
    <cellStyle name="20 % - zvýraznenie2 6 3 3" xfId="1388"/>
    <cellStyle name="20 % - zvýraznenie2 6 3 3 2" xfId="25197"/>
    <cellStyle name="20 % - zvýraznenie2 6 3 4" xfId="1389"/>
    <cellStyle name="20 % - zvýraznenie2 6 3 4 2" xfId="25198"/>
    <cellStyle name="20 % - zvýraznenie2 6 3 5" xfId="25193"/>
    <cellStyle name="20 % - zvýraznenie2 6 4" xfId="1390"/>
    <cellStyle name="20 % - zvýraznenie2 6 4 2" xfId="1391"/>
    <cellStyle name="20 % - zvýraznenie2 6 4 2 2" xfId="1392"/>
    <cellStyle name="20 % - zvýraznenie2 6 4 2 2 2" xfId="25201"/>
    <cellStyle name="20 % - zvýraznenie2 6 4 2 3" xfId="1393"/>
    <cellStyle name="20 % - zvýraznenie2 6 4 2 3 2" xfId="25202"/>
    <cellStyle name="20 % - zvýraznenie2 6 4 2 4" xfId="25200"/>
    <cellStyle name="20 % - zvýraznenie2 6 4 3" xfId="1394"/>
    <cellStyle name="20 % - zvýraznenie2 6 4 3 2" xfId="25203"/>
    <cellStyle name="20 % - zvýraznenie2 6 4 4" xfId="1395"/>
    <cellStyle name="20 % - zvýraznenie2 6 4 4 2" xfId="25204"/>
    <cellStyle name="20 % - zvýraznenie2 6 4 5" xfId="25199"/>
    <cellStyle name="20 % - zvýraznenie2 6 5" xfId="1396"/>
    <cellStyle name="20 % - zvýraznenie2 6 5 2" xfId="1397"/>
    <cellStyle name="20 % - zvýraznenie2 6 5 2 2" xfId="25206"/>
    <cellStyle name="20 % - zvýraznenie2 6 5 3" xfId="1398"/>
    <cellStyle name="20 % - zvýraznenie2 6 5 3 2" xfId="25207"/>
    <cellStyle name="20 % - zvýraznenie2 6 5 4" xfId="25205"/>
    <cellStyle name="20 % - zvýraznenie2 6 6" xfId="1399"/>
    <cellStyle name="20 % - zvýraznenie2 6 6 2" xfId="25208"/>
    <cellStyle name="20 % - zvýraznenie2 6 7" xfId="1400"/>
    <cellStyle name="20 % - zvýraznenie2 6 7 2" xfId="25209"/>
    <cellStyle name="20 % - zvýraznenie2 6 8" xfId="25180"/>
    <cellStyle name="20 % - zvýraznenie2 7" xfId="1401"/>
    <cellStyle name="20 % - zvýraznenie2 7 2" xfId="1402"/>
    <cellStyle name="20 % - zvýraznenie2 7 2 2" xfId="1403"/>
    <cellStyle name="20 % - zvýraznenie2 7 2 2 2" xfId="1404"/>
    <cellStyle name="20 % - zvýraznenie2 7 2 2 2 2" xfId="25213"/>
    <cellStyle name="20 % - zvýraznenie2 7 2 2 3" xfId="1405"/>
    <cellStyle name="20 % - zvýraznenie2 7 2 2 3 2" xfId="25214"/>
    <cellStyle name="20 % - zvýraznenie2 7 2 2 4" xfId="25212"/>
    <cellStyle name="20 % - zvýraznenie2 7 2 3" xfId="1406"/>
    <cellStyle name="20 % - zvýraznenie2 7 2 3 2" xfId="25215"/>
    <cellStyle name="20 % - zvýraznenie2 7 2 4" xfId="1407"/>
    <cellStyle name="20 % - zvýraznenie2 7 2 4 2" xfId="25216"/>
    <cellStyle name="20 % - zvýraznenie2 7 2 5" xfId="25211"/>
    <cellStyle name="20 % - zvýraznenie2 7 3" xfId="1408"/>
    <cellStyle name="20 % - zvýraznenie2 7 3 2" xfId="1409"/>
    <cellStyle name="20 % - zvýraznenie2 7 3 2 2" xfId="25218"/>
    <cellStyle name="20 % - zvýraznenie2 7 3 3" xfId="1410"/>
    <cellStyle name="20 % - zvýraznenie2 7 3 3 2" xfId="25219"/>
    <cellStyle name="20 % - zvýraznenie2 7 3 4" xfId="25217"/>
    <cellStyle name="20 % - zvýraznenie2 7 4" xfId="1411"/>
    <cellStyle name="20 % - zvýraznenie2 7 4 2" xfId="25220"/>
    <cellStyle name="20 % - zvýraznenie2 7 5" xfId="1412"/>
    <cellStyle name="20 % - zvýraznenie2 7 5 2" xfId="25221"/>
    <cellStyle name="20 % - zvýraznenie2 7 6" xfId="25210"/>
    <cellStyle name="20 % - zvýraznenie2 8" xfId="1413"/>
    <cellStyle name="20 % - zvýraznenie2 8 2" xfId="1414"/>
    <cellStyle name="20 % - zvýraznenie2 8 2 2" xfId="1415"/>
    <cellStyle name="20 % - zvýraznenie2 8 2 2 2" xfId="25224"/>
    <cellStyle name="20 % - zvýraznenie2 8 2 3" xfId="1416"/>
    <cellStyle name="20 % - zvýraznenie2 8 2 3 2" xfId="25225"/>
    <cellStyle name="20 % - zvýraznenie2 8 2 4" xfId="25223"/>
    <cellStyle name="20 % - zvýraznenie2 8 3" xfId="1417"/>
    <cellStyle name="20 % - zvýraznenie2 8 3 2" xfId="25226"/>
    <cellStyle name="20 % - zvýraznenie2 8 4" xfId="1418"/>
    <cellStyle name="20 % - zvýraznenie2 8 4 2" xfId="25227"/>
    <cellStyle name="20 % - zvýraznenie2 8 5" xfId="25222"/>
    <cellStyle name="20 % - zvýraznenie2 9" xfId="1419"/>
    <cellStyle name="20 % - zvýraznenie2 9 2" xfId="1420"/>
    <cellStyle name="20 % - zvýraznenie2 9 2 2" xfId="1421"/>
    <cellStyle name="20 % - zvýraznenie2 9 2 2 2" xfId="25230"/>
    <cellStyle name="20 % - zvýraznenie2 9 2 3" xfId="1422"/>
    <cellStyle name="20 % - zvýraznenie2 9 2 3 2" xfId="25231"/>
    <cellStyle name="20 % - zvýraznenie2 9 2 4" xfId="25229"/>
    <cellStyle name="20 % - zvýraznenie2 9 3" xfId="1423"/>
    <cellStyle name="20 % - zvýraznenie2 9 3 2" xfId="25232"/>
    <cellStyle name="20 % - zvýraznenie2 9 4" xfId="1424"/>
    <cellStyle name="20 % - zvýraznenie2 9 4 2" xfId="25233"/>
    <cellStyle name="20 % - zvýraznenie2 9 5" xfId="25228"/>
    <cellStyle name="20 % - zvýraznenie3 10" xfId="1425"/>
    <cellStyle name="20 % - zvýraznenie3 11" xfId="1426"/>
    <cellStyle name="20 % - zvýraznenie3 11 2" xfId="1427"/>
    <cellStyle name="20 % - zvýraznenie3 11 2 2" xfId="25235"/>
    <cellStyle name="20 % - zvýraznenie3 11 3" xfId="1428"/>
    <cellStyle name="20 % - zvýraznenie3 11 3 2" xfId="25236"/>
    <cellStyle name="20 % - zvýraznenie3 11 4" xfId="25234"/>
    <cellStyle name="20 % - zvýraznenie3 12" xfId="1429"/>
    <cellStyle name="20 % - zvýraznenie3 12 2" xfId="25237"/>
    <cellStyle name="20 % - zvýraznenie3 2" xfId="1430"/>
    <cellStyle name="20 % - zvýraznenie3 2 10" xfId="1431"/>
    <cellStyle name="20 % - zvýraznenie3 2 10 2" xfId="25239"/>
    <cellStyle name="20 % - zvýraznenie3 2 11" xfId="25238"/>
    <cellStyle name="20 % - zvýraznenie3 2 2" xfId="1432"/>
    <cellStyle name="20 % - zvýraznenie3 2 2 10" xfId="25240"/>
    <cellStyle name="20 % - zvýraznenie3 2 2 2" xfId="1433"/>
    <cellStyle name="20 % - zvýraznenie3 2 2 2 2" xfId="1434"/>
    <cellStyle name="20 % - zvýraznenie3 2 2 2 2 2" xfId="1435"/>
    <cellStyle name="20 % - zvýraznenie3 2 2 2 2 2 2" xfId="1436"/>
    <cellStyle name="20 % - zvýraznenie3 2 2 2 2 2 2 2" xfId="1437"/>
    <cellStyle name="20 % - zvýraznenie3 2 2 2 2 2 2 2 2" xfId="1438"/>
    <cellStyle name="20 % - zvýraznenie3 2 2 2 2 2 2 2 2 2" xfId="25246"/>
    <cellStyle name="20 % - zvýraznenie3 2 2 2 2 2 2 2 3" xfId="1439"/>
    <cellStyle name="20 % - zvýraznenie3 2 2 2 2 2 2 2 3 2" xfId="25247"/>
    <cellStyle name="20 % - zvýraznenie3 2 2 2 2 2 2 2 4" xfId="25245"/>
    <cellStyle name="20 % - zvýraznenie3 2 2 2 2 2 2 3" xfId="1440"/>
    <cellStyle name="20 % - zvýraznenie3 2 2 2 2 2 2 3 2" xfId="25248"/>
    <cellStyle name="20 % - zvýraznenie3 2 2 2 2 2 2 4" xfId="1441"/>
    <cellStyle name="20 % - zvýraznenie3 2 2 2 2 2 2 4 2" xfId="25249"/>
    <cellStyle name="20 % - zvýraznenie3 2 2 2 2 2 2 5" xfId="25244"/>
    <cellStyle name="20 % - zvýraznenie3 2 2 2 2 2 3" xfId="1442"/>
    <cellStyle name="20 % - zvýraznenie3 2 2 2 2 2 3 2" xfId="1443"/>
    <cellStyle name="20 % - zvýraznenie3 2 2 2 2 2 3 2 2" xfId="25251"/>
    <cellStyle name="20 % - zvýraznenie3 2 2 2 2 2 3 3" xfId="1444"/>
    <cellStyle name="20 % - zvýraznenie3 2 2 2 2 2 3 3 2" xfId="25252"/>
    <cellStyle name="20 % - zvýraznenie3 2 2 2 2 2 3 4" xfId="25250"/>
    <cellStyle name="20 % - zvýraznenie3 2 2 2 2 2 4" xfId="1445"/>
    <cellStyle name="20 % - zvýraznenie3 2 2 2 2 2 4 2" xfId="25253"/>
    <cellStyle name="20 % - zvýraznenie3 2 2 2 2 2 5" xfId="1446"/>
    <cellStyle name="20 % - zvýraznenie3 2 2 2 2 2 5 2" xfId="25254"/>
    <cellStyle name="20 % - zvýraznenie3 2 2 2 2 2 6" xfId="25243"/>
    <cellStyle name="20 % - zvýraznenie3 2 2 2 2 3" xfId="1447"/>
    <cellStyle name="20 % - zvýraznenie3 2 2 2 2 3 2" xfId="1448"/>
    <cellStyle name="20 % - zvýraznenie3 2 2 2 2 3 2 2" xfId="1449"/>
    <cellStyle name="20 % - zvýraznenie3 2 2 2 2 3 2 2 2" xfId="25257"/>
    <cellStyle name="20 % - zvýraznenie3 2 2 2 2 3 2 3" xfId="1450"/>
    <cellStyle name="20 % - zvýraznenie3 2 2 2 2 3 2 3 2" xfId="25258"/>
    <cellStyle name="20 % - zvýraznenie3 2 2 2 2 3 2 4" xfId="25256"/>
    <cellStyle name="20 % - zvýraznenie3 2 2 2 2 3 3" xfId="1451"/>
    <cellStyle name="20 % - zvýraznenie3 2 2 2 2 3 3 2" xfId="25259"/>
    <cellStyle name="20 % - zvýraznenie3 2 2 2 2 3 4" xfId="1452"/>
    <cellStyle name="20 % - zvýraznenie3 2 2 2 2 3 4 2" xfId="25260"/>
    <cellStyle name="20 % - zvýraznenie3 2 2 2 2 3 5" xfId="25255"/>
    <cellStyle name="20 % - zvýraznenie3 2 2 2 2 4" xfId="1453"/>
    <cellStyle name="20 % - zvýraznenie3 2 2 2 2 4 2" xfId="1454"/>
    <cellStyle name="20 % - zvýraznenie3 2 2 2 2 4 2 2" xfId="1455"/>
    <cellStyle name="20 % - zvýraznenie3 2 2 2 2 4 2 2 2" xfId="25263"/>
    <cellStyle name="20 % - zvýraznenie3 2 2 2 2 4 2 3" xfId="1456"/>
    <cellStyle name="20 % - zvýraznenie3 2 2 2 2 4 2 3 2" xfId="25264"/>
    <cellStyle name="20 % - zvýraznenie3 2 2 2 2 4 2 4" xfId="25262"/>
    <cellStyle name="20 % - zvýraznenie3 2 2 2 2 4 3" xfId="1457"/>
    <cellStyle name="20 % - zvýraznenie3 2 2 2 2 4 3 2" xfId="25265"/>
    <cellStyle name="20 % - zvýraznenie3 2 2 2 2 4 4" xfId="1458"/>
    <cellStyle name="20 % - zvýraznenie3 2 2 2 2 4 4 2" xfId="25266"/>
    <cellStyle name="20 % - zvýraznenie3 2 2 2 2 4 5" xfId="25261"/>
    <cellStyle name="20 % - zvýraznenie3 2 2 2 2 5" xfId="1459"/>
    <cellStyle name="20 % - zvýraznenie3 2 2 2 2 5 2" xfId="1460"/>
    <cellStyle name="20 % - zvýraznenie3 2 2 2 2 5 2 2" xfId="25268"/>
    <cellStyle name="20 % - zvýraznenie3 2 2 2 2 5 3" xfId="1461"/>
    <cellStyle name="20 % - zvýraznenie3 2 2 2 2 5 3 2" xfId="25269"/>
    <cellStyle name="20 % - zvýraznenie3 2 2 2 2 5 4" xfId="25267"/>
    <cellStyle name="20 % - zvýraznenie3 2 2 2 2 6" xfId="1462"/>
    <cellStyle name="20 % - zvýraznenie3 2 2 2 2 6 2" xfId="25270"/>
    <cellStyle name="20 % - zvýraznenie3 2 2 2 2 7" xfId="1463"/>
    <cellStyle name="20 % - zvýraznenie3 2 2 2 2 7 2" xfId="25271"/>
    <cellStyle name="20 % - zvýraznenie3 2 2 2 2 8" xfId="25242"/>
    <cellStyle name="20 % - zvýraznenie3 2 2 2 3" xfId="1464"/>
    <cellStyle name="20 % - zvýraznenie3 2 2 2 3 2" xfId="1465"/>
    <cellStyle name="20 % - zvýraznenie3 2 2 2 3 2 2" xfId="1466"/>
    <cellStyle name="20 % - zvýraznenie3 2 2 2 3 2 2 2" xfId="1467"/>
    <cellStyle name="20 % - zvýraznenie3 2 2 2 3 2 2 2 2" xfId="25275"/>
    <cellStyle name="20 % - zvýraznenie3 2 2 2 3 2 2 3" xfId="1468"/>
    <cellStyle name="20 % - zvýraznenie3 2 2 2 3 2 2 3 2" xfId="25276"/>
    <cellStyle name="20 % - zvýraznenie3 2 2 2 3 2 2 4" xfId="25274"/>
    <cellStyle name="20 % - zvýraznenie3 2 2 2 3 2 3" xfId="1469"/>
    <cellStyle name="20 % - zvýraznenie3 2 2 2 3 2 3 2" xfId="25277"/>
    <cellStyle name="20 % - zvýraznenie3 2 2 2 3 2 4" xfId="1470"/>
    <cellStyle name="20 % - zvýraznenie3 2 2 2 3 2 4 2" xfId="25278"/>
    <cellStyle name="20 % - zvýraznenie3 2 2 2 3 2 5" xfId="25273"/>
    <cellStyle name="20 % - zvýraznenie3 2 2 2 3 3" xfId="1471"/>
    <cellStyle name="20 % - zvýraznenie3 2 2 2 3 3 2" xfId="1472"/>
    <cellStyle name="20 % - zvýraznenie3 2 2 2 3 3 2 2" xfId="25280"/>
    <cellStyle name="20 % - zvýraznenie3 2 2 2 3 3 3" xfId="1473"/>
    <cellStyle name="20 % - zvýraznenie3 2 2 2 3 3 3 2" xfId="25281"/>
    <cellStyle name="20 % - zvýraznenie3 2 2 2 3 3 4" xfId="25279"/>
    <cellStyle name="20 % - zvýraznenie3 2 2 2 3 4" xfId="1474"/>
    <cellStyle name="20 % - zvýraznenie3 2 2 2 3 4 2" xfId="25282"/>
    <cellStyle name="20 % - zvýraznenie3 2 2 2 3 5" xfId="1475"/>
    <cellStyle name="20 % - zvýraznenie3 2 2 2 3 5 2" xfId="25283"/>
    <cellStyle name="20 % - zvýraznenie3 2 2 2 3 6" xfId="25272"/>
    <cellStyle name="20 % - zvýraznenie3 2 2 2 4" xfId="1476"/>
    <cellStyle name="20 % - zvýraznenie3 2 2 2 4 2" xfId="1477"/>
    <cellStyle name="20 % - zvýraznenie3 2 2 2 4 2 2" xfId="1478"/>
    <cellStyle name="20 % - zvýraznenie3 2 2 2 4 2 2 2" xfId="25286"/>
    <cellStyle name="20 % - zvýraznenie3 2 2 2 4 2 3" xfId="1479"/>
    <cellStyle name="20 % - zvýraznenie3 2 2 2 4 2 3 2" xfId="25287"/>
    <cellStyle name="20 % - zvýraznenie3 2 2 2 4 2 4" xfId="25285"/>
    <cellStyle name="20 % - zvýraznenie3 2 2 2 4 3" xfId="1480"/>
    <cellStyle name="20 % - zvýraznenie3 2 2 2 4 3 2" xfId="25288"/>
    <cellStyle name="20 % - zvýraznenie3 2 2 2 4 4" xfId="1481"/>
    <cellStyle name="20 % - zvýraznenie3 2 2 2 4 4 2" xfId="25289"/>
    <cellStyle name="20 % - zvýraznenie3 2 2 2 4 5" xfId="25284"/>
    <cellStyle name="20 % - zvýraznenie3 2 2 2 5" xfId="1482"/>
    <cellStyle name="20 % - zvýraznenie3 2 2 2 5 2" xfId="1483"/>
    <cellStyle name="20 % - zvýraznenie3 2 2 2 5 2 2" xfId="1484"/>
    <cellStyle name="20 % - zvýraznenie3 2 2 2 5 2 2 2" xfId="25292"/>
    <cellStyle name="20 % - zvýraznenie3 2 2 2 5 2 3" xfId="1485"/>
    <cellStyle name="20 % - zvýraznenie3 2 2 2 5 2 3 2" xfId="25293"/>
    <cellStyle name="20 % - zvýraznenie3 2 2 2 5 2 4" xfId="25291"/>
    <cellStyle name="20 % - zvýraznenie3 2 2 2 5 3" xfId="1486"/>
    <cellStyle name="20 % - zvýraznenie3 2 2 2 5 3 2" xfId="25294"/>
    <cellStyle name="20 % - zvýraznenie3 2 2 2 5 4" xfId="1487"/>
    <cellStyle name="20 % - zvýraznenie3 2 2 2 5 4 2" xfId="25295"/>
    <cellStyle name="20 % - zvýraznenie3 2 2 2 5 5" xfId="25290"/>
    <cellStyle name="20 % - zvýraznenie3 2 2 2 6" xfId="1488"/>
    <cellStyle name="20 % - zvýraznenie3 2 2 2 6 2" xfId="1489"/>
    <cellStyle name="20 % - zvýraznenie3 2 2 2 6 2 2" xfId="25297"/>
    <cellStyle name="20 % - zvýraznenie3 2 2 2 6 3" xfId="1490"/>
    <cellStyle name="20 % - zvýraznenie3 2 2 2 6 3 2" xfId="25298"/>
    <cellStyle name="20 % - zvýraznenie3 2 2 2 6 4" xfId="25296"/>
    <cellStyle name="20 % - zvýraznenie3 2 2 2 7" xfId="1491"/>
    <cellStyle name="20 % - zvýraznenie3 2 2 2 7 2" xfId="25299"/>
    <cellStyle name="20 % - zvýraznenie3 2 2 2 8" xfId="1492"/>
    <cellStyle name="20 % - zvýraznenie3 2 2 2 8 2" xfId="25300"/>
    <cellStyle name="20 % - zvýraznenie3 2 2 2 9" xfId="25241"/>
    <cellStyle name="20 % - zvýraznenie3 2 2 3" xfId="1493"/>
    <cellStyle name="20 % - zvýraznenie3 2 2 3 2" xfId="1494"/>
    <cellStyle name="20 % - zvýraznenie3 2 2 3 2 2" xfId="1495"/>
    <cellStyle name="20 % - zvýraznenie3 2 2 3 2 2 2" xfId="1496"/>
    <cellStyle name="20 % - zvýraznenie3 2 2 3 2 2 2 2" xfId="1497"/>
    <cellStyle name="20 % - zvýraznenie3 2 2 3 2 2 2 2 2" xfId="25305"/>
    <cellStyle name="20 % - zvýraznenie3 2 2 3 2 2 2 3" xfId="1498"/>
    <cellStyle name="20 % - zvýraznenie3 2 2 3 2 2 2 3 2" xfId="25306"/>
    <cellStyle name="20 % - zvýraznenie3 2 2 3 2 2 2 4" xfId="25304"/>
    <cellStyle name="20 % - zvýraznenie3 2 2 3 2 2 3" xfId="1499"/>
    <cellStyle name="20 % - zvýraznenie3 2 2 3 2 2 3 2" xfId="25307"/>
    <cellStyle name="20 % - zvýraznenie3 2 2 3 2 2 4" xfId="1500"/>
    <cellStyle name="20 % - zvýraznenie3 2 2 3 2 2 4 2" xfId="25308"/>
    <cellStyle name="20 % - zvýraznenie3 2 2 3 2 2 5" xfId="25303"/>
    <cellStyle name="20 % - zvýraznenie3 2 2 3 2 3" xfId="1501"/>
    <cellStyle name="20 % - zvýraznenie3 2 2 3 2 3 2" xfId="1502"/>
    <cellStyle name="20 % - zvýraznenie3 2 2 3 2 3 2 2" xfId="25310"/>
    <cellStyle name="20 % - zvýraznenie3 2 2 3 2 3 3" xfId="1503"/>
    <cellStyle name="20 % - zvýraznenie3 2 2 3 2 3 3 2" xfId="25311"/>
    <cellStyle name="20 % - zvýraznenie3 2 2 3 2 3 4" xfId="25309"/>
    <cellStyle name="20 % - zvýraznenie3 2 2 3 2 4" xfId="1504"/>
    <cellStyle name="20 % - zvýraznenie3 2 2 3 2 4 2" xfId="25312"/>
    <cellStyle name="20 % - zvýraznenie3 2 2 3 2 5" xfId="1505"/>
    <cellStyle name="20 % - zvýraznenie3 2 2 3 2 5 2" xfId="25313"/>
    <cellStyle name="20 % - zvýraznenie3 2 2 3 2 6" xfId="25302"/>
    <cellStyle name="20 % - zvýraznenie3 2 2 3 3" xfId="1506"/>
    <cellStyle name="20 % - zvýraznenie3 2 2 3 3 2" xfId="1507"/>
    <cellStyle name="20 % - zvýraznenie3 2 2 3 3 2 2" xfId="1508"/>
    <cellStyle name="20 % - zvýraznenie3 2 2 3 3 2 2 2" xfId="25316"/>
    <cellStyle name="20 % - zvýraznenie3 2 2 3 3 2 3" xfId="1509"/>
    <cellStyle name="20 % - zvýraznenie3 2 2 3 3 2 3 2" xfId="25317"/>
    <cellStyle name="20 % - zvýraznenie3 2 2 3 3 2 4" xfId="25315"/>
    <cellStyle name="20 % - zvýraznenie3 2 2 3 3 3" xfId="1510"/>
    <cellStyle name="20 % - zvýraznenie3 2 2 3 3 3 2" xfId="25318"/>
    <cellStyle name="20 % - zvýraznenie3 2 2 3 3 4" xfId="1511"/>
    <cellStyle name="20 % - zvýraznenie3 2 2 3 3 4 2" xfId="25319"/>
    <cellStyle name="20 % - zvýraznenie3 2 2 3 3 5" xfId="25314"/>
    <cellStyle name="20 % - zvýraznenie3 2 2 3 4" xfId="1512"/>
    <cellStyle name="20 % - zvýraznenie3 2 2 3 4 2" xfId="1513"/>
    <cellStyle name="20 % - zvýraznenie3 2 2 3 4 2 2" xfId="1514"/>
    <cellStyle name="20 % - zvýraznenie3 2 2 3 4 2 2 2" xfId="25322"/>
    <cellStyle name="20 % - zvýraznenie3 2 2 3 4 2 3" xfId="1515"/>
    <cellStyle name="20 % - zvýraznenie3 2 2 3 4 2 3 2" xfId="25323"/>
    <cellStyle name="20 % - zvýraznenie3 2 2 3 4 2 4" xfId="25321"/>
    <cellStyle name="20 % - zvýraznenie3 2 2 3 4 3" xfId="1516"/>
    <cellStyle name="20 % - zvýraznenie3 2 2 3 4 3 2" xfId="25324"/>
    <cellStyle name="20 % - zvýraznenie3 2 2 3 4 4" xfId="1517"/>
    <cellStyle name="20 % - zvýraznenie3 2 2 3 4 4 2" xfId="25325"/>
    <cellStyle name="20 % - zvýraznenie3 2 2 3 4 5" xfId="25320"/>
    <cellStyle name="20 % - zvýraznenie3 2 2 3 5" xfId="1518"/>
    <cellStyle name="20 % - zvýraznenie3 2 2 3 5 2" xfId="1519"/>
    <cellStyle name="20 % - zvýraznenie3 2 2 3 5 2 2" xfId="25327"/>
    <cellStyle name="20 % - zvýraznenie3 2 2 3 5 3" xfId="1520"/>
    <cellStyle name="20 % - zvýraznenie3 2 2 3 5 3 2" xfId="25328"/>
    <cellStyle name="20 % - zvýraznenie3 2 2 3 5 4" xfId="25326"/>
    <cellStyle name="20 % - zvýraznenie3 2 2 3 6" xfId="1521"/>
    <cellStyle name="20 % - zvýraznenie3 2 2 3 6 2" xfId="25329"/>
    <cellStyle name="20 % - zvýraznenie3 2 2 3 7" xfId="1522"/>
    <cellStyle name="20 % - zvýraznenie3 2 2 3 7 2" xfId="25330"/>
    <cellStyle name="20 % - zvýraznenie3 2 2 3 8" xfId="25301"/>
    <cellStyle name="20 % - zvýraznenie3 2 2 4" xfId="1523"/>
    <cellStyle name="20 % - zvýraznenie3 2 2 4 2" xfId="1524"/>
    <cellStyle name="20 % - zvýraznenie3 2 2 4 2 2" xfId="1525"/>
    <cellStyle name="20 % - zvýraznenie3 2 2 4 2 2 2" xfId="1526"/>
    <cellStyle name="20 % - zvýraznenie3 2 2 4 2 2 2 2" xfId="25334"/>
    <cellStyle name="20 % - zvýraznenie3 2 2 4 2 2 3" xfId="1527"/>
    <cellStyle name="20 % - zvýraznenie3 2 2 4 2 2 3 2" xfId="25335"/>
    <cellStyle name="20 % - zvýraznenie3 2 2 4 2 2 4" xfId="25333"/>
    <cellStyle name="20 % - zvýraznenie3 2 2 4 2 3" xfId="1528"/>
    <cellStyle name="20 % - zvýraznenie3 2 2 4 2 3 2" xfId="25336"/>
    <cellStyle name="20 % - zvýraznenie3 2 2 4 2 4" xfId="1529"/>
    <cellStyle name="20 % - zvýraznenie3 2 2 4 2 4 2" xfId="25337"/>
    <cellStyle name="20 % - zvýraznenie3 2 2 4 2 5" xfId="25332"/>
    <cellStyle name="20 % - zvýraznenie3 2 2 4 3" xfId="1530"/>
    <cellStyle name="20 % - zvýraznenie3 2 2 4 3 2" xfId="1531"/>
    <cellStyle name="20 % - zvýraznenie3 2 2 4 3 2 2" xfId="25339"/>
    <cellStyle name="20 % - zvýraznenie3 2 2 4 3 3" xfId="1532"/>
    <cellStyle name="20 % - zvýraznenie3 2 2 4 3 3 2" xfId="25340"/>
    <cellStyle name="20 % - zvýraznenie3 2 2 4 3 4" xfId="25338"/>
    <cellStyle name="20 % - zvýraznenie3 2 2 4 4" xfId="1533"/>
    <cellStyle name="20 % - zvýraznenie3 2 2 4 4 2" xfId="25341"/>
    <cellStyle name="20 % - zvýraznenie3 2 2 4 5" xfId="1534"/>
    <cellStyle name="20 % - zvýraznenie3 2 2 4 5 2" xfId="25342"/>
    <cellStyle name="20 % - zvýraznenie3 2 2 4 6" xfId="25331"/>
    <cellStyle name="20 % - zvýraznenie3 2 2 5" xfId="1535"/>
    <cellStyle name="20 % - zvýraznenie3 2 2 5 2" xfId="1536"/>
    <cellStyle name="20 % - zvýraznenie3 2 2 5 2 2" xfId="1537"/>
    <cellStyle name="20 % - zvýraznenie3 2 2 5 2 2 2" xfId="25345"/>
    <cellStyle name="20 % - zvýraznenie3 2 2 5 2 3" xfId="1538"/>
    <cellStyle name="20 % - zvýraznenie3 2 2 5 2 3 2" xfId="25346"/>
    <cellStyle name="20 % - zvýraznenie3 2 2 5 2 4" xfId="25344"/>
    <cellStyle name="20 % - zvýraznenie3 2 2 5 3" xfId="1539"/>
    <cellStyle name="20 % - zvýraznenie3 2 2 5 3 2" xfId="25347"/>
    <cellStyle name="20 % - zvýraznenie3 2 2 5 4" xfId="1540"/>
    <cellStyle name="20 % - zvýraznenie3 2 2 5 4 2" xfId="25348"/>
    <cellStyle name="20 % - zvýraznenie3 2 2 5 5" xfId="25343"/>
    <cellStyle name="20 % - zvýraznenie3 2 2 6" xfId="1541"/>
    <cellStyle name="20 % - zvýraznenie3 2 2 6 2" xfId="1542"/>
    <cellStyle name="20 % - zvýraznenie3 2 2 6 2 2" xfId="1543"/>
    <cellStyle name="20 % - zvýraznenie3 2 2 6 2 2 2" xfId="25351"/>
    <cellStyle name="20 % - zvýraznenie3 2 2 6 2 3" xfId="1544"/>
    <cellStyle name="20 % - zvýraznenie3 2 2 6 2 3 2" xfId="25352"/>
    <cellStyle name="20 % - zvýraznenie3 2 2 6 2 4" xfId="25350"/>
    <cellStyle name="20 % - zvýraznenie3 2 2 6 3" xfId="1545"/>
    <cellStyle name="20 % - zvýraznenie3 2 2 6 3 2" xfId="25353"/>
    <cellStyle name="20 % - zvýraznenie3 2 2 6 4" xfId="1546"/>
    <cellStyle name="20 % - zvýraznenie3 2 2 6 4 2" xfId="25354"/>
    <cellStyle name="20 % - zvýraznenie3 2 2 6 5" xfId="25349"/>
    <cellStyle name="20 % - zvýraznenie3 2 2 7" xfId="1547"/>
    <cellStyle name="20 % - zvýraznenie3 2 2 7 2" xfId="1548"/>
    <cellStyle name="20 % - zvýraznenie3 2 2 7 2 2" xfId="25356"/>
    <cellStyle name="20 % - zvýraznenie3 2 2 7 3" xfId="1549"/>
    <cellStyle name="20 % - zvýraznenie3 2 2 7 3 2" xfId="25357"/>
    <cellStyle name="20 % - zvýraznenie3 2 2 7 4" xfId="25355"/>
    <cellStyle name="20 % - zvýraznenie3 2 2 8" xfId="1550"/>
    <cellStyle name="20 % - zvýraznenie3 2 2 8 2" xfId="25358"/>
    <cellStyle name="20 % - zvýraznenie3 2 2 9" xfId="1551"/>
    <cellStyle name="20 % - zvýraznenie3 2 2 9 2" xfId="25359"/>
    <cellStyle name="20 % - zvýraznenie3 2 3" xfId="1552"/>
    <cellStyle name="20 % - zvýraznenie3 2 3 2" xfId="1553"/>
    <cellStyle name="20 % - zvýraznenie3 2 3 2 2" xfId="1554"/>
    <cellStyle name="20 % - zvýraznenie3 2 3 2 2 2" xfId="1555"/>
    <cellStyle name="20 % - zvýraznenie3 2 3 2 2 2 2" xfId="1556"/>
    <cellStyle name="20 % - zvýraznenie3 2 3 2 2 2 2 2" xfId="1557"/>
    <cellStyle name="20 % - zvýraznenie3 2 3 2 2 2 2 2 2" xfId="25365"/>
    <cellStyle name="20 % - zvýraznenie3 2 3 2 2 2 2 3" xfId="1558"/>
    <cellStyle name="20 % - zvýraznenie3 2 3 2 2 2 2 3 2" xfId="25366"/>
    <cellStyle name="20 % - zvýraznenie3 2 3 2 2 2 2 4" xfId="25364"/>
    <cellStyle name="20 % - zvýraznenie3 2 3 2 2 2 3" xfId="1559"/>
    <cellStyle name="20 % - zvýraznenie3 2 3 2 2 2 3 2" xfId="25367"/>
    <cellStyle name="20 % - zvýraznenie3 2 3 2 2 2 4" xfId="1560"/>
    <cellStyle name="20 % - zvýraznenie3 2 3 2 2 2 4 2" xfId="25368"/>
    <cellStyle name="20 % - zvýraznenie3 2 3 2 2 2 5" xfId="25363"/>
    <cellStyle name="20 % - zvýraznenie3 2 3 2 2 3" xfId="1561"/>
    <cellStyle name="20 % - zvýraznenie3 2 3 2 2 3 2" xfId="1562"/>
    <cellStyle name="20 % - zvýraznenie3 2 3 2 2 3 2 2" xfId="25370"/>
    <cellStyle name="20 % - zvýraznenie3 2 3 2 2 3 3" xfId="1563"/>
    <cellStyle name="20 % - zvýraznenie3 2 3 2 2 3 3 2" xfId="25371"/>
    <cellStyle name="20 % - zvýraznenie3 2 3 2 2 3 4" xfId="25369"/>
    <cellStyle name="20 % - zvýraznenie3 2 3 2 2 4" xfId="1564"/>
    <cellStyle name="20 % - zvýraznenie3 2 3 2 2 4 2" xfId="25372"/>
    <cellStyle name="20 % - zvýraznenie3 2 3 2 2 5" xfId="1565"/>
    <cellStyle name="20 % - zvýraznenie3 2 3 2 2 5 2" xfId="25373"/>
    <cellStyle name="20 % - zvýraznenie3 2 3 2 2 6" xfId="25362"/>
    <cellStyle name="20 % - zvýraznenie3 2 3 2 3" xfId="1566"/>
    <cellStyle name="20 % - zvýraznenie3 2 3 2 3 2" xfId="1567"/>
    <cellStyle name="20 % - zvýraznenie3 2 3 2 3 2 2" xfId="1568"/>
    <cellStyle name="20 % - zvýraznenie3 2 3 2 3 2 2 2" xfId="25376"/>
    <cellStyle name="20 % - zvýraznenie3 2 3 2 3 2 3" xfId="1569"/>
    <cellStyle name="20 % - zvýraznenie3 2 3 2 3 2 3 2" xfId="25377"/>
    <cellStyle name="20 % - zvýraznenie3 2 3 2 3 2 4" xfId="25375"/>
    <cellStyle name="20 % - zvýraznenie3 2 3 2 3 3" xfId="1570"/>
    <cellStyle name="20 % - zvýraznenie3 2 3 2 3 3 2" xfId="25378"/>
    <cellStyle name="20 % - zvýraznenie3 2 3 2 3 4" xfId="1571"/>
    <cellStyle name="20 % - zvýraznenie3 2 3 2 3 4 2" xfId="25379"/>
    <cellStyle name="20 % - zvýraznenie3 2 3 2 3 5" xfId="25374"/>
    <cellStyle name="20 % - zvýraznenie3 2 3 2 4" xfId="1572"/>
    <cellStyle name="20 % - zvýraznenie3 2 3 2 4 2" xfId="1573"/>
    <cellStyle name="20 % - zvýraznenie3 2 3 2 4 2 2" xfId="1574"/>
    <cellStyle name="20 % - zvýraznenie3 2 3 2 4 2 2 2" xfId="25382"/>
    <cellStyle name="20 % - zvýraznenie3 2 3 2 4 2 3" xfId="1575"/>
    <cellStyle name="20 % - zvýraznenie3 2 3 2 4 2 3 2" xfId="25383"/>
    <cellStyle name="20 % - zvýraznenie3 2 3 2 4 2 4" xfId="25381"/>
    <cellStyle name="20 % - zvýraznenie3 2 3 2 4 3" xfId="1576"/>
    <cellStyle name="20 % - zvýraznenie3 2 3 2 4 3 2" xfId="25384"/>
    <cellStyle name="20 % - zvýraznenie3 2 3 2 4 4" xfId="1577"/>
    <cellStyle name="20 % - zvýraznenie3 2 3 2 4 4 2" xfId="25385"/>
    <cellStyle name="20 % - zvýraznenie3 2 3 2 4 5" xfId="25380"/>
    <cellStyle name="20 % - zvýraznenie3 2 3 2 5" xfId="1578"/>
    <cellStyle name="20 % - zvýraznenie3 2 3 2 5 2" xfId="1579"/>
    <cellStyle name="20 % - zvýraznenie3 2 3 2 5 2 2" xfId="25387"/>
    <cellStyle name="20 % - zvýraznenie3 2 3 2 5 3" xfId="1580"/>
    <cellStyle name="20 % - zvýraznenie3 2 3 2 5 3 2" xfId="25388"/>
    <cellStyle name="20 % - zvýraznenie3 2 3 2 5 4" xfId="25386"/>
    <cellStyle name="20 % - zvýraznenie3 2 3 2 6" xfId="1581"/>
    <cellStyle name="20 % - zvýraznenie3 2 3 2 6 2" xfId="25389"/>
    <cellStyle name="20 % - zvýraznenie3 2 3 2 7" xfId="1582"/>
    <cellStyle name="20 % - zvýraznenie3 2 3 2 7 2" xfId="25390"/>
    <cellStyle name="20 % - zvýraznenie3 2 3 2 8" xfId="25361"/>
    <cellStyle name="20 % - zvýraznenie3 2 3 3" xfId="1583"/>
    <cellStyle name="20 % - zvýraznenie3 2 3 3 2" xfId="1584"/>
    <cellStyle name="20 % - zvýraznenie3 2 3 3 2 2" xfId="1585"/>
    <cellStyle name="20 % - zvýraznenie3 2 3 3 2 2 2" xfId="1586"/>
    <cellStyle name="20 % - zvýraznenie3 2 3 3 2 2 2 2" xfId="25394"/>
    <cellStyle name="20 % - zvýraznenie3 2 3 3 2 2 3" xfId="1587"/>
    <cellStyle name="20 % - zvýraznenie3 2 3 3 2 2 3 2" xfId="25395"/>
    <cellStyle name="20 % - zvýraznenie3 2 3 3 2 2 4" xfId="25393"/>
    <cellStyle name="20 % - zvýraznenie3 2 3 3 2 3" xfId="1588"/>
    <cellStyle name="20 % - zvýraznenie3 2 3 3 2 3 2" xfId="25396"/>
    <cellStyle name="20 % - zvýraznenie3 2 3 3 2 4" xfId="1589"/>
    <cellStyle name="20 % - zvýraznenie3 2 3 3 2 4 2" xfId="25397"/>
    <cellStyle name="20 % - zvýraznenie3 2 3 3 2 5" xfId="25392"/>
    <cellStyle name="20 % - zvýraznenie3 2 3 3 3" xfId="1590"/>
    <cellStyle name="20 % - zvýraznenie3 2 3 3 3 2" xfId="1591"/>
    <cellStyle name="20 % - zvýraznenie3 2 3 3 3 2 2" xfId="25399"/>
    <cellStyle name="20 % - zvýraznenie3 2 3 3 3 3" xfId="1592"/>
    <cellStyle name="20 % - zvýraznenie3 2 3 3 3 3 2" xfId="25400"/>
    <cellStyle name="20 % - zvýraznenie3 2 3 3 3 4" xfId="25398"/>
    <cellStyle name="20 % - zvýraznenie3 2 3 3 4" xfId="1593"/>
    <cellStyle name="20 % - zvýraznenie3 2 3 3 4 2" xfId="25401"/>
    <cellStyle name="20 % - zvýraznenie3 2 3 3 5" xfId="1594"/>
    <cellStyle name="20 % - zvýraznenie3 2 3 3 5 2" xfId="25402"/>
    <cellStyle name="20 % - zvýraznenie3 2 3 3 6" xfId="25391"/>
    <cellStyle name="20 % - zvýraznenie3 2 3 4" xfId="1595"/>
    <cellStyle name="20 % - zvýraznenie3 2 3 4 2" xfId="1596"/>
    <cellStyle name="20 % - zvýraznenie3 2 3 4 2 2" xfId="1597"/>
    <cellStyle name="20 % - zvýraznenie3 2 3 4 2 2 2" xfId="25405"/>
    <cellStyle name="20 % - zvýraznenie3 2 3 4 2 3" xfId="1598"/>
    <cellStyle name="20 % - zvýraznenie3 2 3 4 2 3 2" xfId="25406"/>
    <cellStyle name="20 % - zvýraznenie3 2 3 4 2 4" xfId="25404"/>
    <cellStyle name="20 % - zvýraznenie3 2 3 4 3" xfId="1599"/>
    <cellStyle name="20 % - zvýraznenie3 2 3 4 3 2" xfId="25407"/>
    <cellStyle name="20 % - zvýraznenie3 2 3 4 4" xfId="1600"/>
    <cellStyle name="20 % - zvýraznenie3 2 3 4 4 2" xfId="25408"/>
    <cellStyle name="20 % - zvýraznenie3 2 3 4 5" xfId="25403"/>
    <cellStyle name="20 % - zvýraznenie3 2 3 5" xfId="1601"/>
    <cellStyle name="20 % - zvýraznenie3 2 3 5 2" xfId="1602"/>
    <cellStyle name="20 % - zvýraznenie3 2 3 5 2 2" xfId="1603"/>
    <cellStyle name="20 % - zvýraznenie3 2 3 5 2 2 2" xfId="25411"/>
    <cellStyle name="20 % - zvýraznenie3 2 3 5 2 3" xfId="1604"/>
    <cellStyle name="20 % - zvýraznenie3 2 3 5 2 3 2" xfId="25412"/>
    <cellStyle name="20 % - zvýraznenie3 2 3 5 2 4" xfId="25410"/>
    <cellStyle name="20 % - zvýraznenie3 2 3 5 3" xfId="1605"/>
    <cellStyle name="20 % - zvýraznenie3 2 3 5 3 2" xfId="25413"/>
    <cellStyle name="20 % - zvýraznenie3 2 3 5 4" xfId="1606"/>
    <cellStyle name="20 % - zvýraznenie3 2 3 5 4 2" xfId="25414"/>
    <cellStyle name="20 % - zvýraznenie3 2 3 5 5" xfId="25409"/>
    <cellStyle name="20 % - zvýraznenie3 2 3 6" xfId="1607"/>
    <cellStyle name="20 % - zvýraznenie3 2 3 6 2" xfId="1608"/>
    <cellStyle name="20 % - zvýraznenie3 2 3 6 2 2" xfId="25416"/>
    <cellStyle name="20 % - zvýraznenie3 2 3 6 3" xfId="1609"/>
    <cellStyle name="20 % - zvýraznenie3 2 3 6 3 2" xfId="25417"/>
    <cellStyle name="20 % - zvýraznenie3 2 3 6 4" xfId="25415"/>
    <cellStyle name="20 % - zvýraznenie3 2 3 7" xfId="1610"/>
    <cellStyle name="20 % - zvýraznenie3 2 3 7 2" xfId="25418"/>
    <cellStyle name="20 % - zvýraznenie3 2 3 8" xfId="1611"/>
    <cellStyle name="20 % - zvýraznenie3 2 3 8 2" xfId="25419"/>
    <cellStyle name="20 % - zvýraznenie3 2 3 9" xfId="25360"/>
    <cellStyle name="20 % - zvýraznenie3 2 4" xfId="1612"/>
    <cellStyle name="20 % - zvýraznenie3 2 4 2" xfId="1613"/>
    <cellStyle name="20 % - zvýraznenie3 2 4 2 2" xfId="1614"/>
    <cellStyle name="20 % - zvýraznenie3 2 4 2 2 2" xfId="1615"/>
    <cellStyle name="20 % - zvýraznenie3 2 4 2 2 2 2" xfId="1616"/>
    <cellStyle name="20 % - zvýraznenie3 2 4 2 2 2 2 2" xfId="25424"/>
    <cellStyle name="20 % - zvýraznenie3 2 4 2 2 2 3" xfId="1617"/>
    <cellStyle name="20 % - zvýraznenie3 2 4 2 2 2 3 2" xfId="25425"/>
    <cellStyle name="20 % - zvýraznenie3 2 4 2 2 2 4" xfId="25423"/>
    <cellStyle name="20 % - zvýraznenie3 2 4 2 2 3" xfId="1618"/>
    <cellStyle name="20 % - zvýraznenie3 2 4 2 2 3 2" xfId="25426"/>
    <cellStyle name="20 % - zvýraznenie3 2 4 2 2 4" xfId="1619"/>
    <cellStyle name="20 % - zvýraznenie3 2 4 2 2 4 2" xfId="25427"/>
    <cellStyle name="20 % - zvýraznenie3 2 4 2 2 5" xfId="25422"/>
    <cellStyle name="20 % - zvýraznenie3 2 4 2 3" xfId="1620"/>
    <cellStyle name="20 % - zvýraznenie3 2 4 2 3 2" xfId="1621"/>
    <cellStyle name="20 % - zvýraznenie3 2 4 2 3 2 2" xfId="25429"/>
    <cellStyle name="20 % - zvýraznenie3 2 4 2 3 3" xfId="1622"/>
    <cellStyle name="20 % - zvýraznenie3 2 4 2 3 3 2" xfId="25430"/>
    <cellStyle name="20 % - zvýraznenie3 2 4 2 3 4" xfId="25428"/>
    <cellStyle name="20 % - zvýraznenie3 2 4 2 4" xfId="1623"/>
    <cellStyle name="20 % - zvýraznenie3 2 4 2 4 2" xfId="25431"/>
    <cellStyle name="20 % - zvýraznenie3 2 4 2 5" xfId="1624"/>
    <cellStyle name="20 % - zvýraznenie3 2 4 2 5 2" xfId="25432"/>
    <cellStyle name="20 % - zvýraznenie3 2 4 2 6" xfId="25421"/>
    <cellStyle name="20 % - zvýraznenie3 2 4 3" xfId="1625"/>
    <cellStyle name="20 % - zvýraznenie3 2 4 3 2" xfId="1626"/>
    <cellStyle name="20 % - zvýraznenie3 2 4 3 2 2" xfId="1627"/>
    <cellStyle name="20 % - zvýraznenie3 2 4 3 2 2 2" xfId="25435"/>
    <cellStyle name="20 % - zvýraznenie3 2 4 3 2 3" xfId="1628"/>
    <cellStyle name="20 % - zvýraznenie3 2 4 3 2 3 2" xfId="25436"/>
    <cellStyle name="20 % - zvýraznenie3 2 4 3 2 4" xfId="25434"/>
    <cellStyle name="20 % - zvýraznenie3 2 4 3 3" xfId="1629"/>
    <cellStyle name="20 % - zvýraznenie3 2 4 3 3 2" xfId="25437"/>
    <cellStyle name="20 % - zvýraznenie3 2 4 3 4" xfId="1630"/>
    <cellStyle name="20 % - zvýraznenie3 2 4 3 4 2" xfId="25438"/>
    <cellStyle name="20 % - zvýraznenie3 2 4 3 5" xfId="25433"/>
    <cellStyle name="20 % - zvýraznenie3 2 4 4" xfId="1631"/>
    <cellStyle name="20 % - zvýraznenie3 2 4 4 2" xfId="1632"/>
    <cellStyle name="20 % - zvýraznenie3 2 4 4 2 2" xfId="1633"/>
    <cellStyle name="20 % - zvýraznenie3 2 4 4 2 2 2" xfId="25441"/>
    <cellStyle name="20 % - zvýraznenie3 2 4 4 2 3" xfId="1634"/>
    <cellStyle name="20 % - zvýraznenie3 2 4 4 2 3 2" xfId="25442"/>
    <cellStyle name="20 % - zvýraznenie3 2 4 4 2 4" xfId="25440"/>
    <cellStyle name="20 % - zvýraznenie3 2 4 4 3" xfId="1635"/>
    <cellStyle name="20 % - zvýraznenie3 2 4 4 3 2" xfId="25443"/>
    <cellStyle name="20 % - zvýraznenie3 2 4 4 4" xfId="1636"/>
    <cellStyle name="20 % - zvýraznenie3 2 4 4 4 2" xfId="25444"/>
    <cellStyle name="20 % - zvýraznenie3 2 4 4 5" xfId="25439"/>
    <cellStyle name="20 % - zvýraznenie3 2 4 5" xfId="1637"/>
    <cellStyle name="20 % - zvýraznenie3 2 4 5 2" xfId="1638"/>
    <cellStyle name="20 % - zvýraznenie3 2 4 5 2 2" xfId="25446"/>
    <cellStyle name="20 % - zvýraznenie3 2 4 5 3" xfId="1639"/>
    <cellStyle name="20 % - zvýraznenie3 2 4 5 3 2" xfId="25447"/>
    <cellStyle name="20 % - zvýraznenie3 2 4 5 4" xfId="25445"/>
    <cellStyle name="20 % - zvýraznenie3 2 4 6" xfId="1640"/>
    <cellStyle name="20 % - zvýraznenie3 2 4 6 2" xfId="25448"/>
    <cellStyle name="20 % - zvýraznenie3 2 4 7" xfId="1641"/>
    <cellStyle name="20 % - zvýraznenie3 2 4 7 2" xfId="25449"/>
    <cellStyle name="20 % - zvýraznenie3 2 4 8" xfId="25420"/>
    <cellStyle name="20 % - zvýraznenie3 2 5" xfId="1642"/>
    <cellStyle name="20 % - zvýraznenie3 2 5 2" xfId="1643"/>
    <cellStyle name="20 % - zvýraznenie3 2 5 2 2" xfId="1644"/>
    <cellStyle name="20 % - zvýraznenie3 2 5 2 2 2" xfId="1645"/>
    <cellStyle name="20 % - zvýraznenie3 2 5 2 2 2 2" xfId="25453"/>
    <cellStyle name="20 % - zvýraznenie3 2 5 2 2 3" xfId="1646"/>
    <cellStyle name="20 % - zvýraznenie3 2 5 2 2 3 2" xfId="25454"/>
    <cellStyle name="20 % - zvýraznenie3 2 5 2 2 4" xfId="25452"/>
    <cellStyle name="20 % - zvýraznenie3 2 5 2 3" xfId="1647"/>
    <cellStyle name="20 % - zvýraznenie3 2 5 2 3 2" xfId="25455"/>
    <cellStyle name="20 % - zvýraznenie3 2 5 2 4" xfId="1648"/>
    <cellStyle name="20 % - zvýraznenie3 2 5 2 4 2" xfId="25456"/>
    <cellStyle name="20 % - zvýraznenie3 2 5 2 5" xfId="25451"/>
    <cellStyle name="20 % - zvýraznenie3 2 5 3" xfId="1649"/>
    <cellStyle name="20 % - zvýraznenie3 2 5 3 2" xfId="1650"/>
    <cellStyle name="20 % - zvýraznenie3 2 5 3 2 2" xfId="25458"/>
    <cellStyle name="20 % - zvýraznenie3 2 5 3 3" xfId="1651"/>
    <cellStyle name="20 % - zvýraznenie3 2 5 3 3 2" xfId="25459"/>
    <cellStyle name="20 % - zvýraznenie3 2 5 3 4" xfId="25457"/>
    <cellStyle name="20 % - zvýraznenie3 2 5 4" xfId="1652"/>
    <cellStyle name="20 % - zvýraznenie3 2 5 4 2" xfId="25460"/>
    <cellStyle name="20 % - zvýraznenie3 2 5 5" xfId="1653"/>
    <cellStyle name="20 % - zvýraznenie3 2 5 5 2" xfId="25461"/>
    <cellStyle name="20 % - zvýraznenie3 2 5 6" xfId="25450"/>
    <cellStyle name="20 % - zvýraznenie3 2 6" xfId="1654"/>
    <cellStyle name="20 % - zvýraznenie3 2 6 2" xfId="1655"/>
    <cellStyle name="20 % - zvýraznenie3 2 6 2 2" xfId="1656"/>
    <cellStyle name="20 % - zvýraznenie3 2 6 2 2 2" xfId="25464"/>
    <cellStyle name="20 % - zvýraznenie3 2 6 2 3" xfId="1657"/>
    <cellStyle name="20 % - zvýraznenie3 2 6 2 3 2" xfId="25465"/>
    <cellStyle name="20 % - zvýraznenie3 2 6 2 4" xfId="25463"/>
    <cellStyle name="20 % - zvýraznenie3 2 6 3" xfId="1658"/>
    <cellStyle name="20 % - zvýraznenie3 2 6 3 2" xfId="25466"/>
    <cellStyle name="20 % - zvýraznenie3 2 6 4" xfId="1659"/>
    <cellStyle name="20 % - zvýraznenie3 2 6 4 2" xfId="25467"/>
    <cellStyle name="20 % - zvýraznenie3 2 6 5" xfId="25462"/>
    <cellStyle name="20 % - zvýraznenie3 2 7" xfId="1660"/>
    <cellStyle name="20 % - zvýraznenie3 2 7 2" xfId="1661"/>
    <cellStyle name="20 % - zvýraznenie3 2 7 2 2" xfId="1662"/>
    <cellStyle name="20 % - zvýraznenie3 2 7 2 2 2" xfId="25470"/>
    <cellStyle name="20 % - zvýraznenie3 2 7 2 3" xfId="1663"/>
    <cellStyle name="20 % - zvýraznenie3 2 7 2 3 2" xfId="25471"/>
    <cellStyle name="20 % - zvýraznenie3 2 7 2 4" xfId="25469"/>
    <cellStyle name="20 % - zvýraznenie3 2 7 3" xfId="1664"/>
    <cellStyle name="20 % - zvýraznenie3 2 7 3 2" xfId="25472"/>
    <cellStyle name="20 % - zvýraznenie3 2 7 4" xfId="1665"/>
    <cellStyle name="20 % - zvýraznenie3 2 7 4 2" xfId="25473"/>
    <cellStyle name="20 % - zvýraznenie3 2 7 5" xfId="25468"/>
    <cellStyle name="20 % - zvýraznenie3 2 8" xfId="1666"/>
    <cellStyle name="20 % - zvýraznenie3 2 8 2" xfId="1667"/>
    <cellStyle name="20 % - zvýraznenie3 2 8 2 2" xfId="25475"/>
    <cellStyle name="20 % - zvýraznenie3 2 8 3" xfId="1668"/>
    <cellStyle name="20 % - zvýraznenie3 2 8 3 2" xfId="25476"/>
    <cellStyle name="20 % - zvýraznenie3 2 8 4" xfId="25474"/>
    <cellStyle name="20 % - zvýraznenie3 2 9" xfId="1669"/>
    <cellStyle name="20 % - zvýraznenie3 2 9 2" xfId="25477"/>
    <cellStyle name="20 % - zvýraznenie3 3" xfId="1670"/>
    <cellStyle name="20 % - zvýraznenie3 3 10" xfId="1671"/>
    <cellStyle name="20 % - zvýraznenie3 3 10 2" xfId="25479"/>
    <cellStyle name="20 % - zvýraznenie3 3 11" xfId="25478"/>
    <cellStyle name="20 % - zvýraznenie3 3 2" xfId="1672"/>
    <cellStyle name="20 % - zvýraznenie3 3 2 10" xfId="25480"/>
    <cellStyle name="20 % - zvýraznenie3 3 2 2" xfId="1673"/>
    <cellStyle name="20 % - zvýraznenie3 3 2 2 2" xfId="1674"/>
    <cellStyle name="20 % - zvýraznenie3 3 2 2 2 2" xfId="1675"/>
    <cellStyle name="20 % - zvýraznenie3 3 2 2 2 2 2" xfId="1676"/>
    <cellStyle name="20 % - zvýraznenie3 3 2 2 2 2 2 2" xfId="1677"/>
    <cellStyle name="20 % - zvýraznenie3 3 2 2 2 2 2 2 2" xfId="1678"/>
    <cellStyle name="20 % - zvýraznenie3 3 2 2 2 2 2 2 2 2" xfId="25486"/>
    <cellStyle name="20 % - zvýraznenie3 3 2 2 2 2 2 2 3" xfId="1679"/>
    <cellStyle name="20 % - zvýraznenie3 3 2 2 2 2 2 2 3 2" xfId="25487"/>
    <cellStyle name="20 % - zvýraznenie3 3 2 2 2 2 2 2 4" xfId="25485"/>
    <cellStyle name="20 % - zvýraznenie3 3 2 2 2 2 2 3" xfId="1680"/>
    <cellStyle name="20 % - zvýraznenie3 3 2 2 2 2 2 3 2" xfId="25488"/>
    <cellStyle name="20 % - zvýraznenie3 3 2 2 2 2 2 4" xfId="1681"/>
    <cellStyle name="20 % - zvýraznenie3 3 2 2 2 2 2 4 2" xfId="25489"/>
    <cellStyle name="20 % - zvýraznenie3 3 2 2 2 2 2 5" xfId="25484"/>
    <cellStyle name="20 % - zvýraznenie3 3 2 2 2 2 3" xfId="1682"/>
    <cellStyle name="20 % - zvýraznenie3 3 2 2 2 2 3 2" xfId="1683"/>
    <cellStyle name="20 % - zvýraznenie3 3 2 2 2 2 3 2 2" xfId="25491"/>
    <cellStyle name="20 % - zvýraznenie3 3 2 2 2 2 3 3" xfId="1684"/>
    <cellStyle name="20 % - zvýraznenie3 3 2 2 2 2 3 3 2" xfId="25492"/>
    <cellStyle name="20 % - zvýraznenie3 3 2 2 2 2 3 4" xfId="25490"/>
    <cellStyle name="20 % - zvýraznenie3 3 2 2 2 2 4" xfId="1685"/>
    <cellStyle name="20 % - zvýraznenie3 3 2 2 2 2 4 2" xfId="25493"/>
    <cellStyle name="20 % - zvýraznenie3 3 2 2 2 2 5" xfId="1686"/>
    <cellStyle name="20 % - zvýraznenie3 3 2 2 2 2 5 2" xfId="25494"/>
    <cellStyle name="20 % - zvýraznenie3 3 2 2 2 2 6" xfId="25483"/>
    <cellStyle name="20 % - zvýraznenie3 3 2 2 2 3" xfId="1687"/>
    <cellStyle name="20 % - zvýraznenie3 3 2 2 2 3 2" xfId="1688"/>
    <cellStyle name="20 % - zvýraznenie3 3 2 2 2 3 2 2" xfId="1689"/>
    <cellStyle name="20 % - zvýraznenie3 3 2 2 2 3 2 2 2" xfId="25497"/>
    <cellStyle name="20 % - zvýraznenie3 3 2 2 2 3 2 3" xfId="1690"/>
    <cellStyle name="20 % - zvýraznenie3 3 2 2 2 3 2 3 2" xfId="25498"/>
    <cellStyle name="20 % - zvýraznenie3 3 2 2 2 3 2 4" xfId="25496"/>
    <cellStyle name="20 % - zvýraznenie3 3 2 2 2 3 3" xfId="1691"/>
    <cellStyle name="20 % - zvýraznenie3 3 2 2 2 3 3 2" xfId="25499"/>
    <cellStyle name="20 % - zvýraznenie3 3 2 2 2 3 4" xfId="1692"/>
    <cellStyle name="20 % - zvýraznenie3 3 2 2 2 3 4 2" xfId="25500"/>
    <cellStyle name="20 % - zvýraznenie3 3 2 2 2 3 5" xfId="25495"/>
    <cellStyle name="20 % - zvýraznenie3 3 2 2 2 4" xfId="1693"/>
    <cellStyle name="20 % - zvýraznenie3 3 2 2 2 4 2" xfId="1694"/>
    <cellStyle name="20 % - zvýraznenie3 3 2 2 2 4 2 2" xfId="1695"/>
    <cellStyle name="20 % - zvýraznenie3 3 2 2 2 4 2 2 2" xfId="25503"/>
    <cellStyle name="20 % - zvýraznenie3 3 2 2 2 4 2 3" xfId="1696"/>
    <cellStyle name="20 % - zvýraznenie3 3 2 2 2 4 2 3 2" xfId="25504"/>
    <cellStyle name="20 % - zvýraznenie3 3 2 2 2 4 2 4" xfId="25502"/>
    <cellStyle name="20 % - zvýraznenie3 3 2 2 2 4 3" xfId="1697"/>
    <cellStyle name="20 % - zvýraznenie3 3 2 2 2 4 3 2" xfId="25505"/>
    <cellStyle name="20 % - zvýraznenie3 3 2 2 2 4 4" xfId="1698"/>
    <cellStyle name="20 % - zvýraznenie3 3 2 2 2 4 4 2" xfId="25506"/>
    <cellStyle name="20 % - zvýraznenie3 3 2 2 2 4 5" xfId="25501"/>
    <cellStyle name="20 % - zvýraznenie3 3 2 2 2 5" xfId="1699"/>
    <cellStyle name="20 % - zvýraznenie3 3 2 2 2 5 2" xfId="1700"/>
    <cellStyle name="20 % - zvýraznenie3 3 2 2 2 5 2 2" xfId="25508"/>
    <cellStyle name="20 % - zvýraznenie3 3 2 2 2 5 3" xfId="1701"/>
    <cellStyle name="20 % - zvýraznenie3 3 2 2 2 5 3 2" xfId="25509"/>
    <cellStyle name="20 % - zvýraznenie3 3 2 2 2 5 4" xfId="25507"/>
    <cellStyle name="20 % - zvýraznenie3 3 2 2 2 6" xfId="1702"/>
    <cellStyle name="20 % - zvýraznenie3 3 2 2 2 6 2" xfId="25510"/>
    <cellStyle name="20 % - zvýraznenie3 3 2 2 2 7" xfId="1703"/>
    <cellStyle name="20 % - zvýraznenie3 3 2 2 2 7 2" xfId="25511"/>
    <cellStyle name="20 % - zvýraznenie3 3 2 2 2 8" xfId="25482"/>
    <cellStyle name="20 % - zvýraznenie3 3 2 2 3" xfId="1704"/>
    <cellStyle name="20 % - zvýraznenie3 3 2 2 3 2" xfId="1705"/>
    <cellStyle name="20 % - zvýraznenie3 3 2 2 3 2 2" xfId="1706"/>
    <cellStyle name="20 % - zvýraznenie3 3 2 2 3 2 2 2" xfId="1707"/>
    <cellStyle name="20 % - zvýraznenie3 3 2 2 3 2 2 2 2" xfId="25515"/>
    <cellStyle name="20 % - zvýraznenie3 3 2 2 3 2 2 3" xfId="1708"/>
    <cellStyle name="20 % - zvýraznenie3 3 2 2 3 2 2 3 2" xfId="25516"/>
    <cellStyle name="20 % - zvýraznenie3 3 2 2 3 2 2 4" xfId="25514"/>
    <cellStyle name="20 % - zvýraznenie3 3 2 2 3 2 3" xfId="1709"/>
    <cellStyle name="20 % - zvýraznenie3 3 2 2 3 2 3 2" xfId="25517"/>
    <cellStyle name="20 % - zvýraznenie3 3 2 2 3 2 4" xfId="1710"/>
    <cellStyle name="20 % - zvýraznenie3 3 2 2 3 2 4 2" xfId="25518"/>
    <cellStyle name="20 % - zvýraznenie3 3 2 2 3 2 5" xfId="25513"/>
    <cellStyle name="20 % - zvýraznenie3 3 2 2 3 3" xfId="1711"/>
    <cellStyle name="20 % - zvýraznenie3 3 2 2 3 3 2" xfId="1712"/>
    <cellStyle name="20 % - zvýraznenie3 3 2 2 3 3 2 2" xfId="25520"/>
    <cellStyle name="20 % - zvýraznenie3 3 2 2 3 3 3" xfId="1713"/>
    <cellStyle name="20 % - zvýraznenie3 3 2 2 3 3 3 2" xfId="25521"/>
    <cellStyle name="20 % - zvýraznenie3 3 2 2 3 3 4" xfId="25519"/>
    <cellStyle name="20 % - zvýraznenie3 3 2 2 3 4" xfId="1714"/>
    <cellStyle name="20 % - zvýraznenie3 3 2 2 3 4 2" xfId="25522"/>
    <cellStyle name="20 % - zvýraznenie3 3 2 2 3 5" xfId="1715"/>
    <cellStyle name="20 % - zvýraznenie3 3 2 2 3 5 2" xfId="25523"/>
    <cellStyle name="20 % - zvýraznenie3 3 2 2 3 6" xfId="25512"/>
    <cellStyle name="20 % - zvýraznenie3 3 2 2 4" xfId="1716"/>
    <cellStyle name="20 % - zvýraznenie3 3 2 2 4 2" xfId="1717"/>
    <cellStyle name="20 % - zvýraznenie3 3 2 2 4 2 2" xfId="1718"/>
    <cellStyle name="20 % - zvýraznenie3 3 2 2 4 2 2 2" xfId="25526"/>
    <cellStyle name="20 % - zvýraznenie3 3 2 2 4 2 3" xfId="1719"/>
    <cellStyle name="20 % - zvýraznenie3 3 2 2 4 2 3 2" xfId="25527"/>
    <cellStyle name="20 % - zvýraznenie3 3 2 2 4 2 4" xfId="25525"/>
    <cellStyle name="20 % - zvýraznenie3 3 2 2 4 3" xfId="1720"/>
    <cellStyle name="20 % - zvýraznenie3 3 2 2 4 3 2" xfId="25528"/>
    <cellStyle name="20 % - zvýraznenie3 3 2 2 4 4" xfId="1721"/>
    <cellStyle name="20 % - zvýraznenie3 3 2 2 4 4 2" xfId="25529"/>
    <cellStyle name="20 % - zvýraznenie3 3 2 2 4 5" xfId="25524"/>
    <cellStyle name="20 % - zvýraznenie3 3 2 2 5" xfId="1722"/>
    <cellStyle name="20 % - zvýraznenie3 3 2 2 5 2" xfId="1723"/>
    <cellStyle name="20 % - zvýraznenie3 3 2 2 5 2 2" xfId="1724"/>
    <cellStyle name="20 % - zvýraznenie3 3 2 2 5 2 2 2" xfId="25532"/>
    <cellStyle name="20 % - zvýraznenie3 3 2 2 5 2 3" xfId="1725"/>
    <cellStyle name="20 % - zvýraznenie3 3 2 2 5 2 3 2" xfId="25533"/>
    <cellStyle name="20 % - zvýraznenie3 3 2 2 5 2 4" xfId="25531"/>
    <cellStyle name="20 % - zvýraznenie3 3 2 2 5 3" xfId="1726"/>
    <cellStyle name="20 % - zvýraznenie3 3 2 2 5 3 2" xfId="25534"/>
    <cellStyle name="20 % - zvýraznenie3 3 2 2 5 4" xfId="1727"/>
    <cellStyle name="20 % - zvýraznenie3 3 2 2 5 4 2" xfId="25535"/>
    <cellStyle name="20 % - zvýraznenie3 3 2 2 5 5" xfId="25530"/>
    <cellStyle name="20 % - zvýraznenie3 3 2 2 6" xfId="1728"/>
    <cellStyle name="20 % - zvýraznenie3 3 2 2 6 2" xfId="1729"/>
    <cellStyle name="20 % - zvýraznenie3 3 2 2 6 2 2" xfId="25537"/>
    <cellStyle name="20 % - zvýraznenie3 3 2 2 6 3" xfId="1730"/>
    <cellStyle name="20 % - zvýraznenie3 3 2 2 6 3 2" xfId="25538"/>
    <cellStyle name="20 % - zvýraznenie3 3 2 2 6 4" xfId="25536"/>
    <cellStyle name="20 % - zvýraznenie3 3 2 2 7" xfId="1731"/>
    <cellStyle name="20 % - zvýraznenie3 3 2 2 7 2" xfId="25539"/>
    <cellStyle name="20 % - zvýraznenie3 3 2 2 8" xfId="1732"/>
    <cellStyle name="20 % - zvýraznenie3 3 2 2 8 2" xfId="25540"/>
    <cellStyle name="20 % - zvýraznenie3 3 2 2 9" xfId="25481"/>
    <cellStyle name="20 % - zvýraznenie3 3 2 3" xfId="1733"/>
    <cellStyle name="20 % - zvýraznenie3 3 2 3 2" xfId="1734"/>
    <cellStyle name="20 % - zvýraznenie3 3 2 3 2 2" xfId="1735"/>
    <cellStyle name="20 % - zvýraznenie3 3 2 3 2 2 2" xfId="1736"/>
    <cellStyle name="20 % - zvýraznenie3 3 2 3 2 2 2 2" xfId="1737"/>
    <cellStyle name="20 % - zvýraznenie3 3 2 3 2 2 2 2 2" xfId="25545"/>
    <cellStyle name="20 % - zvýraznenie3 3 2 3 2 2 2 3" xfId="1738"/>
    <cellStyle name="20 % - zvýraznenie3 3 2 3 2 2 2 3 2" xfId="25546"/>
    <cellStyle name="20 % - zvýraznenie3 3 2 3 2 2 2 4" xfId="25544"/>
    <cellStyle name="20 % - zvýraznenie3 3 2 3 2 2 3" xfId="1739"/>
    <cellStyle name="20 % - zvýraznenie3 3 2 3 2 2 3 2" xfId="25547"/>
    <cellStyle name="20 % - zvýraznenie3 3 2 3 2 2 4" xfId="1740"/>
    <cellStyle name="20 % - zvýraznenie3 3 2 3 2 2 4 2" xfId="25548"/>
    <cellStyle name="20 % - zvýraznenie3 3 2 3 2 2 5" xfId="25543"/>
    <cellStyle name="20 % - zvýraznenie3 3 2 3 2 3" xfId="1741"/>
    <cellStyle name="20 % - zvýraznenie3 3 2 3 2 3 2" xfId="1742"/>
    <cellStyle name="20 % - zvýraznenie3 3 2 3 2 3 2 2" xfId="25550"/>
    <cellStyle name="20 % - zvýraznenie3 3 2 3 2 3 3" xfId="1743"/>
    <cellStyle name="20 % - zvýraznenie3 3 2 3 2 3 3 2" xfId="25551"/>
    <cellStyle name="20 % - zvýraznenie3 3 2 3 2 3 4" xfId="25549"/>
    <cellStyle name="20 % - zvýraznenie3 3 2 3 2 4" xfId="1744"/>
    <cellStyle name="20 % - zvýraznenie3 3 2 3 2 4 2" xfId="25552"/>
    <cellStyle name="20 % - zvýraznenie3 3 2 3 2 5" xfId="1745"/>
    <cellStyle name="20 % - zvýraznenie3 3 2 3 2 5 2" xfId="25553"/>
    <cellStyle name="20 % - zvýraznenie3 3 2 3 2 6" xfId="25542"/>
    <cellStyle name="20 % - zvýraznenie3 3 2 3 3" xfId="1746"/>
    <cellStyle name="20 % - zvýraznenie3 3 2 3 3 2" xfId="1747"/>
    <cellStyle name="20 % - zvýraznenie3 3 2 3 3 2 2" xfId="1748"/>
    <cellStyle name="20 % - zvýraznenie3 3 2 3 3 2 2 2" xfId="25556"/>
    <cellStyle name="20 % - zvýraznenie3 3 2 3 3 2 3" xfId="1749"/>
    <cellStyle name="20 % - zvýraznenie3 3 2 3 3 2 3 2" xfId="25557"/>
    <cellStyle name="20 % - zvýraznenie3 3 2 3 3 2 4" xfId="25555"/>
    <cellStyle name="20 % - zvýraznenie3 3 2 3 3 3" xfId="1750"/>
    <cellStyle name="20 % - zvýraznenie3 3 2 3 3 3 2" xfId="25558"/>
    <cellStyle name="20 % - zvýraznenie3 3 2 3 3 4" xfId="1751"/>
    <cellStyle name="20 % - zvýraznenie3 3 2 3 3 4 2" xfId="25559"/>
    <cellStyle name="20 % - zvýraznenie3 3 2 3 3 5" xfId="25554"/>
    <cellStyle name="20 % - zvýraznenie3 3 2 3 4" xfId="1752"/>
    <cellStyle name="20 % - zvýraznenie3 3 2 3 4 2" xfId="1753"/>
    <cellStyle name="20 % - zvýraznenie3 3 2 3 4 2 2" xfId="1754"/>
    <cellStyle name="20 % - zvýraznenie3 3 2 3 4 2 2 2" xfId="25562"/>
    <cellStyle name="20 % - zvýraznenie3 3 2 3 4 2 3" xfId="1755"/>
    <cellStyle name="20 % - zvýraznenie3 3 2 3 4 2 3 2" xfId="25563"/>
    <cellStyle name="20 % - zvýraznenie3 3 2 3 4 2 4" xfId="25561"/>
    <cellStyle name="20 % - zvýraznenie3 3 2 3 4 3" xfId="1756"/>
    <cellStyle name="20 % - zvýraznenie3 3 2 3 4 3 2" xfId="25564"/>
    <cellStyle name="20 % - zvýraznenie3 3 2 3 4 4" xfId="1757"/>
    <cellStyle name="20 % - zvýraznenie3 3 2 3 4 4 2" xfId="25565"/>
    <cellStyle name="20 % - zvýraznenie3 3 2 3 4 5" xfId="25560"/>
    <cellStyle name="20 % - zvýraznenie3 3 2 3 5" xfId="1758"/>
    <cellStyle name="20 % - zvýraznenie3 3 2 3 5 2" xfId="1759"/>
    <cellStyle name="20 % - zvýraznenie3 3 2 3 5 2 2" xfId="25567"/>
    <cellStyle name="20 % - zvýraznenie3 3 2 3 5 3" xfId="1760"/>
    <cellStyle name="20 % - zvýraznenie3 3 2 3 5 3 2" xfId="25568"/>
    <cellStyle name="20 % - zvýraznenie3 3 2 3 5 4" xfId="25566"/>
    <cellStyle name="20 % - zvýraznenie3 3 2 3 6" xfId="1761"/>
    <cellStyle name="20 % - zvýraznenie3 3 2 3 6 2" xfId="25569"/>
    <cellStyle name="20 % - zvýraznenie3 3 2 3 7" xfId="1762"/>
    <cellStyle name="20 % - zvýraznenie3 3 2 3 7 2" xfId="25570"/>
    <cellStyle name="20 % - zvýraznenie3 3 2 3 8" xfId="25541"/>
    <cellStyle name="20 % - zvýraznenie3 3 2 4" xfId="1763"/>
    <cellStyle name="20 % - zvýraznenie3 3 2 4 2" xfId="1764"/>
    <cellStyle name="20 % - zvýraznenie3 3 2 4 2 2" xfId="1765"/>
    <cellStyle name="20 % - zvýraznenie3 3 2 4 2 2 2" xfId="1766"/>
    <cellStyle name="20 % - zvýraznenie3 3 2 4 2 2 2 2" xfId="25574"/>
    <cellStyle name="20 % - zvýraznenie3 3 2 4 2 2 3" xfId="1767"/>
    <cellStyle name="20 % - zvýraznenie3 3 2 4 2 2 3 2" xfId="25575"/>
    <cellStyle name="20 % - zvýraznenie3 3 2 4 2 2 4" xfId="25573"/>
    <cellStyle name="20 % - zvýraznenie3 3 2 4 2 3" xfId="1768"/>
    <cellStyle name="20 % - zvýraznenie3 3 2 4 2 3 2" xfId="25576"/>
    <cellStyle name="20 % - zvýraznenie3 3 2 4 2 4" xfId="1769"/>
    <cellStyle name="20 % - zvýraznenie3 3 2 4 2 4 2" xfId="25577"/>
    <cellStyle name="20 % - zvýraznenie3 3 2 4 2 5" xfId="25572"/>
    <cellStyle name="20 % - zvýraznenie3 3 2 4 3" xfId="1770"/>
    <cellStyle name="20 % - zvýraznenie3 3 2 4 3 2" xfId="1771"/>
    <cellStyle name="20 % - zvýraznenie3 3 2 4 3 2 2" xfId="25579"/>
    <cellStyle name="20 % - zvýraznenie3 3 2 4 3 3" xfId="1772"/>
    <cellStyle name="20 % - zvýraznenie3 3 2 4 3 3 2" xfId="25580"/>
    <cellStyle name="20 % - zvýraznenie3 3 2 4 3 4" xfId="25578"/>
    <cellStyle name="20 % - zvýraznenie3 3 2 4 4" xfId="1773"/>
    <cellStyle name="20 % - zvýraznenie3 3 2 4 4 2" xfId="25581"/>
    <cellStyle name="20 % - zvýraznenie3 3 2 4 5" xfId="1774"/>
    <cellStyle name="20 % - zvýraznenie3 3 2 4 5 2" xfId="25582"/>
    <cellStyle name="20 % - zvýraznenie3 3 2 4 6" xfId="25571"/>
    <cellStyle name="20 % - zvýraznenie3 3 2 5" xfId="1775"/>
    <cellStyle name="20 % - zvýraznenie3 3 2 5 2" xfId="1776"/>
    <cellStyle name="20 % - zvýraznenie3 3 2 5 2 2" xfId="1777"/>
    <cellStyle name="20 % - zvýraznenie3 3 2 5 2 2 2" xfId="25585"/>
    <cellStyle name="20 % - zvýraznenie3 3 2 5 2 3" xfId="1778"/>
    <cellStyle name="20 % - zvýraznenie3 3 2 5 2 3 2" xfId="25586"/>
    <cellStyle name="20 % - zvýraznenie3 3 2 5 2 4" xfId="25584"/>
    <cellStyle name="20 % - zvýraznenie3 3 2 5 3" xfId="1779"/>
    <cellStyle name="20 % - zvýraznenie3 3 2 5 3 2" xfId="25587"/>
    <cellStyle name="20 % - zvýraznenie3 3 2 5 4" xfId="1780"/>
    <cellStyle name="20 % - zvýraznenie3 3 2 5 4 2" xfId="25588"/>
    <cellStyle name="20 % - zvýraznenie3 3 2 5 5" xfId="25583"/>
    <cellStyle name="20 % - zvýraznenie3 3 2 6" xfId="1781"/>
    <cellStyle name="20 % - zvýraznenie3 3 2 6 2" xfId="1782"/>
    <cellStyle name="20 % - zvýraznenie3 3 2 6 2 2" xfId="1783"/>
    <cellStyle name="20 % - zvýraznenie3 3 2 6 2 2 2" xfId="25591"/>
    <cellStyle name="20 % - zvýraznenie3 3 2 6 2 3" xfId="1784"/>
    <cellStyle name="20 % - zvýraznenie3 3 2 6 2 3 2" xfId="25592"/>
    <cellStyle name="20 % - zvýraznenie3 3 2 6 2 4" xfId="25590"/>
    <cellStyle name="20 % - zvýraznenie3 3 2 6 3" xfId="1785"/>
    <cellStyle name="20 % - zvýraznenie3 3 2 6 3 2" xfId="25593"/>
    <cellStyle name="20 % - zvýraznenie3 3 2 6 4" xfId="1786"/>
    <cellStyle name="20 % - zvýraznenie3 3 2 6 4 2" xfId="25594"/>
    <cellStyle name="20 % - zvýraznenie3 3 2 6 5" xfId="25589"/>
    <cellStyle name="20 % - zvýraznenie3 3 2 7" xfId="1787"/>
    <cellStyle name="20 % - zvýraznenie3 3 2 7 2" xfId="1788"/>
    <cellStyle name="20 % - zvýraznenie3 3 2 7 2 2" xfId="25596"/>
    <cellStyle name="20 % - zvýraznenie3 3 2 7 3" xfId="1789"/>
    <cellStyle name="20 % - zvýraznenie3 3 2 7 3 2" xfId="25597"/>
    <cellStyle name="20 % - zvýraznenie3 3 2 7 4" xfId="25595"/>
    <cellStyle name="20 % - zvýraznenie3 3 2 8" xfId="1790"/>
    <cellStyle name="20 % - zvýraznenie3 3 2 8 2" xfId="25598"/>
    <cellStyle name="20 % - zvýraznenie3 3 2 9" xfId="1791"/>
    <cellStyle name="20 % - zvýraznenie3 3 2 9 2" xfId="25599"/>
    <cellStyle name="20 % - zvýraznenie3 3 3" xfId="1792"/>
    <cellStyle name="20 % - zvýraznenie3 3 3 2" xfId="1793"/>
    <cellStyle name="20 % - zvýraznenie3 3 3 2 2" xfId="1794"/>
    <cellStyle name="20 % - zvýraznenie3 3 3 2 2 2" xfId="1795"/>
    <cellStyle name="20 % - zvýraznenie3 3 3 2 2 2 2" xfId="1796"/>
    <cellStyle name="20 % - zvýraznenie3 3 3 2 2 2 2 2" xfId="1797"/>
    <cellStyle name="20 % - zvýraznenie3 3 3 2 2 2 2 2 2" xfId="25605"/>
    <cellStyle name="20 % - zvýraznenie3 3 3 2 2 2 2 3" xfId="1798"/>
    <cellStyle name="20 % - zvýraznenie3 3 3 2 2 2 2 3 2" xfId="25606"/>
    <cellStyle name="20 % - zvýraznenie3 3 3 2 2 2 2 4" xfId="25604"/>
    <cellStyle name="20 % - zvýraznenie3 3 3 2 2 2 3" xfId="1799"/>
    <cellStyle name="20 % - zvýraznenie3 3 3 2 2 2 3 2" xfId="25607"/>
    <cellStyle name="20 % - zvýraznenie3 3 3 2 2 2 4" xfId="1800"/>
    <cellStyle name="20 % - zvýraznenie3 3 3 2 2 2 4 2" xfId="25608"/>
    <cellStyle name="20 % - zvýraznenie3 3 3 2 2 2 5" xfId="25603"/>
    <cellStyle name="20 % - zvýraznenie3 3 3 2 2 3" xfId="1801"/>
    <cellStyle name="20 % - zvýraznenie3 3 3 2 2 3 2" xfId="1802"/>
    <cellStyle name="20 % - zvýraznenie3 3 3 2 2 3 2 2" xfId="25610"/>
    <cellStyle name="20 % - zvýraznenie3 3 3 2 2 3 3" xfId="1803"/>
    <cellStyle name="20 % - zvýraznenie3 3 3 2 2 3 3 2" xfId="25611"/>
    <cellStyle name="20 % - zvýraznenie3 3 3 2 2 3 4" xfId="25609"/>
    <cellStyle name="20 % - zvýraznenie3 3 3 2 2 4" xfId="1804"/>
    <cellStyle name="20 % - zvýraznenie3 3 3 2 2 4 2" xfId="25612"/>
    <cellStyle name="20 % - zvýraznenie3 3 3 2 2 5" xfId="1805"/>
    <cellStyle name="20 % - zvýraznenie3 3 3 2 2 5 2" xfId="25613"/>
    <cellStyle name="20 % - zvýraznenie3 3 3 2 2 6" xfId="25602"/>
    <cellStyle name="20 % - zvýraznenie3 3 3 2 3" xfId="1806"/>
    <cellStyle name="20 % - zvýraznenie3 3 3 2 3 2" xfId="1807"/>
    <cellStyle name="20 % - zvýraznenie3 3 3 2 3 2 2" xfId="1808"/>
    <cellStyle name="20 % - zvýraznenie3 3 3 2 3 2 2 2" xfId="25616"/>
    <cellStyle name="20 % - zvýraznenie3 3 3 2 3 2 3" xfId="1809"/>
    <cellStyle name="20 % - zvýraznenie3 3 3 2 3 2 3 2" xfId="25617"/>
    <cellStyle name="20 % - zvýraznenie3 3 3 2 3 2 4" xfId="25615"/>
    <cellStyle name="20 % - zvýraznenie3 3 3 2 3 3" xfId="1810"/>
    <cellStyle name="20 % - zvýraznenie3 3 3 2 3 3 2" xfId="25618"/>
    <cellStyle name="20 % - zvýraznenie3 3 3 2 3 4" xfId="1811"/>
    <cellStyle name="20 % - zvýraznenie3 3 3 2 3 4 2" xfId="25619"/>
    <cellStyle name="20 % - zvýraznenie3 3 3 2 3 5" xfId="25614"/>
    <cellStyle name="20 % - zvýraznenie3 3 3 2 4" xfId="1812"/>
    <cellStyle name="20 % - zvýraznenie3 3 3 2 4 2" xfId="1813"/>
    <cellStyle name="20 % - zvýraznenie3 3 3 2 4 2 2" xfId="1814"/>
    <cellStyle name="20 % - zvýraznenie3 3 3 2 4 2 2 2" xfId="25622"/>
    <cellStyle name="20 % - zvýraznenie3 3 3 2 4 2 3" xfId="1815"/>
    <cellStyle name="20 % - zvýraznenie3 3 3 2 4 2 3 2" xfId="25623"/>
    <cellStyle name="20 % - zvýraznenie3 3 3 2 4 2 4" xfId="25621"/>
    <cellStyle name="20 % - zvýraznenie3 3 3 2 4 3" xfId="1816"/>
    <cellStyle name="20 % - zvýraznenie3 3 3 2 4 3 2" xfId="25624"/>
    <cellStyle name="20 % - zvýraznenie3 3 3 2 4 4" xfId="1817"/>
    <cellStyle name="20 % - zvýraznenie3 3 3 2 4 4 2" xfId="25625"/>
    <cellStyle name="20 % - zvýraznenie3 3 3 2 4 5" xfId="25620"/>
    <cellStyle name="20 % - zvýraznenie3 3 3 2 5" xfId="1818"/>
    <cellStyle name="20 % - zvýraznenie3 3 3 2 5 2" xfId="1819"/>
    <cellStyle name="20 % - zvýraznenie3 3 3 2 5 2 2" xfId="25627"/>
    <cellStyle name="20 % - zvýraznenie3 3 3 2 5 3" xfId="1820"/>
    <cellStyle name="20 % - zvýraznenie3 3 3 2 5 3 2" xfId="25628"/>
    <cellStyle name="20 % - zvýraznenie3 3 3 2 5 4" xfId="25626"/>
    <cellStyle name="20 % - zvýraznenie3 3 3 2 6" xfId="1821"/>
    <cellStyle name="20 % - zvýraznenie3 3 3 2 6 2" xfId="25629"/>
    <cellStyle name="20 % - zvýraznenie3 3 3 2 7" xfId="1822"/>
    <cellStyle name="20 % - zvýraznenie3 3 3 2 7 2" xfId="25630"/>
    <cellStyle name="20 % - zvýraznenie3 3 3 2 8" xfId="25601"/>
    <cellStyle name="20 % - zvýraznenie3 3 3 3" xfId="1823"/>
    <cellStyle name="20 % - zvýraznenie3 3 3 3 2" xfId="1824"/>
    <cellStyle name="20 % - zvýraznenie3 3 3 3 2 2" xfId="1825"/>
    <cellStyle name="20 % - zvýraznenie3 3 3 3 2 2 2" xfId="1826"/>
    <cellStyle name="20 % - zvýraznenie3 3 3 3 2 2 2 2" xfId="25634"/>
    <cellStyle name="20 % - zvýraznenie3 3 3 3 2 2 3" xfId="1827"/>
    <cellStyle name="20 % - zvýraznenie3 3 3 3 2 2 3 2" xfId="25635"/>
    <cellStyle name="20 % - zvýraznenie3 3 3 3 2 2 4" xfId="25633"/>
    <cellStyle name="20 % - zvýraznenie3 3 3 3 2 3" xfId="1828"/>
    <cellStyle name="20 % - zvýraznenie3 3 3 3 2 3 2" xfId="25636"/>
    <cellStyle name="20 % - zvýraznenie3 3 3 3 2 4" xfId="1829"/>
    <cellStyle name="20 % - zvýraznenie3 3 3 3 2 4 2" xfId="25637"/>
    <cellStyle name="20 % - zvýraznenie3 3 3 3 2 5" xfId="25632"/>
    <cellStyle name="20 % - zvýraznenie3 3 3 3 3" xfId="1830"/>
    <cellStyle name="20 % - zvýraznenie3 3 3 3 3 2" xfId="1831"/>
    <cellStyle name="20 % - zvýraznenie3 3 3 3 3 2 2" xfId="25639"/>
    <cellStyle name="20 % - zvýraznenie3 3 3 3 3 3" xfId="1832"/>
    <cellStyle name="20 % - zvýraznenie3 3 3 3 3 3 2" xfId="25640"/>
    <cellStyle name="20 % - zvýraznenie3 3 3 3 3 4" xfId="25638"/>
    <cellStyle name="20 % - zvýraznenie3 3 3 3 4" xfId="1833"/>
    <cellStyle name="20 % - zvýraznenie3 3 3 3 4 2" xfId="25641"/>
    <cellStyle name="20 % - zvýraznenie3 3 3 3 5" xfId="1834"/>
    <cellStyle name="20 % - zvýraznenie3 3 3 3 5 2" xfId="25642"/>
    <cellStyle name="20 % - zvýraznenie3 3 3 3 6" xfId="25631"/>
    <cellStyle name="20 % - zvýraznenie3 3 3 4" xfId="1835"/>
    <cellStyle name="20 % - zvýraznenie3 3 3 4 2" xfId="1836"/>
    <cellStyle name="20 % - zvýraznenie3 3 3 4 2 2" xfId="1837"/>
    <cellStyle name="20 % - zvýraznenie3 3 3 4 2 2 2" xfId="25645"/>
    <cellStyle name="20 % - zvýraznenie3 3 3 4 2 3" xfId="1838"/>
    <cellStyle name="20 % - zvýraznenie3 3 3 4 2 3 2" xfId="25646"/>
    <cellStyle name="20 % - zvýraznenie3 3 3 4 2 4" xfId="25644"/>
    <cellStyle name="20 % - zvýraznenie3 3 3 4 3" xfId="1839"/>
    <cellStyle name="20 % - zvýraznenie3 3 3 4 3 2" xfId="25647"/>
    <cellStyle name="20 % - zvýraznenie3 3 3 4 4" xfId="1840"/>
    <cellStyle name="20 % - zvýraznenie3 3 3 4 4 2" xfId="25648"/>
    <cellStyle name="20 % - zvýraznenie3 3 3 4 5" xfId="25643"/>
    <cellStyle name="20 % - zvýraznenie3 3 3 5" xfId="1841"/>
    <cellStyle name="20 % - zvýraznenie3 3 3 5 2" xfId="1842"/>
    <cellStyle name="20 % - zvýraznenie3 3 3 5 2 2" xfId="1843"/>
    <cellStyle name="20 % - zvýraznenie3 3 3 5 2 2 2" xfId="25651"/>
    <cellStyle name="20 % - zvýraznenie3 3 3 5 2 3" xfId="1844"/>
    <cellStyle name="20 % - zvýraznenie3 3 3 5 2 3 2" xfId="25652"/>
    <cellStyle name="20 % - zvýraznenie3 3 3 5 2 4" xfId="25650"/>
    <cellStyle name="20 % - zvýraznenie3 3 3 5 3" xfId="1845"/>
    <cellStyle name="20 % - zvýraznenie3 3 3 5 3 2" xfId="25653"/>
    <cellStyle name="20 % - zvýraznenie3 3 3 5 4" xfId="1846"/>
    <cellStyle name="20 % - zvýraznenie3 3 3 5 4 2" xfId="25654"/>
    <cellStyle name="20 % - zvýraznenie3 3 3 5 5" xfId="25649"/>
    <cellStyle name="20 % - zvýraznenie3 3 3 6" xfId="1847"/>
    <cellStyle name="20 % - zvýraznenie3 3 3 6 2" xfId="1848"/>
    <cellStyle name="20 % - zvýraznenie3 3 3 6 2 2" xfId="25656"/>
    <cellStyle name="20 % - zvýraznenie3 3 3 6 3" xfId="1849"/>
    <cellStyle name="20 % - zvýraznenie3 3 3 6 3 2" xfId="25657"/>
    <cellStyle name="20 % - zvýraznenie3 3 3 6 4" xfId="25655"/>
    <cellStyle name="20 % - zvýraznenie3 3 3 7" xfId="1850"/>
    <cellStyle name="20 % - zvýraznenie3 3 3 7 2" xfId="25658"/>
    <cellStyle name="20 % - zvýraznenie3 3 3 8" xfId="1851"/>
    <cellStyle name="20 % - zvýraznenie3 3 3 8 2" xfId="25659"/>
    <cellStyle name="20 % - zvýraznenie3 3 3 9" xfId="25600"/>
    <cellStyle name="20 % - zvýraznenie3 3 4" xfId="1852"/>
    <cellStyle name="20 % - zvýraznenie3 3 4 2" xfId="1853"/>
    <cellStyle name="20 % - zvýraznenie3 3 4 2 2" xfId="1854"/>
    <cellStyle name="20 % - zvýraznenie3 3 4 2 2 2" xfId="1855"/>
    <cellStyle name="20 % - zvýraznenie3 3 4 2 2 2 2" xfId="1856"/>
    <cellStyle name="20 % - zvýraznenie3 3 4 2 2 2 2 2" xfId="25664"/>
    <cellStyle name="20 % - zvýraznenie3 3 4 2 2 2 3" xfId="1857"/>
    <cellStyle name="20 % - zvýraznenie3 3 4 2 2 2 3 2" xfId="25665"/>
    <cellStyle name="20 % - zvýraznenie3 3 4 2 2 2 4" xfId="25663"/>
    <cellStyle name="20 % - zvýraznenie3 3 4 2 2 3" xfId="1858"/>
    <cellStyle name="20 % - zvýraznenie3 3 4 2 2 3 2" xfId="25666"/>
    <cellStyle name="20 % - zvýraznenie3 3 4 2 2 4" xfId="1859"/>
    <cellStyle name="20 % - zvýraznenie3 3 4 2 2 4 2" xfId="25667"/>
    <cellStyle name="20 % - zvýraznenie3 3 4 2 2 5" xfId="25662"/>
    <cellStyle name="20 % - zvýraznenie3 3 4 2 3" xfId="1860"/>
    <cellStyle name="20 % - zvýraznenie3 3 4 2 3 2" xfId="1861"/>
    <cellStyle name="20 % - zvýraznenie3 3 4 2 3 2 2" xfId="25669"/>
    <cellStyle name="20 % - zvýraznenie3 3 4 2 3 3" xfId="1862"/>
    <cellStyle name="20 % - zvýraznenie3 3 4 2 3 3 2" xfId="25670"/>
    <cellStyle name="20 % - zvýraznenie3 3 4 2 3 4" xfId="25668"/>
    <cellStyle name="20 % - zvýraznenie3 3 4 2 4" xfId="1863"/>
    <cellStyle name="20 % - zvýraznenie3 3 4 2 4 2" xfId="25671"/>
    <cellStyle name="20 % - zvýraznenie3 3 4 2 5" xfId="1864"/>
    <cellStyle name="20 % - zvýraznenie3 3 4 2 5 2" xfId="25672"/>
    <cellStyle name="20 % - zvýraznenie3 3 4 2 6" xfId="25661"/>
    <cellStyle name="20 % - zvýraznenie3 3 4 3" xfId="1865"/>
    <cellStyle name="20 % - zvýraznenie3 3 4 3 2" xfId="1866"/>
    <cellStyle name="20 % - zvýraznenie3 3 4 3 2 2" xfId="1867"/>
    <cellStyle name="20 % - zvýraznenie3 3 4 3 2 2 2" xfId="25675"/>
    <cellStyle name="20 % - zvýraznenie3 3 4 3 2 3" xfId="1868"/>
    <cellStyle name="20 % - zvýraznenie3 3 4 3 2 3 2" xfId="25676"/>
    <cellStyle name="20 % - zvýraznenie3 3 4 3 2 4" xfId="25674"/>
    <cellStyle name="20 % - zvýraznenie3 3 4 3 3" xfId="1869"/>
    <cellStyle name="20 % - zvýraznenie3 3 4 3 3 2" xfId="25677"/>
    <cellStyle name="20 % - zvýraznenie3 3 4 3 4" xfId="1870"/>
    <cellStyle name="20 % - zvýraznenie3 3 4 3 4 2" xfId="25678"/>
    <cellStyle name="20 % - zvýraznenie3 3 4 3 5" xfId="25673"/>
    <cellStyle name="20 % - zvýraznenie3 3 4 4" xfId="1871"/>
    <cellStyle name="20 % - zvýraznenie3 3 4 4 2" xfId="1872"/>
    <cellStyle name="20 % - zvýraznenie3 3 4 4 2 2" xfId="1873"/>
    <cellStyle name="20 % - zvýraznenie3 3 4 4 2 2 2" xfId="25681"/>
    <cellStyle name="20 % - zvýraznenie3 3 4 4 2 3" xfId="1874"/>
    <cellStyle name="20 % - zvýraznenie3 3 4 4 2 3 2" xfId="25682"/>
    <cellStyle name="20 % - zvýraznenie3 3 4 4 2 4" xfId="25680"/>
    <cellStyle name="20 % - zvýraznenie3 3 4 4 3" xfId="1875"/>
    <cellStyle name="20 % - zvýraznenie3 3 4 4 3 2" xfId="25683"/>
    <cellStyle name="20 % - zvýraznenie3 3 4 4 4" xfId="1876"/>
    <cellStyle name="20 % - zvýraznenie3 3 4 4 4 2" xfId="25684"/>
    <cellStyle name="20 % - zvýraznenie3 3 4 4 5" xfId="25679"/>
    <cellStyle name="20 % - zvýraznenie3 3 4 5" xfId="1877"/>
    <cellStyle name="20 % - zvýraznenie3 3 4 5 2" xfId="1878"/>
    <cellStyle name="20 % - zvýraznenie3 3 4 5 2 2" xfId="25686"/>
    <cellStyle name="20 % - zvýraznenie3 3 4 5 3" xfId="1879"/>
    <cellStyle name="20 % - zvýraznenie3 3 4 5 3 2" xfId="25687"/>
    <cellStyle name="20 % - zvýraznenie3 3 4 5 4" xfId="25685"/>
    <cellStyle name="20 % - zvýraznenie3 3 4 6" xfId="1880"/>
    <cellStyle name="20 % - zvýraznenie3 3 4 6 2" xfId="25688"/>
    <cellStyle name="20 % - zvýraznenie3 3 4 7" xfId="1881"/>
    <cellStyle name="20 % - zvýraznenie3 3 4 7 2" xfId="25689"/>
    <cellStyle name="20 % - zvýraznenie3 3 4 8" xfId="25660"/>
    <cellStyle name="20 % - zvýraznenie3 3 5" xfId="1882"/>
    <cellStyle name="20 % - zvýraznenie3 3 5 2" xfId="1883"/>
    <cellStyle name="20 % - zvýraznenie3 3 5 2 2" xfId="1884"/>
    <cellStyle name="20 % - zvýraznenie3 3 5 2 2 2" xfId="1885"/>
    <cellStyle name="20 % - zvýraznenie3 3 5 2 2 2 2" xfId="25693"/>
    <cellStyle name="20 % - zvýraznenie3 3 5 2 2 3" xfId="1886"/>
    <cellStyle name="20 % - zvýraznenie3 3 5 2 2 3 2" xfId="25694"/>
    <cellStyle name="20 % - zvýraznenie3 3 5 2 2 4" xfId="25692"/>
    <cellStyle name="20 % - zvýraznenie3 3 5 2 3" xfId="1887"/>
    <cellStyle name="20 % - zvýraznenie3 3 5 2 3 2" xfId="25695"/>
    <cellStyle name="20 % - zvýraznenie3 3 5 2 4" xfId="1888"/>
    <cellStyle name="20 % - zvýraznenie3 3 5 2 4 2" xfId="25696"/>
    <cellStyle name="20 % - zvýraznenie3 3 5 2 5" xfId="25691"/>
    <cellStyle name="20 % - zvýraznenie3 3 5 3" xfId="1889"/>
    <cellStyle name="20 % - zvýraznenie3 3 5 3 2" xfId="1890"/>
    <cellStyle name="20 % - zvýraznenie3 3 5 3 2 2" xfId="25698"/>
    <cellStyle name="20 % - zvýraznenie3 3 5 3 3" xfId="1891"/>
    <cellStyle name="20 % - zvýraznenie3 3 5 3 3 2" xfId="25699"/>
    <cellStyle name="20 % - zvýraznenie3 3 5 3 4" xfId="25697"/>
    <cellStyle name="20 % - zvýraznenie3 3 5 4" xfId="1892"/>
    <cellStyle name="20 % - zvýraznenie3 3 5 4 2" xfId="25700"/>
    <cellStyle name="20 % - zvýraznenie3 3 5 5" xfId="1893"/>
    <cellStyle name="20 % - zvýraznenie3 3 5 5 2" xfId="25701"/>
    <cellStyle name="20 % - zvýraznenie3 3 5 6" xfId="25690"/>
    <cellStyle name="20 % - zvýraznenie3 3 6" xfId="1894"/>
    <cellStyle name="20 % - zvýraznenie3 3 6 2" xfId="1895"/>
    <cellStyle name="20 % - zvýraznenie3 3 6 2 2" xfId="1896"/>
    <cellStyle name="20 % - zvýraznenie3 3 6 2 2 2" xfId="25704"/>
    <cellStyle name="20 % - zvýraznenie3 3 6 2 3" xfId="1897"/>
    <cellStyle name="20 % - zvýraznenie3 3 6 2 3 2" xfId="25705"/>
    <cellStyle name="20 % - zvýraznenie3 3 6 2 4" xfId="25703"/>
    <cellStyle name="20 % - zvýraznenie3 3 6 3" xfId="1898"/>
    <cellStyle name="20 % - zvýraznenie3 3 6 3 2" xfId="25706"/>
    <cellStyle name="20 % - zvýraznenie3 3 6 4" xfId="1899"/>
    <cellStyle name="20 % - zvýraznenie3 3 6 4 2" xfId="25707"/>
    <cellStyle name="20 % - zvýraznenie3 3 6 5" xfId="25702"/>
    <cellStyle name="20 % - zvýraznenie3 3 7" xfId="1900"/>
    <cellStyle name="20 % - zvýraznenie3 3 7 2" xfId="1901"/>
    <cellStyle name="20 % - zvýraznenie3 3 7 2 2" xfId="1902"/>
    <cellStyle name="20 % - zvýraznenie3 3 7 2 2 2" xfId="25710"/>
    <cellStyle name="20 % - zvýraznenie3 3 7 2 3" xfId="1903"/>
    <cellStyle name="20 % - zvýraznenie3 3 7 2 3 2" xfId="25711"/>
    <cellStyle name="20 % - zvýraznenie3 3 7 2 4" xfId="25709"/>
    <cellStyle name="20 % - zvýraznenie3 3 7 3" xfId="1904"/>
    <cellStyle name="20 % - zvýraznenie3 3 7 3 2" xfId="25712"/>
    <cellStyle name="20 % - zvýraznenie3 3 7 4" xfId="1905"/>
    <cellStyle name="20 % - zvýraznenie3 3 7 4 2" xfId="25713"/>
    <cellStyle name="20 % - zvýraznenie3 3 7 5" xfId="25708"/>
    <cellStyle name="20 % - zvýraznenie3 3 8" xfId="1906"/>
    <cellStyle name="20 % - zvýraznenie3 3 8 2" xfId="1907"/>
    <cellStyle name="20 % - zvýraznenie3 3 8 2 2" xfId="25715"/>
    <cellStyle name="20 % - zvýraznenie3 3 8 3" xfId="1908"/>
    <cellStyle name="20 % - zvýraznenie3 3 8 3 2" xfId="25716"/>
    <cellStyle name="20 % - zvýraznenie3 3 8 4" xfId="25714"/>
    <cellStyle name="20 % - zvýraznenie3 3 9" xfId="1909"/>
    <cellStyle name="20 % - zvýraznenie3 3 9 2" xfId="25717"/>
    <cellStyle name="20 % - zvýraznenie3 4" xfId="1910"/>
    <cellStyle name="20 % - zvýraznenie3 4 10" xfId="25718"/>
    <cellStyle name="20 % - zvýraznenie3 4 2" xfId="1911"/>
    <cellStyle name="20 % - zvýraznenie3 4 2 2" xfId="1912"/>
    <cellStyle name="20 % - zvýraznenie3 4 2 2 2" xfId="1913"/>
    <cellStyle name="20 % - zvýraznenie3 4 2 2 2 2" xfId="1914"/>
    <cellStyle name="20 % - zvýraznenie3 4 2 2 2 2 2" xfId="1915"/>
    <cellStyle name="20 % - zvýraznenie3 4 2 2 2 2 2 2" xfId="1916"/>
    <cellStyle name="20 % - zvýraznenie3 4 2 2 2 2 2 2 2" xfId="25724"/>
    <cellStyle name="20 % - zvýraznenie3 4 2 2 2 2 2 3" xfId="1917"/>
    <cellStyle name="20 % - zvýraznenie3 4 2 2 2 2 2 3 2" xfId="25725"/>
    <cellStyle name="20 % - zvýraznenie3 4 2 2 2 2 2 4" xfId="25723"/>
    <cellStyle name="20 % - zvýraznenie3 4 2 2 2 2 3" xfId="1918"/>
    <cellStyle name="20 % - zvýraznenie3 4 2 2 2 2 3 2" xfId="25726"/>
    <cellStyle name="20 % - zvýraznenie3 4 2 2 2 2 4" xfId="1919"/>
    <cellStyle name="20 % - zvýraznenie3 4 2 2 2 2 4 2" xfId="25727"/>
    <cellStyle name="20 % - zvýraznenie3 4 2 2 2 2 5" xfId="25722"/>
    <cellStyle name="20 % - zvýraznenie3 4 2 2 2 3" xfId="1920"/>
    <cellStyle name="20 % - zvýraznenie3 4 2 2 2 3 2" xfId="1921"/>
    <cellStyle name="20 % - zvýraznenie3 4 2 2 2 3 2 2" xfId="25729"/>
    <cellStyle name="20 % - zvýraznenie3 4 2 2 2 3 3" xfId="1922"/>
    <cellStyle name="20 % - zvýraznenie3 4 2 2 2 3 3 2" xfId="25730"/>
    <cellStyle name="20 % - zvýraznenie3 4 2 2 2 3 4" xfId="25728"/>
    <cellStyle name="20 % - zvýraznenie3 4 2 2 2 4" xfId="1923"/>
    <cellStyle name="20 % - zvýraznenie3 4 2 2 2 4 2" xfId="25731"/>
    <cellStyle name="20 % - zvýraznenie3 4 2 2 2 5" xfId="1924"/>
    <cellStyle name="20 % - zvýraznenie3 4 2 2 2 5 2" xfId="25732"/>
    <cellStyle name="20 % - zvýraznenie3 4 2 2 2 6" xfId="25721"/>
    <cellStyle name="20 % - zvýraznenie3 4 2 2 3" xfId="1925"/>
    <cellStyle name="20 % - zvýraznenie3 4 2 2 3 2" xfId="1926"/>
    <cellStyle name="20 % - zvýraznenie3 4 2 2 3 2 2" xfId="1927"/>
    <cellStyle name="20 % - zvýraznenie3 4 2 2 3 2 2 2" xfId="25735"/>
    <cellStyle name="20 % - zvýraznenie3 4 2 2 3 2 3" xfId="1928"/>
    <cellStyle name="20 % - zvýraznenie3 4 2 2 3 2 3 2" xfId="25736"/>
    <cellStyle name="20 % - zvýraznenie3 4 2 2 3 2 4" xfId="25734"/>
    <cellStyle name="20 % - zvýraznenie3 4 2 2 3 3" xfId="1929"/>
    <cellStyle name="20 % - zvýraznenie3 4 2 2 3 3 2" xfId="25737"/>
    <cellStyle name="20 % - zvýraznenie3 4 2 2 3 4" xfId="1930"/>
    <cellStyle name="20 % - zvýraznenie3 4 2 2 3 4 2" xfId="25738"/>
    <cellStyle name="20 % - zvýraznenie3 4 2 2 3 5" xfId="25733"/>
    <cellStyle name="20 % - zvýraznenie3 4 2 2 4" xfId="1931"/>
    <cellStyle name="20 % - zvýraznenie3 4 2 2 4 2" xfId="1932"/>
    <cellStyle name="20 % - zvýraznenie3 4 2 2 4 2 2" xfId="1933"/>
    <cellStyle name="20 % - zvýraznenie3 4 2 2 4 2 2 2" xfId="25741"/>
    <cellStyle name="20 % - zvýraznenie3 4 2 2 4 2 3" xfId="1934"/>
    <cellStyle name="20 % - zvýraznenie3 4 2 2 4 2 3 2" xfId="25742"/>
    <cellStyle name="20 % - zvýraznenie3 4 2 2 4 2 4" xfId="25740"/>
    <cellStyle name="20 % - zvýraznenie3 4 2 2 4 3" xfId="1935"/>
    <cellStyle name="20 % - zvýraznenie3 4 2 2 4 3 2" xfId="25743"/>
    <cellStyle name="20 % - zvýraznenie3 4 2 2 4 4" xfId="1936"/>
    <cellStyle name="20 % - zvýraznenie3 4 2 2 4 4 2" xfId="25744"/>
    <cellStyle name="20 % - zvýraznenie3 4 2 2 4 5" xfId="25739"/>
    <cellStyle name="20 % - zvýraznenie3 4 2 2 5" xfId="1937"/>
    <cellStyle name="20 % - zvýraznenie3 4 2 2 5 2" xfId="1938"/>
    <cellStyle name="20 % - zvýraznenie3 4 2 2 5 2 2" xfId="25746"/>
    <cellStyle name="20 % - zvýraznenie3 4 2 2 5 3" xfId="1939"/>
    <cellStyle name="20 % - zvýraznenie3 4 2 2 5 3 2" xfId="25747"/>
    <cellStyle name="20 % - zvýraznenie3 4 2 2 5 4" xfId="25745"/>
    <cellStyle name="20 % - zvýraznenie3 4 2 2 6" xfId="1940"/>
    <cellStyle name="20 % - zvýraznenie3 4 2 2 6 2" xfId="25748"/>
    <cellStyle name="20 % - zvýraznenie3 4 2 2 7" xfId="1941"/>
    <cellStyle name="20 % - zvýraznenie3 4 2 2 7 2" xfId="25749"/>
    <cellStyle name="20 % - zvýraznenie3 4 2 2 8" xfId="25720"/>
    <cellStyle name="20 % - zvýraznenie3 4 2 3" xfId="1942"/>
    <cellStyle name="20 % - zvýraznenie3 4 2 3 2" xfId="1943"/>
    <cellStyle name="20 % - zvýraznenie3 4 2 3 2 2" xfId="1944"/>
    <cellStyle name="20 % - zvýraznenie3 4 2 3 2 2 2" xfId="1945"/>
    <cellStyle name="20 % - zvýraznenie3 4 2 3 2 2 2 2" xfId="25753"/>
    <cellStyle name="20 % - zvýraznenie3 4 2 3 2 2 3" xfId="1946"/>
    <cellStyle name="20 % - zvýraznenie3 4 2 3 2 2 3 2" xfId="25754"/>
    <cellStyle name="20 % - zvýraznenie3 4 2 3 2 2 4" xfId="25752"/>
    <cellStyle name="20 % - zvýraznenie3 4 2 3 2 3" xfId="1947"/>
    <cellStyle name="20 % - zvýraznenie3 4 2 3 2 3 2" xfId="25755"/>
    <cellStyle name="20 % - zvýraznenie3 4 2 3 2 4" xfId="1948"/>
    <cellStyle name="20 % - zvýraznenie3 4 2 3 2 4 2" xfId="25756"/>
    <cellStyle name="20 % - zvýraznenie3 4 2 3 2 5" xfId="25751"/>
    <cellStyle name="20 % - zvýraznenie3 4 2 3 3" xfId="1949"/>
    <cellStyle name="20 % - zvýraznenie3 4 2 3 3 2" xfId="1950"/>
    <cellStyle name="20 % - zvýraznenie3 4 2 3 3 2 2" xfId="25758"/>
    <cellStyle name="20 % - zvýraznenie3 4 2 3 3 3" xfId="1951"/>
    <cellStyle name="20 % - zvýraznenie3 4 2 3 3 3 2" xfId="25759"/>
    <cellStyle name="20 % - zvýraznenie3 4 2 3 3 4" xfId="25757"/>
    <cellStyle name="20 % - zvýraznenie3 4 2 3 4" xfId="1952"/>
    <cellStyle name="20 % - zvýraznenie3 4 2 3 4 2" xfId="25760"/>
    <cellStyle name="20 % - zvýraznenie3 4 2 3 5" xfId="1953"/>
    <cellStyle name="20 % - zvýraznenie3 4 2 3 5 2" xfId="25761"/>
    <cellStyle name="20 % - zvýraznenie3 4 2 3 6" xfId="25750"/>
    <cellStyle name="20 % - zvýraznenie3 4 2 4" xfId="1954"/>
    <cellStyle name="20 % - zvýraznenie3 4 2 4 2" xfId="1955"/>
    <cellStyle name="20 % - zvýraznenie3 4 2 4 2 2" xfId="1956"/>
    <cellStyle name="20 % - zvýraznenie3 4 2 4 2 2 2" xfId="25764"/>
    <cellStyle name="20 % - zvýraznenie3 4 2 4 2 3" xfId="1957"/>
    <cellStyle name="20 % - zvýraznenie3 4 2 4 2 3 2" xfId="25765"/>
    <cellStyle name="20 % - zvýraznenie3 4 2 4 2 4" xfId="25763"/>
    <cellStyle name="20 % - zvýraznenie3 4 2 4 3" xfId="1958"/>
    <cellStyle name="20 % - zvýraznenie3 4 2 4 3 2" xfId="25766"/>
    <cellStyle name="20 % - zvýraznenie3 4 2 4 4" xfId="1959"/>
    <cellStyle name="20 % - zvýraznenie3 4 2 4 4 2" xfId="25767"/>
    <cellStyle name="20 % - zvýraznenie3 4 2 4 5" xfId="25762"/>
    <cellStyle name="20 % - zvýraznenie3 4 2 5" xfId="1960"/>
    <cellStyle name="20 % - zvýraznenie3 4 2 5 2" xfId="1961"/>
    <cellStyle name="20 % - zvýraznenie3 4 2 5 2 2" xfId="1962"/>
    <cellStyle name="20 % - zvýraznenie3 4 2 5 2 2 2" xfId="25770"/>
    <cellStyle name="20 % - zvýraznenie3 4 2 5 2 3" xfId="1963"/>
    <cellStyle name="20 % - zvýraznenie3 4 2 5 2 3 2" xfId="25771"/>
    <cellStyle name="20 % - zvýraznenie3 4 2 5 2 4" xfId="25769"/>
    <cellStyle name="20 % - zvýraznenie3 4 2 5 3" xfId="1964"/>
    <cellStyle name="20 % - zvýraznenie3 4 2 5 3 2" xfId="25772"/>
    <cellStyle name="20 % - zvýraznenie3 4 2 5 4" xfId="1965"/>
    <cellStyle name="20 % - zvýraznenie3 4 2 5 4 2" xfId="25773"/>
    <cellStyle name="20 % - zvýraznenie3 4 2 5 5" xfId="25768"/>
    <cellStyle name="20 % - zvýraznenie3 4 2 6" xfId="1966"/>
    <cellStyle name="20 % - zvýraznenie3 4 2 6 2" xfId="1967"/>
    <cellStyle name="20 % - zvýraznenie3 4 2 6 2 2" xfId="25775"/>
    <cellStyle name="20 % - zvýraznenie3 4 2 6 3" xfId="1968"/>
    <cellStyle name="20 % - zvýraznenie3 4 2 6 3 2" xfId="25776"/>
    <cellStyle name="20 % - zvýraznenie3 4 2 6 4" xfId="25774"/>
    <cellStyle name="20 % - zvýraznenie3 4 2 7" xfId="1969"/>
    <cellStyle name="20 % - zvýraznenie3 4 2 7 2" xfId="25777"/>
    <cellStyle name="20 % - zvýraznenie3 4 2 8" xfId="1970"/>
    <cellStyle name="20 % - zvýraznenie3 4 2 8 2" xfId="25778"/>
    <cellStyle name="20 % - zvýraznenie3 4 2 9" xfId="25719"/>
    <cellStyle name="20 % - zvýraznenie3 4 3" xfId="1971"/>
    <cellStyle name="20 % - zvýraznenie3 4 3 2" xfId="1972"/>
    <cellStyle name="20 % - zvýraznenie3 4 3 2 2" xfId="1973"/>
    <cellStyle name="20 % - zvýraznenie3 4 3 2 2 2" xfId="1974"/>
    <cellStyle name="20 % - zvýraznenie3 4 3 2 2 2 2" xfId="1975"/>
    <cellStyle name="20 % - zvýraznenie3 4 3 2 2 2 2 2" xfId="25783"/>
    <cellStyle name="20 % - zvýraznenie3 4 3 2 2 2 3" xfId="1976"/>
    <cellStyle name="20 % - zvýraznenie3 4 3 2 2 2 3 2" xfId="25784"/>
    <cellStyle name="20 % - zvýraznenie3 4 3 2 2 2 4" xfId="25782"/>
    <cellStyle name="20 % - zvýraznenie3 4 3 2 2 3" xfId="1977"/>
    <cellStyle name="20 % - zvýraznenie3 4 3 2 2 3 2" xfId="25785"/>
    <cellStyle name="20 % - zvýraznenie3 4 3 2 2 4" xfId="1978"/>
    <cellStyle name="20 % - zvýraznenie3 4 3 2 2 4 2" xfId="25786"/>
    <cellStyle name="20 % - zvýraznenie3 4 3 2 2 5" xfId="25781"/>
    <cellStyle name="20 % - zvýraznenie3 4 3 2 3" xfId="1979"/>
    <cellStyle name="20 % - zvýraznenie3 4 3 2 3 2" xfId="1980"/>
    <cellStyle name="20 % - zvýraznenie3 4 3 2 3 2 2" xfId="25788"/>
    <cellStyle name="20 % - zvýraznenie3 4 3 2 3 3" xfId="1981"/>
    <cellStyle name="20 % - zvýraznenie3 4 3 2 3 3 2" xfId="25789"/>
    <cellStyle name="20 % - zvýraznenie3 4 3 2 3 4" xfId="25787"/>
    <cellStyle name="20 % - zvýraznenie3 4 3 2 4" xfId="1982"/>
    <cellStyle name="20 % - zvýraznenie3 4 3 2 4 2" xfId="25790"/>
    <cellStyle name="20 % - zvýraznenie3 4 3 2 5" xfId="1983"/>
    <cellStyle name="20 % - zvýraznenie3 4 3 2 5 2" xfId="25791"/>
    <cellStyle name="20 % - zvýraznenie3 4 3 2 6" xfId="25780"/>
    <cellStyle name="20 % - zvýraznenie3 4 3 3" xfId="1984"/>
    <cellStyle name="20 % - zvýraznenie3 4 3 3 2" xfId="1985"/>
    <cellStyle name="20 % - zvýraznenie3 4 3 3 2 2" xfId="1986"/>
    <cellStyle name="20 % - zvýraznenie3 4 3 3 2 2 2" xfId="25794"/>
    <cellStyle name="20 % - zvýraznenie3 4 3 3 2 3" xfId="1987"/>
    <cellStyle name="20 % - zvýraznenie3 4 3 3 2 3 2" xfId="25795"/>
    <cellStyle name="20 % - zvýraznenie3 4 3 3 2 4" xfId="25793"/>
    <cellStyle name="20 % - zvýraznenie3 4 3 3 3" xfId="1988"/>
    <cellStyle name="20 % - zvýraznenie3 4 3 3 3 2" xfId="25796"/>
    <cellStyle name="20 % - zvýraznenie3 4 3 3 4" xfId="1989"/>
    <cellStyle name="20 % - zvýraznenie3 4 3 3 4 2" xfId="25797"/>
    <cellStyle name="20 % - zvýraznenie3 4 3 3 5" xfId="25792"/>
    <cellStyle name="20 % - zvýraznenie3 4 3 4" xfId="1990"/>
    <cellStyle name="20 % - zvýraznenie3 4 3 4 2" xfId="1991"/>
    <cellStyle name="20 % - zvýraznenie3 4 3 4 2 2" xfId="1992"/>
    <cellStyle name="20 % - zvýraznenie3 4 3 4 2 2 2" xfId="25800"/>
    <cellStyle name="20 % - zvýraznenie3 4 3 4 2 3" xfId="1993"/>
    <cellStyle name="20 % - zvýraznenie3 4 3 4 2 3 2" xfId="25801"/>
    <cellStyle name="20 % - zvýraznenie3 4 3 4 2 4" xfId="25799"/>
    <cellStyle name="20 % - zvýraznenie3 4 3 4 3" xfId="1994"/>
    <cellStyle name="20 % - zvýraznenie3 4 3 4 3 2" xfId="25802"/>
    <cellStyle name="20 % - zvýraznenie3 4 3 4 4" xfId="1995"/>
    <cellStyle name="20 % - zvýraznenie3 4 3 4 4 2" xfId="25803"/>
    <cellStyle name="20 % - zvýraznenie3 4 3 4 5" xfId="25798"/>
    <cellStyle name="20 % - zvýraznenie3 4 3 5" xfId="1996"/>
    <cellStyle name="20 % - zvýraznenie3 4 3 5 2" xfId="1997"/>
    <cellStyle name="20 % - zvýraznenie3 4 3 5 2 2" xfId="25805"/>
    <cellStyle name="20 % - zvýraznenie3 4 3 5 3" xfId="1998"/>
    <cellStyle name="20 % - zvýraznenie3 4 3 5 3 2" xfId="25806"/>
    <cellStyle name="20 % - zvýraznenie3 4 3 5 4" xfId="25804"/>
    <cellStyle name="20 % - zvýraznenie3 4 3 6" xfId="1999"/>
    <cellStyle name="20 % - zvýraznenie3 4 3 6 2" xfId="25807"/>
    <cellStyle name="20 % - zvýraznenie3 4 3 7" xfId="2000"/>
    <cellStyle name="20 % - zvýraznenie3 4 3 7 2" xfId="25808"/>
    <cellStyle name="20 % - zvýraznenie3 4 3 8" xfId="25779"/>
    <cellStyle name="20 % - zvýraznenie3 4 4" xfId="2001"/>
    <cellStyle name="20 % - zvýraznenie3 4 4 2" xfId="2002"/>
    <cellStyle name="20 % - zvýraznenie3 4 4 2 2" xfId="2003"/>
    <cellStyle name="20 % - zvýraznenie3 4 4 2 2 2" xfId="2004"/>
    <cellStyle name="20 % - zvýraznenie3 4 4 2 2 2 2" xfId="25812"/>
    <cellStyle name="20 % - zvýraznenie3 4 4 2 2 3" xfId="2005"/>
    <cellStyle name="20 % - zvýraznenie3 4 4 2 2 3 2" xfId="25813"/>
    <cellStyle name="20 % - zvýraznenie3 4 4 2 2 4" xfId="25811"/>
    <cellStyle name="20 % - zvýraznenie3 4 4 2 3" xfId="2006"/>
    <cellStyle name="20 % - zvýraznenie3 4 4 2 3 2" xfId="25814"/>
    <cellStyle name="20 % - zvýraznenie3 4 4 2 4" xfId="2007"/>
    <cellStyle name="20 % - zvýraznenie3 4 4 2 4 2" xfId="25815"/>
    <cellStyle name="20 % - zvýraznenie3 4 4 2 5" xfId="25810"/>
    <cellStyle name="20 % - zvýraznenie3 4 4 3" xfId="2008"/>
    <cellStyle name="20 % - zvýraznenie3 4 4 3 2" xfId="2009"/>
    <cellStyle name="20 % - zvýraznenie3 4 4 3 2 2" xfId="25817"/>
    <cellStyle name="20 % - zvýraznenie3 4 4 3 3" xfId="2010"/>
    <cellStyle name="20 % - zvýraznenie3 4 4 3 3 2" xfId="25818"/>
    <cellStyle name="20 % - zvýraznenie3 4 4 3 4" xfId="25816"/>
    <cellStyle name="20 % - zvýraznenie3 4 4 4" xfId="2011"/>
    <cellStyle name="20 % - zvýraznenie3 4 4 4 2" xfId="25819"/>
    <cellStyle name="20 % - zvýraznenie3 4 4 5" xfId="2012"/>
    <cellStyle name="20 % - zvýraznenie3 4 4 5 2" xfId="25820"/>
    <cellStyle name="20 % - zvýraznenie3 4 4 6" xfId="25809"/>
    <cellStyle name="20 % - zvýraznenie3 4 5" xfId="2013"/>
    <cellStyle name="20 % - zvýraznenie3 4 5 2" xfId="2014"/>
    <cellStyle name="20 % - zvýraznenie3 4 5 2 2" xfId="2015"/>
    <cellStyle name="20 % - zvýraznenie3 4 5 2 2 2" xfId="25823"/>
    <cellStyle name="20 % - zvýraznenie3 4 5 2 3" xfId="2016"/>
    <cellStyle name="20 % - zvýraznenie3 4 5 2 3 2" xfId="25824"/>
    <cellStyle name="20 % - zvýraznenie3 4 5 2 4" xfId="25822"/>
    <cellStyle name="20 % - zvýraznenie3 4 5 3" xfId="2017"/>
    <cellStyle name="20 % - zvýraznenie3 4 5 3 2" xfId="25825"/>
    <cellStyle name="20 % - zvýraznenie3 4 5 4" xfId="2018"/>
    <cellStyle name="20 % - zvýraznenie3 4 5 4 2" xfId="25826"/>
    <cellStyle name="20 % - zvýraznenie3 4 5 5" xfId="25821"/>
    <cellStyle name="20 % - zvýraznenie3 4 6" xfId="2019"/>
    <cellStyle name="20 % - zvýraznenie3 4 6 2" xfId="2020"/>
    <cellStyle name="20 % - zvýraznenie3 4 6 2 2" xfId="2021"/>
    <cellStyle name="20 % - zvýraznenie3 4 6 2 2 2" xfId="25829"/>
    <cellStyle name="20 % - zvýraznenie3 4 6 2 3" xfId="2022"/>
    <cellStyle name="20 % - zvýraznenie3 4 6 2 3 2" xfId="25830"/>
    <cellStyle name="20 % - zvýraznenie3 4 6 2 4" xfId="25828"/>
    <cellStyle name="20 % - zvýraznenie3 4 6 3" xfId="2023"/>
    <cellStyle name="20 % - zvýraznenie3 4 6 3 2" xfId="25831"/>
    <cellStyle name="20 % - zvýraznenie3 4 6 4" xfId="2024"/>
    <cellStyle name="20 % - zvýraznenie3 4 6 4 2" xfId="25832"/>
    <cellStyle name="20 % - zvýraznenie3 4 6 5" xfId="25827"/>
    <cellStyle name="20 % - zvýraznenie3 4 7" xfId="2025"/>
    <cellStyle name="20 % - zvýraznenie3 4 7 2" xfId="2026"/>
    <cellStyle name="20 % - zvýraznenie3 4 7 2 2" xfId="25834"/>
    <cellStyle name="20 % - zvýraznenie3 4 7 3" xfId="2027"/>
    <cellStyle name="20 % - zvýraznenie3 4 7 3 2" xfId="25835"/>
    <cellStyle name="20 % - zvýraznenie3 4 7 4" xfId="25833"/>
    <cellStyle name="20 % - zvýraznenie3 4 8" xfId="2028"/>
    <cellStyle name="20 % - zvýraznenie3 4 8 2" xfId="25836"/>
    <cellStyle name="20 % - zvýraznenie3 4 9" xfId="2029"/>
    <cellStyle name="20 % - zvýraznenie3 4 9 2" xfId="25837"/>
    <cellStyle name="20 % - zvýraznenie3 5" xfId="2030"/>
    <cellStyle name="20 % - zvýraznenie3 5 2" xfId="2031"/>
    <cellStyle name="20 % - zvýraznenie3 5 2 2" xfId="2032"/>
    <cellStyle name="20 % - zvýraznenie3 5 2 2 2" xfId="2033"/>
    <cellStyle name="20 % - zvýraznenie3 5 2 2 2 2" xfId="2034"/>
    <cellStyle name="20 % - zvýraznenie3 5 2 2 2 2 2" xfId="2035"/>
    <cellStyle name="20 % - zvýraznenie3 5 2 2 2 2 2 2" xfId="25843"/>
    <cellStyle name="20 % - zvýraznenie3 5 2 2 2 2 3" xfId="2036"/>
    <cellStyle name="20 % - zvýraznenie3 5 2 2 2 2 3 2" xfId="25844"/>
    <cellStyle name="20 % - zvýraznenie3 5 2 2 2 2 4" xfId="25842"/>
    <cellStyle name="20 % - zvýraznenie3 5 2 2 2 3" xfId="2037"/>
    <cellStyle name="20 % - zvýraznenie3 5 2 2 2 3 2" xfId="25845"/>
    <cellStyle name="20 % - zvýraznenie3 5 2 2 2 4" xfId="2038"/>
    <cellStyle name="20 % - zvýraznenie3 5 2 2 2 4 2" xfId="25846"/>
    <cellStyle name="20 % - zvýraznenie3 5 2 2 2 5" xfId="25841"/>
    <cellStyle name="20 % - zvýraznenie3 5 2 2 3" xfId="2039"/>
    <cellStyle name="20 % - zvýraznenie3 5 2 2 3 2" xfId="2040"/>
    <cellStyle name="20 % - zvýraznenie3 5 2 2 3 2 2" xfId="25848"/>
    <cellStyle name="20 % - zvýraznenie3 5 2 2 3 3" xfId="2041"/>
    <cellStyle name="20 % - zvýraznenie3 5 2 2 3 3 2" xfId="25849"/>
    <cellStyle name="20 % - zvýraznenie3 5 2 2 3 4" xfId="25847"/>
    <cellStyle name="20 % - zvýraznenie3 5 2 2 4" xfId="2042"/>
    <cellStyle name="20 % - zvýraznenie3 5 2 2 4 2" xfId="25850"/>
    <cellStyle name="20 % - zvýraznenie3 5 2 2 5" xfId="2043"/>
    <cellStyle name="20 % - zvýraznenie3 5 2 2 5 2" xfId="25851"/>
    <cellStyle name="20 % - zvýraznenie3 5 2 2 6" xfId="25840"/>
    <cellStyle name="20 % - zvýraznenie3 5 2 3" xfId="2044"/>
    <cellStyle name="20 % - zvýraznenie3 5 2 3 2" xfId="2045"/>
    <cellStyle name="20 % - zvýraznenie3 5 2 3 2 2" xfId="2046"/>
    <cellStyle name="20 % - zvýraznenie3 5 2 3 2 2 2" xfId="25854"/>
    <cellStyle name="20 % - zvýraznenie3 5 2 3 2 3" xfId="2047"/>
    <cellStyle name="20 % - zvýraznenie3 5 2 3 2 3 2" xfId="25855"/>
    <cellStyle name="20 % - zvýraznenie3 5 2 3 2 4" xfId="25853"/>
    <cellStyle name="20 % - zvýraznenie3 5 2 3 3" xfId="2048"/>
    <cellStyle name="20 % - zvýraznenie3 5 2 3 3 2" xfId="25856"/>
    <cellStyle name="20 % - zvýraznenie3 5 2 3 4" xfId="2049"/>
    <cellStyle name="20 % - zvýraznenie3 5 2 3 4 2" xfId="25857"/>
    <cellStyle name="20 % - zvýraznenie3 5 2 3 5" xfId="25852"/>
    <cellStyle name="20 % - zvýraznenie3 5 2 4" xfId="2050"/>
    <cellStyle name="20 % - zvýraznenie3 5 2 4 2" xfId="2051"/>
    <cellStyle name="20 % - zvýraznenie3 5 2 4 2 2" xfId="2052"/>
    <cellStyle name="20 % - zvýraznenie3 5 2 4 2 2 2" xfId="25860"/>
    <cellStyle name="20 % - zvýraznenie3 5 2 4 2 3" xfId="2053"/>
    <cellStyle name="20 % - zvýraznenie3 5 2 4 2 3 2" xfId="25861"/>
    <cellStyle name="20 % - zvýraznenie3 5 2 4 2 4" xfId="25859"/>
    <cellStyle name="20 % - zvýraznenie3 5 2 4 3" xfId="2054"/>
    <cellStyle name="20 % - zvýraznenie3 5 2 4 3 2" xfId="25862"/>
    <cellStyle name="20 % - zvýraznenie3 5 2 4 4" xfId="2055"/>
    <cellStyle name="20 % - zvýraznenie3 5 2 4 4 2" xfId="25863"/>
    <cellStyle name="20 % - zvýraznenie3 5 2 4 5" xfId="25858"/>
    <cellStyle name="20 % - zvýraznenie3 5 2 5" xfId="2056"/>
    <cellStyle name="20 % - zvýraznenie3 5 2 5 2" xfId="2057"/>
    <cellStyle name="20 % - zvýraznenie3 5 2 5 2 2" xfId="25865"/>
    <cellStyle name="20 % - zvýraznenie3 5 2 5 3" xfId="2058"/>
    <cellStyle name="20 % - zvýraznenie3 5 2 5 3 2" xfId="25866"/>
    <cellStyle name="20 % - zvýraznenie3 5 2 5 4" xfId="25864"/>
    <cellStyle name="20 % - zvýraznenie3 5 2 6" xfId="2059"/>
    <cellStyle name="20 % - zvýraznenie3 5 2 6 2" xfId="25867"/>
    <cellStyle name="20 % - zvýraznenie3 5 2 7" xfId="2060"/>
    <cellStyle name="20 % - zvýraznenie3 5 2 7 2" xfId="25868"/>
    <cellStyle name="20 % - zvýraznenie3 5 2 8" xfId="25839"/>
    <cellStyle name="20 % - zvýraznenie3 5 3" xfId="2061"/>
    <cellStyle name="20 % - zvýraznenie3 5 3 2" xfId="2062"/>
    <cellStyle name="20 % - zvýraznenie3 5 3 2 2" xfId="2063"/>
    <cellStyle name="20 % - zvýraznenie3 5 3 2 2 2" xfId="2064"/>
    <cellStyle name="20 % - zvýraznenie3 5 3 2 2 2 2" xfId="25872"/>
    <cellStyle name="20 % - zvýraznenie3 5 3 2 2 3" xfId="2065"/>
    <cellStyle name="20 % - zvýraznenie3 5 3 2 2 3 2" xfId="25873"/>
    <cellStyle name="20 % - zvýraznenie3 5 3 2 2 4" xfId="25871"/>
    <cellStyle name="20 % - zvýraznenie3 5 3 2 3" xfId="2066"/>
    <cellStyle name="20 % - zvýraznenie3 5 3 2 3 2" xfId="25874"/>
    <cellStyle name="20 % - zvýraznenie3 5 3 2 4" xfId="2067"/>
    <cellStyle name="20 % - zvýraznenie3 5 3 2 4 2" xfId="25875"/>
    <cellStyle name="20 % - zvýraznenie3 5 3 2 5" xfId="25870"/>
    <cellStyle name="20 % - zvýraznenie3 5 3 3" xfId="2068"/>
    <cellStyle name="20 % - zvýraznenie3 5 3 3 2" xfId="2069"/>
    <cellStyle name="20 % - zvýraznenie3 5 3 3 2 2" xfId="25877"/>
    <cellStyle name="20 % - zvýraznenie3 5 3 3 3" xfId="2070"/>
    <cellStyle name="20 % - zvýraznenie3 5 3 3 3 2" xfId="25878"/>
    <cellStyle name="20 % - zvýraznenie3 5 3 3 4" xfId="25876"/>
    <cellStyle name="20 % - zvýraznenie3 5 3 4" xfId="2071"/>
    <cellStyle name="20 % - zvýraznenie3 5 3 4 2" xfId="25879"/>
    <cellStyle name="20 % - zvýraznenie3 5 3 5" xfId="2072"/>
    <cellStyle name="20 % - zvýraznenie3 5 3 5 2" xfId="25880"/>
    <cellStyle name="20 % - zvýraznenie3 5 3 6" xfId="25869"/>
    <cellStyle name="20 % - zvýraznenie3 5 4" xfId="2073"/>
    <cellStyle name="20 % - zvýraznenie3 5 4 2" xfId="2074"/>
    <cellStyle name="20 % - zvýraznenie3 5 4 2 2" xfId="2075"/>
    <cellStyle name="20 % - zvýraznenie3 5 4 2 2 2" xfId="25883"/>
    <cellStyle name="20 % - zvýraznenie3 5 4 2 3" xfId="2076"/>
    <cellStyle name="20 % - zvýraznenie3 5 4 2 3 2" xfId="25884"/>
    <cellStyle name="20 % - zvýraznenie3 5 4 2 4" xfId="25882"/>
    <cellStyle name="20 % - zvýraznenie3 5 4 3" xfId="2077"/>
    <cellStyle name="20 % - zvýraznenie3 5 4 3 2" xfId="25885"/>
    <cellStyle name="20 % - zvýraznenie3 5 4 4" xfId="2078"/>
    <cellStyle name="20 % - zvýraznenie3 5 4 4 2" xfId="25886"/>
    <cellStyle name="20 % - zvýraznenie3 5 4 5" xfId="25881"/>
    <cellStyle name="20 % - zvýraznenie3 5 5" xfId="2079"/>
    <cellStyle name="20 % - zvýraznenie3 5 5 2" xfId="2080"/>
    <cellStyle name="20 % - zvýraznenie3 5 5 2 2" xfId="2081"/>
    <cellStyle name="20 % - zvýraznenie3 5 5 2 2 2" xfId="25889"/>
    <cellStyle name="20 % - zvýraznenie3 5 5 2 3" xfId="2082"/>
    <cellStyle name="20 % - zvýraznenie3 5 5 2 3 2" xfId="25890"/>
    <cellStyle name="20 % - zvýraznenie3 5 5 2 4" xfId="25888"/>
    <cellStyle name="20 % - zvýraznenie3 5 5 3" xfId="2083"/>
    <cellStyle name="20 % - zvýraznenie3 5 5 3 2" xfId="25891"/>
    <cellStyle name="20 % - zvýraznenie3 5 5 4" xfId="2084"/>
    <cellStyle name="20 % - zvýraznenie3 5 5 4 2" xfId="25892"/>
    <cellStyle name="20 % - zvýraznenie3 5 5 5" xfId="25887"/>
    <cellStyle name="20 % - zvýraznenie3 5 6" xfId="2085"/>
    <cellStyle name="20 % - zvýraznenie3 5 6 2" xfId="2086"/>
    <cellStyle name="20 % - zvýraznenie3 5 6 2 2" xfId="25894"/>
    <cellStyle name="20 % - zvýraznenie3 5 6 3" xfId="2087"/>
    <cellStyle name="20 % - zvýraznenie3 5 6 3 2" xfId="25895"/>
    <cellStyle name="20 % - zvýraznenie3 5 6 4" xfId="25893"/>
    <cellStyle name="20 % - zvýraznenie3 5 7" xfId="2088"/>
    <cellStyle name="20 % - zvýraznenie3 5 7 2" xfId="25896"/>
    <cellStyle name="20 % - zvýraznenie3 5 8" xfId="2089"/>
    <cellStyle name="20 % - zvýraznenie3 5 8 2" xfId="25897"/>
    <cellStyle name="20 % - zvýraznenie3 5 9" xfId="25838"/>
    <cellStyle name="20 % - zvýraznenie3 6" xfId="2090"/>
    <cellStyle name="20 % - zvýraznenie3 6 2" xfId="2091"/>
    <cellStyle name="20 % - zvýraznenie3 6 2 2" xfId="2092"/>
    <cellStyle name="20 % - zvýraznenie3 6 2 2 2" xfId="2093"/>
    <cellStyle name="20 % - zvýraznenie3 6 2 2 2 2" xfId="2094"/>
    <cellStyle name="20 % - zvýraznenie3 6 2 2 2 2 2" xfId="25902"/>
    <cellStyle name="20 % - zvýraznenie3 6 2 2 2 3" xfId="2095"/>
    <cellStyle name="20 % - zvýraznenie3 6 2 2 2 3 2" xfId="25903"/>
    <cellStyle name="20 % - zvýraznenie3 6 2 2 2 4" xfId="25901"/>
    <cellStyle name="20 % - zvýraznenie3 6 2 2 3" xfId="2096"/>
    <cellStyle name="20 % - zvýraznenie3 6 2 2 3 2" xfId="25904"/>
    <cellStyle name="20 % - zvýraznenie3 6 2 2 4" xfId="2097"/>
    <cellStyle name="20 % - zvýraznenie3 6 2 2 4 2" xfId="25905"/>
    <cellStyle name="20 % - zvýraznenie3 6 2 2 5" xfId="25900"/>
    <cellStyle name="20 % - zvýraznenie3 6 2 3" xfId="2098"/>
    <cellStyle name="20 % - zvýraznenie3 6 2 3 2" xfId="2099"/>
    <cellStyle name="20 % - zvýraznenie3 6 2 3 2 2" xfId="25907"/>
    <cellStyle name="20 % - zvýraznenie3 6 2 3 3" xfId="2100"/>
    <cellStyle name="20 % - zvýraznenie3 6 2 3 3 2" xfId="25908"/>
    <cellStyle name="20 % - zvýraznenie3 6 2 3 4" xfId="25906"/>
    <cellStyle name="20 % - zvýraznenie3 6 2 4" xfId="2101"/>
    <cellStyle name="20 % - zvýraznenie3 6 2 4 2" xfId="25909"/>
    <cellStyle name="20 % - zvýraznenie3 6 2 5" xfId="2102"/>
    <cellStyle name="20 % - zvýraznenie3 6 2 5 2" xfId="25910"/>
    <cellStyle name="20 % - zvýraznenie3 6 2 6" xfId="25899"/>
    <cellStyle name="20 % - zvýraznenie3 6 3" xfId="2103"/>
    <cellStyle name="20 % - zvýraznenie3 6 3 2" xfId="2104"/>
    <cellStyle name="20 % - zvýraznenie3 6 3 2 2" xfId="2105"/>
    <cellStyle name="20 % - zvýraznenie3 6 3 2 2 2" xfId="25913"/>
    <cellStyle name="20 % - zvýraznenie3 6 3 2 3" xfId="2106"/>
    <cellStyle name="20 % - zvýraznenie3 6 3 2 3 2" xfId="25914"/>
    <cellStyle name="20 % - zvýraznenie3 6 3 2 4" xfId="25912"/>
    <cellStyle name="20 % - zvýraznenie3 6 3 3" xfId="2107"/>
    <cellStyle name="20 % - zvýraznenie3 6 3 3 2" xfId="25915"/>
    <cellStyle name="20 % - zvýraznenie3 6 3 4" xfId="2108"/>
    <cellStyle name="20 % - zvýraznenie3 6 3 4 2" xfId="25916"/>
    <cellStyle name="20 % - zvýraznenie3 6 3 5" xfId="25911"/>
    <cellStyle name="20 % - zvýraznenie3 6 4" xfId="2109"/>
    <cellStyle name="20 % - zvýraznenie3 6 4 2" xfId="2110"/>
    <cellStyle name="20 % - zvýraznenie3 6 4 2 2" xfId="2111"/>
    <cellStyle name="20 % - zvýraznenie3 6 4 2 2 2" xfId="25919"/>
    <cellStyle name="20 % - zvýraznenie3 6 4 2 3" xfId="2112"/>
    <cellStyle name="20 % - zvýraznenie3 6 4 2 3 2" xfId="25920"/>
    <cellStyle name="20 % - zvýraznenie3 6 4 2 4" xfId="25918"/>
    <cellStyle name="20 % - zvýraznenie3 6 4 3" xfId="2113"/>
    <cellStyle name="20 % - zvýraznenie3 6 4 3 2" xfId="25921"/>
    <cellStyle name="20 % - zvýraznenie3 6 4 4" xfId="2114"/>
    <cellStyle name="20 % - zvýraznenie3 6 4 4 2" xfId="25922"/>
    <cellStyle name="20 % - zvýraznenie3 6 4 5" xfId="25917"/>
    <cellStyle name="20 % - zvýraznenie3 6 5" xfId="2115"/>
    <cellStyle name="20 % - zvýraznenie3 6 5 2" xfId="2116"/>
    <cellStyle name="20 % - zvýraznenie3 6 5 2 2" xfId="25924"/>
    <cellStyle name="20 % - zvýraznenie3 6 5 3" xfId="2117"/>
    <cellStyle name="20 % - zvýraznenie3 6 5 3 2" xfId="25925"/>
    <cellStyle name="20 % - zvýraznenie3 6 5 4" xfId="25923"/>
    <cellStyle name="20 % - zvýraznenie3 6 6" xfId="2118"/>
    <cellStyle name="20 % - zvýraznenie3 6 6 2" xfId="25926"/>
    <cellStyle name="20 % - zvýraznenie3 6 7" xfId="2119"/>
    <cellStyle name="20 % - zvýraznenie3 6 7 2" xfId="25927"/>
    <cellStyle name="20 % - zvýraznenie3 6 8" xfId="25898"/>
    <cellStyle name="20 % - zvýraznenie3 7" xfId="2120"/>
    <cellStyle name="20 % - zvýraznenie3 7 2" xfId="2121"/>
    <cellStyle name="20 % - zvýraznenie3 7 2 2" xfId="2122"/>
    <cellStyle name="20 % - zvýraznenie3 7 2 2 2" xfId="2123"/>
    <cellStyle name="20 % - zvýraznenie3 7 2 2 2 2" xfId="25931"/>
    <cellStyle name="20 % - zvýraznenie3 7 2 2 3" xfId="2124"/>
    <cellStyle name="20 % - zvýraznenie3 7 2 2 3 2" xfId="25932"/>
    <cellStyle name="20 % - zvýraznenie3 7 2 2 4" xfId="25930"/>
    <cellStyle name="20 % - zvýraznenie3 7 2 3" xfId="2125"/>
    <cellStyle name="20 % - zvýraznenie3 7 2 3 2" xfId="25933"/>
    <cellStyle name="20 % - zvýraznenie3 7 2 4" xfId="2126"/>
    <cellStyle name="20 % - zvýraznenie3 7 2 4 2" xfId="25934"/>
    <cellStyle name="20 % - zvýraznenie3 7 2 5" xfId="25929"/>
    <cellStyle name="20 % - zvýraznenie3 7 3" xfId="2127"/>
    <cellStyle name="20 % - zvýraznenie3 7 3 2" xfId="2128"/>
    <cellStyle name="20 % - zvýraznenie3 7 3 2 2" xfId="25936"/>
    <cellStyle name="20 % - zvýraznenie3 7 3 3" xfId="2129"/>
    <cellStyle name="20 % - zvýraznenie3 7 3 3 2" xfId="25937"/>
    <cellStyle name="20 % - zvýraznenie3 7 3 4" xfId="25935"/>
    <cellStyle name="20 % - zvýraznenie3 7 4" xfId="2130"/>
    <cellStyle name="20 % - zvýraznenie3 7 4 2" xfId="25938"/>
    <cellStyle name="20 % - zvýraznenie3 7 5" xfId="2131"/>
    <cellStyle name="20 % - zvýraznenie3 7 5 2" xfId="25939"/>
    <cellStyle name="20 % - zvýraznenie3 7 6" xfId="25928"/>
    <cellStyle name="20 % - zvýraznenie3 8" xfId="2132"/>
    <cellStyle name="20 % - zvýraznenie3 8 2" xfId="2133"/>
    <cellStyle name="20 % - zvýraznenie3 8 2 2" xfId="2134"/>
    <cellStyle name="20 % - zvýraznenie3 8 2 2 2" xfId="25942"/>
    <cellStyle name="20 % - zvýraznenie3 8 2 3" xfId="2135"/>
    <cellStyle name="20 % - zvýraznenie3 8 2 3 2" xfId="25943"/>
    <cellStyle name="20 % - zvýraznenie3 8 2 4" xfId="25941"/>
    <cellStyle name="20 % - zvýraznenie3 8 3" xfId="2136"/>
    <cellStyle name="20 % - zvýraznenie3 8 3 2" xfId="25944"/>
    <cellStyle name="20 % - zvýraznenie3 8 4" xfId="2137"/>
    <cellStyle name="20 % - zvýraznenie3 8 4 2" xfId="25945"/>
    <cellStyle name="20 % - zvýraznenie3 8 5" xfId="25940"/>
    <cellStyle name="20 % - zvýraznenie3 9" xfId="2138"/>
    <cellStyle name="20 % - zvýraznenie3 9 2" xfId="2139"/>
    <cellStyle name="20 % - zvýraznenie3 9 2 2" xfId="2140"/>
    <cellStyle name="20 % - zvýraznenie3 9 2 2 2" xfId="25948"/>
    <cellStyle name="20 % - zvýraznenie3 9 2 3" xfId="2141"/>
    <cellStyle name="20 % - zvýraznenie3 9 2 3 2" xfId="25949"/>
    <cellStyle name="20 % - zvýraznenie3 9 2 4" xfId="25947"/>
    <cellStyle name="20 % - zvýraznenie3 9 3" xfId="2142"/>
    <cellStyle name="20 % - zvýraznenie3 9 3 2" xfId="25950"/>
    <cellStyle name="20 % - zvýraznenie3 9 4" xfId="2143"/>
    <cellStyle name="20 % - zvýraznenie3 9 4 2" xfId="25951"/>
    <cellStyle name="20 % - zvýraznenie3 9 5" xfId="25946"/>
    <cellStyle name="20 % - zvýraznenie4 10" xfId="2144"/>
    <cellStyle name="20 % - zvýraznenie4 11" xfId="2145"/>
    <cellStyle name="20 % - zvýraznenie4 11 2" xfId="2146"/>
    <cellStyle name="20 % - zvýraznenie4 11 2 2" xfId="25953"/>
    <cellStyle name="20 % - zvýraznenie4 11 3" xfId="2147"/>
    <cellStyle name="20 % - zvýraznenie4 11 3 2" xfId="25954"/>
    <cellStyle name="20 % - zvýraznenie4 11 4" xfId="25952"/>
    <cellStyle name="20 % - zvýraznenie4 12" xfId="2148"/>
    <cellStyle name="20 % - zvýraznenie4 12 2" xfId="25955"/>
    <cellStyle name="20 % - zvýraznenie4 2" xfId="2149"/>
    <cellStyle name="20 % - zvýraznenie4 2 10" xfId="2150"/>
    <cellStyle name="20 % - zvýraznenie4 2 10 2" xfId="25957"/>
    <cellStyle name="20 % - zvýraznenie4 2 11" xfId="25956"/>
    <cellStyle name="20 % - zvýraznenie4 2 2" xfId="2151"/>
    <cellStyle name="20 % - zvýraznenie4 2 2 10" xfId="25958"/>
    <cellStyle name="20 % - zvýraznenie4 2 2 2" xfId="2152"/>
    <cellStyle name="20 % - zvýraznenie4 2 2 2 2" xfId="2153"/>
    <cellStyle name="20 % - zvýraznenie4 2 2 2 2 2" xfId="2154"/>
    <cellStyle name="20 % - zvýraznenie4 2 2 2 2 2 2" xfId="2155"/>
    <cellStyle name="20 % - zvýraznenie4 2 2 2 2 2 2 2" xfId="2156"/>
    <cellStyle name="20 % - zvýraznenie4 2 2 2 2 2 2 2 2" xfId="2157"/>
    <cellStyle name="20 % - zvýraznenie4 2 2 2 2 2 2 2 2 2" xfId="25964"/>
    <cellStyle name="20 % - zvýraznenie4 2 2 2 2 2 2 2 3" xfId="2158"/>
    <cellStyle name="20 % - zvýraznenie4 2 2 2 2 2 2 2 3 2" xfId="25965"/>
    <cellStyle name="20 % - zvýraznenie4 2 2 2 2 2 2 2 4" xfId="25963"/>
    <cellStyle name="20 % - zvýraznenie4 2 2 2 2 2 2 3" xfId="2159"/>
    <cellStyle name="20 % - zvýraznenie4 2 2 2 2 2 2 3 2" xfId="25966"/>
    <cellStyle name="20 % - zvýraznenie4 2 2 2 2 2 2 4" xfId="2160"/>
    <cellStyle name="20 % - zvýraznenie4 2 2 2 2 2 2 4 2" xfId="25967"/>
    <cellStyle name="20 % - zvýraznenie4 2 2 2 2 2 2 5" xfId="25962"/>
    <cellStyle name="20 % - zvýraznenie4 2 2 2 2 2 3" xfId="2161"/>
    <cellStyle name="20 % - zvýraznenie4 2 2 2 2 2 3 2" xfId="2162"/>
    <cellStyle name="20 % - zvýraznenie4 2 2 2 2 2 3 2 2" xfId="25969"/>
    <cellStyle name="20 % - zvýraznenie4 2 2 2 2 2 3 3" xfId="2163"/>
    <cellStyle name="20 % - zvýraznenie4 2 2 2 2 2 3 3 2" xfId="25970"/>
    <cellStyle name="20 % - zvýraznenie4 2 2 2 2 2 3 4" xfId="25968"/>
    <cellStyle name="20 % - zvýraznenie4 2 2 2 2 2 4" xfId="2164"/>
    <cellStyle name="20 % - zvýraznenie4 2 2 2 2 2 4 2" xfId="25971"/>
    <cellStyle name="20 % - zvýraznenie4 2 2 2 2 2 5" xfId="2165"/>
    <cellStyle name="20 % - zvýraznenie4 2 2 2 2 2 5 2" xfId="25972"/>
    <cellStyle name="20 % - zvýraznenie4 2 2 2 2 2 6" xfId="25961"/>
    <cellStyle name="20 % - zvýraznenie4 2 2 2 2 3" xfId="2166"/>
    <cellStyle name="20 % - zvýraznenie4 2 2 2 2 3 2" xfId="2167"/>
    <cellStyle name="20 % - zvýraznenie4 2 2 2 2 3 2 2" xfId="2168"/>
    <cellStyle name="20 % - zvýraznenie4 2 2 2 2 3 2 2 2" xfId="25975"/>
    <cellStyle name="20 % - zvýraznenie4 2 2 2 2 3 2 3" xfId="2169"/>
    <cellStyle name="20 % - zvýraznenie4 2 2 2 2 3 2 3 2" xfId="25976"/>
    <cellStyle name="20 % - zvýraznenie4 2 2 2 2 3 2 4" xfId="25974"/>
    <cellStyle name="20 % - zvýraznenie4 2 2 2 2 3 3" xfId="2170"/>
    <cellStyle name="20 % - zvýraznenie4 2 2 2 2 3 3 2" xfId="25977"/>
    <cellStyle name="20 % - zvýraznenie4 2 2 2 2 3 4" xfId="2171"/>
    <cellStyle name="20 % - zvýraznenie4 2 2 2 2 3 4 2" xfId="25978"/>
    <cellStyle name="20 % - zvýraznenie4 2 2 2 2 3 5" xfId="25973"/>
    <cellStyle name="20 % - zvýraznenie4 2 2 2 2 4" xfId="2172"/>
    <cellStyle name="20 % - zvýraznenie4 2 2 2 2 4 2" xfId="2173"/>
    <cellStyle name="20 % - zvýraznenie4 2 2 2 2 4 2 2" xfId="2174"/>
    <cellStyle name="20 % - zvýraznenie4 2 2 2 2 4 2 2 2" xfId="25981"/>
    <cellStyle name="20 % - zvýraznenie4 2 2 2 2 4 2 3" xfId="2175"/>
    <cellStyle name="20 % - zvýraznenie4 2 2 2 2 4 2 3 2" xfId="25982"/>
    <cellStyle name="20 % - zvýraznenie4 2 2 2 2 4 2 4" xfId="25980"/>
    <cellStyle name="20 % - zvýraznenie4 2 2 2 2 4 3" xfId="2176"/>
    <cellStyle name="20 % - zvýraznenie4 2 2 2 2 4 3 2" xfId="25983"/>
    <cellStyle name="20 % - zvýraznenie4 2 2 2 2 4 4" xfId="2177"/>
    <cellStyle name="20 % - zvýraznenie4 2 2 2 2 4 4 2" xfId="25984"/>
    <cellStyle name="20 % - zvýraznenie4 2 2 2 2 4 5" xfId="25979"/>
    <cellStyle name="20 % - zvýraznenie4 2 2 2 2 5" xfId="2178"/>
    <cellStyle name="20 % - zvýraznenie4 2 2 2 2 5 2" xfId="2179"/>
    <cellStyle name="20 % - zvýraznenie4 2 2 2 2 5 2 2" xfId="25986"/>
    <cellStyle name="20 % - zvýraznenie4 2 2 2 2 5 3" xfId="2180"/>
    <cellStyle name="20 % - zvýraznenie4 2 2 2 2 5 3 2" xfId="25987"/>
    <cellStyle name="20 % - zvýraznenie4 2 2 2 2 5 4" xfId="25985"/>
    <cellStyle name="20 % - zvýraznenie4 2 2 2 2 6" xfId="2181"/>
    <cellStyle name="20 % - zvýraznenie4 2 2 2 2 6 2" xfId="25988"/>
    <cellStyle name="20 % - zvýraznenie4 2 2 2 2 7" xfId="2182"/>
    <cellStyle name="20 % - zvýraznenie4 2 2 2 2 7 2" xfId="25989"/>
    <cellStyle name="20 % - zvýraznenie4 2 2 2 2 8" xfId="25960"/>
    <cellStyle name="20 % - zvýraznenie4 2 2 2 3" xfId="2183"/>
    <cellStyle name="20 % - zvýraznenie4 2 2 2 3 2" xfId="2184"/>
    <cellStyle name="20 % - zvýraznenie4 2 2 2 3 2 2" xfId="2185"/>
    <cellStyle name="20 % - zvýraznenie4 2 2 2 3 2 2 2" xfId="2186"/>
    <cellStyle name="20 % - zvýraznenie4 2 2 2 3 2 2 2 2" xfId="25993"/>
    <cellStyle name="20 % - zvýraznenie4 2 2 2 3 2 2 3" xfId="2187"/>
    <cellStyle name="20 % - zvýraznenie4 2 2 2 3 2 2 3 2" xfId="25994"/>
    <cellStyle name="20 % - zvýraznenie4 2 2 2 3 2 2 4" xfId="25992"/>
    <cellStyle name="20 % - zvýraznenie4 2 2 2 3 2 3" xfId="2188"/>
    <cellStyle name="20 % - zvýraznenie4 2 2 2 3 2 3 2" xfId="25995"/>
    <cellStyle name="20 % - zvýraznenie4 2 2 2 3 2 4" xfId="2189"/>
    <cellStyle name="20 % - zvýraznenie4 2 2 2 3 2 4 2" xfId="25996"/>
    <cellStyle name="20 % - zvýraznenie4 2 2 2 3 2 5" xfId="25991"/>
    <cellStyle name="20 % - zvýraznenie4 2 2 2 3 3" xfId="2190"/>
    <cellStyle name="20 % - zvýraznenie4 2 2 2 3 3 2" xfId="2191"/>
    <cellStyle name="20 % - zvýraznenie4 2 2 2 3 3 2 2" xfId="25998"/>
    <cellStyle name="20 % - zvýraznenie4 2 2 2 3 3 3" xfId="2192"/>
    <cellStyle name="20 % - zvýraznenie4 2 2 2 3 3 3 2" xfId="25999"/>
    <cellStyle name="20 % - zvýraznenie4 2 2 2 3 3 4" xfId="25997"/>
    <cellStyle name="20 % - zvýraznenie4 2 2 2 3 4" xfId="2193"/>
    <cellStyle name="20 % - zvýraznenie4 2 2 2 3 4 2" xfId="26000"/>
    <cellStyle name="20 % - zvýraznenie4 2 2 2 3 5" xfId="2194"/>
    <cellStyle name="20 % - zvýraznenie4 2 2 2 3 5 2" xfId="26001"/>
    <cellStyle name="20 % - zvýraznenie4 2 2 2 3 6" xfId="25990"/>
    <cellStyle name="20 % - zvýraznenie4 2 2 2 4" xfId="2195"/>
    <cellStyle name="20 % - zvýraznenie4 2 2 2 4 2" xfId="2196"/>
    <cellStyle name="20 % - zvýraznenie4 2 2 2 4 2 2" xfId="2197"/>
    <cellStyle name="20 % - zvýraznenie4 2 2 2 4 2 2 2" xfId="26004"/>
    <cellStyle name="20 % - zvýraznenie4 2 2 2 4 2 3" xfId="2198"/>
    <cellStyle name="20 % - zvýraznenie4 2 2 2 4 2 3 2" xfId="26005"/>
    <cellStyle name="20 % - zvýraznenie4 2 2 2 4 2 4" xfId="26003"/>
    <cellStyle name="20 % - zvýraznenie4 2 2 2 4 3" xfId="2199"/>
    <cellStyle name="20 % - zvýraznenie4 2 2 2 4 3 2" xfId="26006"/>
    <cellStyle name="20 % - zvýraznenie4 2 2 2 4 4" xfId="2200"/>
    <cellStyle name="20 % - zvýraznenie4 2 2 2 4 4 2" xfId="26007"/>
    <cellStyle name="20 % - zvýraznenie4 2 2 2 4 5" xfId="26002"/>
    <cellStyle name="20 % - zvýraznenie4 2 2 2 5" xfId="2201"/>
    <cellStyle name="20 % - zvýraznenie4 2 2 2 5 2" xfId="2202"/>
    <cellStyle name="20 % - zvýraznenie4 2 2 2 5 2 2" xfId="2203"/>
    <cellStyle name="20 % - zvýraznenie4 2 2 2 5 2 2 2" xfId="26010"/>
    <cellStyle name="20 % - zvýraznenie4 2 2 2 5 2 3" xfId="2204"/>
    <cellStyle name="20 % - zvýraznenie4 2 2 2 5 2 3 2" xfId="26011"/>
    <cellStyle name="20 % - zvýraznenie4 2 2 2 5 2 4" xfId="26009"/>
    <cellStyle name="20 % - zvýraznenie4 2 2 2 5 3" xfId="2205"/>
    <cellStyle name="20 % - zvýraznenie4 2 2 2 5 3 2" xfId="26012"/>
    <cellStyle name="20 % - zvýraznenie4 2 2 2 5 4" xfId="2206"/>
    <cellStyle name="20 % - zvýraznenie4 2 2 2 5 4 2" xfId="26013"/>
    <cellStyle name="20 % - zvýraznenie4 2 2 2 5 5" xfId="26008"/>
    <cellStyle name="20 % - zvýraznenie4 2 2 2 6" xfId="2207"/>
    <cellStyle name="20 % - zvýraznenie4 2 2 2 6 2" xfId="2208"/>
    <cellStyle name="20 % - zvýraznenie4 2 2 2 6 2 2" xfId="26015"/>
    <cellStyle name="20 % - zvýraznenie4 2 2 2 6 3" xfId="2209"/>
    <cellStyle name="20 % - zvýraznenie4 2 2 2 6 3 2" xfId="26016"/>
    <cellStyle name="20 % - zvýraznenie4 2 2 2 6 4" xfId="26014"/>
    <cellStyle name="20 % - zvýraznenie4 2 2 2 7" xfId="2210"/>
    <cellStyle name="20 % - zvýraznenie4 2 2 2 7 2" xfId="26017"/>
    <cellStyle name="20 % - zvýraznenie4 2 2 2 8" xfId="2211"/>
    <cellStyle name="20 % - zvýraznenie4 2 2 2 8 2" xfId="26018"/>
    <cellStyle name="20 % - zvýraznenie4 2 2 2 9" xfId="25959"/>
    <cellStyle name="20 % - zvýraznenie4 2 2 3" xfId="2212"/>
    <cellStyle name="20 % - zvýraznenie4 2 2 3 2" xfId="2213"/>
    <cellStyle name="20 % - zvýraznenie4 2 2 3 2 2" xfId="2214"/>
    <cellStyle name="20 % - zvýraznenie4 2 2 3 2 2 2" xfId="2215"/>
    <cellStyle name="20 % - zvýraznenie4 2 2 3 2 2 2 2" xfId="2216"/>
    <cellStyle name="20 % - zvýraznenie4 2 2 3 2 2 2 2 2" xfId="26023"/>
    <cellStyle name="20 % - zvýraznenie4 2 2 3 2 2 2 3" xfId="2217"/>
    <cellStyle name="20 % - zvýraznenie4 2 2 3 2 2 2 3 2" xfId="26024"/>
    <cellStyle name="20 % - zvýraznenie4 2 2 3 2 2 2 4" xfId="26022"/>
    <cellStyle name="20 % - zvýraznenie4 2 2 3 2 2 3" xfId="2218"/>
    <cellStyle name="20 % - zvýraznenie4 2 2 3 2 2 3 2" xfId="26025"/>
    <cellStyle name="20 % - zvýraznenie4 2 2 3 2 2 4" xfId="2219"/>
    <cellStyle name="20 % - zvýraznenie4 2 2 3 2 2 4 2" xfId="26026"/>
    <cellStyle name="20 % - zvýraznenie4 2 2 3 2 2 5" xfId="26021"/>
    <cellStyle name="20 % - zvýraznenie4 2 2 3 2 3" xfId="2220"/>
    <cellStyle name="20 % - zvýraznenie4 2 2 3 2 3 2" xfId="2221"/>
    <cellStyle name="20 % - zvýraznenie4 2 2 3 2 3 2 2" xfId="26028"/>
    <cellStyle name="20 % - zvýraznenie4 2 2 3 2 3 3" xfId="2222"/>
    <cellStyle name="20 % - zvýraznenie4 2 2 3 2 3 3 2" xfId="26029"/>
    <cellStyle name="20 % - zvýraznenie4 2 2 3 2 3 4" xfId="26027"/>
    <cellStyle name="20 % - zvýraznenie4 2 2 3 2 4" xfId="2223"/>
    <cellStyle name="20 % - zvýraznenie4 2 2 3 2 4 2" xfId="26030"/>
    <cellStyle name="20 % - zvýraznenie4 2 2 3 2 5" xfId="2224"/>
    <cellStyle name="20 % - zvýraznenie4 2 2 3 2 5 2" xfId="26031"/>
    <cellStyle name="20 % - zvýraznenie4 2 2 3 2 6" xfId="26020"/>
    <cellStyle name="20 % - zvýraznenie4 2 2 3 3" xfId="2225"/>
    <cellStyle name="20 % - zvýraznenie4 2 2 3 3 2" xfId="2226"/>
    <cellStyle name="20 % - zvýraznenie4 2 2 3 3 2 2" xfId="2227"/>
    <cellStyle name="20 % - zvýraznenie4 2 2 3 3 2 2 2" xfId="26034"/>
    <cellStyle name="20 % - zvýraznenie4 2 2 3 3 2 3" xfId="2228"/>
    <cellStyle name="20 % - zvýraznenie4 2 2 3 3 2 3 2" xfId="26035"/>
    <cellStyle name="20 % - zvýraznenie4 2 2 3 3 2 4" xfId="26033"/>
    <cellStyle name="20 % - zvýraznenie4 2 2 3 3 3" xfId="2229"/>
    <cellStyle name="20 % - zvýraznenie4 2 2 3 3 3 2" xfId="26036"/>
    <cellStyle name="20 % - zvýraznenie4 2 2 3 3 4" xfId="2230"/>
    <cellStyle name="20 % - zvýraznenie4 2 2 3 3 4 2" xfId="26037"/>
    <cellStyle name="20 % - zvýraznenie4 2 2 3 3 5" xfId="26032"/>
    <cellStyle name="20 % - zvýraznenie4 2 2 3 4" xfId="2231"/>
    <cellStyle name="20 % - zvýraznenie4 2 2 3 4 2" xfId="2232"/>
    <cellStyle name="20 % - zvýraznenie4 2 2 3 4 2 2" xfId="2233"/>
    <cellStyle name="20 % - zvýraznenie4 2 2 3 4 2 2 2" xfId="26040"/>
    <cellStyle name="20 % - zvýraznenie4 2 2 3 4 2 3" xfId="2234"/>
    <cellStyle name="20 % - zvýraznenie4 2 2 3 4 2 3 2" xfId="26041"/>
    <cellStyle name="20 % - zvýraznenie4 2 2 3 4 2 4" xfId="26039"/>
    <cellStyle name="20 % - zvýraznenie4 2 2 3 4 3" xfId="2235"/>
    <cellStyle name="20 % - zvýraznenie4 2 2 3 4 3 2" xfId="26042"/>
    <cellStyle name="20 % - zvýraznenie4 2 2 3 4 4" xfId="2236"/>
    <cellStyle name="20 % - zvýraznenie4 2 2 3 4 4 2" xfId="26043"/>
    <cellStyle name="20 % - zvýraznenie4 2 2 3 4 5" xfId="26038"/>
    <cellStyle name="20 % - zvýraznenie4 2 2 3 5" xfId="2237"/>
    <cellStyle name="20 % - zvýraznenie4 2 2 3 5 2" xfId="2238"/>
    <cellStyle name="20 % - zvýraznenie4 2 2 3 5 2 2" xfId="26045"/>
    <cellStyle name="20 % - zvýraznenie4 2 2 3 5 3" xfId="2239"/>
    <cellStyle name="20 % - zvýraznenie4 2 2 3 5 3 2" xfId="26046"/>
    <cellStyle name="20 % - zvýraznenie4 2 2 3 5 4" xfId="26044"/>
    <cellStyle name="20 % - zvýraznenie4 2 2 3 6" xfId="2240"/>
    <cellStyle name="20 % - zvýraznenie4 2 2 3 6 2" xfId="26047"/>
    <cellStyle name="20 % - zvýraznenie4 2 2 3 7" xfId="2241"/>
    <cellStyle name="20 % - zvýraznenie4 2 2 3 7 2" xfId="26048"/>
    <cellStyle name="20 % - zvýraznenie4 2 2 3 8" xfId="26019"/>
    <cellStyle name="20 % - zvýraznenie4 2 2 4" xfId="2242"/>
    <cellStyle name="20 % - zvýraznenie4 2 2 4 2" xfId="2243"/>
    <cellStyle name="20 % - zvýraznenie4 2 2 4 2 2" xfId="2244"/>
    <cellStyle name="20 % - zvýraznenie4 2 2 4 2 2 2" xfId="2245"/>
    <cellStyle name="20 % - zvýraznenie4 2 2 4 2 2 2 2" xfId="26052"/>
    <cellStyle name="20 % - zvýraznenie4 2 2 4 2 2 3" xfId="2246"/>
    <cellStyle name="20 % - zvýraznenie4 2 2 4 2 2 3 2" xfId="26053"/>
    <cellStyle name="20 % - zvýraznenie4 2 2 4 2 2 4" xfId="26051"/>
    <cellStyle name="20 % - zvýraznenie4 2 2 4 2 3" xfId="2247"/>
    <cellStyle name="20 % - zvýraznenie4 2 2 4 2 3 2" xfId="26054"/>
    <cellStyle name="20 % - zvýraznenie4 2 2 4 2 4" xfId="2248"/>
    <cellStyle name="20 % - zvýraznenie4 2 2 4 2 4 2" xfId="26055"/>
    <cellStyle name="20 % - zvýraznenie4 2 2 4 2 5" xfId="26050"/>
    <cellStyle name="20 % - zvýraznenie4 2 2 4 3" xfId="2249"/>
    <cellStyle name="20 % - zvýraznenie4 2 2 4 3 2" xfId="2250"/>
    <cellStyle name="20 % - zvýraznenie4 2 2 4 3 2 2" xfId="26057"/>
    <cellStyle name="20 % - zvýraznenie4 2 2 4 3 3" xfId="2251"/>
    <cellStyle name="20 % - zvýraznenie4 2 2 4 3 3 2" xfId="26058"/>
    <cellStyle name="20 % - zvýraznenie4 2 2 4 3 4" xfId="26056"/>
    <cellStyle name="20 % - zvýraznenie4 2 2 4 4" xfId="2252"/>
    <cellStyle name="20 % - zvýraznenie4 2 2 4 4 2" xfId="26059"/>
    <cellStyle name="20 % - zvýraznenie4 2 2 4 5" xfId="2253"/>
    <cellStyle name="20 % - zvýraznenie4 2 2 4 5 2" xfId="26060"/>
    <cellStyle name="20 % - zvýraznenie4 2 2 4 6" xfId="26049"/>
    <cellStyle name="20 % - zvýraznenie4 2 2 5" xfId="2254"/>
    <cellStyle name="20 % - zvýraznenie4 2 2 5 2" xfId="2255"/>
    <cellStyle name="20 % - zvýraznenie4 2 2 5 2 2" xfId="2256"/>
    <cellStyle name="20 % - zvýraznenie4 2 2 5 2 2 2" xfId="26063"/>
    <cellStyle name="20 % - zvýraznenie4 2 2 5 2 3" xfId="2257"/>
    <cellStyle name="20 % - zvýraznenie4 2 2 5 2 3 2" xfId="26064"/>
    <cellStyle name="20 % - zvýraznenie4 2 2 5 2 4" xfId="26062"/>
    <cellStyle name="20 % - zvýraznenie4 2 2 5 3" xfId="2258"/>
    <cellStyle name="20 % - zvýraznenie4 2 2 5 3 2" xfId="26065"/>
    <cellStyle name="20 % - zvýraznenie4 2 2 5 4" xfId="2259"/>
    <cellStyle name="20 % - zvýraznenie4 2 2 5 4 2" xfId="26066"/>
    <cellStyle name="20 % - zvýraznenie4 2 2 5 5" xfId="26061"/>
    <cellStyle name="20 % - zvýraznenie4 2 2 6" xfId="2260"/>
    <cellStyle name="20 % - zvýraznenie4 2 2 6 2" xfId="2261"/>
    <cellStyle name="20 % - zvýraznenie4 2 2 6 2 2" xfId="2262"/>
    <cellStyle name="20 % - zvýraznenie4 2 2 6 2 2 2" xfId="26069"/>
    <cellStyle name="20 % - zvýraznenie4 2 2 6 2 3" xfId="2263"/>
    <cellStyle name="20 % - zvýraznenie4 2 2 6 2 3 2" xfId="26070"/>
    <cellStyle name="20 % - zvýraznenie4 2 2 6 2 4" xfId="26068"/>
    <cellStyle name="20 % - zvýraznenie4 2 2 6 3" xfId="2264"/>
    <cellStyle name="20 % - zvýraznenie4 2 2 6 3 2" xfId="26071"/>
    <cellStyle name="20 % - zvýraznenie4 2 2 6 4" xfId="2265"/>
    <cellStyle name="20 % - zvýraznenie4 2 2 6 4 2" xfId="26072"/>
    <cellStyle name="20 % - zvýraznenie4 2 2 6 5" xfId="26067"/>
    <cellStyle name="20 % - zvýraznenie4 2 2 7" xfId="2266"/>
    <cellStyle name="20 % - zvýraznenie4 2 2 7 2" xfId="2267"/>
    <cellStyle name="20 % - zvýraznenie4 2 2 7 2 2" xfId="26074"/>
    <cellStyle name="20 % - zvýraznenie4 2 2 7 3" xfId="2268"/>
    <cellStyle name="20 % - zvýraznenie4 2 2 7 3 2" xfId="26075"/>
    <cellStyle name="20 % - zvýraznenie4 2 2 7 4" xfId="26073"/>
    <cellStyle name="20 % - zvýraznenie4 2 2 8" xfId="2269"/>
    <cellStyle name="20 % - zvýraznenie4 2 2 8 2" xfId="26076"/>
    <cellStyle name="20 % - zvýraznenie4 2 2 9" xfId="2270"/>
    <cellStyle name="20 % - zvýraznenie4 2 2 9 2" xfId="26077"/>
    <cellStyle name="20 % - zvýraznenie4 2 3" xfId="2271"/>
    <cellStyle name="20 % - zvýraznenie4 2 3 2" xfId="2272"/>
    <cellStyle name="20 % - zvýraznenie4 2 3 2 2" xfId="2273"/>
    <cellStyle name="20 % - zvýraznenie4 2 3 2 2 2" xfId="2274"/>
    <cellStyle name="20 % - zvýraznenie4 2 3 2 2 2 2" xfId="2275"/>
    <cellStyle name="20 % - zvýraznenie4 2 3 2 2 2 2 2" xfId="2276"/>
    <cellStyle name="20 % - zvýraznenie4 2 3 2 2 2 2 2 2" xfId="26083"/>
    <cellStyle name="20 % - zvýraznenie4 2 3 2 2 2 2 3" xfId="2277"/>
    <cellStyle name="20 % - zvýraznenie4 2 3 2 2 2 2 3 2" xfId="26084"/>
    <cellStyle name="20 % - zvýraznenie4 2 3 2 2 2 2 4" xfId="26082"/>
    <cellStyle name="20 % - zvýraznenie4 2 3 2 2 2 3" xfId="2278"/>
    <cellStyle name="20 % - zvýraznenie4 2 3 2 2 2 3 2" xfId="26085"/>
    <cellStyle name="20 % - zvýraznenie4 2 3 2 2 2 4" xfId="2279"/>
    <cellStyle name="20 % - zvýraznenie4 2 3 2 2 2 4 2" xfId="26086"/>
    <cellStyle name="20 % - zvýraznenie4 2 3 2 2 2 5" xfId="26081"/>
    <cellStyle name="20 % - zvýraznenie4 2 3 2 2 3" xfId="2280"/>
    <cellStyle name="20 % - zvýraznenie4 2 3 2 2 3 2" xfId="2281"/>
    <cellStyle name="20 % - zvýraznenie4 2 3 2 2 3 2 2" xfId="26088"/>
    <cellStyle name="20 % - zvýraznenie4 2 3 2 2 3 3" xfId="2282"/>
    <cellStyle name="20 % - zvýraznenie4 2 3 2 2 3 3 2" xfId="26089"/>
    <cellStyle name="20 % - zvýraznenie4 2 3 2 2 3 4" xfId="26087"/>
    <cellStyle name="20 % - zvýraznenie4 2 3 2 2 4" xfId="2283"/>
    <cellStyle name="20 % - zvýraznenie4 2 3 2 2 4 2" xfId="26090"/>
    <cellStyle name="20 % - zvýraznenie4 2 3 2 2 5" xfId="2284"/>
    <cellStyle name="20 % - zvýraznenie4 2 3 2 2 5 2" xfId="26091"/>
    <cellStyle name="20 % - zvýraznenie4 2 3 2 2 6" xfId="26080"/>
    <cellStyle name="20 % - zvýraznenie4 2 3 2 3" xfId="2285"/>
    <cellStyle name="20 % - zvýraznenie4 2 3 2 3 2" xfId="2286"/>
    <cellStyle name="20 % - zvýraznenie4 2 3 2 3 2 2" xfId="2287"/>
    <cellStyle name="20 % - zvýraznenie4 2 3 2 3 2 2 2" xfId="26094"/>
    <cellStyle name="20 % - zvýraznenie4 2 3 2 3 2 3" xfId="2288"/>
    <cellStyle name="20 % - zvýraznenie4 2 3 2 3 2 3 2" xfId="26095"/>
    <cellStyle name="20 % - zvýraznenie4 2 3 2 3 2 4" xfId="26093"/>
    <cellStyle name="20 % - zvýraznenie4 2 3 2 3 3" xfId="2289"/>
    <cellStyle name="20 % - zvýraznenie4 2 3 2 3 3 2" xfId="26096"/>
    <cellStyle name="20 % - zvýraznenie4 2 3 2 3 4" xfId="2290"/>
    <cellStyle name="20 % - zvýraznenie4 2 3 2 3 4 2" xfId="26097"/>
    <cellStyle name="20 % - zvýraznenie4 2 3 2 3 5" xfId="26092"/>
    <cellStyle name="20 % - zvýraznenie4 2 3 2 4" xfId="2291"/>
    <cellStyle name="20 % - zvýraznenie4 2 3 2 4 2" xfId="2292"/>
    <cellStyle name="20 % - zvýraznenie4 2 3 2 4 2 2" xfId="2293"/>
    <cellStyle name="20 % - zvýraznenie4 2 3 2 4 2 2 2" xfId="26100"/>
    <cellStyle name="20 % - zvýraznenie4 2 3 2 4 2 3" xfId="2294"/>
    <cellStyle name="20 % - zvýraznenie4 2 3 2 4 2 3 2" xfId="26101"/>
    <cellStyle name="20 % - zvýraznenie4 2 3 2 4 2 4" xfId="26099"/>
    <cellStyle name="20 % - zvýraznenie4 2 3 2 4 3" xfId="2295"/>
    <cellStyle name="20 % - zvýraznenie4 2 3 2 4 3 2" xfId="26102"/>
    <cellStyle name="20 % - zvýraznenie4 2 3 2 4 4" xfId="2296"/>
    <cellStyle name="20 % - zvýraznenie4 2 3 2 4 4 2" xfId="26103"/>
    <cellStyle name="20 % - zvýraznenie4 2 3 2 4 5" xfId="26098"/>
    <cellStyle name="20 % - zvýraznenie4 2 3 2 5" xfId="2297"/>
    <cellStyle name="20 % - zvýraznenie4 2 3 2 5 2" xfId="2298"/>
    <cellStyle name="20 % - zvýraznenie4 2 3 2 5 2 2" xfId="26105"/>
    <cellStyle name="20 % - zvýraznenie4 2 3 2 5 3" xfId="2299"/>
    <cellStyle name="20 % - zvýraznenie4 2 3 2 5 3 2" xfId="26106"/>
    <cellStyle name="20 % - zvýraznenie4 2 3 2 5 4" xfId="26104"/>
    <cellStyle name="20 % - zvýraznenie4 2 3 2 6" xfId="2300"/>
    <cellStyle name="20 % - zvýraznenie4 2 3 2 6 2" xfId="26107"/>
    <cellStyle name="20 % - zvýraznenie4 2 3 2 7" xfId="2301"/>
    <cellStyle name="20 % - zvýraznenie4 2 3 2 7 2" xfId="26108"/>
    <cellStyle name="20 % - zvýraznenie4 2 3 2 8" xfId="26079"/>
    <cellStyle name="20 % - zvýraznenie4 2 3 3" xfId="2302"/>
    <cellStyle name="20 % - zvýraznenie4 2 3 3 2" xfId="2303"/>
    <cellStyle name="20 % - zvýraznenie4 2 3 3 2 2" xfId="2304"/>
    <cellStyle name="20 % - zvýraznenie4 2 3 3 2 2 2" xfId="2305"/>
    <cellStyle name="20 % - zvýraznenie4 2 3 3 2 2 2 2" xfId="26112"/>
    <cellStyle name="20 % - zvýraznenie4 2 3 3 2 2 3" xfId="2306"/>
    <cellStyle name="20 % - zvýraznenie4 2 3 3 2 2 3 2" xfId="26113"/>
    <cellStyle name="20 % - zvýraznenie4 2 3 3 2 2 4" xfId="26111"/>
    <cellStyle name="20 % - zvýraznenie4 2 3 3 2 3" xfId="2307"/>
    <cellStyle name="20 % - zvýraznenie4 2 3 3 2 3 2" xfId="26114"/>
    <cellStyle name="20 % - zvýraznenie4 2 3 3 2 4" xfId="2308"/>
    <cellStyle name="20 % - zvýraznenie4 2 3 3 2 4 2" xfId="26115"/>
    <cellStyle name="20 % - zvýraznenie4 2 3 3 2 5" xfId="26110"/>
    <cellStyle name="20 % - zvýraznenie4 2 3 3 3" xfId="2309"/>
    <cellStyle name="20 % - zvýraznenie4 2 3 3 3 2" xfId="2310"/>
    <cellStyle name="20 % - zvýraznenie4 2 3 3 3 2 2" xfId="26117"/>
    <cellStyle name="20 % - zvýraznenie4 2 3 3 3 3" xfId="2311"/>
    <cellStyle name="20 % - zvýraznenie4 2 3 3 3 3 2" xfId="26118"/>
    <cellStyle name="20 % - zvýraznenie4 2 3 3 3 4" xfId="26116"/>
    <cellStyle name="20 % - zvýraznenie4 2 3 3 4" xfId="2312"/>
    <cellStyle name="20 % - zvýraznenie4 2 3 3 4 2" xfId="26119"/>
    <cellStyle name="20 % - zvýraznenie4 2 3 3 5" xfId="2313"/>
    <cellStyle name="20 % - zvýraznenie4 2 3 3 5 2" xfId="26120"/>
    <cellStyle name="20 % - zvýraznenie4 2 3 3 6" xfId="26109"/>
    <cellStyle name="20 % - zvýraznenie4 2 3 4" xfId="2314"/>
    <cellStyle name="20 % - zvýraznenie4 2 3 4 2" xfId="2315"/>
    <cellStyle name="20 % - zvýraznenie4 2 3 4 2 2" xfId="2316"/>
    <cellStyle name="20 % - zvýraznenie4 2 3 4 2 2 2" xfId="26123"/>
    <cellStyle name="20 % - zvýraznenie4 2 3 4 2 3" xfId="2317"/>
    <cellStyle name="20 % - zvýraznenie4 2 3 4 2 3 2" xfId="26124"/>
    <cellStyle name="20 % - zvýraznenie4 2 3 4 2 4" xfId="26122"/>
    <cellStyle name="20 % - zvýraznenie4 2 3 4 3" xfId="2318"/>
    <cellStyle name="20 % - zvýraznenie4 2 3 4 3 2" xfId="26125"/>
    <cellStyle name="20 % - zvýraznenie4 2 3 4 4" xfId="2319"/>
    <cellStyle name="20 % - zvýraznenie4 2 3 4 4 2" xfId="26126"/>
    <cellStyle name="20 % - zvýraznenie4 2 3 4 5" xfId="26121"/>
    <cellStyle name="20 % - zvýraznenie4 2 3 5" xfId="2320"/>
    <cellStyle name="20 % - zvýraznenie4 2 3 5 2" xfId="2321"/>
    <cellStyle name="20 % - zvýraznenie4 2 3 5 2 2" xfId="2322"/>
    <cellStyle name="20 % - zvýraznenie4 2 3 5 2 2 2" xfId="26129"/>
    <cellStyle name="20 % - zvýraznenie4 2 3 5 2 3" xfId="2323"/>
    <cellStyle name="20 % - zvýraznenie4 2 3 5 2 3 2" xfId="26130"/>
    <cellStyle name="20 % - zvýraznenie4 2 3 5 2 4" xfId="26128"/>
    <cellStyle name="20 % - zvýraznenie4 2 3 5 3" xfId="2324"/>
    <cellStyle name="20 % - zvýraznenie4 2 3 5 3 2" xfId="26131"/>
    <cellStyle name="20 % - zvýraznenie4 2 3 5 4" xfId="2325"/>
    <cellStyle name="20 % - zvýraznenie4 2 3 5 4 2" xfId="26132"/>
    <cellStyle name="20 % - zvýraznenie4 2 3 5 5" xfId="26127"/>
    <cellStyle name="20 % - zvýraznenie4 2 3 6" xfId="2326"/>
    <cellStyle name="20 % - zvýraznenie4 2 3 6 2" xfId="2327"/>
    <cellStyle name="20 % - zvýraznenie4 2 3 6 2 2" xfId="26134"/>
    <cellStyle name="20 % - zvýraznenie4 2 3 6 3" xfId="2328"/>
    <cellStyle name="20 % - zvýraznenie4 2 3 6 3 2" xfId="26135"/>
    <cellStyle name="20 % - zvýraznenie4 2 3 6 4" xfId="26133"/>
    <cellStyle name="20 % - zvýraznenie4 2 3 7" xfId="2329"/>
    <cellStyle name="20 % - zvýraznenie4 2 3 7 2" xfId="26136"/>
    <cellStyle name="20 % - zvýraznenie4 2 3 8" xfId="2330"/>
    <cellStyle name="20 % - zvýraznenie4 2 3 8 2" xfId="26137"/>
    <cellStyle name="20 % - zvýraznenie4 2 3 9" xfId="26078"/>
    <cellStyle name="20 % - zvýraznenie4 2 4" xfId="2331"/>
    <cellStyle name="20 % - zvýraznenie4 2 4 2" xfId="2332"/>
    <cellStyle name="20 % - zvýraznenie4 2 4 2 2" xfId="2333"/>
    <cellStyle name="20 % - zvýraznenie4 2 4 2 2 2" xfId="2334"/>
    <cellStyle name="20 % - zvýraznenie4 2 4 2 2 2 2" xfId="2335"/>
    <cellStyle name="20 % - zvýraznenie4 2 4 2 2 2 2 2" xfId="26142"/>
    <cellStyle name="20 % - zvýraznenie4 2 4 2 2 2 3" xfId="2336"/>
    <cellStyle name="20 % - zvýraznenie4 2 4 2 2 2 3 2" xfId="26143"/>
    <cellStyle name="20 % - zvýraznenie4 2 4 2 2 2 4" xfId="26141"/>
    <cellStyle name="20 % - zvýraznenie4 2 4 2 2 3" xfId="2337"/>
    <cellStyle name="20 % - zvýraznenie4 2 4 2 2 3 2" xfId="26144"/>
    <cellStyle name="20 % - zvýraznenie4 2 4 2 2 4" xfId="2338"/>
    <cellStyle name="20 % - zvýraznenie4 2 4 2 2 4 2" xfId="26145"/>
    <cellStyle name="20 % - zvýraznenie4 2 4 2 2 5" xfId="26140"/>
    <cellStyle name="20 % - zvýraznenie4 2 4 2 3" xfId="2339"/>
    <cellStyle name="20 % - zvýraznenie4 2 4 2 3 2" xfId="2340"/>
    <cellStyle name="20 % - zvýraznenie4 2 4 2 3 2 2" xfId="26147"/>
    <cellStyle name="20 % - zvýraznenie4 2 4 2 3 3" xfId="2341"/>
    <cellStyle name="20 % - zvýraznenie4 2 4 2 3 3 2" xfId="26148"/>
    <cellStyle name="20 % - zvýraznenie4 2 4 2 3 4" xfId="26146"/>
    <cellStyle name="20 % - zvýraznenie4 2 4 2 4" xfId="2342"/>
    <cellStyle name="20 % - zvýraznenie4 2 4 2 4 2" xfId="26149"/>
    <cellStyle name="20 % - zvýraznenie4 2 4 2 5" xfId="2343"/>
    <cellStyle name="20 % - zvýraznenie4 2 4 2 5 2" xfId="26150"/>
    <cellStyle name="20 % - zvýraznenie4 2 4 2 6" xfId="26139"/>
    <cellStyle name="20 % - zvýraznenie4 2 4 3" xfId="2344"/>
    <cellStyle name="20 % - zvýraznenie4 2 4 3 2" xfId="2345"/>
    <cellStyle name="20 % - zvýraznenie4 2 4 3 2 2" xfId="2346"/>
    <cellStyle name="20 % - zvýraznenie4 2 4 3 2 2 2" xfId="26153"/>
    <cellStyle name="20 % - zvýraznenie4 2 4 3 2 3" xfId="2347"/>
    <cellStyle name="20 % - zvýraznenie4 2 4 3 2 3 2" xfId="26154"/>
    <cellStyle name="20 % - zvýraznenie4 2 4 3 2 4" xfId="26152"/>
    <cellStyle name="20 % - zvýraznenie4 2 4 3 3" xfId="2348"/>
    <cellStyle name="20 % - zvýraznenie4 2 4 3 3 2" xfId="26155"/>
    <cellStyle name="20 % - zvýraznenie4 2 4 3 4" xfId="2349"/>
    <cellStyle name="20 % - zvýraznenie4 2 4 3 4 2" xfId="26156"/>
    <cellStyle name="20 % - zvýraznenie4 2 4 3 5" xfId="26151"/>
    <cellStyle name="20 % - zvýraznenie4 2 4 4" xfId="2350"/>
    <cellStyle name="20 % - zvýraznenie4 2 4 4 2" xfId="2351"/>
    <cellStyle name="20 % - zvýraznenie4 2 4 4 2 2" xfId="2352"/>
    <cellStyle name="20 % - zvýraznenie4 2 4 4 2 2 2" xfId="26159"/>
    <cellStyle name="20 % - zvýraznenie4 2 4 4 2 3" xfId="2353"/>
    <cellStyle name="20 % - zvýraznenie4 2 4 4 2 3 2" xfId="26160"/>
    <cellStyle name="20 % - zvýraznenie4 2 4 4 2 4" xfId="26158"/>
    <cellStyle name="20 % - zvýraznenie4 2 4 4 3" xfId="2354"/>
    <cellStyle name="20 % - zvýraznenie4 2 4 4 3 2" xfId="26161"/>
    <cellStyle name="20 % - zvýraznenie4 2 4 4 4" xfId="2355"/>
    <cellStyle name="20 % - zvýraznenie4 2 4 4 4 2" xfId="26162"/>
    <cellStyle name="20 % - zvýraznenie4 2 4 4 5" xfId="26157"/>
    <cellStyle name="20 % - zvýraznenie4 2 4 5" xfId="2356"/>
    <cellStyle name="20 % - zvýraznenie4 2 4 5 2" xfId="2357"/>
    <cellStyle name="20 % - zvýraznenie4 2 4 5 2 2" xfId="26164"/>
    <cellStyle name="20 % - zvýraznenie4 2 4 5 3" xfId="2358"/>
    <cellStyle name="20 % - zvýraznenie4 2 4 5 3 2" xfId="26165"/>
    <cellStyle name="20 % - zvýraznenie4 2 4 5 4" xfId="26163"/>
    <cellStyle name="20 % - zvýraznenie4 2 4 6" xfId="2359"/>
    <cellStyle name="20 % - zvýraznenie4 2 4 6 2" xfId="26166"/>
    <cellStyle name="20 % - zvýraznenie4 2 4 7" xfId="2360"/>
    <cellStyle name="20 % - zvýraznenie4 2 4 7 2" xfId="26167"/>
    <cellStyle name="20 % - zvýraznenie4 2 4 8" xfId="26138"/>
    <cellStyle name="20 % - zvýraznenie4 2 5" xfId="2361"/>
    <cellStyle name="20 % - zvýraznenie4 2 5 2" xfId="2362"/>
    <cellStyle name="20 % - zvýraznenie4 2 5 2 2" xfId="2363"/>
    <cellStyle name="20 % - zvýraznenie4 2 5 2 2 2" xfId="2364"/>
    <cellStyle name="20 % - zvýraznenie4 2 5 2 2 2 2" xfId="26171"/>
    <cellStyle name="20 % - zvýraznenie4 2 5 2 2 3" xfId="2365"/>
    <cellStyle name="20 % - zvýraznenie4 2 5 2 2 3 2" xfId="26172"/>
    <cellStyle name="20 % - zvýraznenie4 2 5 2 2 4" xfId="26170"/>
    <cellStyle name="20 % - zvýraznenie4 2 5 2 3" xfId="2366"/>
    <cellStyle name="20 % - zvýraznenie4 2 5 2 3 2" xfId="26173"/>
    <cellStyle name="20 % - zvýraznenie4 2 5 2 4" xfId="2367"/>
    <cellStyle name="20 % - zvýraznenie4 2 5 2 4 2" xfId="26174"/>
    <cellStyle name="20 % - zvýraznenie4 2 5 2 5" xfId="26169"/>
    <cellStyle name="20 % - zvýraznenie4 2 5 3" xfId="2368"/>
    <cellStyle name="20 % - zvýraznenie4 2 5 3 2" xfId="2369"/>
    <cellStyle name="20 % - zvýraznenie4 2 5 3 2 2" xfId="26176"/>
    <cellStyle name="20 % - zvýraznenie4 2 5 3 3" xfId="2370"/>
    <cellStyle name="20 % - zvýraznenie4 2 5 3 3 2" xfId="26177"/>
    <cellStyle name="20 % - zvýraznenie4 2 5 3 4" xfId="26175"/>
    <cellStyle name="20 % - zvýraznenie4 2 5 4" xfId="2371"/>
    <cellStyle name="20 % - zvýraznenie4 2 5 4 2" xfId="26178"/>
    <cellStyle name="20 % - zvýraznenie4 2 5 5" xfId="2372"/>
    <cellStyle name="20 % - zvýraznenie4 2 5 5 2" xfId="26179"/>
    <cellStyle name="20 % - zvýraznenie4 2 5 6" xfId="26168"/>
    <cellStyle name="20 % - zvýraznenie4 2 6" xfId="2373"/>
    <cellStyle name="20 % - zvýraznenie4 2 6 2" xfId="2374"/>
    <cellStyle name="20 % - zvýraznenie4 2 6 2 2" xfId="2375"/>
    <cellStyle name="20 % - zvýraznenie4 2 6 2 2 2" xfId="26182"/>
    <cellStyle name="20 % - zvýraznenie4 2 6 2 3" xfId="2376"/>
    <cellStyle name="20 % - zvýraznenie4 2 6 2 3 2" xfId="26183"/>
    <cellStyle name="20 % - zvýraznenie4 2 6 2 4" xfId="26181"/>
    <cellStyle name="20 % - zvýraznenie4 2 6 3" xfId="2377"/>
    <cellStyle name="20 % - zvýraznenie4 2 6 3 2" xfId="26184"/>
    <cellStyle name="20 % - zvýraznenie4 2 6 4" xfId="2378"/>
    <cellStyle name="20 % - zvýraznenie4 2 6 4 2" xfId="26185"/>
    <cellStyle name="20 % - zvýraznenie4 2 6 5" xfId="26180"/>
    <cellStyle name="20 % - zvýraznenie4 2 7" xfId="2379"/>
    <cellStyle name="20 % - zvýraznenie4 2 7 2" xfId="2380"/>
    <cellStyle name="20 % - zvýraznenie4 2 7 2 2" xfId="2381"/>
    <cellStyle name="20 % - zvýraznenie4 2 7 2 2 2" xfId="26188"/>
    <cellStyle name="20 % - zvýraznenie4 2 7 2 3" xfId="2382"/>
    <cellStyle name="20 % - zvýraznenie4 2 7 2 3 2" xfId="26189"/>
    <cellStyle name="20 % - zvýraznenie4 2 7 2 4" xfId="26187"/>
    <cellStyle name="20 % - zvýraznenie4 2 7 3" xfId="2383"/>
    <cellStyle name="20 % - zvýraznenie4 2 7 3 2" xfId="26190"/>
    <cellStyle name="20 % - zvýraznenie4 2 7 4" xfId="2384"/>
    <cellStyle name="20 % - zvýraznenie4 2 7 4 2" xfId="26191"/>
    <cellStyle name="20 % - zvýraznenie4 2 7 5" xfId="26186"/>
    <cellStyle name="20 % - zvýraznenie4 2 8" xfId="2385"/>
    <cellStyle name="20 % - zvýraznenie4 2 8 2" xfId="2386"/>
    <cellStyle name="20 % - zvýraznenie4 2 8 2 2" xfId="26193"/>
    <cellStyle name="20 % - zvýraznenie4 2 8 3" xfId="2387"/>
    <cellStyle name="20 % - zvýraznenie4 2 8 3 2" xfId="26194"/>
    <cellStyle name="20 % - zvýraznenie4 2 8 4" xfId="26192"/>
    <cellStyle name="20 % - zvýraznenie4 2 9" xfId="2388"/>
    <cellStyle name="20 % - zvýraznenie4 2 9 2" xfId="26195"/>
    <cellStyle name="20 % - zvýraznenie4 3" xfId="2389"/>
    <cellStyle name="20 % - zvýraznenie4 3 10" xfId="2390"/>
    <cellStyle name="20 % - zvýraznenie4 3 10 2" xfId="26197"/>
    <cellStyle name="20 % - zvýraznenie4 3 11" xfId="26196"/>
    <cellStyle name="20 % - zvýraznenie4 3 2" xfId="2391"/>
    <cellStyle name="20 % - zvýraznenie4 3 2 10" xfId="26198"/>
    <cellStyle name="20 % - zvýraznenie4 3 2 2" xfId="2392"/>
    <cellStyle name="20 % - zvýraznenie4 3 2 2 2" xfId="2393"/>
    <cellStyle name="20 % - zvýraznenie4 3 2 2 2 2" xfId="2394"/>
    <cellStyle name="20 % - zvýraznenie4 3 2 2 2 2 2" xfId="2395"/>
    <cellStyle name="20 % - zvýraznenie4 3 2 2 2 2 2 2" xfId="2396"/>
    <cellStyle name="20 % - zvýraznenie4 3 2 2 2 2 2 2 2" xfId="2397"/>
    <cellStyle name="20 % - zvýraznenie4 3 2 2 2 2 2 2 2 2" xfId="26204"/>
    <cellStyle name="20 % - zvýraznenie4 3 2 2 2 2 2 2 3" xfId="2398"/>
    <cellStyle name="20 % - zvýraznenie4 3 2 2 2 2 2 2 3 2" xfId="26205"/>
    <cellStyle name="20 % - zvýraznenie4 3 2 2 2 2 2 2 4" xfId="26203"/>
    <cellStyle name="20 % - zvýraznenie4 3 2 2 2 2 2 3" xfId="2399"/>
    <cellStyle name="20 % - zvýraznenie4 3 2 2 2 2 2 3 2" xfId="26206"/>
    <cellStyle name="20 % - zvýraznenie4 3 2 2 2 2 2 4" xfId="2400"/>
    <cellStyle name="20 % - zvýraznenie4 3 2 2 2 2 2 4 2" xfId="26207"/>
    <cellStyle name="20 % - zvýraznenie4 3 2 2 2 2 2 5" xfId="26202"/>
    <cellStyle name="20 % - zvýraznenie4 3 2 2 2 2 3" xfId="2401"/>
    <cellStyle name="20 % - zvýraznenie4 3 2 2 2 2 3 2" xfId="2402"/>
    <cellStyle name="20 % - zvýraznenie4 3 2 2 2 2 3 2 2" xfId="26209"/>
    <cellStyle name="20 % - zvýraznenie4 3 2 2 2 2 3 3" xfId="2403"/>
    <cellStyle name="20 % - zvýraznenie4 3 2 2 2 2 3 3 2" xfId="26210"/>
    <cellStyle name="20 % - zvýraznenie4 3 2 2 2 2 3 4" xfId="26208"/>
    <cellStyle name="20 % - zvýraznenie4 3 2 2 2 2 4" xfId="2404"/>
    <cellStyle name="20 % - zvýraznenie4 3 2 2 2 2 4 2" xfId="26211"/>
    <cellStyle name="20 % - zvýraznenie4 3 2 2 2 2 5" xfId="2405"/>
    <cellStyle name="20 % - zvýraznenie4 3 2 2 2 2 5 2" xfId="26212"/>
    <cellStyle name="20 % - zvýraznenie4 3 2 2 2 2 6" xfId="26201"/>
    <cellStyle name="20 % - zvýraznenie4 3 2 2 2 3" xfId="2406"/>
    <cellStyle name="20 % - zvýraznenie4 3 2 2 2 3 2" xfId="2407"/>
    <cellStyle name="20 % - zvýraznenie4 3 2 2 2 3 2 2" xfId="2408"/>
    <cellStyle name="20 % - zvýraznenie4 3 2 2 2 3 2 2 2" xfId="26215"/>
    <cellStyle name="20 % - zvýraznenie4 3 2 2 2 3 2 3" xfId="2409"/>
    <cellStyle name="20 % - zvýraznenie4 3 2 2 2 3 2 3 2" xfId="26216"/>
    <cellStyle name="20 % - zvýraznenie4 3 2 2 2 3 2 4" xfId="26214"/>
    <cellStyle name="20 % - zvýraznenie4 3 2 2 2 3 3" xfId="2410"/>
    <cellStyle name="20 % - zvýraznenie4 3 2 2 2 3 3 2" xfId="26217"/>
    <cellStyle name="20 % - zvýraznenie4 3 2 2 2 3 4" xfId="2411"/>
    <cellStyle name="20 % - zvýraznenie4 3 2 2 2 3 4 2" xfId="26218"/>
    <cellStyle name="20 % - zvýraznenie4 3 2 2 2 3 5" xfId="26213"/>
    <cellStyle name="20 % - zvýraznenie4 3 2 2 2 4" xfId="2412"/>
    <cellStyle name="20 % - zvýraznenie4 3 2 2 2 4 2" xfId="2413"/>
    <cellStyle name="20 % - zvýraznenie4 3 2 2 2 4 2 2" xfId="2414"/>
    <cellStyle name="20 % - zvýraznenie4 3 2 2 2 4 2 2 2" xfId="26221"/>
    <cellStyle name="20 % - zvýraznenie4 3 2 2 2 4 2 3" xfId="2415"/>
    <cellStyle name="20 % - zvýraznenie4 3 2 2 2 4 2 3 2" xfId="26222"/>
    <cellStyle name="20 % - zvýraznenie4 3 2 2 2 4 2 4" xfId="26220"/>
    <cellStyle name="20 % - zvýraznenie4 3 2 2 2 4 3" xfId="2416"/>
    <cellStyle name="20 % - zvýraznenie4 3 2 2 2 4 3 2" xfId="26223"/>
    <cellStyle name="20 % - zvýraznenie4 3 2 2 2 4 4" xfId="2417"/>
    <cellStyle name="20 % - zvýraznenie4 3 2 2 2 4 4 2" xfId="26224"/>
    <cellStyle name="20 % - zvýraznenie4 3 2 2 2 4 5" xfId="26219"/>
    <cellStyle name="20 % - zvýraznenie4 3 2 2 2 5" xfId="2418"/>
    <cellStyle name="20 % - zvýraznenie4 3 2 2 2 5 2" xfId="2419"/>
    <cellStyle name="20 % - zvýraznenie4 3 2 2 2 5 2 2" xfId="26226"/>
    <cellStyle name="20 % - zvýraznenie4 3 2 2 2 5 3" xfId="2420"/>
    <cellStyle name="20 % - zvýraznenie4 3 2 2 2 5 3 2" xfId="26227"/>
    <cellStyle name="20 % - zvýraznenie4 3 2 2 2 5 4" xfId="26225"/>
    <cellStyle name="20 % - zvýraznenie4 3 2 2 2 6" xfId="2421"/>
    <cellStyle name="20 % - zvýraznenie4 3 2 2 2 6 2" xfId="26228"/>
    <cellStyle name="20 % - zvýraznenie4 3 2 2 2 7" xfId="2422"/>
    <cellStyle name="20 % - zvýraznenie4 3 2 2 2 7 2" xfId="26229"/>
    <cellStyle name="20 % - zvýraznenie4 3 2 2 2 8" xfId="26200"/>
    <cellStyle name="20 % - zvýraznenie4 3 2 2 3" xfId="2423"/>
    <cellStyle name="20 % - zvýraznenie4 3 2 2 3 2" xfId="2424"/>
    <cellStyle name="20 % - zvýraznenie4 3 2 2 3 2 2" xfId="2425"/>
    <cellStyle name="20 % - zvýraznenie4 3 2 2 3 2 2 2" xfId="2426"/>
    <cellStyle name="20 % - zvýraznenie4 3 2 2 3 2 2 2 2" xfId="26233"/>
    <cellStyle name="20 % - zvýraznenie4 3 2 2 3 2 2 3" xfId="2427"/>
    <cellStyle name="20 % - zvýraznenie4 3 2 2 3 2 2 3 2" xfId="26234"/>
    <cellStyle name="20 % - zvýraznenie4 3 2 2 3 2 2 4" xfId="26232"/>
    <cellStyle name="20 % - zvýraznenie4 3 2 2 3 2 3" xfId="2428"/>
    <cellStyle name="20 % - zvýraznenie4 3 2 2 3 2 3 2" xfId="26235"/>
    <cellStyle name="20 % - zvýraznenie4 3 2 2 3 2 4" xfId="2429"/>
    <cellStyle name="20 % - zvýraznenie4 3 2 2 3 2 4 2" xfId="26236"/>
    <cellStyle name="20 % - zvýraznenie4 3 2 2 3 2 5" xfId="26231"/>
    <cellStyle name="20 % - zvýraznenie4 3 2 2 3 3" xfId="2430"/>
    <cellStyle name="20 % - zvýraznenie4 3 2 2 3 3 2" xfId="2431"/>
    <cellStyle name="20 % - zvýraznenie4 3 2 2 3 3 2 2" xfId="26238"/>
    <cellStyle name="20 % - zvýraznenie4 3 2 2 3 3 3" xfId="2432"/>
    <cellStyle name="20 % - zvýraznenie4 3 2 2 3 3 3 2" xfId="26239"/>
    <cellStyle name="20 % - zvýraznenie4 3 2 2 3 3 4" xfId="26237"/>
    <cellStyle name="20 % - zvýraznenie4 3 2 2 3 4" xfId="2433"/>
    <cellStyle name="20 % - zvýraznenie4 3 2 2 3 4 2" xfId="26240"/>
    <cellStyle name="20 % - zvýraznenie4 3 2 2 3 5" xfId="2434"/>
    <cellStyle name="20 % - zvýraznenie4 3 2 2 3 5 2" xfId="26241"/>
    <cellStyle name="20 % - zvýraznenie4 3 2 2 3 6" xfId="26230"/>
    <cellStyle name="20 % - zvýraznenie4 3 2 2 4" xfId="2435"/>
    <cellStyle name="20 % - zvýraznenie4 3 2 2 4 2" xfId="2436"/>
    <cellStyle name="20 % - zvýraznenie4 3 2 2 4 2 2" xfId="2437"/>
    <cellStyle name="20 % - zvýraznenie4 3 2 2 4 2 2 2" xfId="26244"/>
    <cellStyle name="20 % - zvýraznenie4 3 2 2 4 2 3" xfId="2438"/>
    <cellStyle name="20 % - zvýraznenie4 3 2 2 4 2 3 2" xfId="26245"/>
    <cellStyle name="20 % - zvýraznenie4 3 2 2 4 2 4" xfId="26243"/>
    <cellStyle name="20 % - zvýraznenie4 3 2 2 4 3" xfId="2439"/>
    <cellStyle name="20 % - zvýraznenie4 3 2 2 4 3 2" xfId="26246"/>
    <cellStyle name="20 % - zvýraznenie4 3 2 2 4 4" xfId="2440"/>
    <cellStyle name="20 % - zvýraznenie4 3 2 2 4 4 2" xfId="26247"/>
    <cellStyle name="20 % - zvýraznenie4 3 2 2 4 5" xfId="26242"/>
    <cellStyle name="20 % - zvýraznenie4 3 2 2 5" xfId="2441"/>
    <cellStyle name="20 % - zvýraznenie4 3 2 2 5 2" xfId="2442"/>
    <cellStyle name="20 % - zvýraznenie4 3 2 2 5 2 2" xfId="2443"/>
    <cellStyle name="20 % - zvýraznenie4 3 2 2 5 2 2 2" xfId="26250"/>
    <cellStyle name="20 % - zvýraznenie4 3 2 2 5 2 3" xfId="2444"/>
    <cellStyle name="20 % - zvýraznenie4 3 2 2 5 2 3 2" xfId="26251"/>
    <cellStyle name="20 % - zvýraznenie4 3 2 2 5 2 4" xfId="26249"/>
    <cellStyle name="20 % - zvýraznenie4 3 2 2 5 3" xfId="2445"/>
    <cellStyle name="20 % - zvýraznenie4 3 2 2 5 3 2" xfId="26252"/>
    <cellStyle name="20 % - zvýraznenie4 3 2 2 5 4" xfId="2446"/>
    <cellStyle name="20 % - zvýraznenie4 3 2 2 5 4 2" xfId="26253"/>
    <cellStyle name="20 % - zvýraznenie4 3 2 2 5 5" xfId="26248"/>
    <cellStyle name="20 % - zvýraznenie4 3 2 2 6" xfId="2447"/>
    <cellStyle name="20 % - zvýraznenie4 3 2 2 6 2" xfId="2448"/>
    <cellStyle name="20 % - zvýraznenie4 3 2 2 6 2 2" xfId="26255"/>
    <cellStyle name="20 % - zvýraznenie4 3 2 2 6 3" xfId="2449"/>
    <cellStyle name="20 % - zvýraznenie4 3 2 2 6 3 2" xfId="26256"/>
    <cellStyle name="20 % - zvýraznenie4 3 2 2 6 4" xfId="26254"/>
    <cellStyle name="20 % - zvýraznenie4 3 2 2 7" xfId="2450"/>
    <cellStyle name="20 % - zvýraznenie4 3 2 2 7 2" xfId="26257"/>
    <cellStyle name="20 % - zvýraznenie4 3 2 2 8" xfId="2451"/>
    <cellStyle name="20 % - zvýraznenie4 3 2 2 8 2" xfId="26258"/>
    <cellStyle name="20 % - zvýraznenie4 3 2 2 9" xfId="26199"/>
    <cellStyle name="20 % - zvýraznenie4 3 2 3" xfId="2452"/>
    <cellStyle name="20 % - zvýraznenie4 3 2 3 2" xfId="2453"/>
    <cellStyle name="20 % - zvýraznenie4 3 2 3 2 2" xfId="2454"/>
    <cellStyle name="20 % - zvýraznenie4 3 2 3 2 2 2" xfId="2455"/>
    <cellStyle name="20 % - zvýraznenie4 3 2 3 2 2 2 2" xfId="2456"/>
    <cellStyle name="20 % - zvýraznenie4 3 2 3 2 2 2 2 2" xfId="26263"/>
    <cellStyle name="20 % - zvýraznenie4 3 2 3 2 2 2 3" xfId="2457"/>
    <cellStyle name="20 % - zvýraznenie4 3 2 3 2 2 2 3 2" xfId="26264"/>
    <cellStyle name="20 % - zvýraznenie4 3 2 3 2 2 2 4" xfId="26262"/>
    <cellStyle name="20 % - zvýraznenie4 3 2 3 2 2 3" xfId="2458"/>
    <cellStyle name="20 % - zvýraznenie4 3 2 3 2 2 3 2" xfId="26265"/>
    <cellStyle name="20 % - zvýraznenie4 3 2 3 2 2 4" xfId="2459"/>
    <cellStyle name="20 % - zvýraznenie4 3 2 3 2 2 4 2" xfId="26266"/>
    <cellStyle name="20 % - zvýraznenie4 3 2 3 2 2 5" xfId="26261"/>
    <cellStyle name="20 % - zvýraznenie4 3 2 3 2 3" xfId="2460"/>
    <cellStyle name="20 % - zvýraznenie4 3 2 3 2 3 2" xfId="2461"/>
    <cellStyle name="20 % - zvýraznenie4 3 2 3 2 3 2 2" xfId="26268"/>
    <cellStyle name="20 % - zvýraznenie4 3 2 3 2 3 3" xfId="2462"/>
    <cellStyle name="20 % - zvýraznenie4 3 2 3 2 3 3 2" xfId="26269"/>
    <cellStyle name="20 % - zvýraznenie4 3 2 3 2 3 4" xfId="26267"/>
    <cellStyle name="20 % - zvýraznenie4 3 2 3 2 4" xfId="2463"/>
    <cellStyle name="20 % - zvýraznenie4 3 2 3 2 4 2" xfId="26270"/>
    <cellStyle name="20 % - zvýraznenie4 3 2 3 2 5" xfId="2464"/>
    <cellStyle name="20 % - zvýraznenie4 3 2 3 2 5 2" xfId="26271"/>
    <cellStyle name="20 % - zvýraznenie4 3 2 3 2 6" xfId="26260"/>
    <cellStyle name="20 % - zvýraznenie4 3 2 3 3" xfId="2465"/>
    <cellStyle name="20 % - zvýraznenie4 3 2 3 3 2" xfId="2466"/>
    <cellStyle name="20 % - zvýraznenie4 3 2 3 3 2 2" xfId="2467"/>
    <cellStyle name="20 % - zvýraznenie4 3 2 3 3 2 2 2" xfId="26274"/>
    <cellStyle name="20 % - zvýraznenie4 3 2 3 3 2 3" xfId="2468"/>
    <cellStyle name="20 % - zvýraznenie4 3 2 3 3 2 3 2" xfId="26275"/>
    <cellStyle name="20 % - zvýraznenie4 3 2 3 3 2 4" xfId="26273"/>
    <cellStyle name="20 % - zvýraznenie4 3 2 3 3 3" xfId="2469"/>
    <cellStyle name="20 % - zvýraznenie4 3 2 3 3 3 2" xfId="26276"/>
    <cellStyle name="20 % - zvýraznenie4 3 2 3 3 4" xfId="2470"/>
    <cellStyle name="20 % - zvýraznenie4 3 2 3 3 4 2" xfId="26277"/>
    <cellStyle name="20 % - zvýraznenie4 3 2 3 3 5" xfId="26272"/>
    <cellStyle name="20 % - zvýraznenie4 3 2 3 4" xfId="2471"/>
    <cellStyle name="20 % - zvýraznenie4 3 2 3 4 2" xfId="2472"/>
    <cellStyle name="20 % - zvýraznenie4 3 2 3 4 2 2" xfId="2473"/>
    <cellStyle name="20 % - zvýraznenie4 3 2 3 4 2 2 2" xfId="26280"/>
    <cellStyle name="20 % - zvýraznenie4 3 2 3 4 2 3" xfId="2474"/>
    <cellStyle name="20 % - zvýraznenie4 3 2 3 4 2 3 2" xfId="26281"/>
    <cellStyle name="20 % - zvýraznenie4 3 2 3 4 2 4" xfId="26279"/>
    <cellStyle name="20 % - zvýraznenie4 3 2 3 4 3" xfId="2475"/>
    <cellStyle name="20 % - zvýraznenie4 3 2 3 4 3 2" xfId="26282"/>
    <cellStyle name="20 % - zvýraznenie4 3 2 3 4 4" xfId="2476"/>
    <cellStyle name="20 % - zvýraznenie4 3 2 3 4 4 2" xfId="26283"/>
    <cellStyle name="20 % - zvýraznenie4 3 2 3 4 5" xfId="26278"/>
    <cellStyle name="20 % - zvýraznenie4 3 2 3 5" xfId="2477"/>
    <cellStyle name="20 % - zvýraznenie4 3 2 3 5 2" xfId="2478"/>
    <cellStyle name="20 % - zvýraznenie4 3 2 3 5 2 2" xfId="26285"/>
    <cellStyle name="20 % - zvýraznenie4 3 2 3 5 3" xfId="2479"/>
    <cellStyle name="20 % - zvýraznenie4 3 2 3 5 3 2" xfId="26286"/>
    <cellStyle name="20 % - zvýraznenie4 3 2 3 5 4" xfId="26284"/>
    <cellStyle name="20 % - zvýraznenie4 3 2 3 6" xfId="2480"/>
    <cellStyle name="20 % - zvýraznenie4 3 2 3 6 2" xfId="26287"/>
    <cellStyle name="20 % - zvýraznenie4 3 2 3 7" xfId="2481"/>
    <cellStyle name="20 % - zvýraznenie4 3 2 3 7 2" xfId="26288"/>
    <cellStyle name="20 % - zvýraznenie4 3 2 3 8" xfId="26259"/>
    <cellStyle name="20 % - zvýraznenie4 3 2 4" xfId="2482"/>
    <cellStyle name="20 % - zvýraznenie4 3 2 4 2" xfId="2483"/>
    <cellStyle name="20 % - zvýraznenie4 3 2 4 2 2" xfId="2484"/>
    <cellStyle name="20 % - zvýraznenie4 3 2 4 2 2 2" xfId="2485"/>
    <cellStyle name="20 % - zvýraznenie4 3 2 4 2 2 2 2" xfId="26292"/>
    <cellStyle name="20 % - zvýraznenie4 3 2 4 2 2 3" xfId="2486"/>
    <cellStyle name="20 % - zvýraznenie4 3 2 4 2 2 3 2" xfId="26293"/>
    <cellStyle name="20 % - zvýraznenie4 3 2 4 2 2 4" xfId="26291"/>
    <cellStyle name="20 % - zvýraznenie4 3 2 4 2 3" xfId="2487"/>
    <cellStyle name="20 % - zvýraznenie4 3 2 4 2 3 2" xfId="26294"/>
    <cellStyle name="20 % - zvýraznenie4 3 2 4 2 4" xfId="2488"/>
    <cellStyle name="20 % - zvýraznenie4 3 2 4 2 4 2" xfId="26295"/>
    <cellStyle name="20 % - zvýraznenie4 3 2 4 2 5" xfId="26290"/>
    <cellStyle name="20 % - zvýraznenie4 3 2 4 3" xfId="2489"/>
    <cellStyle name="20 % - zvýraznenie4 3 2 4 3 2" xfId="2490"/>
    <cellStyle name="20 % - zvýraznenie4 3 2 4 3 2 2" xfId="26297"/>
    <cellStyle name="20 % - zvýraznenie4 3 2 4 3 3" xfId="2491"/>
    <cellStyle name="20 % - zvýraznenie4 3 2 4 3 3 2" xfId="26298"/>
    <cellStyle name="20 % - zvýraznenie4 3 2 4 3 4" xfId="26296"/>
    <cellStyle name="20 % - zvýraznenie4 3 2 4 4" xfId="2492"/>
    <cellStyle name="20 % - zvýraznenie4 3 2 4 4 2" xfId="26299"/>
    <cellStyle name="20 % - zvýraznenie4 3 2 4 5" xfId="2493"/>
    <cellStyle name="20 % - zvýraznenie4 3 2 4 5 2" xfId="26300"/>
    <cellStyle name="20 % - zvýraznenie4 3 2 4 6" xfId="26289"/>
    <cellStyle name="20 % - zvýraznenie4 3 2 5" xfId="2494"/>
    <cellStyle name="20 % - zvýraznenie4 3 2 5 2" xfId="2495"/>
    <cellStyle name="20 % - zvýraznenie4 3 2 5 2 2" xfId="2496"/>
    <cellStyle name="20 % - zvýraznenie4 3 2 5 2 2 2" xfId="26303"/>
    <cellStyle name="20 % - zvýraznenie4 3 2 5 2 3" xfId="2497"/>
    <cellStyle name="20 % - zvýraznenie4 3 2 5 2 3 2" xfId="26304"/>
    <cellStyle name="20 % - zvýraznenie4 3 2 5 2 4" xfId="26302"/>
    <cellStyle name="20 % - zvýraznenie4 3 2 5 3" xfId="2498"/>
    <cellStyle name="20 % - zvýraznenie4 3 2 5 3 2" xfId="26305"/>
    <cellStyle name="20 % - zvýraznenie4 3 2 5 4" xfId="2499"/>
    <cellStyle name="20 % - zvýraznenie4 3 2 5 4 2" xfId="26306"/>
    <cellStyle name="20 % - zvýraznenie4 3 2 5 5" xfId="26301"/>
    <cellStyle name="20 % - zvýraznenie4 3 2 6" xfId="2500"/>
    <cellStyle name="20 % - zvýraznenie4 3 2 6 2" xfId="2501"/>
    <cellStyle name="20 % - zvýraznenie4 3 2 6 2 2" xfId="2502"/>
    <cellStyle name="20 % - zvýraznenie4 3 2 6 2 2 2" xfId="26309"/>
    <cellStyle name="20 % - zvýraznenie4 3 2 6 2 3" xfId="2503"/>
    <cellStyle name="20 % - zvýraznenie4 3 2 6 2 3 2" xfId="26310"/>
    <cellStyle name="20 % - zvýraznenie4 3 2 6 2 4" xfId="26308"/>
    <cellStyle name="20 % - zvýraznenie4 3 2 6 3" xfId="2504"/>
    <cellStyle name="20 % - zvýraznenie4 3 2 6 3 2" xfId="26311"/>
    <cellStyle name="20 % - zvýraznenie4 3 2 6 4" xfId="2505"/>
    <cellStyle name="20 % - zvýraznenie4 3 2 6 4 2" xfId="26312"/>
    <cellStyle name="20 % - zvýraznenie4 3 2 6 5" xfId="26307"/>
    <cellStyle name="20 % - zvýraznenie4 3 2 7" xfId="2506"/>
    <cellStyle name="20 % - zvýraznenie4 3 2 7 2" xfId="2507"/>
    <cellStyle name="20 % - zvýraznenie4 3 2 7 2 2" xfId="26314"/>
    <cellStyle name="20 % - zvýraznenie4 3 2 7 3" xfId="2508"/>
    <cellStyle name="20 % - zvýraznenie4 3 2 7 3 2" xfId="26315"/>
    <cellStyle name="20 % - zvýraznenie4 3 2 7 4" xfId="26313"/>
    <cellStyle name="20 % - zvýraznenie4 3 2 8" xfId="2509"/>
    <cellStyle name="20 % - zvýraznenie4 3 2 8 2" xfId="26316"/>
    <cellStyle name="20 % - zvýraznenie4 3 2 9" xfId="2510"/>
    <cellStyle name="20 % - zvýraznenie4 3 2 9 2" xfId="26317"/>
    <cellStyle name="20 % - zvýraznenie4 3 3" xfId="2511"/>
    <cellStyle name="20 % - zvýraznenie4 3 3 2" xfId="2512"/>
    <cellStyle name="20 % - zvýraznenie4 3 3 2 2" xfId="2513"/>
    <cellStyle name="20 % - zvýraznenie4 3 3 2 2 2" xfId="2514"/>
    <cellStyle name="20 % - zvýraznenie4 3 3 2 2 2 2" xfId="2515"/>
    <cellStyle name="20 % - zvýraznenie4 3 3 2 2 2 2 2" xfId="2516"/>
    <cellStyle name="20 % - zvýraznenie4 3 3 2 2 2 2 2 2" xfId="26323"/>
    <cellStyle name="20 % - zvýraznenie4 3 3 2 2 2 2 3" xfId="2517"/>
    <cellStyle name="20 % - zvýraznenie4 3 3 2 2 2 2 3 2" xfId="26324"/>
    <cellStyle name="20 % - zvýraznenie4 3 3 2 2 2 2 4" xfId="26322"/>
    <cellStyle name="20 % - zvýraznenie4 3 3 2 2 2 3" xfId="2518"/>
    <cellStyle name="20 % - zvýraznenie4 3 3 2 2 2 3 2" xfId="26325"/>
    <cellStyle name="20 % - zvýraznenie4 3 3 2 2 2 4" xfId="2519"/>
    <cellStyle name="20 % - zvýraznenie4 3 3 2 2 2 4 2" xfId="26326"/>
    <cellStyle name="20 % - zvýraznenie4 3 3 2 2 2 5" xfId="26321"/>
    <cellStyle name="20 % - zvýraznenie4 3 3 2 2 3" xfId="2520"/>
    <cellStyle name="20 % - zvýraznenie4 3 3 2 2 3 2" xfId="2521"/>
    <cellStyle name="20 % - zvýraznenie4 3 3 2 2 3 2 2" xfId="26328"/>
    <cellStyle name="20 % - zvýraznenie4 3 3 2 2 3 3" xfId="2522"/>
    <cellStyle name="20 % - zvýraznenie4 3 3 2 2 3 3 2" xfId="26329"/>
    <cellStyle name="20 % - zvýraznenie4 3 3 2 2 3 4" xfId="26327"/>
    <cellStyle name="20 % - zvýraznenie4 3 3 2 2 4" xfId="2523"/>
    <cellStyle name="20 % - zvýraznenie4 3 3 2 2 4 2" xfId="26330"/>
    <cellStyle name="20 % - zvýraznenie4 3 3 2 2 5" xfId="2524"/>
    <cellStyle name="20 % - zvýraznenie4 3 3 2 2 5 2" xfId="26331"/>
    <cellStyle name="20 % - zvýraznenie4 3 3 2 2 6" xfId="26320"/>
    <cellStyle name="20 % - zvýraznenie4 3 3 2 3" xfId="2525"/>
    <cellStyle name="20 % - zvýraznenie4 3 3 2 3 2" xfId="2526"/>
    <cellStyle name="20 % - zvýraznenie4 3 3 2 3 2 2" xfId="2527"/>
    <cellStyle name="20 % - zvýraznenie4 3 3 2 3 2 2 2" xfId="26334"/>
    <cellStyle name="20 % - zvýraznenie4 3 3 2 3 2 3" xfId="2528"/>
    <cellStyle name="20 % - zvýraznenie4 3 3 2 3 2 3 2" xfId="26335"/>
    <cellStyle name="20 % - zvýraznenie4 3 3 2 3 2 4" xfId="26333"/>
    <cellStyle name="20 % - zvýraznenie4 3 3 2 3 3" xfId="2529"/>
    <cellStyle name="20 % - zvýraznenie4 3 3 2 3 3 2" xfId="26336"/>
    <cellStyle name="20 % - zvýraznenie4 3 3 2 3 4" xfId="2530"/>
    <cellStyle name="20 % - zvýraznenie4 3 3 2 3 4 2" xfId="26337"/>
    <cellStyle name="20 % - zvýraznenie4 3 3 2 3 5" xfId="26332"/>
    <cellStyle name="20 % - zvýraznenie4 3 3 2 4" xfId="2531"/>
    <cellStyle name="20 % - zvýraznenie4 3 3 2 4 2" xfId="2532"/>
    <cellStyle name="20 % - zvýraznenie4 3 3 2 4 2 2" xfId="2533"/>
    <cellStyle name="20 % - zvýraznenie4 3 3 2 4 2 2 2" xfId="26340"/>
    <cellStyle name="20 % - zvýraznenie4 3 3 2 4 2 3" xfId="2534"/>
    <cellStyle name="20 % - zvýraznenie4 3 3 2 4 2 3 2" xfId="26341"/>
    <cellStyle name="20 % - zvýraznenie4 3 3 2 4 2 4" xfId="26339"/>
    <cellStyle name="20 % - zvýraznenie4 3 3 2 4 3" xfId="2535"/>
    <cellStyle name="20 % - zvýraznenie4 3 3 2 4 3 2" xfId="26342"/>
    <cellStyle name="20 % - zvýraznenie4 3 3 2 4 4" xfId="2536"/>
    <cellStyle name="20 % - zvýraznenie4 3 3 2 4 4 2" xfId="26343"/>
    <cellStyle name="20 % - zvýraznenie4 3 3 2 4 5" xfId="26338"/>
    <cellStyle name="20 % - zvýraznenie4 3 3 2 5" xfId="2537"/>
    <cellStyle name="20 % - zvýraznenie4 3 3 2 5 2" xfId="2538"/>
    <cellStyle name="20 % - zvýraznenie4 3 3 2 5 2 2" xfId="26345"/>
    <cellStyle name="20 % - zvýraznenie4 3 3 2 5 3" xfId="2539"/>
    <cellStyle name="20 % - zvýraznenie4 3 3 2 5 3 2" xfId="26346"/>
    <cellStyle name="20 % - zvýraznenie4 3 3 2 5 4" xfId="26344"/>
    <cellStyle name="20 % - zvýraznenie4 3 3 2 6" xfId="2540"/>
    <cellStyle name="20 % - zvýraznenie4 3 3 2 6 2" xfId="26347"/>
    <cellStyle name="20 % - zvýraznenie4 3 3 2 7" xfId="2541"/>
    <cellStyle name="20 % - zvýraznenie4 3 3 2 7 2" xfId="26348"/>
    <cellStyle name="20 % - zvýraznenie4 3 3 2 8" xfId="26319"/>
    <cellStyle name="20 % - zvýraznenie4 3 3 3" xfId="2542"/>
    <cellStyle name="20 % - zvýraznenie4 3 3 3 2" xfId="2543"/>
    <cellStyle name="20 % - zvýraznenie4 3 3 3 2 2" xfId="2544"/>
    <cellStyle name="20 % - zvýraznenie4 3 3 3 2 2 2" xfId="2545"/>
    <cellStyle name="20 % - zvýraznenie4 3 3 3 2 2 2 2" xfId="26352"/>
    <cellStyle name="20 % - zvýraznenie4 3 3 3 2 2 3" xfId="2546"/>
    <cellStyle name="20 % - zvýraznenie4 3 3 3 2 2 3 2" xfId="26353"/>
    <cellStyle name="20 % - zvýraznenie4 3 3 3 2 2 4" xfId="26351"/>
    <cellStyle name="20 % - zvýraznenie4 3 3 3 2 3" xfId="2547"/>
    <cellStyle name="20 % - zvýraznenie4 3 3 3 2 3 2" xfId="26354"/>
    <cellStyle name="20 % - zvýraznenie4 3 3 3 2 4" xfId="2548"/>
    <cellStyle name="20 % - zvýraznenie4 3 3 3 2 4 2" xfId="26355"/>
    <cellStyle name="20 % - zvýraznenie4 3 3 3 2 5" xfId="26350"/>
    <cellStyle name="20 % - zvýraznenie4 3 3 3 3" xfId="2549"/>
    <cellStyle name="20 % - zvýraznenie4 3 3 3 3 2" xfId="2550"/>
    <cellStyle name="20 % - zvýraznenie4 3 3 3 3 2 2" xfId="26357"/>
    <cellStyle name="20 % - zvýraznenie4 3 3 3 3 3" xfId="2551"/>
    <cellStyle name="20 % - zvýraznenie4 3 3 3 3 3 2" xfId="26358"/>
    <cellStyle name="20 % - zvýraznenie4 3 3 3 3 4" xfId="26356"/>
    <cellStyle name="20 % - zvýraznenie4 3 3 3 4" xfId="2552"/>
    <cellStyle name="20 % - zvýraznenie4 3 3 3 4 2" xfId="26359"/>
    <cellStyle name="20 % - zvýraznenie4 3 3 3 5" xfId="2553"/>
    <cellStyle name="20 % - zvýraznenie4 3 3 3 5 2" xfId="26360"/>
    <cellStyle name="20 % - zvýraznenie4 3 3 3 6" xfId="26349"/>
    <cellStyle name="20 % - zvýraznenie4 3 3 4" xfId="2554"/>
    <cellStyle name="20 % - zvýraznenie4 3 3 4 2" xfId="2555"/>
    <cellStyle name="20 % - zvýraznenie4 3 3 4 2 2" xfId="2556"/>
    <cellStyle name="20 % - zvýraznenie4 3 3 4 2 2 2" xfId="26363"/>
    <cellStyle name="20 % - zvýraznenie4 3 3 4 2 3" xfId="2557"/>
    <cellStyle name="20 % - zvýraznenie4 3 3 4 2 3 2" xfId="26364"/>
    <cellStyle name="20 % - zvýraznenie4 3 3 4 2 4" xfId="26362"/>
    <cellStyle name="20 % - zvýraznenie4 3 3 4 3" xfId="2558"/>
    <cellStyle name="20 % - zvýraznenie4 3 3 4 3 2" xfId="26365"/>
    <cellStyle name="20 % - zvýraznenie4 3 3 4 4" xfId="2559"/>
    <cellStyle name="20 % - zvýraznenie4 3 3 4 4 2" xfId="26366"/>
    <cellStyle name="20 % - zvýraznenie4 3 3 4 5" xfId="26361"/>
    <cellStyle name="20 % - zvýraznenie4 3 3 5" xfId="2560"/>
    <cellStyle name="20 % - zvýraznenie4 3 3 5 2" xfId="2561"/>
    <cellStyle name="20 % - zvýraznenie4 3 3 5 2 2" xfId="2562"/>
    <cellStyle name="20 % - zvýraznenie4 3 3 5 2 2 2" xfId="26369"/>
    <cellStyle name="20 % - zvýraznenie4 3 3 5 2 3" xfId="2563"/>
    <cellStyle name="20 % - zvýraznenie4 3 3 5 2 3 2" xfId="26370"/>
    <cellStyle name="20 % - zvýraznenie4 3 3 5 2 4" xfId="26368"/>
    <cellStyle name="20 % - zvýraznenie4 3 3 5 3" xfId="2564"/>
    <cellStyle name="20 % - zvýraznenie4 3 3 5 3 2" xfId="26371"/>
    <cellStyle name="20 % - zvýraznenie4 3 3 5 4" xfId="2565"/>
    <cellStyle name="20 % - zvýraznenie4 3 3 5 4 2" xfId="26372"/>
    <cellStyle name="20 % - zvýraznenie4 3 3 5 5" xfId="26367"/>
    <cellStyle name="20 % - zvýraznenie4 3 3 6" xfId="2566"/>
    <cellStyle name="20 % - zvýraznenie4 3 3 6 2" xfId="2567"/>
    <cellStyle name="20 % - zvýraznenie4 3 3 6 2 2" xfId="26374"/>
    <cellStyle name="20 % - zvýraznenie4 3 3 6 3" xfId="2568"/>
    <cellStyle name="20 % - zvýraznenie4 3 3 6 3 2" xfId="26375"/>
    <cellStyle name="20 % - zvýraznenie4 3 3 6 4" xfId="26373"/>
    <cellStyle name="20 % - zvýraznenie4 3 3 7" xfId="2569"/>
    <cellStyle name="20 % - zvýraznenie4 3 3 7 2" xfId="26376"/>
    <cellStyle name="20 % - zvýraznenie4 3 3 8" xfId="2570"/>
    <cellStyle name="20 % - zvýraznenie4 3 3 8 2" xfId="26377"/>
    <cellStyle name="20 % - zvýraznenie4 3 3 9" xfId="26318"/>
    <cellStyle name="20 % - zvýraznenie4 3 4" xfId="2571"/>
    <cellStyle name="20 % - zvýraznenie4 3 4 2" xfId="2572"/>
    <cellStyle name="20 % - zvýraznenie4 3 4 2 2" xfId="2573"/>
    <cellStyle name="20 % - zvýraznenie4 3 4 2 2 2" xfId="2574"/>
    <cellStyle name="20 % - zvýraznenie4 3 4 2 2 2 2" xfId="2575"/>
    <cellStyle name="20 % - zvýraznenie4 3 4 2 2 2 2 2" xfId="26382"/>
    <cellStyle name="20 % - zvýraznenie4 3 4 2 2 2 3" xfId="2576"/>
    <cellStyle name="20 % - zvýraznenie4 3 4 2 2 2 3 2" xfId="26383"/>
    <cellStyle name="20 % - zvýraznenie4 3 4 2 2 2 4" xfId="26381"/>
    <cellStyle name="20 % - zvýraznenie4 3 4 2 2 3" xfId="2577"/>
    <cellStyle name="20 % - zvýraznenie4 3 4 2 2 3 2" xfId="26384"/>
    <cellStyle name="20 % - zvýraznenie4 3 4 2 2 4" xfId="2578"/>
    <cellStyle name="20 % - zvýraznenie4 3 4 2 2 4 2" xfId="26385"/>
    <cellStyle name="20 % - zvýraznenie4 3 4 2 2 5" xfId="26380"/>
    <cellStyle name="20 % - zvýraznenie4 3 4 2 3" xfId="2579"/>
    <cellStyle name="20 % - zvýraznenie4 3 4 2 3 2" xfId="2580"/>
    <cellStyle name="20 % - zvýraznenie4 3 4 2 3 2 2" xfId="26387"/>
    <cellStyle name="20 % - zvýraznenie4 3 4 2 3 3" xfId="2581"/>
    <cellStyle name="20 % - zvýraznenie4 3 4 2 3 3 2" xfId="26388"/>
    <cellStyle name="20 % - zvýraznenie4 3 4 2 3 4" xfId="26386"/>
    <cellStyle name="20 % - zvýraznenie4 3 4 2 4" xfId="2582"/>
    <cellStyle name="20 % - zvýraznenie4 3 4 2 4 2" xfId="26389"/>
    <cellStyle name="20 % - zvýraznenie4 3 4 2 5" xfId="2583"/>
    <cellStyle name="20 % - zvýraznenie4 3 4 2 5 2" xfId="26390"/>
    <cellStyle name="20 % - zvýraznenie4 3 4 2 6" xfId="26379"/>
    <cellStyle name="20 % - zvýraznenie4 3 4 3" xfId="2584"/>
    <cellStyle name="20 % - zvýraznenie4 3 4 3 2" xfId="2585"/>
    <cellStyle name="20 % - zvýraznenie4 3 4 3 2 2" xfId="2586"/>
    <cellStyle name="20 % - zvýraznenie4 3 4 3 2 2 2" xfId="26393"/>
    <cellStyle name="20 % - zvýraznenie4 3 4 3 2 3" xfId="2587"/>
    <cellStyle name="20 % - zvýraznenie4 3 4 3 2 3 2" xfId="26394"/>
    <cellStyle name="20 % - zvýraznenie4 3 4 3 2 4" xfId="26392"/>
    <cellStyle name="20 % - zvýraznenie4 3 4 3 3" xfId="2588"/>
    <cellStyle name="20 % - zvýraznenie4 3 4 3 3 2" xfId="26395"/>
    <cellStyle name="20 % - zvýraznenie4 3 4 3 4" xfId="2589"/>
    <cellStyle name="20 % - zvýraznenie4 3 4 3 4 2" xfId="26396"/>
    <cellStyle name="20 % - zvýraznenie4 3 4 3 5" xfId="26391"/>
    <cellStyle name="20 % - zvýraznenie4 3 4 4" xfId="2590"/>
    <cellStyle name="20 % - zvýraznenie4 3 4 4 2" xfId="2591"/>
    <cellStyle name="20 % - zvýraznenie4 3 4 4 2 2" xfId="2592"/>
    <cellStyle name="20 % - zvýraznenie4 3 4 4 2 2 2" xfId="26399"/>
    <cellStyle name="20 % - zvýraznenie4 3 4 4 2 3" xfId="2593"/>
    <cellStyle name="20 % - zvýraznenie4 3 4 4 2 3 2" xfId="26400"/>
    <cellStyle name="20 % - zvýraznenie4 3 4 4 2 4" xfId="26398"/>
    <cellStyle name="20 % - zvýraznenie4 3 4 4 3" xfId="2594"/>
    <cellStyle name="20 % - zvýraznenie4 3 4 4 3 2" xfId="26401"/>
    <cellStyle name="20 % - zvýraznenie4 3 4 4 4" xfId="2595"/>
    <cellStyle name="20 % - zvýraznenie4 3 4 4 4 2" xfId="26402"/>
    <cellStyle name="20 % - zvýraznenie4 3 4 4 5" xfId="26397"/>
    <cellStyle name="20 % - zvýraznenie4 3 4 5" xfId="2596"/>
    <cellStyle name="20 % - zvýraznenie4 3 4 5 2" xfId="2597"/>
    <cellStyle name="20 % - zvýraznenie4 3 4 5 2 2" xfId="26404"/>
    <cellStyle name="20 % - zvýraznenie4 3 4 5 3" xfId="2598"/>
    <cellStyle name="20 % - zvýraznenie4 3 4 5 3 2" xfId="26405"/>
    <cellStyle name="20 % - zvýraznenie4 3 4 5 4" xfId="26403"/>
    <cellStyle name="20 % - zvýraznenie4 3 4 6" xfId="2599"/>
    <cellStyle name="20 % - zvýraznenie4 3 4 6 2" xfId="26406"/>
    <cellStyle name="20 % - zvýraznenie4 3 4 7" xfId="2600"/>
    <cellStyle name="20 % - zvýraznenie4 3 4 7 2" xfId="26407"/>
    <cellStyle name="20 % - zvýraznenie4 3 4 8" xfId="26378"/>
    <cellStyle name="20 % - zvýraznenie4 3 5" xfId="2601"/>
    <cellStyle name="20 % - zvýraznenie4 3 5 2" xfId="2602"/>
    <cellStyle name="20 % - zvýraznenie4 3 5 2 2" xfId="2603"/>
    <cellStyle name="20 % - zvýraznenie4 3 5 2 2 2" xfId="2604"/>
    <cellStyle name="20 % - zvýraznenie4 3 5 2 2 2 2" xfId="26411"/>
    <cellStyle name="20 % - zvýraznenie4 3 5 2 2 3" xfId="2605"/>
    <cellStyle name="20 % - zvýraznenie4 3 5 2 2 3 2" xfId="26412"/>
    <cellStyle name="20 % - zvýraznenie4 3 5 2 2 4" xfId="26410"/>
    <cellStyle name="20 % - zvýraznenie4 3 5 2 3" xfId="2606"/>
    <cellStyle name="20 % - zvýraznenie4 3 5 2 3 2" xfId="26413"/>
    <cellStyle name="20 % - zvýraznenie4 3 5 2 4" xfId="2607"/>
    <cellStyle name="20 % - zvýraznenie4 3 5 2 4 2" xfId="26414"/>
    <cellStyle name="20 % - zvýraznenie4 3 5 2 5" xfId="26409"/>
    <cellStyle name="20 % - zvýraznenie4 3 5 3" xfId="2608"/>
    <cellStyle name="20 % - zvýraznenie4 3 5 3 2" xfId="2609"/>
    <cellStyle name="20 % - zvýraznenie4 3 5 3 2 2" xfId="26416"/>
    <cellStyle name="20 % - zvýraznenie4 3 5 3 3" xfId="2610"/>
    <cellStyle name="20 % - zvýraznenie4 3 5 3 3 2" xfId="26417"/>
    <cellStyle name="20 % - zvýraznenie4 3 5 3 4" xfId="26415"/>
    <cellStyle name="20 % - zvýraznenie4 3 5 4" xfId="2611"/>
    <cellStyle name="20 % - zvýraznenie4 3 5 4 2" xfId="26418"/>
    <cellStyle name="20 % - zvýraznenie4 3 5 5" xfId="2612"/>
    <cellStyle name="20 % - zvýraznenie4 3 5 5 2" xfId="26419"/>
    <cellStyle name="20 % - zvýraznenie4 3 5 6" xfId="26408"/>
    <cellStyle name="20 % - zvýraznenie4 3 6" xfId="2613"/>
    <cellStyle name="20 % - zvýraznenie4 3 6 2" xfId="2614"/>
    <cellStyle name="20 % - zvýraznenie4 3 6 2 2" xfId="2615"/>
    <cellStyle name="20 % - zvýraznenie4 3 6 2 2 2" xfId="26422"/>
    <cellStyle name="20 % - zvýraznenie4 3 6 2 3" xfId="2616"/>
    <cellStyle name="20 % - zvýraznenie4 3 6 2 3 2" xfId="26423"/>
    <cellStyle name="20 % - zvýraznenie4 3 6 2 4" xfId="26421"/>
    <cellStyle name="20 % - zvýraznenie4 3 6 3" xfId="2617"/>
    <cellStyle name="20 % - zvýraznenie4 3 6 3 2" xfId="26424"/>
    <cellStyle name="20 % - zvýraznenie4 3 6 4" xfId="2618"/>
    <cellStyle name="20 % - zvýraznenie4 3 6 4 2" xfId="26425"/>
    <cellStyle name="20 % - zvýraznenie4 3 6 5" xfId="26420"/>
    <cellStyle name="20 % - zvýraznenie4 3 7" xfId="2619"/>
    <cellStyle name="20 % - zvýraznenie4 3 7 2" xfId="2620"/>
    <cellStyle name="20 % - zvýraznenie4 3 7 2 2" xfId="2621"/>
    <cellStyle name="20 % - zvýraznenie4 3 7 2 2 2" xfId="26428"/>
    <cellStyle name="20 % - zvýraznenie4 3 7 2 3" xfId="2622"/>
    <cellStyle name="20 % - zvýraznenie4 3 7 2 3 2" xfId="26429"/>
    <cellStyle name="20 % - zvýraznenie4 3 7 2 4" xfId="26427"/>
    <cellStyle name="20 % - zvýraznenie4 3 7 3" xfId="2623"/>
    <cellStyle name="20 % - zvýraznenie4 3 7 3 2" xfId="26430"/>
    <cellStyle name="20 % - zvýraznenie4 3 7 4" xfId="2624"/>
    <cellStyle name="20 % - zvýraznenie4 3 7 4 2" xfId="26431"/>
    <cellStyle name="20 % - zvýraznenie4 3 7 5" xfId="26426"/>
    <cellStyle name="20 % - zvýraznenie4 3 8" xfId="2625"/>
    <cellStyle name="20 % - zvýraznenie4 3 8 2" xfId="2626"/>
    <cellStyle name="20 % - zvýraznenie4 3 8 2 2" xfId="26433"/>
    <cellStyle name="20 % - zvýraznenie4 3 8 3" xfId="2627"/>
    <cellStyle name="20 % - zvýraznenie4 3 8 3 2" xfId="26434"/>
    <cellStyle name="20 % - zvýraznenie4 3 8 4" xfId="26432"/>
    <cellStyle name="20 % - zvýraznenie4 3 9" xfId="2628"/>
    <cellStyle name="20 % - zvýraznenie4 3 9 2" xfId="26435"/>
    <cellStyle name="20 % - zvýraznenie4 4" xfId="2629"/>
    <cellStyle name="20 % - zvýraznenie4 4 10" xfId="26436"/>
    <cellStyle name="20 % - zvýraznenie4 4 2" xfId="2630"/>
    <cellStyle name="20 % - zvýraznenie4 4 2 2" xfId="2631"/>
    <cellStyle name="20 % - zvýraznenie4 4 2 2 2" xfId="2632"/>
    <cellStyle name="20 % - zvýraznenie4 4 2 2 2 2" xfId="2633"/>
    <cellStyle name="20 % - zvýraznenie4 4 2 2 2 2 2" xfId="2634"/>
    <cellStyle name="20 % - zvýraznenie4 4 2 2 2 2 2 2" xfId="2635"/>
    <cellStyle name="20 % - zvýraznenie4 4 2 2 2 2 2 2 2" xfId="26442"/>
    <cellStyle name="20 % - zvýraznenie4 4 2 2 2 2 2 3" xfId="2636"/>
    <cellStyle name="20 % - zvýraznenie4 4 2 2 2 2 2 3 2" xfId="26443"/>
    <cellStyle name="20 % - zvýraznenie4 4 2 2 2 2 2 4" xfId="26441"/>
    <cellStyle name="20 % - zvýraznenie4 4 2 2 2 2 3" xfId="2637"/>
    <cellStyle name="20 % - zvýraznenie4 4 2 2 2 2 3 2" xfId="26444"/>
    <cellStyle name="20 % - zvýraznenie4 4 2 2 2 2 4" xfId="2638"/>
    <cellStyle name="20 % - zvýraznenie4 4 2 2 2 2 4 2" xfId="26445"/>
    <cellStyle name="20 % - zvýraznenie4 4 2 2 2 2 5" xfId="26440"/>
    <cellStyle name="20 % - zvýraznenie4 4 2 2 2 3" xfId="2639"/>
    <cellStyle name="20 % - zvýraznenie4 4 2 2 2 3 2" xfId="2640"/>
    <cellStyle name="20 % - zvýraznenie4 4 2 2 2 3 2 2" xfId="26447"/>
    <cellStyle name="20 % - zvýraznenie4 4 2 2 2 3 3" xfId="2641"/>
    <cellStyle name="20 % - zvýraznenie4 4 2 2 2 3 3 2" xfId="26448"/>
    <cellStyle name="20 % - zvýraznenie4 4 2 2 2 3 4" xfId="26446"/>
    <cellStyle name="20 % - zvýraznenie4 4 2 2 2 4" xfId="2642"/>
    <cellStyle name="20 % - zvýraznenie4 4 2 2 2 4 2" xfId="26449"/>
    <cellStyle name="20 % - zvýraznenie4 4 2 2 2 5" xfId="2643"/>
    <cellStyle name="20 % - zvýraznenie4 4 2 2 2 5 2" xfId="26450"/>
    <cellStyle name="20 % - zvýraznenie4 4 2 2 2 6" xfId="26439"/>
    <cellStyle name="20 % - zvýraznenie4 4 2 2 3" xfId="2644"/>
    <cellStyle name="20 % - zvýraznenie4 4 2 2 3 2" xfId="2645"/>
    <cellStyle name="20 % - zvýraznenie4 4 2 2 3 2 2" xfId="2646"/>
    <cellStyle name="20 % - zvýraznenie4 4 2 2 3 2 2 2" xfId="26453"/>
    <cellStyle name="20 % - zvýraznenie4 4 2 2 3 2 3" xfId="2647"/>
    <cellStyle name="20 % - zvýraznenie4 4 2 2 3 2 3 2" xfId="26454"/>
    <cellStyle name="20 % - zvýraznenie4 4 2 2 3 2 4" xfId="26452"/>
    <cellStyle name="20 % - zvýraznenie4 4 2 2 3 3" xfId="2648"/>
    <cellStyle name="20 % - zvýraznenie4 4 2 2 3 3 2" xfId="26455"/>
    <cellStyle name="20 % - zvýraznenie4 4 2 2 3 4" xfId="2649"/>
    <cellStyle name="20 % - zvýraznenie4 4 2 2 3 4 2" xfId="26456"/>
    <cellStyle name="20 % - zvýraznenie4 4 2 2 3 5" xfId="26451"/>
    <cellStyle name="20 % - zvýraznenie4 4 2 2 4" xfId="2650"/>
    <cellStyle name="20 % - zvýraznenie4 4 2 2 4 2" xfId="2651"/>
    <cellStyle name="20 % - zvýraznenie4 4 2 2 4 2 2" xfId="2652"/>
    <cellStyle name="20 % - zvýraznenie4 4 2 2 4 2 2 2" xfId="26459"/>
    <cellStyle name="20 % - zvýraznenie4 4 2 2 4 2 3" xfId="2653"/>
    <cellStyle name="20 % - zvýraznenie4 4 2 2 4 2 3 2" xfId="26460"/>
    <cellStyle name="20 % - zvýraznenie4 4 2 2 4 2 4" xfId="26458"/>
    <cellStyle name="20 % - zvýraznenie4 4 2 2 4 3" xfId="2654"/>
    <cellStyle name="20 % - zvýraznenie4 4 2 2 4 3 2" xfId="26461"/>
    <cellStyle name="20 % - zvýraznenie4 4 2 2 4 4" xfId="2655"/>
    <cellStyle name="20 % - zvýraznenie4 4 2 2 4 4 2" xfId="26462"/>
    <cellStyle name="20 % - zvýraznenie4 4 2 2 4 5" xfId="26457"/>
    <cellStyle name="20 % - zvýraznenie4 4 2 2 5" xfId="2656"/>
    <cellStyle name="20 % - zvýraznenie4 4 2 2 5 2" xfId="2657"/>
    <cellStyle name="20 % - zvýraznenie4 4 2 2 5 2 2" xfId="26464"/>
    <cellStyle name="20 % - zvýraznenie4 4 2 2 5 3" xfId="2658"/>
    <cellStyle name="20 % - zvýraznenie4 4 2 2 5 3 2" xfId="26465"/>
    <cellStyle name="20 % - zvýraznenie4 4 2 2 5 4" xfId="26463"/>
    <cellStyle name="20 % - zvýraznenie4 4 2 2 6" xfId="2659"/>
    <cellStyle name="20 % - zvýraznenie4 4 2 2 6 2" xfId="26466"/>
    <cellStyle name="20 % - zvýraznenie4 4 2 2 7" xfId="2660"/>
    <cellStyle name="20 % - zvýraznenie4 4 2 2 7 2" xfId="26467"/>
    <cellStyle name="20 % - zvýraznenie4 4 2 2 8" xfId="26438"/>
    <cellStyle name="20 % - zvýraznenie4 4 2 3" xfId="2661"/>
    <cellStyle name="20 % - zvýraznenie4 4 2 3 2" xfId="2662"/>
    <cellStyle name="20 % - zvýraznenie4 4 2 3 2 2" xfId="2663"/>
    <cellStyle name="20 % - zvýraznenie4 4 2 3 2 2 2" xfId="2664"/>
    <cellStyle name="20 % - zvýraznenie4 4 2 3 2 2 2 2" xfId="26471"/>
    <cellStyle name="20 % - zvýraznenie4 4 2 3 2 2 3" xfId="2665"/>
    <cellStyle name="20 % - zvýraznenie4 4 2 3 2 2 3 2" xfId="26472"/>
    <cellStyle name="20 % - zvýraznenie4 4 2 3 2 2 4" xfId="26470"/>
    <cellStyle name="20 % - zvýraznenie4 4 2 3 2 3" xfId="2666"/>
    <cellStyle name="20 % - zvýraznenie4 4 2 3 2 3 2" xfId="26473"/>
    <cellStyle name="20 % - zvýraznenie4 4 2 3 2 4" xfId="2667"/>
    <cellStyle name="20 % - zvýraznenie4 4 2 3 2 4 2" xfId="26474"/>
    <cellStyle name="20 % - zvýraznenie4 4 2 3 2 5" xfId="26469"/>
    <cellStyle name="20 % - zvýraznenie4 4 2 3 3" xfId="2668"/>
    <cellStyle name="20 % - zvýraznenie4 4 2 3 3 2" xfId="2669"/>
    <cellStyle name="20 % - zvýraznenie4 4 2 3 3 2 2" xfId="26476"/>
    <cellStyle name="20 % - zvýraznenie4 4 2 3 3 3" xfId="2670"/>
    <cellStyle name="20 % - zvýraznenie4 4 2 3 3 3 2" xfId="26477"/>
    <cellStyle name="20 % - zvýraznenie4 4 2 3 3 4" xfId="26475"/>
    <cellStyle name="20 % - zvýraznenie4 4 2 3 4" xfId="2671"/>
    <cellStyle name="20 % - zvýraznenie4 4 2 3 4 2" xfId="26478"/>
    <cellStyle name="20 % - zvýraznenie4 4 2 3 5" xfId="2672"/>
    <cellStyle name="20 % - zvýraznenie4 4 2 3 5 2" xfId="26479"/>
    <cellStyle name="20 % - zvýraznenie4 4 2 3 6" xfId="26468"/>
    <cellStyle name="20 % - zvýraznenie4 4 2 4" xfId="2673"/>
    <cellStyle name="20 % - zvýraznenie4 4 2 4 2" xfId="2674"/>
    <cellStyle name="20 % - zvýraznenie4 4 2 4 2 2" xfId="2675"/>
    <cellStyle name="20 % - zvýraznenie4 4 2 4 2 2 2" xfId="26482"/>
    <cellStyle name="20 % - zvýraznenie4 4 2 4 2 3" xfId="2676"/>
    <cellStyle name="20 % - zvýraznenie4 4 2 4 2 3 2" xfId="26483"/>
    <cellStyle name="20 % - zvýraznenie4 4 2 4 2 4" xfId="26481"/>
    <cellStyle name="20 % - zvýraznenie4 4 2 4 3" xfId="2677"/>
    <cellStyle name="20 % - zvýraznenie4 4 2 4 3 2" xfId="26484"/>
    <cellStyle name="20 % - zvýraznenie4 4 2 4 4" xfId="2678"/>
    <cellStyle name="20 % - zvýraznenie4 4 2 4 4 2" xfId="26485"/>
    <cellStyle name="20 % - zvýraznenie4 4 2 4 5" xfId="26480"/>
    <cellStyle name="20 % - zvýraznenie4 4 2 5" xfId="2679"/>
    <cellStyle name="20 % - zvýraznenie4 4 2 5 2" xfId="2680"/>
    <cellStyle name="20 % - zvýraznenie4 4 2 5 2 2" xfId="2681"/>
    <cellStyle name="20 % - zvýraznenie4 4 2 5 2 2 2" xfId="26488"/>
    <cellStyle name="20 % - zvýraznenie4 4 2 5 2 3" xfId="2682"/>
    <cellStyle name="20 % - zvýraznenie4 4 2 5 2 3 2" xfId="26489"/>
    <cellStyle name="20 % - zvýraznenie4 4 2 5 2 4" xfId="26487"/>
    <cellStyle name="20 % - zvýraznenie4 4 2 5 3" xfId="2683"/>
    <cellStyle name="20 % - zvýraznenie4 4 2 5 3 2" xfId="26490"/>
    <cellStyle name="20 % - zvýraznenie4 4 2 5 4" xfId="2684"/>
    <cellStyle name="20 % - zvýraznenie4 4 2 5 4 2" xfId="26491"/>
    <cellStyle name="20 % - zvýraznenie4 4 2 5 5" xfId="26486"/>
    <cellStyle name="20 % - zvýraznenie4 4 2 6" xfId="2685"/>
    <cellStyle name="20 % - zvýraznenie4 4 2 6 2" xfId="2686"/>
    <cellStyle name="20 % - zvýraznenie4 4 2 6 2 2" xfId="26493"/>
    <cellStyle name="20 % - zvýraznenie4 4 2 6 3" xfId="2687"/>
    <cellStyle name="20 % - zvýraznenie4 4 2 6 3 2" xfId="26494"/>
    <cellStyle name="20 % - zvýraznenie4 4 2 6 4" xfId="26492"/>
    <cellStyle name="20 % - zvýraznenie4 4 2 7" xfId="2688"/>
    <cellStyle name="20 % - zvýraznenie4 4 2 7 2" xfId="26495"/>
    <cellStyle name="20 % - zvýraznenie4 4 2 8" xfId="2689"/>
    <cellStyle name="20 % - zvýraznenie4 4 2 8 2" xfId="26496"/>
    <cellStyle name="20 % - zvýraznenie4 4 2 9" xfId="26437"/>
    <cellStyle name="20 % - zvýraznenie4 4 3" xfId="2690"/>
    <cellStyle name="20 % - zvýraznenie4 4 3 2" xfId="2691"/>
    <cellStyle name="20 % - zvýraznenie4 4 3 2 2" xfId="2692"/>
    <cellStyle name="20 % - zvýraznenie4 4 3 2 2 2" xfId="2693"/>
    <cellStyle name="20 % - zvýraznenie4 4 3 2 2 2 2" xfId="2694"/>
    <cellStyle name="20 % - zvýraznenie4 4 3 2 2 2 2 2" xfId="26501"/>
    <cellStyle name="20 % - zvýraznenie4 4 3 2 2 2 3" xfId="2695"/>
    <cellStyle name="20 % - zvýraznenie4 4 3 2 2 2 3 2" xfId="26502"/>
    <cellStyle name="20 % - zvýraznenie4 4 3 2 2 2 4" xfId="26500"/>
    <cellStyle name="20 % - zvýraznenie4 4 3 2 2 3" xfId="2696"/>
    <cellStyle name="20 % - zvýraznenie4 4 3 2 2 3 2" xfId="26503"/>
    <cellStyle name="20 % - zvýraznenie4 4 3 2 2 4" xfId="2697"/>
    <cellStyle name="20 % - zvýraznenie4 4 3 2 2 4 2" xfId="26504"/>
    <cellStyle name="20 % - zvýraznenie4 4 3 2 2 5" xfId="26499"/>
    <cellStyle name="20 % - zvýraznenie4 4 3 2 3" xfId="2698"/>
    <cellStyle name="20 % - zvýraznenie4 4 3 2 3 2" xfId="2699"/>
    <cellStyle name="20 % - zvýraznenie4 4 3 2 3 2 2" xfId="26506"/>
    <cellStyle name="20 % - zvýraznenie4 4 3 2 3 3" xfId="2700"/>
    <cellStyle name="20 % - zvýraznenie4 4 3 2 3 3 2" xfId="26507"/>
    <cellStyle name="20 % - zvýraznenie4 4 3 2 3 4" xfId="26505"/>
    <cellStyle name="20 % - zvýraznenie4 4 3 2 4" xfId="2701"/>
    <cellStyle name="20 % - zvýraznenie4 4 3 2 4 2" xfId="26508"/>
    <cellStyle name="20 % - zvýraznenie4 4 3 2 5" xfId="2702"/>
    <cellStyle name="20 % - zvýraznenie4 4 3 2 5 2" xfId="26509"/>
    <cellStyle name="20 % - zvýraznenie4 4 3 2 6" xfId="26498"/>
    <cellStyle name="20 % - zvýraznenie4 4 3 3" xfId="2703"/>
    <cellStyle name="20 % - zvýraznenie4 4 3 3 2" xfId="2704"/>
    <cellStyle name="20 % - zvýraznenie4 4 3 3 2 2" xfId="2705"/>
    <cellStyle name="20 % - zvýraznenie4 4 3 3 2 2 2" xfId="26512"/>
    <cellStyle name="20 % - zvýraznenie4 4 3 3 2 3" xfId="2706"/>
    <cellStyle name="20 % - zvýraznenie4 4 3 3 2 3 2" xfId="26513"/>
    <cellStyle name="20 % - zvýraznenie4 4 3 3 2 4" xfId="26511"/>
    <cellStyle name="20 % - zvýraznenie4 4 3 3 3" xfId="2707"/>
    <cellStyle name="20 % - zvýraznenie4 4 3 3 3 2" xfId="26514"/>
    <cellStyle name="20 % - zvýraznenie4 4 3 3 4" xfId="2708"/>
    <cellStyle name="20 % - zvýraznenie4 4 3 3 4 2" xfId="26515"/>
    <cellStyle name="20 % - zvýraznenie4 4 3 3 5" xfId="26510"/>
    <cellStyle name="20 % - zvýraznenie4 4 3 4" xfId="2709"/>
    <cellStyle name="20 % - zvýraznenie4 4 3 4 2" xfId="2710"/>
    <cellStyle name="20 % - zvýraznenie4 4 3 4 2 2" xfId="2711"/>
    <cellStyle name="20 % - zvýraznenie4 4 3 4 2 2 2" xfId="26518"/>
    <cellStyle name="20 % - zvýraznenie4 4 3 4 2 3" xfId="2712"/>
    <cellStyle name="20 % - zvýraznenie4 4 3 4 2 3 2" xfId="26519"/>
    <cellStyle name="20 % - zvýraznenie4 4 3 4 2 4" xfId="26517"/>
    <cellStyle name="20 % - zvýraznenie4 4 3 4 3" xfId="2713"/>
    <cellStyle name="20 % - zvýraznenie4 4 3 4 3 2" xfId="26520"/>
    <cellStyle name="20 % - zvýraznenie4 4 3 4 4" xfId="2714"/>
    <cellStyle name="20 % - zvýraznenie4 4 3 4 4 2" xfId="26521"/>
    <cellStyle name="20 % - zvýraznenie4 4 3 4 5" xfId="26516"/>
    <cellStyle name="20 % - zvýraznenie4 4 3 5" xfId="2715"/>
    <cellStyle name="20 % - zvýraznenie4 4 3 5 2" xfId="2716"/>
    <cellStyle name="20 % - zvýraznenie4 4 3 5 2 2" xfId="26523"/>
    <cellStyle name="20 % - zvýraznenie4 4 3 5 3" xfId="2717"/>
    <cellStyle name="20 % - zvýraznenie4 4 3 5 3 2" xfId="26524"/>
    <cellStyle name="20 % - zvýraznenie4 4 3 5 4" xfId="26522"/>
    <cellStyle name="20 % - zvýraznenie4 4 3 6" xfId="2718"/>
    <cellStyle name="20 % - zvýraznenie4 4 3 6 2" xfId="26525"/>
    <cellStyle name="20 % - zvýraznenie4 4 3 7" xfId="2719"/>
    <cellStyle name="20 % - zvýraznenie4 4 3 7 2" xfId="26526"/>
    <cellStyle name="20 % - zvýraznenie4 4 3 8" xfId="26497"/>
    <cellStyle name="20 % - zvýraznenie4 4 4" xfId="2720"/>
    <cellStyle name="20 % - zvýraznenie4 4 4 2" xfId="2721"/>
    <cellStyle name="20 % - zvýraznenie4 4 4 2 2" xfId="2722"/>
    <cellStyle name="20 % - zvýraznenie4 4 4 2 2 2" xfId="2723"/>
    <cellStyle name="20 % - zvýraznenie4 4 4 2 2 2 2" xfId="26530"/>
    <cellStyle name="20 % - zvýraznenie4 4 4 2 2 3" xfId="2724"/>
    <cellStyle name="20 % - zvýraznenie4 4 4 2 2 3 2" xfId="26531"/>
    <cellStyle name="20 % - zvýraznenie4 4 4 2 2 4" xfId="26529"/>
    <cellStyle name="20 % - zvýraznenie4 4 4 2 3" xfId="2725"/>
    <cellStyle name="20 % - zvýraznenie4 4 4 2 3 2" xfId="26532"/>
    <cellStyle name="20 % - zvýraznenie4 4 4 2 4" xfId="2726"/>
    <cellStyle name="20 % - zvýraznenie4 4 4 2 4 2" xfId="26533"/>
    <cellStyle name="20 % - zvýraznenie4 4 4 2 5" xfId="26528"/>
    <cellStyle name="20 % - zvýraznenie4 4 4 3" xfId="2727"/>
    <cellStyle name="20 % - zvýraznenie4 4 4 3 2" xfId="2728"/>
    <cellStyle name="20 % - zvýraznenie4 4 4 3 2 2" xfId="26535"/>
    <cellStyle name="20 % - zvýraznenie4 4 4 3 3" xfId="2729"/>
    <cellStyle name="20 % - zvýraznenie4 4 4 3 3 2" xfId="26536"/>
    <cellStyle name="20 % - zvýraznenie4 4 4 3 4" xfId="26534"/>
    <cellStyle name="20 % - zvýraznenie4 4 4 4" xfId="2730"/>
    <cellStyle name="20 % - zvýraznenie4 4 4 4 2" xfId="26537"/>
    <cellStyle name="20 % - zvýraznenie4 4 4 5" xfId="2731"/>
    <cellStyle name="20 % - zvýraznenie4 4 4 5 2" xfId="26538"/>
    <cellStyle name="20 % - zvýraznenie4 4 4 6" xfId="26527"/>
    <cellStyle name="20 % - zvýraznenie4 4 5" xfId="2732"/>
    <cellStyle name="20 % - zvýraznenie4 4 5 2" xfId="2733"/>
    <cellStyle name="20 % - zvýraznenie4 4 5 2 2" xfId="2734"/>
    <cellStyle name="20 % - zvýraznenie4 4 5 2 2 2" xfId="26541"/>
    <cellStyle name="20 % - zvýraznenie4 4 5 2 3" xfId="2735"/>
    <cellStyle name="20 % - zvýraznenie4 4 5 2 3 2" xfId="26542"/>
    <cellStyle name="20 % - zvýraznenie4 4 5 2 4" xfId="26540"/>
    <cellStyle name="20 % - zvýraznenie4 4 5 3" xfId="2736"/>
    <cellStyle name="20 % - zvýraznenie4 4 5 3 2" xfId="26543"/>
    <cellStyle name="20 % - zvýraznenie4 4 5 4" xfId="2737"/>
    <cellStyle name="20 % - zvýraznenie4 4 5 4 2" xfId="26544"/>
    <cellStyle name="20 % - zvýraznenie4 4 5 5" xfId="26539"/>
    <cellStyle name="20 % - zvýraznenie4 4 6" xfId="2738"/>
    <cellStyle name="20 % - zvýraznenie4 4 6 2" xfId="2739"/>
    <cellStyle name="20 % - zvýraznenie4 4 6 2 2" xfId="2740"/>
    <cellStyle name="20 % - zvýraznenie4 4 6 2 2 2" xfId="26547"/>
    <cellStyle name="20 % - zvýraznenie4 4 6 2 3" xfId="2741"/>
    <cellStyle name="20 % - zvýraznenie4 4 6 2 3 2" xfId="26548"/>
    <cellStyle name="20 % - zvýraznenie4 4 6 2 4" xfId="26546"/>
    <cellStyle name="20 % - zvýraznenie4 4 6 3" xfId="2742"/>
    <cellStyle name="20 % - zvýraznenie4 4 6 3 2" xfId="26549"/>
    <cellStyle name="20 % - zvýraznenie4 4 6 4" xfId="2743"/>
    <cellStyle name="20 % - zvýraznenie4 4 6 4 2" xfId="26550"/>
    <cellStyle name="20 % - zvýraznenie4 4 6 5" xfId="26545"/>
    <cellStyle name="20 % - zvýraznenie4 4 7" xfId="2744"/>
    <cellStyle name="20 % - zvýraznenie4 4 7 2" xfId="2745"/>
    <cellStyle name="20 % - zvýraznenie4 4 7 2 2" xfId="26552"/>
    <cellStyle name="20 % - zvýraznenie4 4 7 3" xfId="2746"/>
    <cellStyle name="20 % - zvýraznenie4 4 7 3 2" xfId="26553"/>
    <cellStyle name="20 % - zvýraznenie4 4 7 4" xfId="26551"/>
    <cellStyle name="20 % - zvýraznenie4 4 8" xfId="2747"/>
    <cellStyle name="20 % - zvýraznenie4 4 8 2" xfId="26554"/>
    <cellStyle name="20 % - zvýraznenie4 4 9" xfId="2748"/>
    <cellStyle name="20 % - zvýraznenie4 4 9 2" xfId="26555"/>
    <cellStyle name="20 % - zvýraznenie4 5" xfId="2749"/>
    <cellStyle name="20 % - zvýraznenie4 5 2" xfId="2750"/>
    <cellStyle name="20 % - zvýraznenie4 5 2 2" xfId="2751"/>
    <cellStyle name="20 % - zvýraznenie4 5 2 2 2" xfId="2752"/>
    <cellStyle name="20 % - zvýraznenie4 5 2 2 2 2" xfId="2753"/>
    <cellStyle name="20 % - zvýraznenie4 5 2 2 2 2 2" xfId="2754"/>
    <cellStyle name="20 % - zvýraznenie4 5 2 2 2 2 2 2" xfId="26561"/>
    <cellStyle name="20 % - zvýraznenie4 5 2 2 2 2 3" xfId="2755"/>
    <cellStyle name="20 % - zvýraznenie4 5 2 2 2 2 3 2" xfId="26562"/>
    <cellStyle name="20 % - zvýraznenie4 5 2 2 2 2 4" xfId="26560"/>
    <cellStyle name="20 % - zvýraznenie4 5 2 2 2 3" xfId="2756"/>
    <cellStyle name="20 % - zvýraznenie4 5 2 2 2 3 2" xfId="26563"/>
    <cellStyle name="20 % - zvýraznenie4 5 2 2 2 4" xfId="2757"/>
    <cellStyle name="20 % - zvýraznenie4 5 2 2 2 4 2" xfId="26564"/>
    <cellStyle name="20 % - zvýraznenie4 5 2 2 2 5" xfId="26559"/>
    <cellStyle name="20 % - zvýraznenie4 5 2 2 3" xfId="2758"/>
    <cellStyle name="20 % - zvýraznenie4 5 2 2 3 2" xfId="2759"/>
    <cellStyle name="20 % - zvýraznenie4 5 2 2 3 2 2" xfId="26566"/>
    <cellStyle name="20 % - zvýraznenie4 5 2 2 3 3" xfId="2760"/>
    <cellStyle name="20 % - zvýraznenie4 5 2 2 3 3 2" xfId="26567"/>
    <cellStyle name="20 % - zvýraznenie4 5 2 2 3 4" xfId="26565"/>
    <cellStyle name="20 % - zvýraznenie4 5 2 2 4" xfId="2761"/>
    <cellStyle name="20 % - zvýraznenie4 5 2 2 4 2" xfId="26568"/>
    <cellStyle name="20 % - zvýraznenie4 5 2 2 5" xfId="2762"/>
    <cellStyle name="20 % - zvýraznenie4 5 2 2 5 2" xfId="26569"/>
    <cellStyle name="20 % - zvýraznenie4 5 2 2 6" xfId="26558"/>
    <cellStyle name="20 % - zvýraznenie4 5 2 3" xfId="2763"/>
    <cellStyle name="20 % - zvýraznenie4 5 2 3 2" xfId="2764"/>
    <cellStyle name="20 % - zvýraznenie4 5 2 3 2 2" xfId="2765"/>
    <cellStyle name="20 % - zvýraznenie4 5 2 3 2 2 2" xfId="26572"/>
    <cellStyle name="20 % - zvýraznenie4 5 2 3 2 3" xfId="2766"/>
    <cellStyle name="20 % - zvýraznenie4 5 2 3 2 3 2" xfId="26573"/>
    <cellStyle name="20 % - zvýraznenie4 5 2 3 2 4" xfId="26571"/>
    <cellStyle name="20 % - zvýraznenie4 5 2 3 3" xfId="2767"/>
    <cellStyle name="20 % - zvýraznenie4 5 2 3 3 2" xfId="26574"/>
    <cellStyle name="20 % - zvýraznenie4 5 2 3 4" xfId="2768"/>
    <cellStyle name="20 % - zvýraznenie4 5 2 3 4 2" xfId="26575"/>
    <cellStyle name="20 % - zvýraznenie4 5 2 3 5" xfId="26570"/>
    <cellStyle name="20 % - zvýraznenie4 5 2 4" xfId="2769"/>
    <cellStyle name="20 % - zvýraznenie4 5 2 4 2" xfId="2770"/>
    <cellStyle name="20 % - zvýraznenie4 5 2 4 2 2" xfId="2771"/>
    <cellStyle name="20 % - zvýraznenie4 5 2 4 2 2 2" xfId="26578"/>
    <cellStyle name="20 % - zvýraznenie4 5 2 4 2 3" xfId="2772"/>
    <cellStyle name="20 % - zvýraznenie4 5 2 4 2 3 2" xfId="26579"/>
    <cellStyle name="20 % - zvýraznenie4 5 2 4 2 4" xfId="26577"/>
    <cellStyle name="20 % - zvýraznenie4 5 2 4 3" xfId="2773"/>
    <cellStyle name="20 % - zvýraznenie4 5 2 4 3 2" xfId="26580"/>
    <cellStyle name="20 % - zvýraznenie4 5 2 4 4" xfId="2774"/>
    <cellStyle name="20 % - zvýraznenie4 5 2 4 4 2" xfId="26581"/>
    <cellStyle name="20 % - zvýraznenie4 5 2 4 5" xfId="26576"/>
    <cellStyle name="20 % - zvýraznenie4 5 2 5" xfId="2775"/>
    <cellStyle name="20 % - zvýraznenie4 5 2 5 2" xfId="2776"/>
    <cellStyle name="20 % - zvýraznenie4 5 2 5 2 2" xfId="26583"/>
    <cellStyle name="20 % - zvýraznenie4 5 2 5 3" xfId="2777"/>
    <cellStyle name="20 % - zvýraznenie4 5 2 5 3 2" xfId="26584"/>
    <cellStyle name="20 % - zvýraznenie4 5 2 5 4" xfId="26582"/>
    <cellStyle name="20 % - zvýraznenie4 5 2 6" xfId="2778"/>
    <cellStyle name="20 % - zvýraznenie4 5 2 6 2" xfId="26585"/>
    <cellStyle name="20 % - zvýraznenie4 5 2 7" xfId="2779"/>
    <cellStyle name="20 % - zvýraznenie4 5 2 7 2" xfId="26586"/>
    <cellStyle name="20 % - zvýraznenie4 5 2 8" xfId="26557"/>
    <cellStyle name="20 % - zvýraznenie4 5 3" xfId="2780"/>
    <cellStyle name="20 % - zvýraznenie4 5 3 2" xfId="2781"/>
    <cellStyle name="20 % - zvýraznenie4 5 3 2 2" xfId="2782"/>
    <cellStyle name="20 % - zvýraznenie4 5 3 2 2 2" xfId="2783"/>
    <cellStyle name="20 % - zvýraznenie4 5 3 2 2 2 2" xfId="26590"/>
    <cellStyle name="20 % - zvýraznenie4 5 3 2 2 3" xfId="2784"/>
    <cellStyle name="20 % - zvýraznenie4 5 3 2 2 3 2" xfId="26591"/>
    <cellStyle name="20 % - zvýraznenie4 5 3 2 2 4" xfId="26589"/>
    <cellStyle name="20 % - zvýraznenie4 5 3 2 3" xfId="2785"/>
    <cellStyle name="20 % - zvýraznenie4 5 3 2 3 2" xfId="26592"/>
    <cellStyle name="20 % - zvýraznenie4 5 3 2 4" xfId="2786"/>
    <cellStyle name="20 % - zvýraznenie4 5 3 2 4 2" xfId="26593"/>
    <cellStyle name="20 % - zvýraznenie4 5 3 2 5" xfId="26588"/>
    <cellStyle name="20 % - zvýraznenie4 5 3 3" xfId="2787"/>
    <cellStyle name="20 % - zvýraznenie4 5 3 3 2" xfId="2788"/>
    <cellStyle name="20 % - zvýraznenie4 5 3 3 2 2" xfId="26595"/>
    <cellStyle name="20 % - zvýraznenie4 5 3 3 3" xfId="2789"/>
    <cellStyle name="20 % - zvýraznenie4 5 3 3 3 2" xfId="26596"/>
    <cellStyle name="20 % - zvýraznenie4 5 3 3 4" xfId="26594"/>
    <cellStyle name="20 % - zvýraznenie4 5 3 4" xfId="2790"/>
    <cellStyle name="20 % - zvýraznenie4 5 3 4 2" xfId="26597"/>
    <cellStyle name="20 % - zvýraznenie4 5 3 5" xfId="2791"/>
    <cellStyle name="20 % - zvýraznenie4 5 3 5 2" xfId="26598"/>
    <cellStyle name="20 % - zvýraznenie4 5 3 6" xfId="26587"/>
    <cellStyle name="20 % - zvýraznenie4 5 4" xfId="2792"/>
    <cellStyle name="20 % - zvýraznenie4 5 4 2" xfId="2793"/>
    <cellStyle name="20 % - zvýraznenie4 5 4 2 2" xfId="2794"/>
    <cellStyle name="20 % - zvýraznenie4 5 4 2 2 2" xfId="26601"/>
    <cellStyle name="20 % - zvýraznenie4 5 4 2 3" xfId="2795"/>
    <cellStyle name="20 % - zvýraznenie4 5 4 2 3 2" xfId="26602"/>
    <cellStyle name="20 % - zvýraznenie4 5 4 2 4" xfId="26600"/>
    <cellStyle name="20 % - zvýraznenie4 5 4 3" xfId="2796"/>
    <cellStyle name="20 % - zvýraznenie4 5 4 3 2" xfId="26603"/>
    <cellStyle name="20 % - zvýraznenie4 5 4 4" xfId="2797"/>
    <cellStyle name="20 % - zvýraznenie4 5 4 4 2" xfId="26604"/>
    <cellStyle name="20 % - zvýraznenie4 5 4 5" xfId="26599"/>
    <cellStyle name="20 % - zvýraznenie4 5 5" xfId="2798"/>
    <cellStyle name="20 % - zvýraznenie4 5 5 2" xfId="2799"/>
    <cellStyle name="20 % - zvýraznenie4 5 5 2 2" xfId="2800"/>
    <cellStyle name="20 % - zvýraznenie4 5 5 2 2 2" xfId="26607"/>
    <cellStyle name="20 % - zvýraznenie4 5 5 2 3" xfId="2801"/>
    <cellStyle name="20 % - zvýraznenie4 5 5 2 3 2" xfId="26608"/>
    <cellStyle name="20 % - zvýraznenie4 5 5 2 4" xfId="26606"/>
    <cellStyle name="20 % - zvýraznenie4 5 5 3" xfId="2802"/>
    <cellStyle name="20 % - zvýraznenie4 5 5 3 2" xfId="26609"/>
    <cellStyle name="20 % - zvýraznenie4 5 5 4" xfId="2803"/>
    <cellStyle name="20 % - zvýraznenie4 5 5 4 2" xfId="26610"/>
    <cellStyle name="20 % - zvýraznenie4 5 5 5" xfId="26605"/>
    <cellStyle name="20 % - zvýraznenie4 5 6" xfId="2804"/>
    <cellStyle name="20 % - zvýraznenie4 5 6 2" xfId="2805"/>
    <cellStyle name="20 % - zvýraznenie4 5 6 2 2" xfId="26612"/>
    <cellStyle name="20 % - zvýraznenie4 5 6 3" xfId="2806"/>
    <cellStyle name="20 % - zvýraznenie4 5 6 3 2" xfId="26613"/>
    <cellStyle name="20 % - zvýraznenie4 5 6 4" xfId="26611"/>
    <cellStyle name="20 % - zvýraznenie4 5 7" xfId="2807"/>
    <cellStyle name="20 % - zvýraznenie4 5 7 2" xfId="26614"/>
    <cellStyle name="20 % - zvýraznenie4 5 8" xfId="2808"/>
    <cellStyle name="20 % - zvýraznenie4 5 8 2" xfId="26615"/>
    <cellStyle name="20 % - zvýraznenie4 5 9" xfId="26556"/>
    <cellStyle name="20 % - zvýraznenie4 6" xfId="2809"/>
    <cellStyle name="20 % - zvýraznenie4 6 2" xfId="2810"/>
    <cellStyle name="20 % - zvýraznenie4 6 2 2" xfId="2811"/>
    <cellStyle name="20 % - zvýraznenie4 6 2 2 2" xfId="2812"/>
    <cellStyle name="20 % - zvýraznenie4 6 2 2 2 2" xfId="2813"/>
    <cellStyle name="20 % - zvýraznenie4 6 2 2 2 2 2" xfId="26620"/>
    <cellStyle name="20 % - zvýraznenie4 6 2 2 2 3" xfId="2814"/>
    <cellStyle name="20 % - zvýraznenie4 6 2 2 2 3 2" xfId="26621"/>
    <cellStyle name="20 % - zvýraznenie4 6 2 2 2 4" xfId="26619"/>
    <cellStyle name="20 % - zvýraznenie4 6 2 2 3" xfId="2815"/>
    <cellStyle name="20 % - zvýraznenie4 6 2 2 3 2" xfId="26622"/>
    <cellStyle name="20 % - zvýraznenie4 6 2 2 4" xfId="2816"/>
    <cellStyle name="20 % - zvýraznenie4 6 2 2 4 2" xfId="26623"/>
    <cellStyle name="20 % - zvýraznenie4 6 2 2 5" xfId="26618"/>
    <cellStyle name="20 % - zvýraznenie4 6 2 3" xfId="2817"/>
    <cellStyle name="20 % - zvýraznenie4 6 2 3 2" xfId="2818"/>
    <cellStyle name="20 % - zvýraznenie4 6 2 3 2 2" xfId="26625"/>
    <cellStyle name="20 % - zvýraznenie4 6 2 3 3" xfId="2819"/>
    <cellStyle name="20 % - zvýraznenie4 6 2 3 3 2" xfId="26626"/>
    <cellStyle name="20 % - zvýraznenie4 6 2 3 4" xfId="26624"/>
    <cellStyle name="20 % - zvýraznenie4 6 2 4" xfId="2820"/>
    <cellStyle name="20 % - zvýraznenie4 6 2 4 2" xfId="26627"/>
    <cellStyle name="20 % - zvýraznenie4 6 2 5" xfId="2821"/>
    <cellStyle name="20 % - zvýraznenie4 6 2 5 2" xfId="26628"/>
    <cellStyle name="20 % - zvýraznenie4 6 2 6" xfId="26617"/>
    <cellStyle name="20 % - zvýraznenie4 6 3" xfId="2822"/>
    <cellStyle name="20 % - zvýraznenie4 6 3 2" xfId="2823"/>
    <cellStyle name="20 % - zvýraznenie4 6 3 2 2" xfId="2824"/>
    <cellStyle name="20 % - zvýraznenie4 6 3 2 2 2" xfId="26631"/>
    <cellStyle name="20 % - zvýraznenie4 6 3 2 3" xfId="2825"/>
    <cellStyle name="20 % - zvýraznenie4 6 3 2 3 2" xfId="26632"/>
    <cellStyle name="20 % - zvýraznenie4 6 3 2 4" xfId="26630"/>
    <cellStyle name="20 % - zvýraznenie4 6 3 3" xfId="2826"/>
    <cellStyle name="20 % - zvýraznenie4 6 3 3 2" xfId="26633"/>
    <cellStyle name="20 % - zvýraznenie4 6 3 4" xfId="2827"/>
    <cellStyle name="20 % - zvýraznenie4 6 3 4 2" xfId="26634"/>
    <cellStyle name="20 % - zvýraznenie4 6 3 5" xfId="26629"/>
    <cellStyle name="20 % - zvýraznenie4 6 4" xfId="2828"/>
    <cellStyle name="20 % - zvýraznenie4 6 4 2" xfId="2829"/>
    <cellStyle name="20 % - zvýraznenie4 6 4 2 2" xfId="2830"/>
    <cellStyle name="20 % - zvýraznenie4 6 4 2 2 2" xfId="26637"/>
    <cellStyle name="20 % - zvýraznenie4 6 4 2 3" xfId="2831"/>
    <cellStyle name="20 % - zvýraznenie4 6 4 2 3 2" xfId="26638"/>
    <cellStyle name="20 % - zvýraznenie4 6 4 2 4" xfId="26636"/>
    <cellStyle name="20 % - zvýraznenie4 6 4 3" xfId="2832"/>
    <cellStyle name="20 % - zvýraznenie4 6 4 3 2" xfId="26639"/>
    <cellStyle name="20 % - zvýraznenie4 6 4 4" xfId="2833"/>
    <cellStyle name="20 % - zvýraznenie4 6 4 4 2" xfId="26640"/>
    <cellStyle name="20 % - zvýraznenie4 6 4 5" xfId="26635"/>
    <cellStyle name="20 % - zvýraznenie4 6 5" xfId="2834"/>
    <cellStyle name="20 % - zvýraznenie4 6 5 2" xfId="2835"/>
    <cellStyle name="20 % - zvýraznenie4 6 5 2 2" xfId="26642"/>
    <cellStyle name="20 % - zvýraznenie4 6 5 3" xfId="2836"/>
    <cellStyle name="20 % - zvýraznenie4 6 5 3 2" xfId="26643"/>
    <cellStyle name="20 % - zvýraznenie4 6 5 4" xfId="26641"/>
    <cellStyle name="20 % - zvýraznenie4 6 6" xfId="2837"/>
    <cellStyle name="20 % - zvýraznenie4 6 6 2" xfId="26644"/>
    <cellStyle name="20 % - zvýraznenie4 6 7" xfId="2838"/>
    <cellStyle name="20 % - zvýraznenie4 6 7 2" xfId="26645"/>
    <cellStyle name="20 % - zvýraznenie4 6 8" xfId="26616"/>
    <cellStyle name="20 % - zvýraznenie4 7" xfId="2839"/>
    <cellStyle name="20 % - zvýraznenie4 7 2" xfId="2840"/>
    <cellStyle name="20 % - zvýraznenie4 7 2 2" xfId="2841"/>
    <cellStyle name="20 % - zvýraznenie4 7 2 2 2" xfId="2842"/>
    <cellStyle name="20 % - zvýraznenie4 7 2 2 2 2" xfId="26649"/>
    <cellStyle name="20 % - zvýraznenie4 7 2 2 3" xfId="2843"/>
    <cellStyle name="20 % - zvýraznenie4 7 2 2 3 2" xfId="26650"/>
    <cellStyle name="20 % - zvýraznenie4 7 2 2 4" xfId="26648"/>
    <cellStyle name="20 % - zvýraznenie4 7 2 3" xfId="2844"/>
    <cellStyle name="20 % - zvýraznenie4 7 2 3 2" xfId="26651"/>
    <cellStyle name="20 % - zvýraznenie4 7 2 4" xfId="2845"/>
    <cellStyle name="20 % - zvýraznenie4 7 2 4 2" xfId="26652"/>
    <cellStyle name="20 % - zvýraznenie4 7 2 5" xfId="26647"/>
    <cellStyle name="20 % - zvýraznenie4 7 3" xfId="2846"/>
    <cellStyle name="20 % - zvýraznenie4 7 3 2" xfId="2847"/>
    <cellStyle name="20 % - zvýraznenie4 7 3 2 2" xfId="26654"/>
    <cellStyle name="20 % - zvýraznenie4 7 3 3" xfId="2848"/>
    <cellStyle name="20 % - zvýraznenie4 7 3 3 2" xfId="26655"/>
    <cellStyle name="20 % - zvýraznenie4 7 3 4" xfId="26653"/>
    <cellStyle name="20 % - zvýraznenie4 7 4" xfId="2849"/>
    <cellStyle name="20 % - zvýraznenie4 7 4 2" xfId="26656"/>
    <cellStyle name="20 % - zvýraznenie4 7 5" xfId="2850"/>
    <cellStyle name="20 % - zvýraznenie4 7 5 2" xfId="26657"/>
    <cellStyle name="20 % - zvýraznenie4 7 6" xfId="26646"/>
    <cellStyle name="20 % - zvýraznenie4 8" xfId="2851"/>
    <cellStyle name="20 % - zvýraznenie4 8 2" xfId="2852"/>
    <cellStyle name="20 % - zvýraznenie4 8 2 2" xfId="2853"/>
    <cellStyle name="20 % - zvýraznenie4 8 2 2 2" xfId="26660"/>
    <cellStyle name="20 % - zvýraznenie4 8 2 3" xfId="2854"/>
    <cellStyle name="20 % - zvýraznenie4 8 2 3 2" xfId="26661"/>
    <cellStyle name="20 % - zvýraznenie4 8 2 4" xfId="26659"/>
    <cellStyle name="20 % - zvýraznenie4 8 3" xfId="2855"/>
    <cellStyle name="20 % - zvýraznenie4 8 3 2" xfId="26662"/>
    <cellStyle name="20 % - zvýraznenie4 8 4" xfId="2856"/>
    <cellStyle name="20 % - zvýraznenie4 8 4 2" xfId="26663"/>
    <cellStyle name="20 % - zvýraznenie4 8 5" xfId="26658"/>
    <cellStyle name="20 % - zvýraznenie4 9" xfId="2857"/>
    <cellStyle name="20 % - zvýraznenie4 9 2" xfId="2858"/>
    <cellStyle name="20 % - zvýraznenie4 9 2 2" xfId="2859"/>
    <cellStyle name="20 % - zvýraznenie4 9 2 2 2" xfId="26666"/>
    <cellStyle name="20 % - zvýraznenie4 9 2 3" xfId="2860"/>
    <cellStyle name="20 % - zvýraznenie4 9 2 3 2" xfId="26667"/>
    <cellStyle name="20 % - zvýraznenie4 9 2 4" xfId="26665"/>
    <cellStyle name="20 % - zvýraznenie4 9 3" xfId="2861"/>
    <cellStyle name="20 % - zvýraznenie4 9 3 2" xfId="26668"/>
    <cellStyle name="20 % - zvýraznenie4 9 4" xfId="2862"/>
    <cellStyle name="20 % - zvýraznenie4 9 4 2" xfId="26669"/>
    <cellStyle name="20 % - zvýraznenie4 9 5" xfId="26664"/>
    <cellStyle name="20 % - zvýraznenie5 10" xfId="2863"/>
    <cellStyle name="20 % - zvýraznenie5 11" xfId="2864"/>
    <cellStyle name="20 % - zvýraznenie5 11 2" xfId="2865"/>
    <cellStyle name="20 % - zvýraznenie5 11 2 2" xfId="26671"/>
    <cellStyle name="20 % - zvýraznenie5 11 3" xfId="2866"/>
    <cellStyle name="20 % - zvýraznenie5 11 3 2" xfId="26672"/>
    <cellStyle name="20 % - zvýraznenie5 11 4" xfId="26670"/>
    <cellStyle name="20 % - zvýraznenie5 12" xfId="2867"/>
    <cellStyle name="20 % - zvýraznenie5 12 2" xfId="26673"/>
    <cellStyle name="20 % - zvýraznenie5 2" xfId="2868"/>
    <cellStyle name="20 % - zvýraznenie5 2 10" xfId="2869"/>
    <cellStyle name="20 % - zvýraznenie5 2 10 2" xfId="26675"/>
    <cellStyle name="20 % - zvýraznenie5 2 11" xfId="26674"/>
    <cellStyle name="20 % - zvýraznenie5 2 2" xfId="2870"/>
    <cellStyle name="20 % - zvýraznenie5 2 2 10" xfId="26676"/>
    <cellStyle name="20 % - zvýraznenie5 2 2 2" xfId="2871"/>
    <cellStyle name="20 % - zvýraznenie5 2 2 2 2" xfId="2872"/>
    <cellStyle name="20 % - zvýraznenie5 2 2 2 2 2" xfId="2873"/>
    <cellStyle name="20 % - zvýraznenie5 2 2 2 2 2 2" xfId="2874"/>
    <cellStyle name="20 % - zvýraznenie5 2 2 2 2 2 2 2" xfId="2875"/>
    <cellStyle name="20 % - zvýraznenie5 2 2 2 2 2 2 2 2" xfId="2876"/>
    <cellStyle name="20 % - zvýraznenie5 2 2 2 2 2 2 2 2 2" xfId="26682"/>
    <cellStyle name="20 % - zvýraznenie5 2 2 2 2 2 2 2 3" xfId="2877"/>
    <cellStyle name="20 % - zvýraznenie5 2 2 2 2 2 2 2 3 2" xfId="26683"/>
    <cellStyle name="20 % - zvýraznenie5 2 2 2 2 2 2 2 4" xfId="26681"/>
    <cellStyle name="20 % - zvýraznenie5 2 2 2 2 2 2 3" xfId="2878"/>
    <cellStyle name="20 % - zvýraznenie5 2 2 2 2 2 2 3 2" xfId="26684"/>
    <cellStyle name="20 % - zvýraznenie5 2 2 2 2 2 2 4" xfId="2879"/>
    <cellStyle name="20 % - zvýraznenie5 2 2 2 2 2 2 4 2" xfId="26685"/>
    <cellStyle name="20 % - zvýraznenie5 2 2 2 2 2 2 5" xfId="26680"/>
    <cellStyle name="20 % - zvýraznenie5 2 2 2 2 2 3" xfId="2880"/>
    <cellStyle name="20 % - zvýraznenie5 2 2 2 2 2 3 2" xfId="2881"/>
    <cellStyle name="20 % - zvýraznenie5 2 2 2 2 2 3 2 2" xfId="26687"/>
    <cellStyle name="20 % - zvýraznenie5 2 2 2 2 2 3 3" xfId="2882"/>
    <cellStyle name="20 % - zvýraznenie5 2 2 2 2 2 3 3 2" xfId="26688"/>
    <cellStyle name="20 % - zvýraznenie5 2 2 2 2 2 3 4" xfId="26686"/>
    <cellStyle name="20 % - zvýraznenie5 2 2 2 2 2 4" xfId="2883"/>
    <cellStyle name="20 % - zvýraznenie5 2 2 2 2 2 4 2" xfId="26689"/>
    <cellStyle name="20 % - zvýraznenie5 2 2 2 2 2 5" xfId="2884"/>
    <cellStyle name="20 % - zvýraznenie5 2 2 2 2 2 5 2" xfId="26690"/>
    <cellStyle name="20 % - zvýraznenie5 2 2 2 2 2 6" xfId="26679"/>
    <cellStyle name="20 % - zvýraznenie5 2 2 2 2 3" xfId="2885"/>
    <cellStyle name="20 % - zvýraznenie5 2 2 2 2 3 2" xfId="2886"/>
    <cellStyle name="20 % - zvýraznenie5 2 2 2 2 3 2 2" xfId="2887"/>
    <cellStyle name="20 % - zvýraznenie5 2 2 2 2 3 2 2 2" xfId="26693"/>
    <cellStyle name="20 % - zvýraznenie5 2 2 2 2 3 2 3" xfId="2888"/>
    <cellStyle name="20 % - zvýraznenie5 2 2 2 2 3 2 3 2" xfId="26694"/>
    <cellStyle name="20 % - zvýraznenie5 2 2 2 2 3 2 4" xfId="26692"/>
    <cellStyle name="20 % - zvýraznenie5 2 2 2 2 3 3" xfId="2889"/>
    <cellStyle name="20 % - zvýraznenie5 2 2 2 2 3 3 2" xfId="26695"/>
    <cellStyle name="20 % - zvýraznenie5 2 2 2 2 3 4" xfId="2890"/>
    <cellStyle name="20 % - zvýraznenie5 2 2 2 2 3 4 2" xfId="26696"/>
    <cellStyle name="20 % - zvýraznenie5 2 2 2 2 3 5" xfId="26691"/>
    <cellStyle name="20 % - zvýraznenie5 2 2 2 2 4" xfId="2891"/>
    <cellStyle name="20 % - zvýraznenie5 2 2 2 2 4 2" xfId="2892"/>
    <cellStyle name="20 % - zvýraznenie5 2 2 2 2 4 2 2" xfId="2893"/>
    <cellStyle name="20 % - zvýraznenie5 2 2 2 2 4 2 2 2" xfId="26699"/>
    <cellStyle name="20 % - zvýraznenie5 2 2 2 2 4 2 3" xfId="2894"/>
    <cellStyle name="20 % - zvýraznenie5 2 2 2 2 4 2 3 2" xfId="26700"/>
    <cellStyle name="20 % - zvýraznenie5 2 2 2 2 4 2 4" xfId="26698"/>
    <cellStyle name="20 % - zvýraznenie5 2 2 2 2 4 3" xfId="2895"/>
    <cellStyle name="20 % - zvýraznenie5 2 2 2 2 4 3 2" xfId="26701"/>
    <cellStyle name="20 % - zvýraznenie5 2 2 2 2 4 4" xfId="2896"/>
    <cellStyle name="20 % - zvýraznenie5 2 2 2 2 4 4 2" xfId="26702"/>
    <cellStyle name="20 % - zvýraznenie5 2 2 2 2 4 5" xfId="26697"/>
    <cellStyle name="20 % - zvýraznenie5 2 2 2 2 5" xfId="2897"/>
    <cellStyle name="20 % - zvýraznenie5 2 2 2 2 5 2" xfId="2898"/>
    <cellStyle name="20 % - zvýraznenie5 2 2 2 2 5 2 2" xfId="26704"/>
    <cellStyle name="20 % - zvýraznenie5 2 2 2 2 5 3" xfId="2899"/>
    <cellStyle name="20 % - zvýraznenie5 2 2 2 2 5 3 2" xfId="26705"/>
    <cellStyle name="20 % - zvýraznenie5 2 2 2 2 5 4" xfId="26703"/>
    <cellStyle name="20 % - zvýraznenie5 2 2 2 2 6" xfId="2900"/>
    <cellStyle name="20 % - zvýraznenie5 2 2 2 2 6 2" xfId="26706"/>
    <cellStyle name="20 % - zvýraznenie5 2 2 2 2 7" xfId="2901"/>
    <cellStyle name="20 % - zvýraznenie5 2 2 2 2 7 2" xfId="26707"/>
    <cellStyle name="20 % - zvýraznenie5 2 2 2 2 8" xfId="26678"/>
    <cellStyle name="20 % - zvýraznenie5 2 2 2 3" xfId="2902"/>
    <cellStyle name="20 % - zvýraznenie5 2 2 2 3 2" xfId="2903"/>
    <cellStyle name="20 % - zvýraznenie5 2 2 2 3 2 2" xfId="2904"/>
    <cellStyle name="20 % - zvýraznenie5 2 2 2 3 2 2 2" xfId="2905"/>
    <cellStyle name="20 % - zvýraznenie5 2 2 2 3 2 2 2 2" xfId="26711"/>
    <cellStyle name="20 % - zvýraznenie5 2 2 2 3 2 2 3" xfId="2906"/>
    <cellStyle name="20 % - zvýraznenie5 2 2 2 3 2 2 3 2" xfId="26712"/>
    <cellStyle name="20 % - zvýraznenie5 2 2 2 3 2 2 4" xfId="26710"/>
    <cellStyle name="20 % - zvýraznenie5 2 2 2 3 2 3" xfId="2907"/>
    <cellStyle name="20 % - zvýraznenie5 2 2 2 3 2 3 2" xfId="26713"/>
    <cellStyle name="20 % - zvýraznenie5 2 2 2 3 2 4" xfId="2908"/>
    <cellStyle name="20 % - zvýraznenie5 2 2 2 3 2 4 2" xfId="26714"/>
    <cellStyle name="20 % - zvýraznenie5 2 2 2 3 2 5" xfId="26709"/>
    <cellStyle name="20 % - zvýraznenie5 2 2 2 3 3" xfId="2909"/>
    <cellStyle name="20 % - zvýraznenie5 2 2 2 3 3 2" xfId="2910"/>
    <cellStyle name="20 % - zvýraznenie5 2 2 2 3 3 2 2" xfId="26716"/>
    <cellStyle name="20 % - zvýraznenie5 2 2 2 3 3 3" xfId="2911"/>
    <cellStyle name="20 % - zvýraznenie5 2 2 2 3 3 3 2" xfId="26717"/>
    <cellStyle name="20 % - zvýraznenie5 2 2 2 3 3 4" xfId="26715"/>
    <cellStyle name="20 % - zvýraznenie5 2 2 2 3 4" xfId="2912"/>
    <cellStyle name="20 % - zvýraznenie5 2 2 2 3 4 2" xfId="26718"/>
    <cellStyle name="20 % - zvýraznenie5 2 2 2 3 5" xfId="2913"/>
    <cellStyle name="20 % - zvýraznenie5 2 2 2 3 5 2" xfId="26719"/>
    <cellStyle name="20 % - zvýraznenie5 2 2 2 3 6" xfId="26708"/>
    <cellStyle name="20 % - zvýraznenie5 2 2 2 4" xfId="2914"/>
    <cellStyle name="20 % - zvýraznenie5 2 2 2 4 2" xfId="2915"/>
    <cellStyle name="20 % - zvýraznenie5 2 2 2 4 2 2" xfId="2916"/>
    <cellStyle name="20 % - zvýraznenie5 2 2 2 4 2 2 2" xfId="26722"/>
    <cellStyle name="20 % - zvýraznenie5 2 2 2 4 2 3" xfId="2917"/>
    <cellStyle name="20 % - zvýraznenie5 2 2 2 4 2 3 2" xfId="26723"/>
    <cellStyle name="20 % - zvýraznenie5 2 2 2 4 2 4" xfId="26721"/>
    <cellStyle name="20 % - zvýraznenie5 2 2 2 4 3" xfId="2918"/>
    <cellStyle name="20 % - zvýraznenie5 2 2 2 4 3 2" xfId="26724"/>
    <cellStyle name="20 % - zvýraznenie5 2 2 2 4 4" xfId="2919"/>
    <cellStyle name="20 % - zvýraznenie5 2 2 2 4 4 2" xfId="26725"/>
    <cellStyle name="20 % - zvýraznenie5 2 2 2 4 5" xfId="26720"/>
    <cellStyle name="20 % - zvýraznenie5 2 2 2 5" xfId="2920"/>
    <cellStyle name="20 % - zvýraznenie5 2 2 2 5 2" xfId="2921"/>
    <cellStyle name="20 % - zvýraznenie5 2 2 2 5 2 2" xfId="2922"/>
    <cellStyle name="20 % - zvýraznenie5 2 2 2 5 2 2 2" xfId="26728"/>
    <cellStyle name="20 % - zvýraznenie5 2 2 2 5 2 3" xfId="2923"/>
    <cellStyle name="20 % - zvýraznenie5 2 2 2 5 2 3 2" xfId="26729"/>
    <cellStyle name="20 % - zvýraznenie5 2 2 2 5 2 4" xfId="26727"/>
    <cellStyle name="20 % - zvýraznenie5 2 2 2 5 3" xfId="2924"/>
    <cellStyle name="20 % - zvýraznenie5 2 2 2 5 3 2" xfId="26730"/>
    <cellStyle name="20 % - zvýraznenie5 2 2 2 5 4" xfId="2925"/>
    <cellStyle name="20 % - zvýraznenie5 2 2 2 5 4 2" xfId="26731"/>
    <cellStyle name="20 % - zvýraznenie5 2 2 2 5 5" xfId="26726"/>
    <cellStyle name="20 % - zvýraznenie5 2 2 2 6" xfId="2926"/>
    <cellStyle name="20 % - zvýraznenie5 2 2 2 6 2" xfId="2927"/>
    <cellStyle name="20 % - zvýraznenie5 2 2 2 6 2 2" xfId="26733"/>
    <cellStyle name="20 % - zvýraznenie5 2 2 2 6 3" xfId="2928"/>
    <cellStyle name="20 % - zvýraznenie5 2 2 2 6 3 2" xfId="26734"/>
    <cellStyle name="20 % - zvýraznenie5 2 2 2 6 4" xfId="26732"/>
    <cellStyle name="20 % - zvýraznenie5 2 2 2 7" xfId="2929"/>
    <cellStyle name="20 % - zvýraznenie5 2 2 2 7 2" xfId="26735"/>
    <cellStyle name="20 % - zvýraznenie5 2 2 2 8" xfId="2930"/>
    <cellStyle name="20 % - zvýraznenie5 2 2 2 8 2" xfId="26736"/>
    <cellStyle name="20 % - zvýraznenie5 2 2 2 9" xfId="26677"/>
    <cellStyle name="20 % - zvýraznenie5 2 2 3" xfId="2931"/>
    <cellStyle name="20 % - zvýraznenie5 2 2 3 2" xfId="2932"/>
    <cellStyle name="20 % - zvýraznenie5 2 2 3 2 2" xfId="2933"/>
    <cellStyle name="20 % - zvýraznenie5 2 2 3 2 2 2" xfId="2934"/>
    <cellStyle name="20 % - zvýraznenie5 2 2 3 2 2 2 2" xfId="2935"/>
    <cellStyle name="20 % - zvýraznenie5 2 2 3 2 2 2 2 2" xfId="26741"/>
    <cellStyle name="20 % - zvýraznenie5 2 2 3 2 2 2 3" xfId="2936"/>
    <cellStyle name="20 % - zvýraznenie5 2 2 3 2 2 2 3 2" xfId="26742"/>
    <cellStyle name="20 % - zvýraznenie5 2 2 3 2 2 2 4" xfId="26740"/>
    <cellStyle name="20 % - zvýraznenie5 2 2 3 2 2 3" xfId="2937"/>
    <cellStyle name="20 % - zvýraznenie5 2 2 3 2 2 3 2" xfId="26743"/>
    <cellStyle name="20 % - zvýraznenie5 2 2 3 2 2 4" xfId="2938"/>
    <cellStyle name="20 % - zvýraznenie5 2 2 3 2 2 4 2" xfId="26744"/>
    <cellStyle name="20 % - zvýraznenie5 2 2 3 2 2 5" xfId="26739"/>
    <cellStyle name="20 % - zvýraznenie5 2 2 3 2 3" xfId="2939"/>
    <cellStyle name="20 % - zvýraznenie5 2 2 3 2 3 2" xfId="2940"/>
    <cellStyle name="20 % - zvýraznenie5 2 2 3 2 3 2 2" xfId="26746"/>
    <cellStyle name="20 % - zvýraznenie5 2 2 3 2 3 3" xfId="2941"/>
    <cellStyle name="20 % - zvýraznenie5 2 2 3 2 3 3 2" xfId="26747"/>
    <cellStyle name="20 % - zvýraznenie5 2 2 3 2 3 4" xfId="26745"/>
    <cellStyle name="20 % - zvýraznenie5 2 2 3 2 4" xfId="2942"/>
    <cellStyle name="20 % - zvýraznenie5 2 2 3 2 4 2" xfId="26748"/>
    <cellStyle name="20 % - zvýraznenie5 2 2 3 2 5" xfId="2943"/>
    <cellStyle name="20 % - zvýraznenie5 2 2 3 2 5 2" xfId="26749"/>
    <cellStyle name="20 % - zvýraznenie5 2 2 3 2 6" xfId="26738"/>
    <cellStyle name="20 % - zvýraznenie5 2 2 3 3" xfId="2944"/>
    <cellStyle name="20 % - zvýraznenie5 2 2 3 3 2" xfId="2945"/>
    <cellStyle name="20 % - zvýraznenie5 2 2 3 3 2 2" xfId="2946"/>
    <cellStyle name="20 % - zvýraznenie5 2 2 3 3 2 2 2" xfId="26752"/>
    <cellStyle name="20 % - zvýraznenie5 2 2 3 3 2 3" xfId="2947"/>
    <cellStyle name="20 % - zvýraznenie5 2 2 3 3 2 3 2" xfId="26753"/>
    <cellStyle name="20 % - zvýraznenie5 2 2 3 3 2 4" xfId="26751"/>
    <cellStyle name="20 % - zvýraznenie5 2 2 3 3 3" xfId="2948"/>
    <cellStyle name="20 % - zvýraznenie5 2 2 3 3 3 2" xfId="26754"/>
    <cellStyle name="20 % - zvýraznenie5 2 2 3 3 4" xfId="2949"/>
    <cellStyle name="20 % - zvýraznenie5 2 2 3 3 4 2" xfId="26755"/>
    <cellStyle name="20 % - zvýraznenie5 2 2 3 3 5" xfId="26750"/>
    <cellStyle name="20 % - zvýraznenie5 2 2 3 4" xfId="2950"/>
    <cellStyle name="20 % - zvýraznenie5 2 2 3 4 2" xfId="2951"/>
    <cellStyle name="20 % - zvýraznenie5 2 2 3 4 2 2" xfId="2952"/>
    <cellStyle name="20 % - zvýraznenie5 2 2 3 4 2 2 2" xfId="26758"/>
    <cellStyle name="20 % - zvýraznenie5 2 2 3 4 2 3" xfId="2953"/>
    <cellStyle name="20 % - zvýraznenie5 2 2 3 4 2 3 2" xfId="26759"/>
    <cellStyle name="20 % - zvýraznenie5 2 2 3 4 2 4" xfId="26757"/>
    <cellStyle name="20 % - zvýraznenie5 2 2 3 4 3" xfId="2954"/>
    <cellStyle name="20 % - zvýraznenie5 2 2 3 4 3 2" xfId="26760"/>
    <cellStyle name="20 % - zvýraznenie5 2 2 3 4 4" xfId="2955"/>
    <cellStyle name="20 % - zvýraznenie5 2 2 3 4 4 2" xfId="26761"/>
    <cellStyle name="20 % - zvýraznenie5 2 2 3 4 5" xfId="26756"/>
    <cellStyle name="20 % - zvýraznenie5 2 2 3 5" xfId="2956"/>
    <cellStyle name="20 % - zvýraznenie5 2 2 3 5 2" xfId="2957"/>
    <cellStyle name="20 % - zvýraznenie5 2 2 3 5 2 2" xfId="26763"/>
    <cellStyle name="20 % - zvýraznenie5 2 2 3 5 3" xfId="2958"/>
    <cellStyle name="20 % - zvýraznenie5 2 2 3 5 3 2" xfId="26764"/>
    <cellStyle name="20 % - zvýraznenie5 2 2 3 5 4" xfId="26762"/>
    <cellStyle name="20 % - zvýraznenie5 2 2 3 6" xfId="2959"/>
    <cellStyle name="20 % - zvýraznenie5 2 2 3 6 2" xfId="26765"/>
    <cellStyle name="20 % - zvýraznenie5 2 2 3 7" xfId="2960"/>
    <cellStyle name="20 % - zvýraznenie5 2 2 3 7 2" xfId="26766"/>
    <cellStyle name="20 % - zvýraznenie5 2 2 3 8" xfId="26737"/>
    <cellStyle name="20 % - zvýraznenie5 2 2 4" xfId="2961"/>
    <cellStyle name="20 % - zvýraznenie5 2 2 4 2" xfId="2962"/>
    <cellStyle name="20 % - zvýraznenie5 2 2 4 2 2" xfId="2963"/>
    <cellStyle name="20 % - zvýraznenie5 2 2 4 2 2 2" xfId="2964"/>
    <cellStyle name="20 % - zvýraznenie5 2 2 4 2 2 2 2" xfId="26770"/>
    <cellStyle name="20 % - zvýraznenie5 2 2 4 2 2 3" xfId="2965"/>
    <cellStyle name="20 % - zvýraznenie5 2 2 4 2 2 3 2" xfId="26771"/>
    <cellStyle name="20 % - zvýraznenie5 2 2 4 2 2 4" xfId="26769"/>
    <cellStyle name="20 % - zvýraznenie5 2 2 4 2 3" xfId="2966"/>
    <cellStyle name="20 % - zvýraznenie5 2 2 4 2 3 2" xfId="26772"/>
    <cellStyle name="20 % - zvýraznenie5 2 2 4 2 4" xfId="2967"/>
    <cellStyle name="20 % - zvýraznenie5 2 2 4 2 4 2" xfId="26773"/>
    <cellStyle name="20 % - zvýraznenie5 2 2 4 2 5" xfId="26768"/>
    <cellStyle name="20 % - zvýraznenie5 2 2 4 3" xfId="2968"/>
    <cellStyle name="20 % - zvýraznenie5 2 2 4 3 2" xfId="2969"/>
    <cellStyle name="20 % - zvýraznenie5 2 2 4 3 2 2" xfId="26775"/>
    <cellStyle name="20 % - zvýraznenie5 2 2 4 3 3" xfId="2970"/>
    <cellStyle name="20 % - zvýraznenie5 2 2 4 3 3 2" xfId="26776"/>
    <cellStyle name="20 % - zvýraznenie5 2 2 4 3 4" xfId="26774"/>
    <cellStyle name="20 % - zvýraznenie5 2 2 4 4" xfId="2971"/>
    <cellStyle name="20 % - zvýraznenie5 2 2 4 4 2" xfId="26777"/>
    <cellStyle name="20 % - zvýraznenie5 2 2 4 5" xfId="2972"/>
    <cellStyle name="20 % - zvýraznenie5 2 2 4 5 2" xfId="26778"/>
    <cellStyle name="20 % - zvýraznenie5 2 2 4 6" xfId="26767"/>
    <cellStyle name="20 % - zvýraznenie5 2 2 5" xfId="2973"/>
    <cellStyle name="20 % - zvýraznenie5 2 2 5 2" xfId="2974"/>
    <cellStyle name="20 % - zvýraznenie5 2 2 5 2 2" xfId="2975"/>
    <cellStyle name="20 % - zvýraznenie5 2 2 5 2 2 2" xfId="26781"/>
    <cellStyle name="20 % - zvýraznenie5 2 2 5 2 3" xfId="2976"/>
    <cellStyle name="20 % - zvýraznenie5 2 2 5 2 3 2" xfId="26782"/>
    <cellStyle name="20 % - zvýraznenie5 2 2 5 2 4" xfId="26780"/>
    <cellStyle name="20 % - zvýraznenie5 2 2 5 3" xfId="2977"/>
    <cellStyle name="20 % - zvýraznenie5 2 2 5 3 2" xfId="26783"/>
    <cellStyle name="20 % - zvýraznenie5 2 2 5 4" xfId="2978"/>
    <cellStyle name="20 % - zvýraznenie5 2 2 5 4 2" xfId="26784"/>
    <cellStyle name="20 % - zvýraznenie5 2 2 5 5" xfId="26779"/>
    <cellStyle name="20 % - zvýraznenie5 2 2 6" xfId="2979"/>
    <cellStyle name="20 % - zvýraznenie5 2 2 6 2" xfId="2980"/>
    <cellStyle name="20 % - zvýraznenie5 2 2 6 2 2" xfId="2981"/>
    <cellStyle name="20 % - zvýraznenie5 2 2 6 2 2 2" xfId="26787"/>
    <cellStyle name="20 % - zvýraznenie5 2 2 6 2 3" xfId="2982"/>
    <cellStyle name="20 % - zvýraznenie5 2 2 6 2 3 2" xfId="26788"/>
    <cellStyle name="20 % - zvýraznenie5 2 2 6 2 4" xfId="26786"/>
    <cellStyle name="20 % - zvýraznenie5 2 2 6 3" xfId="2983"/>
    <cellStyle name="20 % - zvýraznenie5 2 2 6 3 2" xfId="26789"/>
    <cellStyle name="20 % - zvýraznenie5 2 2 6 4" xfId="2984"/>
    <cellStyle name="20 % - zvýraznenie5 2 2 6 4 2" xfId="26790"/>
    <cellStyle name="20 % - zvýraznenie5 2 2 6 5" xfId="26785"/>
    <cellStyle name="20 % - zvýraznenie5 2 2 7" xfId="2985"/>
    <cellStyle name="20 % - zvýraznenie5 2 2 7 2" xfId="2986"/>
    <cellStyle name="20 % - zvýraznenie5 2 2 7 2 2" xfId="26792"/>
    <cellStyle name="20 % - zvýraznenie5 2 2 7 3" xfId="2987"/>
    <cellStyle name="20 % - zvýraznenie5 2 2 7 3 2" xfId="26793"/>
    <cellStyle name="20 % - zvýraznenie5 2 2 7 4" xfId="26791"/>
    <cellStyle name="20 % - zvýraznenie5 2 2 8" xfId="2988"/>
    <cellStyle name="20 % - zvýraznenie5 2 2 8 2" xfId="26794"/>
    <cellStyle name="20 % - zvýraznenie5 2 2 9" xfId="2989"/>
    <cellStyle name="20 % - zvýraznenie5 2 2 9 2" xfId="26795"/>
    <cellStyle name="20 % - zvýraznenie5 2 3" xfId="2990"/>
    <cellStyle name="20 % - zvýraznenie5 2 3 2" xfId="2991"/>
    <cellStyle name="20 % - zvýraznenie5 2 3 2 2" xfId="2992"/>
    <cellStyle name="20 % - zvýraznenie5 2 3 2 2 2" xfId="2993"/>
    <cellStyle name="20 % - zvýraznenie5 2 3 2 2 2 2" xfId="2994"/>
    <cellStyle name="20 % - zvýraznenie5 2 3 2 2 2 2 2" xfId="2995"/>
    <cellStyle name="20 % - zvýraznenie5 2 3 2 2 2 2 2 2" xfId="26801"/>
    <cellStyle name="20 % - zvýraznenie5 2 3 2 2 2 2 3" xfId="2996"/>
    <cellStyle name="20 % - zvýraznenie5 2 3 2 2 2 2 3 2" xfId="26802"/>
    <cellStyle name="20 % - zvýraznenie5 2 3 2 2 2 2 4" xfId="26800"/>
    <cellStyle name="20 % - zvýraznenie5 2 3 2 2 2 3" xfId="2997"/>
    <cellStyle name="20 % - zvýraznenie5 2 3 2 2 2 3 2" xfId="26803"/>
    <cellStyle name="20 % - zvýraznenie5 2 3 2 2 2 4" xfId="2998"/>
    <cellStyle name="20 % - zvýraznenie5 2 3 2 2 2 4 2" xfId="26804"/>
    <cellStyle name="20 % - zvýraznenie5 2 3 2 2 2 5" xfId="26799"/>
    <cellStyle name="20 % - zvýraznenie5 2 3 2 2 3" xfId="2999"/>
    <cellStyle name="20 % - zvýraznenie5 2 3 2 2 3 2" xfId="3000"/>
    <cellStyle name="20 % - zvýraznenie5 2 3 2 2 3 2 2" xfId="26806"/>
    <cellStyle name="20 % - zvýraznenie5 2 3 2 2 3 3" xfId="3001"/>
    <cellStyle name="20 % - zvýraznenie5 2 3 2 2 3 3 2" xfId="26807"/>
    <cellStyle name="20 % - zvýraznenie5 2 3 2 2 3 4" xfId="26805"/>
    <cellStyle name="20 % - zvýraznenie5 2 3 2 2 4" xfId="3002"/>
    <cellStyle name="20 % - zvýraznenie5 2 3 2 2 4 2" xfId="26808"/>
    <cellStyle name="20 % - zvýraznenie5 2 3 2 2 5" xfId="3003"/>
    <cellStyle name="20 % - zvýraznenie5 2 3 2 2 5 2" xfId="26809"/>
    <cellStyle name="20 % - zvýraznenie5 2 3 2 2 6" xfId="26798"/>
    <cellStyle name="20 % - zvýraznenie5 2 3 2 3" xfId="3004"/>
    <cellStyle name="20 % - zvýraznenie5 2 3 2 3 2" xfId="3005"/>
    <cellStyle name="20 % - zvýraznenie5 2 3 2 3 2 2" xfId="3006"/>
    <cellStyle name="20 % - zvýraznenie5 2 3 2 3 2 2 2" xfId="26812"/>
    <cellStyle name="20 % - zvýraznenie5 2 3 2 3 2 3" xfId="3007"/>
    <cellStyle name="20 % - zvýraznenie5 2 3 2 3 2 3 2" xfId="26813"/>
    <cellStyle name="20 % - zvýraznenie5 2 3 2 3 2 4" xfId="26811"/>
    <cellStyle name="20 % - zvýraznenie5 2 3 2 3 3" xfId="3008"/>
    <cellStyle name="20 % - zvýraznenie5 2 3 2 3 3 2" xfId="26814"/>
    <cellStyle name="20 % - zvýraznenie5 2 3 2 3 4" xfId="3009"/>
    <cellStyle name="20 % - zvýraznenie5 2 3 2 3 4 2" xfId="26815"/>
    <cellStyle name="20 % - zvýraznenie5 2 3 2 3 5" xfId="26810"/>
    <cellStyle name="20 % - zvýraznenie5 2 3 2 4" xfId="3010"/>
    <cellStyle name="20 % - zvýraznenie5 2 3 2 4 2" xfId="3011"/>
    <cellStyle name="20 % - zvýraznenie5 2 3 2 4 2 2" xfId="3012"/>
    <cellStyle name="20 % - zvýraznenie5 2 3 2 4 2 2 2" xfId="26818"/>
    <cellStyle name="20 % - zvýraznenie5 2 3 2 4 2 3" xfId="3013"/>
    <cellStyle name="20 % - zvýraznenie5 2 3 2 4 2 3 2" xfId="26819"/>
    <cellStyle name="20 % - zvýraznenie5 2 3 2 4 2 4" xfId="26817"/>
    <cellStyle name="20 % - zvýraznenie5 2 3 2 4 3" xfId="3014"/>
    <cellStyle name="20 % - zvýraznenie5 2 3 2 4 3 2" xfId="26820"/>
    <cellStyle name="20 % - zvýraznenie5 2 3 2 4 4" xfId="3015"/>
    <cellStyle name="20 % - zvýraznenie5 2 3 2 4 4 2" xfId="26821"/>
    <cellStyle name="20 % - zvýraznenie5 2 3 2 4 5" xfId="26816"/>
    <cellStyle name="20 % - zvýraznenie5 2 3 2 5" xfId="3016"/>
    <cellStyle name="20 % - zvýraznenie5 2 3 2 5 2" xfId="3017"/>
    <cellStyle name="20 % - zvýraznenie5 2 3 2 5 2 2" xfId="26823"/>
    <cellStyle name="20 % - zvýraznenie5 2 3 2 5 3" xfId="3018"/>
    <cellStyle name="20 % - zvýraznenie5 2 3 2 5 3 2" xfId="26824"/>
    <cellStyle name="20 % - zvýraznenie5 2 3 2 5 4" xfId="26822"/>
    <cellStyle name="20 % - zvýraznenie5 2 3 2 6" xfId="3019"/>
    <cellStyle name="20 % - zvýraznenie5 2 3 2 6 2" xfId="26825"/>
    <cellStyle name="20 % - zvýraznenie5 2 3 2 7" xfId="3020"/>
    <cellStyle name="20 % - zvýraznenie5 2 3 2 7 2" xfId="26826"/>
    <cellStyle name="20 % - zvýraznenie5 2 3 2 8" xfId="26797"/>
    <cellStyle name="20 % - zvýraznenie5 2 3 3" xfId="3021"/>
    <cellStyle name="20 % - zvýraznenie5 2 3 3 2" xfId="3022"/>
    <cellStyle name="20 % - zvýraznenie5 2 3 3 2 2" xfId="3023"/>
    <cellStyle name="20 % - zvýraznenie5 2 3 3 2 2 2" xfId="3024"/>
    <cellStyle name="20 % - zvýraznenie5 2 3 3 2 2 2 2" xfId="26830"/>
    <cellStyle name="20 % - zvýraznenie5 2 3 3 2 2 3" xfId="3025"/>
    <cellStyle name="20 % - zvýraznenie5 2 3 3 2 2 3 2" xfId="26831"/>
    <cellStyle name="20 % - zvýraznenie5 2 3 3 2 2 4" xfId="26829"/>
    <cellStyle name="20 % - zvýraznenie5 2 3 3 2 3" xfId="3026"/>
    <cellStyle name="20 % - zvýraznenie5 2 3 3 2 3 2" xfId="26832"/>
    <cellStyle name="20 % - zvýraznenie5 2 3 3 2 4" xfId="3027"/>
    <cellStyle name="20 % - zvýraznenie5 2 3 3 2 4 2" xfId="26833"/>
    <cellStyle name="20 % - zvýraznenie5 2 3 3 2 5" xfId="26828"/>
    <cellStyle name="20 % - zvýraznenie5 2 3 3 3" xfId="3028"/>
    <cellStyle name="20 % - zvýraznenie5 2 3 3 3 2" xfId="3029"/>
    <cellStyle name="20 % - zvýraznenie5 2 3 3 3 2 2" xfId="26835"/>
    <cellStyle name="20 % - zvýraznenie5 2 3 3 3 3" xfId="3030"/>
    <cellStyle name="20 % - zvýraznenie5 2 3 3 3 3 2" xfId="26836"/>
    <cellStyle name="20 % - zvýraznenie5 2 3 3 3 4" xfId="26834"/>
    <cellStyle name="20 % - zvýraznenie5 2 3 3 4" xfId="3031"/>
    <cellStyle name="20 % - zvýraznenie5 2 3 3 4 2" xfId="26837"/>
    <cellStyle name="20 % - zvýraznenie5 2 3 3 5" xfId="3032"/>
    <cellStyle name="20 % - zvýraznenie5 2 3 3 5 2" xfId="26838"/>
    <cellStyle name="20 % - zvýraznenie5 2 3 3 6" xfId="26827"/>
    <cellStyle name="20 % - zvýraznenie5 2 3 4" xfId="3033"/>
    <cellStyle name="20 % - zvýraznenie5 2 3 4 2" xfId="3034"/>
    <cellStyle name="20 % - zvýraznenie5 2 3 4 2 2" xfId="3035"/>
    <cellStyle name="20 % - zvýraznenie5 2 3 4 2 2 2" xfId="26841"/>
    <cellStyle name="20 % - zvýraznenie5 2 3 4 2 3" xfId="3036"/>
    <cellStyle name="20 % - zvýraznenie5 2 3 4 2 3 2" xfId="26842"/>
    <cellStyle name="20 % - zvýraznenie5 2 3 4 2 4" xfId="26840"/>
    <cellStyle name="20 % - zvýraznenie5 2 3 4 3" xfId="3037"/>
    <cellStyle name="20 % - zvýraznenie5 2 3 4 3 2" xfId="26843"/>
    <cellStyle name="20 % - zvýraznenie5 2 3 4 4" xfId="3038"/>
    <cellStyle name="20 % - zvýraznenie5 2 3 4 4 2" xfId="26844"/>
    <cellStyle name="20 % - zvýraznenie5 2 3 4 5" xfId="26839"/>
    <cellStyle name="20 % - zvýraznenie5 2 3 5" xfId="3039"/>
    <cellStyle name="20 % - zvýraznenie5 2 3 5 2" xfId="3040"/>
    <cellStyle name="20 % - zvýraznenie5 2 3 5 2 2" xfId="3041"/>
    <cellStyle name="20 % - zvýraznenie5 2 3 5 2 2 2" xfId="26847"/>
    <cellStyle name="20 % - zvýraznenie5 2 3 5 2 3" xfId="3042"/>
    <cellStyle name="20 % - zvýraznenie5 2 3 5 2 3 2" xfId="26848"/>
    <cellStyle name="20 % - zvýraznenie5 2 3 5 2 4" xfId="26846"/>
    <cellStyle name="20 % - zvýraznenie5 2 3 5 3" xfId="3043"/>
    <cellStyle name="20 % - zvýraznenie5 2 3 5 3 2" xfId="26849"/>
    <cellStyle name="20 % - zvýraznenie5 2 3 5 4" xfId="3044"/>
    <cellStyle name="20 % - zvýraznenie5 2 3 5 4 2" xfId="26850"/>
    <cellStyle name="20 % - zvýraznenie5 2 3 5 5" xfId="26845"/>
    <cellStyle name="20 % - zvýraznenie5 2 3 6" xfId="3045"/>
    <cellStyle name="20 % - zvýraznenie5 2 3 6 2" xfId="3046"/>
    <cellStyle name="20 % - zvýraznenie5 2 3 6 2 2" xfId="26852"/>
    <cellStyle name="20 % - zvýraznenie5 2 3 6 3" xfId="3047"/>
    <cellStyle name="20 % - zvýraznenie5 2 3 6 3 2" xfId="26853"/>
    <cellStyle name="20 % - zvýraznenie5 2 3 6 4" xfId="26851"/>
    <cellStyle name="20 % - zvýraznenie5 2 3 7" xfId="3048"/>
    <cellStyle name="20 % - zvýraznenie5 2 3 7 2" xfId="26854"/>
    <cellStyle name="20 % - zvýraznenie5 2 3 8" xfId="3049"/>
    <cellStyle name="20 % - zvýraznenie5 2 3 8 2" xfId="26855"/>
    <cellStyle name="20 % - zvýraznenie5 2 3 9" xfId="26796"/>
    <cellStyle name="20 % - zvýraznenie5 2 4" xfId="3050"/>
    <cellStyle name="20 % - zvýraznenie5 2 4 2" xfId="3051"/>
    <cellStyle name="20 % - zvýraznenie5 2 4 2 2" xfId="3052"/>
    <cellStyle name="20 % - zvýraznenie5 2 4 2 2 2" xfId="3053"/>
    <cellStyle name="20 % - zvýraznenie5 2 4 2 2 2 2" xfId="3054"/>
    <cellStyle name="20 % - zvýraznenie5 2 4 2 2 2 2 2" xfId="26860"/>
    <cellStyle name="20 % - zvýraznenie5 2 4 2 2 2 3" xfId="3055"/>
    <cellStyle name="20 % - zvýraznenie5 2 4 2 2 2 3 2" xfId="26861"/>
    <cellStyle name="20 % - zvýraznenie5 2 4 2 2 2 4" xfId="26859"/>
    <cellStyle name="20 % - zvýraznenie5 2 4 2 2 3" xfId="3056"/>
    <cellStyle name="20 % - zvýraznenie5 2 4 2 2 3 2" xfId="26862"/>
    <cellStyle name="20 % - zvýraznenie5 2 4 2 2 4" xfId="3057"/>
    <cellStyle name="20 % - zvýraznenie5 2 4 2 2 4 2" xfId="26863"/>
    <cellStyle name="20 % - zvýraznenie5 2 4 2 2 5" xfId="26858"/>
    <cellStyle name="20 % - zvýraznenie5 2 4 2 3" xfId="3058"/>
    <cellStyle name="20 % - zvýraznenie5 2 4 2 3 2" xfId="3059"/>
    <cellStyle name="20 % - zvýraznenie5 2 4 2 3 2 2" xfId="26865"/>
    <cellStyle name="20 % - zvýraznenie5 2 4 2 3 3" xfId="3060"/>
    <cellStyle name="20 % - zvýraznenie5 2 4 2 3 3 2" xfId="26866"/>
    <cellStyle name="20 % - zvýraznenie5 2 4 2 3 4" xfId="26864"/>
    <cellStyle name="20 % - zvýraznenie5 2 4 2 4" xfId="3061"/>
    <cellStyle name="20 % - zvýraznenie5 2 4 2 4 2" xfId="26867"/>
    <cellStyle name="20 % - zvýraznenie5 2 4 2 5" xfId="3062"/>
    <cellStyle name="20 % - zvýraznenie5 2 4 2 5 2" xfId="26868"/>
    <cellStyle name="20 % - zvýraznenie5 2 4 2 6" xfId="26857"/>
    <cellStyle name="20 % - zvýraznenie5 2 4 3" xfId="3063"/>
    <cellStyle name="20 % - zvýraznenie5 2 4 3 2" xfId="3064"/>
    <cellStyle name="20 % - zvýraznenie5 2 4 3 2 2" xfId="3065"/>
    <cellStyle name="20 % - zvýraznenie5 2 4 3 2 2 2" xfId="26871"/>
    <cellStyle name="20 % - zvýraznenie5 2 4 3 2 3" xfId="3066"/>
    <cellStyle name="20 % - zvýraznenie5 2 4 3 2 3 2" xfId="26872"/>
    <cellStyle name="20 % - zvýraznenie5 2 4 3 2 4" xfId="26870"/>
    <cellStyle name="20 % - zvýraznenie5 2 4 3 3" xfId="3067"/>
    <cellStyle name="20 % - zvýraznenie5 2 4 3 3 2" xfId="26873"/>
    <cellStyle name="20 % - zvýraznenie5 2 4 3 4" xfId="3068"/>
    <cellStyle name="20 % - zvýraznenie5 2 4 3 4 2" xfId="26874"/>
    <cellStyle name="20 % - zvýraznenie5 2 4 3 5" xfId="26869"/>
    <cellStyle name="20 % - zvýraznenie5 2 4 4" xfId="3069"/>
    <cellStyle name="20 % - zvýraznenie5 2 4 4 2" xfId="3070"/>
    <cellStyle name="20 % - zvýraznenie5 2 4 4 2 2" xfId="3071"/>
    <cellStyle name="20 % - zvýraznenie5 2 4 4 2 2 2" xfId="26877"/>
    <cellStyle name="20 % - zvýraznenie5 2 4 4 2 3" xfId="3072"/>
    <cellStyle name="20 % - zvýraznenie5 2 4 4 2 3 2" xfId="26878"/>
    <cellStyle name="20 % - zvýraznenie5 2 4 4 2 4" xfId="26876"/>
    <cellStyle name="20 % - zvýraznenie5 2 4 4 3" xfId="3073"/>
    <cellStyle name="20 % - zvýraznenie5 2 4 4 3 2" xfId="26879"/>
    <cellStyle name="20 % - zvýraznenie5 2 4 4 4" xfId="3074"/>
    <cellStyle name="20 % - zvýraznenie5 2 4 4 4 2" xfId="26880"/>
    <cellStyle name="20 % - zvýraznenie5 2 4 4 5" xfId="26875"/>
    <cellStyle name="20 % - zvýraznenie5 2 4 5" xfId="3075"/>
    <cellStyle name="20 % - zvýraznenie5 2 4 5 2" xfId="3076"/>
    <cellStyle name="20 % - zvýraznenie5 2 4 5 2 2" xfId="26882"/>
    <cellStyle name="20 % - zvýraznenie5 2 4 5 3" xfId="3077"/>
    <cellStyle name="20 % - zvýraznenie5 2 4 5 3 2" xfId="26883"/>
    <cellStyle name="20 % - zvýraznenie5 2 4 5 4" xfId="26881"/>
    <cellStyle name="20 % - zvýraznenie5 2 4 6" xfId="3078"/>
    <cellStyle name="20 % - zvýraznenie5 2 4 6 2" xfId="26884"/>
    <cellStyle name="20 % - zvýraznenie5 2 4 7" xfId="3079"/>
    <cellStyle name="20 % - zvýraznenie5 2 4 7 2" xfId="26885"/>
    <cellStyle name="20 % - zvýraznenie5 2 4 8" xfId="26856"/>
    <cellStyle name="20 % - zvýraznenie5 2 5" xfId="3080"/>
    <cellStyle name="20 % - zvýraznenie5 2 5 2" xfId="3081"/>
    <cellStyle name="20 % - zvýraznenie5 2 5 2 2" xfId="3082"/>
    <cellStyle name="20 % - zvýraznenie5 2 5 2 2 2" xfId="3083"/>
    <cellStyle name="20 % - zvýraznenie5 2 5 2 2 2 2" xfId="26889"/>
    <cellStyle name="20 % - zvýraznenie5 2 5 2 2 3" xfId="3084"/>
    <cellStyle name="20 % - zvýraznenie5 2 5 2 2 3 2" xfId="26890"/>
    <cellStyle name="20 % - zvýraznenie5 2 5 2 2 4" xfId="26888"/>
    <cellStyle name="20 % - zvýraznenie5 2 5 2 3" xfId="3085"/>
    <cellStyle name="20 % - zvýraznenie5 2 5 2 3 2" xfId="26891"/>
    <cellStyle name="20 % - zvýraznenie5 2 5 2 4" xfId="3086"/>
    <cellStyle name="20 % - zvýraznenie5 2 5 2 4 2" xfId="26892"/>
    <cellStyle name="20 % - zvýraznenie5 2 5 2 5" xfId="26887"/>
    <cellStyle name="20 % - zvýraznenie5 2 5 3" xfId="3087"/>
    <cellStyle name="20 % - zvýraznenie5 2 5 3 2" xfId="3088"/>
    <cellStyle name="20 % - zvýraznenie5 2 5 3 2 2" xfId="26894"/>
    <cellStyle name="20 % - zvýraznenie5 2 5 3 3" xfId="3089"/>
    <cellStyle name="20 % - zvýraznenie5 2 5 3 3 2" xfId="26895"/>
    <cellStyle name="20 % - zvýraznenie5 2 5 3 4" xfId="26893"/>
    <cellStyle name="20 % - zvýraznenie5 2 5 4" xfId="3090"/>
    <cellStyle name="20 % - zvýraznenie5 2 5 4 2" xfId="26896"/>
    <cellStyle name="20 % - zvýraznenie5 2 5 5" xfId="3091"/>
    <cellStyle name="20 % - zvýraznenie5 2 5 5 2" xfId="26897"/>
    <cellStyle name="20 % - zvýraznenie5 2 5 6" xfId="26886"/>
    <cellStyle name="20 % - zvýraznenie5 2 6" xfId="3092"/>
    <cellStyle name="20 % - zvýraznenie5 2 6 2" xfId="3093"/>
    <cellStyle name="20 % - zvýraznenie5 2 6 2 2" xfId="3094"/>
    <cellStyle name="20 % - zvýraznenie5 2 6 2 2 2" xfId="26900"/>
    <cellStyle name="20 % - zvýraznenie5 2 6 2 3" xfId="3095"/>
    <cellStyle name="20 % - zvýraznenie5 2 6 2 3 2" xfId="26901"/>
    <cellStyle name="20 % - zvýraznenie5 2 6 2 4" xfId="26899"/>
    <cellStyle name="20 % - zvýraznenie5 2 6 3" xfId="3096"/>
    <cellStyle name="20 % - zvýraznenie5 2 6 3 2" xfId="26902"/>
    <cellStyle name="20 % - zvýraznenie5 2 6 4" xfId="3097"/>
    <cellStyle name="20 % - zvýraznenie5 2 6 4 2" xfId="26903"/>
    <cellStyle name="20 % - zvýraznenie5 2 6 5" xfId="26898"/>
    <cellStyle name="20 % - zvýraznenie5 2 7" xfId="3098"/>
    <cellStyle name="20 % - zvýraznenie5 2 7 2" xfId="3099"/>
    <cellStyle name="20 % - zvýraznenie5 2 7 2 2" xfId="3100"/>
    <cellStyle name="20 % - zvýraznenie5 2 7 2 2 2" xfId="26906"/>
    <cellStyle name="20 % - zvýraznenie5 2 7 2 3" xfId="3101"/>
    <cellStyle name="20 % - zvýraznenie5 2 7 2 3 2" xfId="26907"/>
    <cellStyle name="20 % - zvýraznenie5 2 7 2 4" xfId="26905"/>
    <cellStyle name="20 % - zvýraznenie5 2 7 3" xfId="3102"/>
    <cellStyle name="20 % - zvýraznenie5 2 7 3 2" xfId="26908"/>
    <cellStyle name="20 % - zvýraznenie5 2 7 4" xfId="3103"/>
    <cellStyle name="20 % - zvýraznenie5 2 7 4 2" xfId="26909"/>
    <cellStyle name="20 % - zvýraznenie5 2 7 5" xfId="26904"/>
    <cellStyle name="20 % - zvýraznenie5 2 8" xfId="3104"/>
    <cellStyle name="20 % - zvýraznenie5 2 8 2" xfId="3105"/>
    <cellStyle name="20 % - zvýraznenie5 2 8 2 2" xfId="26911"/>
    <cellStyle name="20 % - zvýraznenie5 2 8 3" xfId="3106"/>
    <cellStyle name="20 % - zvýraznenie5 2 8 3 2" xfId="26912"/>
    <cellStyle name="20 % - zvýraznenie5 2 8 4" xfId="26910"/>
    <cellStyle name="20 % - zvýraznenie5 2 9" xfId="3107"/>
    <cellStyle name="20 % - zvýraznenie5 2 9 2" xfId="26913"/>
    <cellStyle name="20 % - zvýraznenie5 3" xfId="3108"/>
    <cellStyle name="20 % - zvýraznenie5 3 10" xfId="3109"/>
    <cellStyle name="20 % - zvýraznenie5 3 10 2" xfId="26915"/>
    <cellStyle name="20 % - zvýraznenie5 3 11" xfId="26914"/>
    <cellStyle name="20 % - zvýraznenie5 3 2" xfId="3110"/>
    <cellStyle name="20 % - zvýraznenie5 3 2 10" xfId="26916"/>
    <cellStyle name="20 % - zvýraznenie5 3 2 2" xfId="3111"/>
    <cellStyle name="20 % - zvýraznenie5 3 2 2 2" xfId="3112"/>
    <cellStyle name="20 % - zvýraznenie5 3 2 2 2 2" xfId="3113"/>
    <cellStyle name="20 % - zvýraznenie5 3 2 2 2 2 2" xfId="3114"/>
    <cellStyle name="20 % - zvýraznenie5 3 2 2 2 2 2 2" xfId="3115"/>
    <cellStyle name="20 % - zvýraznenie5 3 2 2 2 2 2 2 2" xfId="3116"/>
    <cellStyle name="20 % - zvýraznenie5 3 2 2 2 2 2 2 2 2" xfId="26922"/>
    <cellStyle name="20 % - zvýraznenie5 3 2 2 2 2 2 2 3" xfId="3117"/>
    <cellStyle name="20 % - zvýraznenie5 3 2 2 2 2 2 2 3 2" xfId="26923"/>
    <cellStyle name="20 % - zvýraznenie5 3 2 2 2 2 2 2 4" xfId="26921"/>
    <cellStyle name="20 % - zvýraznenie5 3 2 2 2 2 2 3" xfId="3118"/>
    <cellStyle name="20 % - zvýraznenie5 3 2 2 2 2 2 3 2" xfId="26924"/>
    <cellStyle name="20 % - zvýraznenie5 3 2 2 2 2 2 4" xfId="3119"/>
    <cellStyle name="20 % - zvýraznenie5 3 2 2 2 2 2 4 2" xfId="26925"/>
    <cellStyle name="20 % - zvýraznenie5 3 2 2 2 2 2 5" xfId="26920"/>
    <cellStyle name="20 % - zvýraznenie5 3 2 2 2 2 3" xfId="3120"/>
    <cellStyle name="20 % - zvýraznenie5 3 2 2 2 2 3 2" xfId="3121"/>
    <cellStyle name="20 % - zvýraznenie5 3 2 2 2 2 3 2 2" xfId="26927"/>
    <cellStyle name="20 % - zvýraznenie5 3 2 2 2 2 3 3" xfId="3122"/>
    <cellStyle name="20 % - zvýraznenie5 3 2 2 2 2 3 3 2" xfId="26928"/>
    <cellStyle name="20 % - zvýraznenie5 3 2 2 2 2 3 4" xfId="26926"/>
    <cellStyle name="20 % - zvýraznenie5 3 2 2 2 2 4" xfId="3123"/>
    <cellStyle name="20 % - zvýraznenie5 3 2 2 2 2 4 2" xfId="26929"/>
    <cellStyle name="20 % - zvýraznenie5 3 2 2 2 2 5" xfId="3124"/>
    <cellStyle name="20 % - zvýraznenie5 3 2 2 2 2 5 2" xfId="26930"/>
    <cellStyle name="20 % - zvýraznenie5 3 2 2 2 2 6" xfId="26919"/>
    <cellStyle name="20 % - zvýraznenie5 3 2 2 2 3" xfId="3125"/>
    <cellStyle name="20 % - zvýraznenie5 3 2 2 2 3 2" xfId="3126"/>
    <cellStyle name="20 % - zvýraznenie5 3 2 2 2 3 2 2" xfId="3127"/>
    <cellStyle name="20 % - zvýraznenie5 3 2 2 2 3 2 2 2" xfId="26933"/>
    <cellStyle name="20 % - zvýraznenie5 3 2 2 2 3 2 3" xfId="3128"/>
    <cellStyle name="20 % - zvýraznenie5 3 2 2 2 3 2 3 2" xfId="26934"/>
    <cellStyle name="20 % - zvýraznenie5 3 2 2 2 3 2 4" xfId="26932"/>
    <cellStyle name="20 % - zvýraznenie5 3 2 2 2 3 3" xfId="3129"/>
    <cellStyle name="20 % - zvýraznenie5 3 2 2 2 3 3 2" xfId="26935"/>
    <cellStyle name="20 % - zvýraznenie5 3 2 2 2 3 4" xfId="3130"/>
    <cellStyle name="20 % - zvýraznenie5 3 2 2 2 3 4 2" xfId="26936"/>
    <cellStyle name="20 % - zvýraznenie5 3 2 2 2 3 5" xfId="26931"/>
    <cellStyle name="20 % - zvýraznenie5 3 2 2 2 4" xfId="3131"/>
    <cellStyle name="20 % - zvýraznenie5 3 2 2 2 4 2" xfId="3132"/>
    <cellStyle name="20 % - zvýraznenie5 3 2 2 2 4 2 2" xfId="3133"/>
    <cellStyle name="20 % - zvýraznenie5 3 2 2 2 4 2 2 2" xfId="26939"/>
    <cellStyle name="20 % - zvýraznenie5 3 2 2 2 4 2 3" xfId="3134"/>
    <cellStyle name="20 % - zvýraznenie5 3 2 2 2 4 2 3 2" xfId="26940"/>
    <cellStyle name="20 % - zvýraznenie5 3 2 2 2 4 2 4" xfId="26938"/>
    <cellStyle name="20 % - zvýraznenie5 3 2 2 2 4 3" xfId="3135"/>
    <cellStyle name="20 % - zvýraznenie5 3 2 2 2 4 3 2" xfId="26941"/>
    <cellStyle name="20 % - zvýraznenie5 3 2 2 2 4 4" xfId="3136"/>
    <cellStyle name="20 % - zvýraznenie5 3 2 2 2 4 4 2" xfId="26942"/>
    <cellStyle name="20 % - zvýraznenie5 3 2 2 2 4 5" xfId="26937"/>
    <cellStyle name="20 % - zvýraznenie5 3 2 2 2 5" xfId="3137"/>
    <cellStyle name="20 % - zvýraznenie5 3 2 2 2 5 2" xfId="3138"/>
    <cellStyle name="20 % - zvýraznenie5 3 2 2 2 5 2 2" xfId="26944"/>
    <cellStyle name="20 % - zvýraznenie5 3 2 2 2 5 3" xfId="3139"/>
    <cellStyle name="20 % - zvýraznenie5 3 2 2 2 5 3 2" xfId="26945"/>
    <cellStyle name="20 % - zvýraznenie5 3 2 2 2 5 4" xfId="26943"/>
    <cellStyle name="20 % - zvýraznenie5 3 2 2 2 6" xfId="3140"/>
    <cellStyle name="20 % - zvýraznenie5 3 2 2 2 6 2" xfId="26946"/>
    <cellStyle name="20 % - zvýraznenie5 3 2 2 2 7" xfId="3141"/>
    <cellStyle name="20 % - zvýraznenie5 3 2 2 2 7 2" xfId="26947"/>
    <cellStyle name="20 % - zvýraznenie5 3 2 2 2 8" xfId="26918"/>
    <cellStyle name="20 % - zvýraznenie5 3 2 2 3" xfId="3142"/>
    <cellStyle name="20 % - zvýraznenie5 3 2 2 3 2" xfId="3143"/>
    <cellStyle name="20 % - zvýraznenie5 3 2 2 3 2 2" xfId="3144"/>
    <cellStyle name="20 % - zvýraznenie5 3 2 2 3 2 2 2" xfId="3145"/>
    <cellStyle name="20 % - zvýraznenie5 3 2 2 3 2 2 2 2" xfId="26951"/>
    <cellStyle name="20 % - zvýraznenie5 3 2 2 3 2 2 3" xfId="3146"/>
    <cellStyle name="20 % - zvýraznenie5 3 2 2 3 2 2 3 2" xfId="26952"/>
    <cellStyle name="20 % - zvýraznenie5 3 2 2 3 2 2 4" xfId="26950"/>
    <cellStyle name="20 % - zvýraznenie5 3 2 2 3 2 3" xfId="3147"/>
    <cellStyle name="20 % - zvýraznenie5 3 2 2 3 2 3 2" xfId="26953"/>
    <cellStyle name="20 % - zvýraznenie5 3 2 2 3 2 4" xfId="3148"/>
    <cellStyle name="20 % - zvýraznenie5 3 2 2 3 2 4 2" xfId="26954"/>
    <cellStyle name="20 % - zvýraznenie5 3 2 2 3 2 5" xfId="26949"/>
    <cellStyle name="20 % - zvýraznenie5 3 2 2 3 3" xfId="3149"/>
    <cellStyle name="20 % - zvýraznenie5 3 2 2 3 3 2" xfId="3150"/>
    <cellStyle name="20 % - zvýraznenie5 3 2 2 3 3 2 2" xfId="26956"/>
    <cellStyle name="20 % - zvýraznenie5 3 2 2 3 3 3" xfId="3151"/>
    <cellStyle name="20 % - zvýraznenie5 3 2 2 3 3 3 2" xfId="26957"/>
    <cellStyle name="20 % - zvýraznenie5 3 2 2 3 3 4" xfId="26955"/>
    <cellStyle name="20 % - zvýraznenie5 3 2 2 3 4" xfId="3152"/>
    <cellStyle name="20 % - zvýraznenie5 3 2 2 3 4 2" xfId="26958"/>
    <cellStyle name="20 % - zvýraznenie5 3 2 2 3 5" xfId="3153"/>
    <cellStyle name="20 % - zvýraznenie5 3 2 2 3 5 2" xfId="26959"/>
    <cellStyle name="20 % - zvýraznenie5 3 2 2 3 6" xfId="26948"/>
    <cellStyle name="20 % - zvýraznenie5 3 2 2 4" xfId="3154"/>
    <cellStyle name="20 % - zvýraznenie5 3 2 2 4 2" xfId="3155"/>
    <cellStyle name="20 % - zvýraznenie5 3 2 2 4 2 2" xfId="3156"/>
    <cellStyle name="20 % - zvýraznenie5 3 2 2 4 2 2 2" xfId="26962"/>
    <cellStyle name="20 % - zvýraznenie5 3 2 2 4 2 3" xfId="3157"/>
    <cellStyle name="20 % - zvýraznenie5 3 2 2 4 2 3 2" xfId="26963"/>
    <cellStyle name="20 % - zvýraznenie5 3 2 2 4 2 4" xfId="26961"/>
    <cellStyle name="20 % - zvýraznenie5 3 2 2 4 3" xfId="3158"/>
    <cellStyle name="20 % - zvýraznenie5 3 2 2 4 3 2" xfId="26964"/>
    <cellStyle name="20 % - zvýraznenie5 3 2 2 4 4" xfId="3159"/>
    <cellStyle name="20 % - zvýraznenie5 3 2 2 4 4 2" xfId="26965"/>
    <cellStyle name="20 % - zvýraznenie5 3 2 2 4 5" xfId="26960"/>
    <cellStyle name="20 % - zvýraznenie5 3 2 2 5" xfId="3160"/>
    <cellStyle name="20 % - zvýraznenie5 3 2 2 5 2" xfId="3161"/>
    <cellStyle name="20 % - zvýraznenie5 3 2 2 5 2 2" xfId="3162"/>
    <cellStyle name="20 % - zvýraznenie5 3 2 2 5 2 2 2" xfId="26968"/>
    <cellStyle name="20 % - zvýraznenie5 3 2 2 5 2 3" xfId="3163"/>
    <cellStyle name="20 % - zvýraznenie5 3 2 2 5 2 3 2" xfId="26969"/>
    <cellStyle name="20 % - zvýraznenie5 3 2 2 5 2 4" xfId="26967"/>
    <cellStyle name="20 % - zvýraznenie5 3 2 2 5 3" xfId="3164"/>
    <cellStyle name="20 % - zvýraznenie5 3 2 2 5 3 2" xfId="26970"/>
    <cellStyle name="20 % - zvýraznenie5 3 2 2 5 4" xfId="3165"/>
    <cellStyle name="20 % - zvýraznenie5 3 2 2 5 4 2" xfId="26971"/>
    <cellStyle name="20 % - zvýraznenie5 3 2 2 5 5" xfId="26966"/>
    <cellStyle name="20 % - zvýraznenie5 3 2 2 6" xfId="3166"/>
    <cellStyle name="20 % - zvýraznenie5 3 2 2 6 2" xfId="3167"/>
    <cellStyle name="20 % - zvýraznenie5 3 2 2 6 2 2" xfId="26973"/>
    <cellStyle name="20 % - zvýraznenie5 3 2 2 6 3" xfId="3168"/>
    <cellStyle name="20 % - zvýraznenie5 3 2 2 6 3 2" xfId="26974"/>
    <cellStyle name="20 % - zvýraznenie5 3 2 2 6 4" xfId="26972"/>
    <cellStyle name="20 % - zvýraznenie5 3 2 2 7" xfId="3169"/>
    <cellStyle name="20 % - zvýraznenie5 3 2 2 7 2" xfId="26975"/>
    <cellStyle name="20 % - zvýraznenie5 3 2 2 8" xfId="3170"/>
    <cellStyle name="20 % - zvýraznenie5 3 2 2 8 2" xfId="26976"/>
    <cellStyle name="20 % - zvýraznenie5 3 2 2 9" xfId="26917"/>
    <cellStyle name="20 % - zvýraznenie5 3 2 3" xfId="3171"/>
    <cellStyle name="20 % - zvýraznenie5 3 2 3 2" xfId="3172"/>
    <cellStyle name="20 % - zvýraznenie5 3 2 3 2 2" xfId="3173"/>
    <cellStyle name="20 % - zvýraznenie5 3 2 3 2 2 2" xfId="3174"/>
    <cellStyle name="20 % - zvýraznenie5 3 2 3 2 2 2 2" xfId="3175"/>
    <cellStyle name="20 % - zvýraznenie5 3 2 3 2 2 2 2 2" xfId="26981"/>
    <cellStyle name="20 % - zvýraznenie5 3 2 3 2 2 2 3" xfId="3176"/>
    <cellStyle name="20 % - zvýraznenie5 3 2 3 2 2 2 3 2" xfId="26982"/>
    <cellStyle name="20 % - zvýraznenie5 3 2 3 2 2 2 4" xfId="26980"/>
    <cellStyle name="20 % - zvýraznenie5 3 2 3 2 2 3" xfId="3177"/>
    <cellStyle name="20 % - zvýraznenie5 3 2 3 2 2 3 2" xfId="26983"/>
    <cellStyle name="20 % - zvýraznenie5 3 2 3 2 2 4" xfId="3178"/>
    <cellStyle name="20 % - zvýraznenie5 3 2 3 2 2 4 2" xfId="26984"/>
    <cellStyle name="20 % - zvýraznenie5 3 2 3 2 2 5" xfId="26979"/>
    <cellStyle name="20 % - zvýraznenie5 3 2 3 2 3" xfId="3179"/>
    <cellStyle name="20 % - zvýraznenie5 3 2 3 2 3 2" xfId="3180"/>
    <cellStyle name="20 % - zvýraznenie5 3 2 3 2 3 2 2" xfId="26986"/>
    <cellStyle name="20 % - zvýraznenie5 3 2 3 2 3 3" xfId="3181"/>
    <cellStyle name="20 % - zvýraznenie5 3 2 3 2 3 3 2" xfId="26987"/>
    <cellStyle name="20 % - zvýraznenie5 3 2 3 2 3 4" xfId="26985"/>
    <cellStyle name="20 % - zvýraznenie5 3 2 3 2 4" xfId="3182"/>
    <cellStyle name="20 % - zvýraznenie5 3 2 3 2 4 2" xfId="26988"/>
    <cellStyle name="20 % - zvýraznenie5 3 2 3 2 5" xfId="3183"/>
    <cellStyle name="20 % - zvýraznenie5 3 2 3 2 5 2" xfId="26989"/>
    <cellStyle name="20 % - zvýraznenie5 3 2 3 2 6" xfId="26978"/>
    <cellStyle name="20 % - zvýraznenie5 3 2 3 3" xfId="3184"/>
    <cellStyle name="20 % - zvýraznenie5 3 2 3 3 2" xfId="3185"/>
    <cellStyle name="20 % - zvýraznenie5 3 2 3 3 2 2" xfId="3186"/>
    <cellStyle name="20 % - zvýraznenie5 3 2 3 3 2 2 2" xfId="26992"/>
    <cellStyle name="20 % - zvýraznenie5 3 2 3 3 2 3" xfId="3187"/>
    <cellStyle name="20 % - zvýraznenie5 3 2 3 3 2 3 2" xfId="26993"/>
    <cellStyle name="20 % - zvýraznenie5 3 2 3 3 2 4" xfId="26991"/>
    <cellStyle name="20 % - zvýraznenie5 3 2 3 3 3" xfId="3188"/>
    <cellStyle name="20 % - zvýraznenie5 3 2 3 3 3 2" xfId="26994"/>
    <cellStyle name="20 % - zvýraznenie5 3 2 3 3 4" xfId="3189"/>
    <cellStyle name="20 % - zvýraznenie5 3 2 3 3 4 2" xfId="26995"/>
    <cellStyle name="20 % - zvýraznenie5 3 2 3 3 5" xfId="26990"/>
    <cellStyle name="20 % - zvýraznenie5 3 2 3 4" xfId="3190"/>
    <cellStyle name="20 % - zvýraznenie5 3 2 3 4 2" xfId="3191"/>
    <cellStyle name="20 % - zvýraznenie5 3 2 3 4 2 2" xfId="3192"/>
    <cellStyle name="20 % - zvýraznenie5 3 2 3 4 2 2 2" xfId="26998"/>
    <cellStyle name="20 % - zvýraznenie5 3 2 3 4 2 3" xfId="3193"/>
    <cellStyle name="20 % - zvýraznenie5 3 2 3 4 2 3 2" xfId="26999"/>
    <cellStyle name="20 % - zvýraznenie5 3 2 3 4 2 4" xfId="26997"/>
    <cellStyle name="20 % - zvýraznenie5 3 2 3 4 3" xfId="3194"/>
    <cellStyle name="20 % - zvýraznenie5 3 2 3 4 3 2" xfId="27000"/>
    <cellStyle name="20 % - zvýraznenie5 3 2 3 4 4" xfId="3195"/>
    <cellStyle name="20 % - zvýraznenie5 3 2 3 4 4 2" xfId="27001"/>
    <cellStyle name="20 % - zvýraznenie5 3 2 3 4 5" xfId="26996"/>
    <cellStyle name="20 % - zvýraznenie5 3 2 3 5" xfId="3196"/>
    <cellStyle name="20 % - zvýraznenie5 3 2 3 5 2" xfId="3197"/>
    <cellStyle name="20 % - zvýraznenie5 3 2 3 5 2 2" xfId="27003"/>
    <cellStyle name="20 % - zvýraznenie5 3 2 3 5 3" xfId="3198"/>
    <cellStyle name="20 % - zvýraznenie5 3 2 3 5 3 2" xfId="27004"/>
    <cellStyle name="20 % - zvýraznenie5 3 2 3 5 4" xfId="27002"/>
    <cellStyle name="20 % - zvýraznenie5 3 2 3 6" xfId="3199"/>
    <cellStyle name="20 % - zvýraznenie5 3 2 3 6 2" xfId="27005"/>
    <cellStyle name="20 % - zvýraznenie5 3 2 3 7" xfId="3200"/>
    <cellStyle name="20 % - zvýraznenie5 3 2 3 7 2" xfId="27006"/>
    <cellStyle name="20 % - zvýraznenie5 3 2 3 8" xfId="26977"/>
    <cellStyle name="20 % - zvýraznenie5 3 2 4" xfId="3201"/>
    <cellStyle name="20 % - zvýraznenie5 3 2 4 2" xfId="3202"/>
    <cellStyle name="20 % - zvýraznenie5 3 2 4 2 2" xfId="3203"/>
    <cellStyle name="20 % - zvýraznenie5 3 2 4 2 2 2" xfId="3204"/>
    <cellStyle name="20 % - zvýraznenie5 3 2 4 2 2 2 2" xfId="27010"/>
    <cellStyle name="20 % - zvýraznenie5 3 2 4 2 2 3" xfId="3205"/>
    <cellStyle name="20 % - zvýraznenie5 3 2 4 2 2 3 2" xfId="27011"/>
    <cellStyle name="20 % - zvýraznenie5 3 2 4 2 2 4" xfId="27009"/>
    <cellStyle name="20 % - zvýraznenie5 3 2 4 2 3" xfId="3206"/>
    <cellStyle name="20 % - zvýraznenie5 3 2 4 2 3 2" xfId="27012"/>
    <cellStyle name="20 % - zvýraznenie5 3 2 4 2 4" xfId="3207"/>
    <cellStyle name="20 % - zvýraznenie5 3 2 4 2 4 2" xfId="27013"/>
    <cellStyle name="20 % - zvýraznenie5 3 2 4 2 5" xfId="27008"/>
    <cellStyle name="20 % - zvýraznenie5 3 2 4 3" xfId="3208"/>
    <cellStyle name="20 % - zvýraznenie5 3 2 4 3 2" xfId="3209"/>
    <cellStyle name="20 % - zvýraznenie5 3 2 4 3 2 2" xfId="27015"/>
    <cellStyle name="20 % - zvýraznenie5 3 2 4 3 3" xfId="3210"/>
    <cellStyle name="20 % - zvýraznenie5 3 2 4 3 3 2" xfId="27016"/>
    <cellStyle name="20 % - zvýraznenie5 3 2 4 3 4" xfId="27014"/>
    <cellStyle name="20 % - zvýraznenie5 3 2 4 4" xfId="3211"/>
    <cellStyle name="20 % - zvýraznenie5 3 2 4 4 2" xfId="27017"/>
    <cellStyle name="20 % - zvýraznenie5 3 2 4 5" xfId="3212"/>
    <cellStyle name="20 % - zvýraznenie5 3 2 4 5 2" xfId="27018"/>
    <cellStyle name="20 % - zvýraznenie5 3 2 4 6" xfId="27007"/>
    <cellStyle name="20 % - zvýraznenie5 3 2 5" xfId="3213"/>
    <cellStyle name="20 % - zvýraznenie5 3 2 5 2" xfId="3214"/>
    <cellStyle name="20 % - zvýraznenie5 3 2 5 2 2" xfId="3215"/>
    <cellStyle name="20 % - zvýraznenie5 3 2 5 2 2 2" xfId="27021"/>
    <cellStyle name="20 % - zvýraznenie5 3 2 5 2 3" xfId="3216"/>
    <cellStyle name="20 % - zvýraznenie5 3 2 5 2 3 2" xfId="27022"/>
    <cellStyle name="20 % - zvýraznenie5 3 2 5 2 4" xfId="27020"/>
    <cellStyle name="20 % - zvýraznenie5 3 2 5 3" xfId="3217"/>
    <cellStyle name="20 % - zvýraznenie5 3 2 5 3 2" xfId="27023"/>
    <cellStyle name="20 % - zvýraznenie5 3 2 5 4" xfId="3218"/>
    <cellStyle name="20 % - zvýraznenie5 3 2 5 4 2" xfId="27024"/>
    <cellStyle name="20 % - zvýraznenie5 3 2 5 5" xfId="27019"/>
    <cellStyle name="20 % - zvýraznenie5 3 2 6" xfId="3219"/>
    <cellStyle name="20 % - zvýraznenie5 3 2 6 2" xfId="3220"/>
    <cellStyle name="20 % - zvýraznenie5 3 2 6 2 2" xfId="3221"/>
    <cellStyle name="20 % - zvýraznenie5 3 2 6 2 2 2" xfId="27027"/>
    <cellStyle name="20 % - zvýraznenie5 3 2 6 2 3" xfId="3222"/>
    <cellStyle name="20 % - zvýraznenie5 3 2 6 2 3 2" xfId="27028"/>
    <cellStyle name="20 % - zvýraznenie5 3 2 6 2 4" xfId="27026"/>
    <cellStyle name="20 % - zvýraznenie5 3 2 6 3" xfId="3223"/>
    <cellStyle name="20 % - zvýraznenie5 3 2 6 3 2" xfId="27029"/>
    <cellStyle name="20 % - zvýraznenie5 3 2 6 4" xfId="3224"/>
    <cellStyle name="20 % - zvýraznenie5 3 2 6 4 2" xfId="27030"/>
    <cellStyle name="20 % - zvýraznenie5 3 2 6 5" xfId="27025"/>
    <cellStyle name="20 % - zvýraznenie5 3 2 7" xfId="3225"/>
    <cellStyle name="20 % - zvýraznenie5 3 2 7 2" xfId="3226"/>
    <cellStyle name="20 % - zvýraznenie5 3 2 7 2 2" xfId="27032"/>
    <cellStyle name="20 % - zvýraznenie5 3 2 7 3" xfId="3227"/>
    <cellStyle name="20 % - zvýraznenie5 3 2 7 3 2" xfId="27033"/>
    <cellStyle name="20 % - zvýraznenie5 3 2 7 4" xfId="27031"/>
    <cellStyle name="20 % - zvýraznenie5 3 2 8" xfId="3228"/>
    <cellStyle name="20 % - zvýraznenie5 3 2 8 2" xfId="27034"/>
    <cellStyle name="20 % - zvýraznenie5 3 2 9" xfId="3229"/>
    <cellStyle name="20 % - zvýraznenie5 3 2 9 2" xfId="27035"/>
    <cellStyle name="20 % - zvýraznenie5 3 3" xfId="3230"/>
    <cellStyle name="20 % - zvýraznenie5 3 3 2" xfId="3231"/>
    <cellStyle name="20 % - zvýraznenie5 3 3 2 2" xfId="3232"/>
    <cellStyle name="20 % - zvýraznenie5 3 3 2 2 2" xfId="3233"/>
    <cellStyle name="20 % - zvýraznenie5 3 3 2 2 2 2" xfId="3234"/>
    <cellStyle name="20 % - zvýraznenie5 3 3 2 2 2 2 2" xfId="3235"/>
    <cellStyle name="20 % - zvýraznenie5 3 3 2 2 2 2 2 2" xfId="27041"/>
    <cellStyle name="20 % - zvýraznenie5 3 3 2 2 2 2 3" xfId="3236"/>
    <cellStyle name="20 % - zvýraznenie5 3 3 2 2 2 2 3 2" xfId="27042"/>
    <cellStyle name="20 % - zvýraznenie5 3 3 2 2 2 2 4" xfId="27040"/>
    <cellStyle name="20 % - zvýraznenie5 3 3 2 2 2 3" xfId="3237"/>
    <cellStyle name="20 % - zvýraznenie5 3 3 2 2 2 3 2" xfId="27043"/>
    <cellStyle name="20 % - zvýraznenie5 3 3 2 2 2 4" xfId="3238"/>
    <cellStyle name="20 % - zvýraznenie5 3 3 2 2 2 4 2" xfId="27044"/>
    <cellStyle name="20 % - zvýraznenie5 3 3 2 2 2 5" xfId="27039"/>
    <cellStyle name="20 % - zvýraznenie5 3 3 2 2 3" xfId="3239"/>
    <cellStyle name="20 % - zvýraznenie5 3 3 2 2 3 2" xfId="3240"/>
    <cellStyle name="20 % - zvýraznenie5 3 3 2 2 3 2 2" xfId="27046"/>
    <cellStyle name="20 % - zvýraznenie5 3 3 2 2 3 3" xfId="3241"/>
    <cellStyle name="20 % - zvýraznenie5 3 3 2 2 3 3 2" xfId="27047"/>
    <cellStyle name="20 % - zvýraznenie5 3 3 2 2 3 4" xfId="27045"/>
    <cellStyle name="20 % - zvýraznenie5 3 3 2 2 4" xfId="3242"/>
    <cellStyle name="20 % - zvýraznenie5 3 3 2 2 4 2" xfId="27048"/>
    <cellStyle name="20 % - zvýraznenie5 3 3 2 2 5" xfId="3243"/>
    <cellStyle name="20 % - zvýraznenie5 3 3 2 2 5 2" xfId="27049"/>
    <cellStyle name="20 % - zvýraznenie5 3 3 2 2 6" xfId="27038"/>
    <cellStyle name="20 % - zvýraznenie5 3 3 2 3" xfId="3244"/>
    <cellStyle name="20 % - zvýraznenie5 3 3 2 3 2" xfId="3245"/>
    <cellStyle name="20 % - zvýraznenie5 3 3 2 3 2 2" xfId="3246"/>
    <cellStyle name="20 % - zvýraznenie5 3 3 2 3 2 2 2" xfId="27052"/>
    <cellStyle name="20 % - zvýraznenie5 3 3 2 3 2 3" xfId="3247"/>
    <cellStyle name="20 % - zvýraznenie5 3 3 2 3 2 3 2" xfId="27053"/>
    <cellStyle name="20 % - zvýraznenie5 3 3 2 3 2 4" xfId="27051"/>
    <cellStyle name="20 % - zvýraznenie5 3 3 2 3 3" xfId="3248"/>
    <cellStyle name="20 % - zvýraznenie5 3 3 2 3 3 2" xfId="27054"/>
    <cellStyle name="20 % - zvýraznenie5 3 3 2 3 4" xfId="3249"/>
    <cellStyle name="20 % - zvýraznenie5 3 3 2 3 4 2" xfId="27055"/>
    <cellStyle name="20 % - zvýraznenie5 3 3 2 3 5" xfId="27050"/>
    <cellStyle name="20 % - zvýraznenie5 3 3 2 4" xfId="3250"/>
    <cellStyle name="20 % - zvýraznenie5 3 3 2 4 2" xfId="3251"/>
    <cellStyle name="20 % - zvýraznenie5 3 3 2 4 2 2" xfId="3252"/>
    <cellStyle name="20 % - zvýraznenie5 3 3 2 4 2 2 2" xfId="27058"/>
    <cellStyle name="20 % - zvýraznenie5 3 3 2 4 2 3" xfId="3253"/>
    <cellStyle name="20 % - zvýraznenie5 3 3 2 4 2 3 2" xfId="27059"/>
    <cellStyle name="20 % - zvýraznenie5 3 3 2 4 2 4" xfId="27057"/>
    <cellStyle name="20 % - zvýraznenie5 3 3 2 4 3" xfId="3254"/>
    <cellStyle name="20 % - zvýraznenie5 3 3 2 4 3 2" xfId="27060"/>
    <cellStyle name="20 % - zvýraznenie5 3 3 2 4 4" xfId="3255"/>
    <cellStyle name="20 % - zvýraznenie5 3 3 2 4 4 2" xfId="27061"/>
    <cellStyle name="20 % - zvýraznenie5 3 3 2 4 5" xfId="27056"/>
    <cellStyle name="20 % - zvýraznenie5 3 3 2 5" xfId="3256"/>
    <cellStyle name="20 % - zvýraznenie5 3 3 2 5 2" xfId="3257"/>
    <cellStyle name="20 % - zvýraznenie5 3 3 2 5 2 2" xfId="27063"/>
    <cellStyle name="20 % - zvýraznenie5 3 3 2 5 3" xfId="3258"/>
    <cellStyle name="20 % - zvýraznenie5 3 3 2 5 3 2" xfId="27064"/>
    <cellStyle name="20 % - zvýraznenie5 3 3 2 5 4" xfId="27062"/>
    <cellStyle name="20 % - zvýraznenie5 3 3 2 6" xfId="3259"/>
    <cellStyle name="20 % - zvýraznenie5 3 3 2 6 2" xfId="27065"/>
    <cellStyle name="20 % - zvýraznenie5 3 3 2 7" xfId="3260"/>
    <cellStyle name="20 % - zvýraznenie5 3 3 2 7 2" xfId="27066"/>
    <cellStyle name="20 % - zvýraznenie5 3 3 2 8" xfId="27037"/>
    <cellStyle name="20 % - zvýraznenie5 3 3 3" xfId="3261"/>
    <cellStyle name="20 % - zvýraznenie5 3 3 3 2" xfId="3262"/>
    <cellStyle name="20 % - zvýraznenie5 3 3 3 2 2" xfId="3263"/>
    <cellStyle name="20 % - zvýraznenie5 3 3 3 2 2 2" xfId="3264"/>
    <cellStyle name="20 % - zvýraznenie5 3 3 3 2 2 2 2" xfId="27070"/>
    <cellStyle name="20 % - zvýraznenie5 3 3 3 2 2 3" xfId="3265"/>
    <cellStyle name="20 % - zvýraznenie5 3 3 3 2 2 3 2" xfId="27071"/>
    <cellStyle name="20 % - zvýraznenie5 3 3 3 2 2 4" xfId="27069"/>
    <cellStyle name="20 % - zvýraznenie5 3 3 3 2 3" xfId="3266"/>
    <cellStyle name="20 % - zvýraznenie5 3 3 3 2 3 2" xfId="27072"/>
    <cellStyle name="20 % - zvýraznenie5 3 3 3 2 4" xfId="3267"/>
    <cellStyle name="20 % - zvýraznenie5 3 3 3 2 4 2" xfId="27073"/>
    <cellStyle name="20 % - zvýraznenie5 3 3 3 2 5" xfId="27068"/>
    <cellStyle name="20 % - zvýraznenie5 3 3 3 3" xfId="3268"/>
    <cellStyle name="20 % - zvýraznenie5 3 3 3 3 2" xfId="3269"/>
    <cellStyle name="20 % - zvýraznenie5 3 3 3 3 2 2" xfId="27075"/>
    <cellStyle name="20 % - zvýraznenie5 3 3 3 3 3" xfId="3270"/>
    <cellStyle name="20 % - zvýraznenie5 3 3 3 3 3 2" xfId="27076"/>
    <cellStyle name="20 % - zvýraznenie5 3 3 3 3 4" xfId="27074"/>
    <cellStyle name="20 % - zvýraznenie5 3 3 3 4" xfId="3271"/>
    <cellStyle name="20 % - zvýraznenie5 3 3 3 4 2" xfId="27077"/>
    <cellStyle name="20 % - zvýraznenie5 3 3 3 5" xfId="3272"/>
    <cellStyle name="20 % - zvýraznenie5 3 3 3 5 2" xfId="27078"/>
    <cellStyle name="20 % - zvýraznenie5 3 3 3 6" xfId="27067"/>
    <cellStyle name="20 % - zvýraznenie5 3 3 4" xfId="3273"/>
    <cellStyle name="20 % - zvýraznenie5 3 3 4 2" xfId="3274"/>
    <cellStyle name="20 % - zvýraznenie5 3 3 4 2 2" xfId="3275"/>
    <cellStyle name="20 % - zvýraznenie5 3 3 4 2 2 2" xfId="27081"/>
    <cellStyle name="20 % - zvýraznenie5 3 3 4 2 3" xfId="3276"/>
    <cellStyle name="20 % - zvýraznenie5 3 3 4 2 3 2" xfId="27082"/>
    <cellStyle name="20 % - zvýraznenie5 3 3 4 2 4" xfId="27080"/>
    <cellStyle name="20 % - zvýraznenie5 3 3 4 3" xfId="3277"/>
    <cellStyle name="20 % - zvýraznenie5 3 3 4 3 2" xfId="27083"/>
    <cellStyle name="20 % - zvýraznenie5 3 3 4 4" xfId="3278"/>
    <cellStyle name="20 % - zvýraznenie5 3 3 4 4 2" xfId="27084"/>
    <cellStyle name="20 % - zvýraznenie5 3 3 4 5" xfId="27079"/>
    <cellStyle name="20 % - zvýraznenie5 3 3 5" xfId="3279"/>
    <cellStyle name="20 % - zvýraznenie5 3 3 5 2" xfId="3280"/>
    <cellStyle name="20 % - zvýraznenie5 3 3 5 2 2" xfId="3281"/>
    <cellStyle name="20 % - zvýraznenie5 3 3 5 2 2 2" xfId="27087"/>
    <cellStyle name="20 % - zvýraznenie5 3 3 5 2 3" xfId="3282"/>
    <cellStyle name="20 % - zvýraznenie5 3 3 5 2 3 2" xfId="27088"/>
    <cellStyle name="20 % - zvýraznenie5 3 3 5 2 4" xfId="27086"/>
    <cellStyle name="20 % - zvýraznenie5 3 3 5 3" xfId="3283"/>
    <cellStyle name="20 % - zvýraznenie5 3 3 5 3 2" xfId="27089"/>
    <cellStyle name="20 % - zvýraznenie5 3 3 5 4" xfId="3284"/>
    <cellStyle name="20 % - zvýraznenie5 3 3 5 4 2" xfId="27090"/>
    <cellStyle name="20 % - zvýraznenie5 3 3 5 5" xfId="27085"/>
    <cellStyle name="20 % - zvýraznenie5 3 3 6" xfId="3285"/>
    <cellStyle name="20 % - zvýraznenie5 3 3 6 2" xfId="3286"/>
    <cellStyle name="20 % - zvýraznenie5 3 3 6 2 2" xfId="27092"/>
    <cellStyle name="20 % - zvýraznenie5 3 3 6 3" xfId="3287"/>
    <cellStyle name="20 % - zvýraznenie5 3 3 6 3 2" xfId="27093"/>
    <cellStyle name="20 % - zvýraznenie5 3 3 6 4" xfId="27091"/>
    <cellStyle name="20 % - zvýraznenie5 3 3 7" xfId="3288"/>
    <cellStyle name="20 % - zvýraznenie5 3 3 7 2" xfId="27094"/>
    <cellStyle name="20 % - zvýraznenie5 3 3 8" xfId="3289"/>
    <cellStyle name="20 % - zvýraznenie5 3 3 8 2" xfId="27095"/>
    <cellStyle name="20 % - zvýraznenie5 3 3 9" xfId="27036"/>
    <cellStyle name="20 % - zvýraznenie5 3 4" xfId="3290"/>
    <cellStyle name="20 % - zvýraznenie5 3 4 2" xfId="3291"/>
    <cellStyle name="20 % - zvýraznenie5 3 4 2 2" xfId="3292"/>
    <cellStyle name="20 % - zvýraznenie5 3 4 2 2 2" xfId="3293"/>
    <cellStyle name="20 % - zvýraznenie5 3 4 2 2 2 2" xfId="3294"/>
    <cellStyle name="20 % - zvýraznenie5 3 4 2 2 2 2 2" xfId="27100"/>
    <cellStyle name="20 % - zvýraznenie5 3 4 2 2 2 3" xfId="3295"/>
    <cellStyle name="20 % - zvýraznenie5 3 4 2 2 2 3 2" xfId="27101"/>
    <cellStyle name="20 % - zvýraznenie5 3 4 2 2 2 4" xfId="27099"/>
    <cellStyle name="20 % - zvýraznenie5 3 4 2 2 3" xfId="3296"/>
    <cellStyle name="20 % - zvýraznenie5 3 4 2 2 3 2" xfId="27102"/>
    <cellStyle name="20 % - zvýraznenie5 3 4 2 2 4" xfId="3297"/>
    <cellStyle name="20 % - zvýraznenie5 3 4 2 2 4 2" xfId="27103"/>
    <cellStyle name="20 % - zvýraznenie5 3 4 2 2 5" xfId="27098"/>
    <cellStyle name="20 % - zvýraznenie5 3 4 2 3" xfId="3298"/>
    <cellStyle name="20 % - zvýraznenie5 3 4 2 3 2" xfId="3299"/>
    <cellStyle name="20 % - zvýraznenie5 3 4 2 3 2 2" xfId="27105"/>
    <cellStyle name="20 % - zvýraznenie5 3 4 2 3 3" xfId="3300"/>
    <cellStyle name="20 % - zvýraznenie5 3 4 2 3 3 2" xfId="27106"/>
    <cellStyle name="20 % - zvýraznenie5 3 4 2 3 4" xfId="27104"/>
    <cellStyle name="20 % - zvýraznenie5 3 4 2 4" xfId="3301"/>
    <cellStyle name="20 % - zvýraznenie5 3 4 2 4 2" xfId="27107"/>
    <cellStyle name="20 % - zvýraznenie5 3 4 2 5" xfId="3302"/>
    <cellStyle name="20 % - zvýraznenie5 3 4 2 5 2" xfId="27108"/>
    <cellStyle name="20 % - zvýraznenie5 3 4 2 6" xfId="27097"/>
    <cellStyle name="20 % - zvýraznenie5 3 4 3" xfId="3303"/>
    <cellStyle name="20 % - zvýraznenie5 3 4 3 2" xfId="3304"/>
    <cellStyle name="20 % - zvýraznenie5 3 4 3 2 2" xfId="3305"/>
    <cellStyle name="20 % - zvýraznenie5 3 4 3 2 2 2" xfId="27111"/>
    <cellStyle name="20 % - zvýraznenie5 3 4 3 2 3" xfId="3306"/>
    <cellStyle name="20 % - zvýraznenie5 3 4 3 2 3 2" xfId="27112"/>
    <cellStyle name="20 % - zvýraznenie5 3 4 3 2 4" xfId="27110"/>
    <cellStyle name="20 % - zvýraznenie5 3 4 3 3" xfId="3307"/>
    <cellStyle name="20 % - zvýraznenie5 3 4 3 3 2" xfId="27113"/>
    <cellStyle name="20 % - zvýraznenie5 3 4 3 4" xfId="3308"/>
    <cellStyle name="20 % - zvýraznenie5 3 4 3 4 2" xfId="27114"/>
    <cellStyle name="20 % - zvýraznenie5 3 4 3 5" xfId="27109"/>
    <cellStyle name="20 % - zvýraznenie5 3 4 4" xfId="3309"/>
    <cellStyle name="20 % - zvýraznenie5 3 4 4 2" xfId="3310"/>
    <cellStyle name="20 % - zvýraznenie5 3 4 4 2 2" xfId="3311"/>
    <cellStyle name="20 % - zvýraznenie5 3 4 4 2 2 2" xfId="27117"/>
    <cellStyle name="20 % - zvýraznenie5 3 4 4 2 3" xfId="3312"/>
    <cellStyle name="20 % - zvýraznenie5 3 4 4 2 3 2" xfId="27118"/>
    <cellStyle name="20 % - zvýraznenie5 3 4 4 2 4" xfId="27116"/>
    <cellStyle name="20 % - zvýraznenie5 3 4 4 3" xfId="3313"/>
    <cellStyle name="20 % - zvýraznenie5 3 4 4 3 2" xfId="27119"/>
    <cellStyle name="20 % - zvýraznenie5 3 4 4 4" xfId="3314"/>
    <cellStyle name="20 % - zvýraznenie5 3 4 4 4 2" xfId="27120"/>
    <cellStyle name="20 % - zvýraznenie5 3 4 4 5" xfId="27115"/>
    <cellStyle name="20 % - zvýraznenie5 3 4 5" xfId="3315"/>
    <cellStyle name="20 % - zvýraznenie5 3 4 5 2" xfId="3316"/>
    <cellStyle name="20 % - zvýraznenie5 3 4 5 2 2" xfId="27122"/>
    <cellStyle name="20 % - zvýraznenie5 3 4 5 3" xfId="3317"/>
    <cellStyle name="20 % - zvýraznenie5 3 4 5 3 2" xfId="27123"/>
    <cellStyle name="20 % - zvýraznenie5 3 4 5 4" xfId="27121"/>
    <cellStyle name="20 % - zvýraznenie5 3 4 6" xfId="3318"/>
    <cellStyle name="20 % - zvýraznenie5 3 4 6 2" xfId="27124"/>
    <cellStyle name="20 % - zvýraznenie5 3 4 7" xfId="3319"/>
    <cellStyle name="20 % - zvýraznenie5 3 4 7 2" xfId="27125"/>
    <cellStyle name="20 % - zvýraznenie5 3 4 8" xfId="27096"/>
    <cellStyle name="20 % - zvýraznenie5 3 5" xfId="3320"/>
    <cellStyle name="20 % - zvýraznenie5 3 5 2" xfId="3321"/>
    <cellStyle name="20 % - zvýraznenie5 3 5 2 2" xfId="3322"/>
    <cellStyle name="20 % - zvýraznenie5 3 5 2 2 2" xfId="3323"/>
    <cellStyle name="20 % - zvýraznenie5 3 5 2 2 2 2" xfId="27129"/>
    <cellStyle name="20 % - zvýraznenie5 3 5 2 2 3" xfId="3324"/>
    <cellStyle name="20 % - zvýraznenie5 3 5 2 2 3 2" xfId="27130"/>
    <cellStyle name="20 % - zvýraznenie5 3 5 2 2 4" xfId="27128"/>
    <cellStyle name="20 % - zvýraznenie5 3 5 2 3" xfId="3325"/>
    <cellStyle name="20 % - zvýraznenie5 3 5 2 3 2" xfId="27131"/>
    <cellStyle name="20 % - zvýraznenie5 3 5 2 4" xfId="3326"/>
    <cellStyle name="20 % - zvýraznenie5 3 5 2 4 2" xfId="27132"/>
    <cellStyle name="20 % - zvýraznenie5 3 5 2 5" xfId="27127"/>
    <cellStyle name="20 % - zvýraznenie5 3 5 3" xfId="3327"/>
    <cellStyle name="20 % - zvýraznenie5 3 5 3 2" xfId="3328"/>
    <cellStyle name="20 % - zvýraznenie5 3 5 3 2 2" xfId="27134"/>
    <cellStyle name="20 % - zvýraznenie5 3 5 3 3" xfId="3329"/>
    <cellStyle name="20 % - zvýraznenie5 3 5 3 3 2" xfId="27135"/>
    <cellStyle name="20 % - zvýraznenie5 3 5 3 4" xfId="27133"/>
    <cellStyle name="20 % - zvýraznenie5 3 5 4" xfId="3330"/>
    <cellStyle name="20 % - zvýraznenie5 3 5 4 2" xfId="27136"/>
    <cellStyle name="20 % - zvýraznenie5 3 5 5" xfId="3331"/>
    <cellStyle name="20 % - zvýraznenie5 3 5 5 2" xfId="27137"/>
    <cellStyle name="20 % - zvýraznenie5 3 5 6" xfId="27126"/>
    <cellStyle name="20 % - zvýraznenie5 3 6" xfId="3332"/>
    <cellStyle name="20 % - zvýraznenie5 3 6 2" xfId="3333"/>
    <cellStyle name="20 % - zvýraznenie5 3 6 2 2" xfId="3334"/>
    <cellStyle name="20 % - zvýraznenie5 3 6 2 2 2" xfId="27140"/>
    <cellStyle name="20 % - zvýraznenie5 3 6 2 3" xfId="3335"/>
    <cellStyle name="20 % - zvýraznenie5 3 6 2 3 2" xfId="27141"/>
    <cellStyle name="20 % - zvýraznenie5 3 6 2 4" xfId="27139"/>
    <cellStyle name="20 % - zvýraznenie5 3 6 3" xfId="3336"/>
    <cellStyle name="20 % - zvýraznenie5 3 6 3 2" xfId="27142"/>
    <cellStyle name="20 % - zvýraznenie5 3 6 4" xfId="3337"/>
    <cellStyle name="20 % - zvýraznenie5 3 6 4 2" xfId="27143"/>
    <cellStyle name="20 % - zvýraznenie5 3 6 5" xfId="27138"/>
    <cellStyle name="20 % - zvýraznenie5 3 7" xfId="3338"/>
    <cellStyle name="20 % - zvýraznenie5 3 7 2" xfId="3339"/>
    <cellStyle name="20 % - zvýraznenie5 3 7 2 2" xfId="3340"/>
    <cellStyle name="20 % - zvýraznenie5 3 7 2 2 2" xfId="27146"/>
    <cellStyle name="20 % - zvýraznenie5 3 7 2 3" xfId="3341"/>
    <cellStyle name="20 % - zvýraznenie5 3 7 2 3 2" xfId="27147"/>
    <cellStyle name="20 % - zvýraznenie5 3 7 2 4" xfId="27145"/>
    <cellStyle name="20 % - zvýraznenie5 3 7 3" xfId="3342"/>
    <cellStyle name="20 % - zvýraznenie5 3 7 3 2" xfId="27148"/>
    <cellStyle name="20 % - zvýraznenie5 3 7 4" xfId="3343"/>
    <cellStyle name="20 % - zvýraznenie5 3 7 4 2" xfId="27149"/>
    <cellStyle name="20 % - zvýraznenie5 3 7 5" xfId="27144"/>
    <cellStyle name="20 % - zvýraznenie5 3 8" xfId="3344"/>
    <cellStyle name="20 % - zvýraznenie5 3 8 2" xfId="3345"/>
    <cellStyle name="20 % - zvýraznenie5 3 8 2 2" xfId="27151"/>
    <cellStyle name="20 % - zvýraznenie5 3 8 3" xfId="3346"/>
    <cellStyle name="20 % - zvýraznenie5 3 8 3 2" xfId="27152"/>
    <cellStyle name="20 % - zvýraznenie5 3 8 4" xfId="27150"/>
    <cellStyle name="20 % - zvýraznenie5 3 9" xfId="3347"/>
    <cellStyle name="20 % - zvýraznenie5 3 9 2" xfId="27153"/>
    <cellStyle name="20 % - zvýraznenie5 4" xfId="3348"/>
    <cellStyle name="20 % - zvýraznenie5 4 10" xfId="27154"/>
    <cellStyle name="20 % - zvýraznenie5 4 2" xfId="3349"/>
    <cellStyle name="20 % - zvýraznenie5 4 2 2" xfId="3350"/>
    <cellStyle name="20 % - zvýraznenie5 4 2 2 2" xfId="3351"/>
    <cellStyle name="20 % - zvýraznenie5 4 2 2 2 2" xfId="3352"/>
    <cellStyle name="20 % - zvýraznenie5 4 2 2 2 2 2" xfId="3353"/>
    <cellStyle name="20 % - zvýraznenie5 4 2 2 2 2 2 2" xfId="3354"/>
    <cellStyle name="20 % - zvýraznenie5 4 2 2 2 2 2 2 2" xfId="27160"/>
    <cellStyle name="20 % - zvýraznenie5 4 2 2 2 2 2 3" xfId="3355"/>
    <cellStyle name="20 % - zvýraznenie5 4 2 2 2 2 2 3 2" xfId="27161"/>
    <cellStyle name="20 % - zvýraznenie5 4 2 2 2 2 2 4" xfId="27159"/>
    <cellStyle name="20 % - zvýraznenie5 4 2 2 2 2 3" xfId="3356"/>
    <cellStyle name="20 % - zvýraznenie5 4 2 2 2 2 3 2" xfId="27162"/>
    <cellStyle name="20 % - zvýraznenie5 4 2 2 2 2 4" xfId="3357"/>
    <cellStyle name="20 % - zvýraznenie5 4 2 2 2 2 4 2" xfId="27163"/>
    <cellStyle name="20 % - zvýraznenie5 4 2 2 2 2 5" xfId="27158"/>
    <cellStyle name="20 % - zvýraznenie5 4 2 2 2 3" xfId="3358"/>
    <cellStyle name="20 % - zvýraznenie5 4 2 2 2 3 2" xfId="3359"/>
    <cellStyle name="20 % - zvýraznenie5 4 2 2 2 3 2 2" xfId="27165"/>
    <cellStyle name="20 % - zvýraznenie5 4 2 2 2 3 3" xfId="3360"/>
    <cellStyle name="20 % - zvýraznenie5 4 2 2 2 3 3 2" xfId="27166"/>
    <cellStyle name="20 % - zvýraznenie5 4 2 2 2 3 4" xfId="27164"/>
    <cellStyle name="20 % - zvýraznenie5 4 2 2 2 4" xfId="3361"/>
    <cellStyle name="20 % - zvýraznenie5 4 2 2 2 4 2" xfId="27167"/>
    <cellStyle name="20 % - zvýraznenie5 4 2 2 2 5" xfId="3362"/>
    <cellStyle name="20 % - zvýraznenie5 4 2 2 2 5 2" xfId="27168"/>
    <cellStyle name="20 % - zvýraznenie5 4 2 2 2 6" xfId="27157"/>
    <cellStyle name="20 % - zvýraznenie5 4 2 2 3" xfId="3363"/>
    <cellStyle name="20 % - zvýraznenie5 4 2 2 3 2" xfId="3364"/>
    <cellStyle name="20 % - zvýraznenie5 4 2 2 3 2 2" xfId="3365"/>
    <cellStyle name="20 % - zvýraznenie5 4 2 2 3 2 2 2" xfId="27171"/>
    <cellStyle name="20 % - zvýraznenie5 4 2 2 3 2 3" xfId="3366"/>
    <cellStyle name="20 % - zvýraznenie5 4 2 2 3 2 3 2" xfId="27172"/>
    <cellStyle name="20 % - zvýraznenie5 4 2 2 3 2 4" xfId="27170"/>
    <cellStyle name="20 % - zvýraznenie5 4 2 2 3 3" xfId="3367"/>
    <cellStyle name="20 % - zvýraznenie5 4 2 2 3 3 2" xfId="27173"/>
    <cellStyle name="20 % - zvýraznenie5 4 2 2 3 4" xfId="3368"/>
    <cellStyle name="20 % - zvýraznenie5 4 2 2 3 4 2" xfId="27174"/>
    <cellStyle name="20 % - zvýraznenie5 4 2 2 3 5" xfId="27169"/>
    <cellStyle name="20 % - zvýraznenie5 4 2 2 4" xfId="3369"/>
    <cellStyle name="20 % - zvýraznenie5 4 2 2 4 2" xfId="3370"/>
    <cellStyle name="20 % - zvýraznenie5 4 2 2 4 2 2" xfId="3371"/>
    <cellStyle name="20 % - zvýraznenie5 4 2 2 4 2 2 2" xfId="27177"/>
    <cellStyle name="20 % - zvýraznenie5 4 2 2 4 2 3" xfId="3372"/>
    <cellStyle name="20 % - zvýraznenie5 4 2 2 4 2 3 2" xfId="27178"/>
    <cellStyle name="20 % - zvýraznenie5 4 2 2 4 2 4" xfId="27176"/>
    <cellStyle name="20 % - zvýraznenie5 4 2 2 4 3" xfId="3373"/>
    <cellStyle name="20 % - zvýraznenie5 4 2 2 4 3 2" xfId="27179"/>
    <cellStyle name="20 % - zvýraznenie5 4 2 2 4 4" xfId="3374"/>
    <cellStyle name="20 % - zvýraznenie5 4 2 2 4 4 2" xfId="27180"/>
    <cellStyle name="20 % - zvýraznenie5 4 2 2 4 5" xfId="27175"/>
    <cellStyle name="20 % - zvýraznenie5 4 2 2 5" xfId="3375"/>
    <cellStyle name="20 % - zvýraznenie5 4 2 2 5 2" xfId="3376"/>
    <cellStyle name="20 % - zvýraznenie5 4 2 2 5 2 2" xfId="27182"/>
    <cellStyle name="20 % - zvýraznenie5 4 2 2 5 3" xfId="3377"/>
    <cellStyle name="20 % - zvýraznenie5 4 2 2 5 3 2" xfId="27183"/>
    <cellStyle name="20 % - zvýraznenie5 4 2 2 5 4" xfId="27181"/>
    <cellStyle name="20 % - zvýraznenie5 4 2 2 6" xfId="3378"/>
    <cellStyle name="20 % - zvýraznenie5 4 2 2 6 2" xfId="27184"/>
    <cellStyle name="20 % - zvýraznenie5 4 2 2 7" xfId="3379"/>
    <cellStyle name="20 % - zvýraznenie5 4 2 2 7 2" xfId="27185"/>
    <cellStyle name="20 % - zvýraznenie5 4 2 2 8" xfId="27156"/>
    <cellStyle name="20 % - zvýraznenie5 4 2 3" xfId="3380"/>
    <cellStyle name="20 % - zvýraznenie5 4 2 3 2" xfId="3381"/>
    <cellStyle name="20 % - zvýraznenie5 4 2 3 2 2" xfId="3382"/>
    <cellStyle name="20 % - zvýraznenie5 4 2 3 2 2 2" xfId="3383"/>
    <cellStyle name="20 % - zvýraznenie5 4 2 3 2 2 2 2" xfId="27189"/>
    <cellStyle name="20 % - zvýraznenie5 4 2 3 2 2 3" xfId="3384"/>
    <cellStyle name="20 % - zvýraznenie5 4 2 3 2 2 3 2" xfId="27190"/>
    <cellStyle name="20 % - zvýraznenie5 4 2 3 2 2 4" xfId="27188"/>
    <cellStyle name="20 % - zvýraznenie5 4 2 3 2 3" xfId="3385"/>
    <cellStyle name="20 % - zvýraznenie5 4 2 3 2 3 2" xfId="27191"/>
    <cellStyle name="20 % - zvýraznenie5 4 2 3 2 4" xfId="3386"/>
    <cellStyle name="20 % - zvýraznenie5 4 2 3 2 4 2" xfId="27192"/>
    <cellStyle name="20 % - zvýraznenie5 4 2 3 2 5" xfId="27187"/>
    <cellStyle name="20 % - zvýraznenie5 4 2 3 3" xfId="3387"/>
    <cellStyle name="20 % - zvýraznenie5 4 2 3 3 2" xfId="3388"/>
    <cellStyle name="20 % - zvýraznenie5 4 2 3 3 2 2" xfId="27194"/>
    <cellStyle name="20 % - zvýraznenie5 4 2 3 3 3" xfId="3389"/>
    <cellStyle name="20 % - zvýraznenie5 4 2 3 3 3 2" xfId="27195"/>
    <cellStyle name="20 % - zvýraznenie5 4 2 3 3 4" xfId="27193"/>
    <cellStyle name="20 % - zvýraznenie5 4 2 3 4" xfId="3390"/>
    <cellStyle name="20 % - zvýraznenie5 4 2 3 4 2" xfId="27196"/>
    <cellStyle name="20 % - zvýraznenie5 4 2 3 5" xfId="3391"/>
    <cellStyle name="20 % - zvýraznenie5 4 2 3 5 2" xfId="27197"/>
    <cellStyle name="20 % - zvýraznenie5 4 2 3 6" xfId="27186"/>
    <cellStyle name="20 % - zvýraznenie5 4 2 4" xfId="3392"/>
    <cellStyle name="20 % - zvýraznenie5 4 2 4 2" xfId="3393"/>
    <cellStyle name="20 % - zvýraznenie5 4 2 4 2 2" xfId="3394"/>
    <cellStyle name="20 % - zvýraznenie5 4 2 4 2 2 2" xfId="27200"/>
    <cellStyle name="20 % - zvýraznenie5 4 2 4 2 3" xfId="3395"/>
    <cellStyle name="20 % - zvýraznenie5 4 2 4 2 3 2" xfId="27201"/>
    <cellStyle name="20 % - zvýraznenie5 4 2 4 2 4" xfId="27199"/>
    <cellStyle name="20 % - zvýraznenie5 4 2 4 3" xfId="3396"/>
    <cellStyle name="20 % - zvýraznenie5 4 2 4 3 2" xfId="27202"/>
    <cellStyle name="20 % - zvýraznenie5 4 2 4 4" xfId="3397"/>
    <cellStyle name="20 % - zvýraznenie5 4 2 4 4 2" xfId="27203"/>
    <cellStyle name="20 % - zvýraznenie5 4 2 4 5" xfId="27198"/>
    <cellStyle name="20 % - zvýraznenie5 4 2 5" xfId="3398"/>
    <cellStyle name="20 % - zvýraznenie5 4 2 5 2" xfId="3399"/>
    <cellStyle name="20 % - zvýraznenie5 4 2 5 2 2" xfId="3400"/>
    <cellStyle name="20 % - zvýraznenie5 4 2 5 2 2 2" xfId="27206"/>
    <cellStyle name="20 % - zvýraznenie5 4 2 5 2 3" xfId="3401"/>
    <cellStyle name="20 % - zvýraznenie5 4 2 5 2 3 2" xfId="27207"/>
    <cellStyle name="20 % - zvýraznenie5 4 2 5 2 4" xfId="27205"/>
    <cellStyle name="20 % - zvýraznenie5 4 2 5 3" xfId="3402"/>
    <cellStyle name="20 % - zvýraznenie5 4 2 5 3 2" xfId="27208"/>
    <cellStyle name="20 % - zvýraznenie5 4 2 5 4" xfId="3403"/>
    <cellStyle name="20 % - zvýraznenie5 4 2 5 4 2" xfId="27209"/>
    <cellStyle name="20 % - zvýraznenie5 4 2 5 5" xfId="27204"/>
    <cellStyle name="20 % - zvýraznenie5 4 2 6" xfId="3404"/>
    <cellStyle name="20 % - zvýraznenie5 4 2 6 2" xfId="3405"/>
    <cellStyle name="20 % - zvýraznenie5 4 2 6 2 2" xfId="27211"/>
    <cellStyle name="20 % - zvýraznenie5 4 2 6 3" xfId="3406"/>
    <cellStyle name="20 % - zvýraznenie5 4 2 6 3 2" xfId="27212"/>
    <cellStyle name="20 % - zvýraznenie5 4 2 6 4" xfId="27210"/>
    <cellStyle name="20 % - zvýraznenie5 4 2 7" xfId="3407"/>
    <cellStyle name="20 % - zvýraznenie5 4 2 7 2" xfId="27213"/>
    <cellStyle name="20 % - zvýraznenie5 4 2 8" xfId="3408"/>
    <cellStyle name="20 % - zvýraznenie5 4 2 8 2" xfId="27214"/>
    <cellStyle name="20 % - zvýraznenie5 4 2 9" xfId="27155"/>
    <cellStyle name="20 % - zvýraznenie5 4 3" xfId="3409"/>
    <cellStyle name="20 % - zvýraznenie5 4 3 2" xfId="3410"/>
    <cellStyle name="20 % - zvýraznenie5 4 3 2 2" xfId="3411"/>
    <cellStyle name="20 % - zvýraznenie5 4 3 2 2 2" xfId="3412"/>
    <cellStyle name="20 % - zvýraznenie5 4 3 2 2 2 2" xfId="3413"/>
    <cellStyle name="20 % - zvýraznenie5 4 3 2 2 2 2 2" xfId="27219"/>
    <cellStyle name="20 % - zvýraznenie5 4 3 2 2 2 3" xfId="3414"/>
    <cellStyle name="20 % - zvýraznenie5 4 3 2 2 2 3 2" xfId="27220"/>
    <cellStyle name="20 % - zvýraznenie5 4 3 2 2 2 4" xfId="27218"/>
    <cellStyle name="20 % - zvýraznenie5 4 3 2 2 3" xfId="3415"/>
    <cellStyle name="20 % - zvýraznenie5 4 3 2 2 3 2" xfId="27221"/>
    <cellStyle name="20 % - zvýraznenie5 4 3 2 2 4" xfId="3416"/>
    <cellStyle name="20 % - zvýraznenie5 4 3 2 2 4 2" xfId="27222"/>
    <cellStyle name="20 % - zvýraznenie5 4 3 2 2 5" xfId="27217"/>
    <cellStyle name="20 % - zvýraznenie5 4 3 2 3" xfId="3417"/>
    <cellStyle name="20 % - zvýraznenie5 4 3 2 3 2" xfId="3418"/>
    <cellStyle name="20 % - zvýraznenie5 4 3 2 3 2 2" xfId="27224"/>
    <cellStyle name="20 % - zvýraznenie5 4 3 2 3 3" xfId="3419"/>
    <cellStyle name="20 % - zvýraznenie5 4 3 2 3 3 2" xfId="27225"/>
    <cellStyle name="20 % - zvýraznenie5 4 3 2 3 4" xfId="27223"/>
    <cellStyle name="20 % - zvýraznenie5 4 3 2 4" xfId="3420"/>
    <cellStyle name="20 % - zvýraznenie5 4 3 2 4 2" xfId="27226"/>
    <cellStyle name="20 % - zvýraznenie5 4 3 2 5" xfId="3421"/>
    <cellStyle name="20 % - zvýraznenie5 4 3 2 5 2" xfId="27227"/>
    <cellStyle name="20 % - zvýraznenie5 4 3 2 6" xfId="27216"/>
    <cellStyle name="20 % - zvýraznenie5 4 3 3" xfId="3422"/>
    <cellStyle name="20 % - zvýraznenie5 4 3 3 2" xfId="3423"/>
    <cellStyle name="20 % - zvýraznenie5 4 3 3 2 2" xfId="3424"/>
    <cellStyle name="20 % - zvýraznenie5 4 3 3 2 2 2" xfId="27230"/>
    <cellStyle name="20 % - zvýraznenie5 4 3 3 2 3" xfId="3425"/>
    <cellStyle name="20 % - zvýraznenie5 4 3 3 2 3 2" xfId="27231"/>
    <cellStyle name="20 % - zvýraznenie5 4 3 3 2 4" xfId="27229"/>
    <cellStyle name="20 % - zvýraznenie5 4 3 3 3" xfId="3426"/>
    <cellStyle name="20 % - zvýraznenie5 4 3 3 3 2" xfId="27232"/>
    <cellStyle name="20 % - zvýraznenie5 4 3 3 4" xfId="3427"/>
    <cellStyle name="20 % - zvýraznenie5 4 3 3 4 2" xfId="27233"/>
    <cellStyle name="20 % - zvýraznenie5 4 3 3 5" xfId="27228"/>
    <cellStyle name="20 % - zvýraznenie5 4 3 4" xfId="3428"/>
    <cellStyle name="20 % - zvýraznenie5 4 3 4 2" xfId="3429"/>
    <cellStyle name="20 % - zvýraznenie5 4 3 4 2 2" xfId="3430"/>
    <cellStyle name="20 % - zvýraznenie5 4 3 4 2 2 2" xfId="27236"/>
    <cellStyle name="20 % - zvýraznenie5 4 3 4 2 3" xfId="3431"/>
    <cellStyle name="20 % - zvýraznenie5 4 3 4 2 3 2" xfId="27237"/>
    <cellStyle name="20 % - zvýraznenie5 4 3 4 2 4" xfId="27235"/>
    <cellStyle name="20 % - zvýraznenie5 4 3 4 3" xfId="3432"/>
    <cellStyle name="20 % - zvýraznenie5 4 3 4 3 2" xfId="27238"/>
    <cellStyle name="20 % - zvýraznenie5 4 3 4 4" xfId="3433"/>
    <cellStyle name="20 % - zvýraznenie5 4 3 4 4 2" xfId="27239"/>
    <cellStyle name="20 % - zvýraznenie5 4 3 4 5" xfId="27234"/>
    <cellStyle name="20 % - zvýraznenie5 4 3 5" xfId="3434"/>
    <cellStyle name="20 % - zvýraznenie5 4 3 5 2" xfId="3435"/>
    <cellStyle name="20 % - zvýraznenie5 4 3 5 2 2" xfId="27241"/>
    <cellStyle name="20 % - zvýraznenie5 4 3 5 3" xfId="3436"/>
    <cellStyle name="20 % - zvýraznenie5 4 3 5 3 2" xfId="27242"/>
    <cellStyle name="20 % - zvýraznenie5 4 3 5 4" xfId="27240"/>
    <cellStyle name="20 % - zvýraznenie5 4 3 6" xfId="3437"/>
    <cellStyle name="20 % - zvýraznenie5 4 3 6 2" xfId="27243"/>
    <cellStyle name="20 % - zvýraznenie5 4 3 7" xfId="3438"/>
    <cellStyle name="20 % - zvýraznenie5 4 3 7 2" xfId="27244"/>
    <cellStyle name="20 % - zvýraznenie5 4 3 8" xfId="27215"/>
    <cellStyle name="20 % - zvýraznenie5 4 4" xfId="3439"/>
    <cellStyle name="20 % - zvýraznenie5 4 4 2" xfId="3440"/>
    <cellStyle name="20 % - zvýraznenie5 4 4 2 2" xfId="3441"/>
    <cellStyle name="20 % - zvýraznenie5 4 4 2 2 2" xfId="3442"/>
    <cellStyle name="20 % - zvýraznenie5 4 4 2 2 2 2" xfId="27248"/>
    <cellStyle name="20 % - zvýraznenie5 4 4 2 2 3" xfId="3443"/>
    <cellStyle name="20 % - zvýraznenie5 4 4 2 2 3 2" xfId="27249"/>
    <cellStyle name="20 % - zvýraznenie5 4 4 2 2 4" xfId="27247"/>
    <cellStyle name="20 % - zvýraznenie5 4 4 2 3" xfId="3444"/>
    <cellStyle name="20 % - zvýraznenie5 4 4 2 3 2" xfId="27250"/>
    <cellStyle name="20 % - zvýraznenie5 4 4 2 4" xfId="3445"/>
    <cellStyle name="20 % - zvýraznenie5 4 4 2 4 2" xfId="27251"/>
    <cellStyle name="20 % - zvýraznenie5 4 4 2 5" xfId="27246"/>
    <cellStyle name="20 % - zvýraznenie5 4 4 3" xfId="3446"/>
    <cellStyle name="20 % - zvýraznenie5 4 4 3 2" xfId="3447"/>
    <cellStyle name="20 % - zvýraznenie5 4 4 3 2 2" xfId="27253"/>
    <cellStyle name="20 % - zvýraznenie5 4 4 3 3" xfId="3448"/>
    <cellStyle name="20 % - zvýraznenie5 4 4 3 3 2" xfId="27254"/>
    <cellStyle name="20 % - zvýraznenie5 4 4 3 4" xfId="27252"/>
    <cellStyle name="20 % - zvýraznenie5 4 4 4" xfId="3449"/>
    <cellStyle name="20 % - zvýraznenie5 4 4 4 2" xfId="27255"/>
    <cellStyle name="20 % - zvýraznenie5 4 4 5" xfId="3450"/>
    <cellStyle name="20 % - zvýraznenie5 4 4 5 2" xfId="27256"/>
    <cellStyle name="20 % - zvýraznenie5 4 4 6" xfId="27245"/>
    <cellStyle name="20 % - zvýraznenie5 4 5" xfId="3451"/>
    <cellStyle name="20 % - zvýraznenie5 4 5 2" xfId="3452"/>
    <cellStyle name="20 % - zvýraznenie5 4 5 2 2" xfId="3453"/>
    <cellStyle name="20 % - zvýraznenie5 4 5 2 2 2" xfId="27259"/>
    <cellStyle name="20 % - zvýraznenie5 4 5 2 3" xfId="3454"/>
    <cellStyle name="20 % - zvýraznenie5 4 5 2 3 2" xfId="27260"/>
    <cellStyle name="20 % - zvýraznenie5 4 5 2 4" xfId="27258"/>
    <cellStyle name="20 % - zvýraznenie5 4 5 3" xfId="3455"/>
    <cellStyle name="20 % - zvýraznenie5 4 5 3 2" xfId="27261"/>
    <cellStyle name="20 % - zvýraznenie5 4 5 4" xfId="3456"/>
    <cellStyle name="20 % - zvýraznenie5 4 5 4 2" xfId="27262"/>
    <cellStyle name="20 % - zvýraznenie5 4 5 5" xfId="27257"/>
    <cellStyle name="20 % - zvýraznenie5 4 6" xfId="3457"/>
    <cellStyle name="20 % - zvýraznenie5 4 6 2" xfId="3458"/>
    <cellStyle name="20 % - zvýraznenie5 4 6 2 2" xfId="3459"/>
    <cellStyle name="20 % - zvýraznenie5 4 6 2 2 2" xfId="27265"/>
    <cellStyle name="20 % - zvýraznenie5 4 6 2 3" xfId="3460"/>
    <cellStyle name="20 % - zvýraznenie5 4 6 2 3 2" xfId="27266"/>
    <cellStyle name="20 % - zvýraznenie5 4 6 2 4" xfId="27264"/>
    <cellStyle name="20 % - zvýraznenie5 4 6 3" xfId="3461"/>
    <cellStyle name="20 % - zvýraznenie5 4 6 3 2" xfId="27267"/>
    <cellStyle name="20 % - zvýraznenie5 4 6 4" xfId="3462"/>
    <cellStyle name="20 % - zvýraznenie5 4 6 4 2" xfId="27268"/>
    <cellStyle name="20 % - zvýraznenie5 4 6 5" xfId="27263"/>
    <cellStyle name="20 % - zvýraznenie5 4 7" xfId="3463"/>
    <cellStyle name="20 % - zvýraznenie5 4 7 2" xfId="3464"/>
    <cellStyle name="20 % - zvýraznenie5 4 7 2 2" xfId="27270"/>
    <cellStyle name="20 % - zvýraznenie5 4 7 3" xfId="3465"/>
    <cellStyle name="20 % - zvýraznenie5 4 7 3 2" xfId="27271"/>
    <cellStyle name="20 % - zvýraznenie5 4 7 4" xfId="27269"/>
    <cellStyle name="20 % - zvýraznenie5 4 8" xfId="3466"/>
    <cellStyle name="20 % - zvýraznenie5 4 8 2" xfId="27272"/>
    <cellStyle name="20 % - zvýraznenie5 4 9" xfId="3467"/>
    <cellStyle name="20 % - zvýraznenie5 4 9 2" xfId="27273"/>
    <cellStyle name="20 % - zvýraznenie5 5" xfId="3468"/>
    <cellStyle name="20 % - zvýraznenie5 5 2" xfId="3469"/>
    <cellStyle name="20 % - zvýraznenie5 5 2 2" xfId="3470"/>
    <cellStyle name="20 % - zvýraznenie5 5 2 2 2" xfId="3471"/>
    <cellStyle name="20 % - zvýraznenie5 5 2 2 2 2" xfId="3472"/>
    <cellStyle name="20 % - zvýraznenie5 5 2 2 2 2 2" xfId="3473"/>
    <cellStyle name="20 % - zvýraznenie5 5 2 2 2 2 2 2" xfId="27279"/>
    <cellStyle name="20 % - zvýraznenie5 5 2 2 2 2 3" xfId="3474"/>
    <cellStyle name="20 % - zvýraznenie5 5 2 2 2 2 3 2" xfId="27280"/>
    <cellStyle name="20 % - zvýraznenie5 5 2 2 2 2 4" xfId="27278"/>
    <cellStyle name="20 % - zvýraznenie5 5 2 2 2 3" xfId="3475"/>
    <cellStyle name="20 % - zvýraznenie5 5 2 2 2 3 2" xfId="27281"/>
    <cellStyle name="20 % - zvýraznenie5 5 2 2 2 4" xfId="3476"/>
    <cellStyle name="20 % - zvýraznenie5 5 2 2 2 4 2" xfId="27282"/>
    <cellStyle name="20 % - zvýraznenie5 5 2 2 2 5" xfId="27277"/>
    <cellStyle name="20 % - zvýraznenie5 5 2 2 3" xfId="3477"/>
    <cellStyle name="20 % - zvýraznenie5 5 2 2 3 2" xfId="3478"/>
    <cellStyle name="20 % - zvýraznenie5 5 2 2 3 2 2" xfId="27284"/>
    <cellStyle name="20 % - zvýraznenie5 5 2 2 3 3" xfId="3479"/>
    <cellStyle name="20 % - zvýraznenie5 5 2 2 3 3 2" xfId="27285"/>
    <cellStyle name="20 % - zvýraznenie5 5 2 2 3 4" xfId="27283"/>
    <cellStyle name="20 % - zvýraznenie5 5 2 2 4" xfId="3480"/>
    <cellStyle name="20 % - zvýraznenie5 5 2 2 4 2" xfId="27286"/>
    <cellStyle name="20 % - zvýraznenie5 5 2 2 5" xfId="3481"/>
    <cellStyle name="20 % - zvýraznenie5 5 2 2 5 2" xfId="27287"/>
    <cellStyle name="20 % - zvýraznenie5 5 2 2 6" xfId="27276"/>
    <cellStyle name="20 % - zvýraznenie5 5 2 3" xfId="3482"/>
    <cellStyle name="20 % - zvýraznenie5 5 2 3 2" xfId="3483"/>
    <cellStyle name="20 % - zvýraznenie5 5 2 3 2 2" xfId="3484"/>
    <cellStyle name="20 % - zvýraznenie5 5 2 3 2 2 2" xfId="27290"/>
    <cellStyle name="20 % - zvýraznenie5 5 2 3 2 3" xfId="3485"/>
    <cellStyle name="20 % - zvýraznenie5 5 2 3 2 3 2" xfId="27291"/>
    <cellStyle name="20 % - zvýraznenie5 5 2 3 2 4" xfId="27289"/>
    <cellStyle name="20 % - zvýraznenie5 5 2 3 3" xfId="3486"/>
    <cellStyle name="20 % - zvýraznenie5 5 2 3 3 2" xfId="27292"/>
    <cellStyle name="20 % - zvýraznenie5 5 2 3 4" xfId="3487"/>
    <cellStyle name="20 % - zvýraznenie5 5 2 3 4 2" xfId="27293"/>
    <cellStyle name="20 % - zvýraznenie5 5 2 3 5" xfId="27288"/>
    <cellStyle name="20 % - zvýraznenie5 5 2 4" xfId="3488"/>
    <cellStyle name="20 % - zvýraznenie5 5 2 4 2" xfId="3489"/>
    <cellStyle name="20 % - zvýraznenie5 5 2 4 2 2" xfId="3490"/>
    <cellStyle name="20 % - zvýraznenie5 5 2 4 2 2 2" xfId="27296"/>
    <cellStyle name="20 % - zvýraznenie5 5 2 4 2 3" xfId="3491"/>
    <cellStyle name="20 % - zvýraznenie5 5 2 4 2 3 2" xfId="27297"/>
    <cellStyle name="20 % - zvýraznenie5 5 2 4 2 4" xfId="27295"/>
    <cellStyle name="20 % - zvýraznenie5 5 2 4 3" xfId="3492"/>
    <cellStyle name="20 % - zvýraznenie5 5 2 4 3 2" xfId="27298"/>
    <cellStyle name="20 % - zvýraznenie5 5 2 4 4" xfId="3493"/>
    <cellStyle name="20 % - zvýraznenie5 5 2 4 4 2" xfId="27299"/>
    <cellStyle name="20 % - zvýraznenie5 5 2 4 5" xfId="27294"/>
    <cellStyle name="20 % - zvýraznenie5 5 2 5" xfId="3494"/>
    <cellStyle name="20 % - zvýraznenie5 5 2 5 2" xfId="3495"/>
    <cellStyle name="20 % - zvýraznenie5 5 2 5 2 2" xfId="27301"/>
    <cellStyle name="20 % - zvýraznenie5 5 2 5 3" xfId="3496"/>
    <cellStyle name="20 % - zvýraznenie5 5 2 5 3 2" xfId="27302"/>
    <cellStyle name="20 % - zvýraznenie5 5 2 5 4" xfId="27300"/>
    <cellStyle name="20 % - zvýraznenie5 5 2 6" xfId="3497"/>
    <cellStyle name="20 % - zvýraznenie5 5 2 6 2" xfId="27303"/>
    <cellStyle name="20 % - zvýraznenie5 5 2 7" xfId="3498"/>
    <cellStyle name="20 % - zvýraznenie5 5 2 7 2" xfId="27304"/>
    <cellStyle name="20 % - zvýraznenie5 5 2 8" xfId="27275"/>
    <cellStyle name="20 % - zvýraznenie5 5 3" xfId="3499"/>
    <cellStyle name="20 % - zvýraznenie5 5 3 2" xfId="3500"/>
    <cellStyle name="20 % - zvýraznenie5 5 3 2 2" xfId="3501"/>
    <cellStyle name="20 % - zvýraznenie5 5 3 2 2 2" xfId="3502"/>
    <cellStyle name="20 % - zvýraznenie5 5 3 2 2 2 2" xfId="27308"/>
    <cellStyle name="20 % - zvýraznenie5 5 3 2 2 3" xfId="3503"/>
    <cellStyle name="20 % - zvýraznenie5 5 3 2 2 3 2" xfId="27309"/>
    <cellStyle name="20 % - zvýraznenie5 5 3 2 2 4" xfId="27307"/>
    <cellStyle name="20 % - zvýraznenie5 5 3 2 3" xfId="3504"/>
    <cellStyle name="20 % - zvýraznenie5 5 3 2 3 2" xfId="27310"/>
    <cellStyle name="20 % - zvýraznenie5 5 3 2 4" xfId="3505"/>
    <cellStyle name="20 % - zvýraznenie5 5 3 2 4 2" xfId="27311"/>
    <cellStyle name="20 % - zvýraznenie5 5 3 2 5" xfId="27306"/>
    <cellStyle name="20 % - zvýraznenie5 5 3 3" xfId="3506"/>
    <cellStyle name="20 % - zvýraznenie5 5 3 3 2" xfId="3507"/>
    <cellStyle name="20 % - zvýraznenie5 5 3 3 2 2" xfId="27313"/>
    <cellStyle name="20 % - zvýraznenie5 5 3 3 3" xfId="3508"/>
    <cellStyle name="20 % - zvýraznenie5 5 3 3 3 2" xfId="27314"/>
    <cellStyle name="20 % - zvýraznenie5 5 3 3 4" xfId="27312"/>
    <cellStyle name="20 % - zvýraznenie5 5 3 4" xfId="3509"/>
    <cellStyle name="20 % - zvýraznenie5 5 3 4 2" xfId="27315"/>
    <cellStyle name="20 % - zvýraznenie5 5 3 5" xfId="3510"/>
    <cellStyle name="20 % - zvýraznenie5 5 3 5 2" xfId="27316"/>
    <cellStyle name="20 % - zvýraznenie5 5 3 6" xfId="27305"/>
    <cellStyle name="20 % - zvýraznenie5 5 4" xfId="3511"/>
    <cellStyle name="20 % - zvýraznenie5 5 4 2" xfId="3512"/>
    <cellStyle name="20 % - zvýraznenie5 5 4 2 2" xfId="3513"/>
    <cellStyle name="20 % - zvýraznenie5 5 4 2 2 2" xfId="27319"/>
    <cellStyle name="20 % - zvýraznenie5 5 4 2 3" xfId="3514"/>
    <cellStyle name="20 % - zvýraznenie5 5 4 2 3 2" xfId="27320"/>
    <cellStyle name="20 % - zvýraznenie5 5 4 2 4" xfId="27318"/>
    <cellStyle name="20 % - zvýraznenie5 5 4 3" xfId="3515"/>
    <cellStyle name="20 % - zvýraznenie5 5 4 3 2" xfId="27321"/>
    <cellStyle name="20 % - zvýraznenie5 5 4 4" xfId="3516"/>
    <cellStyle name="20 % - zvýraznenie5 5 4 4 2" xfId="27322"/>
    <cellStyle name="20 % - zvýraznenie5 5 4 5" xfId="27317"/>
    <cellStyle name="20 % - zvýraznenie5 5 5" xfId="3517"/>
    <cellStyle name="20 % - zvýraznenie5 5 5 2" xfId="3518"/>
    <cellStyle name="20 % - zvýraznenie5 5 5 2 2" xfId="3519"/>
    <cellStyle name="20 % - zvýraznenie5 5 5 2 2 2" xfId="27325"/>
    <cellStyle name="20 % - zvýraznenie5 5 5 2 3" xfId="3520"/>
    <cellStyle name="20 % - zvýraznenie5 5 5 2 3 2" xfId="27326"/>
    <cellStyle name="20 % - zvýraznenie5 5 5 2 4" xfId="27324"/>
    <cellStyle name="20 % - zvýraznenie5 5 5 3" xfId="3521"/>
    <cellStyle name="20 % - zvýraznenie5 5 5 3 2" xfId="27327"/>
    <cellStyle name="20 % - zvýraznenie5 5 5 4" xfId="3522"/>
    <cellStyle name="20 % - zvýraznenie5 5 5 4 2" xfId="27328"/>
    <cellStyle name="20 % - zvýraznenie5 5 5 5" xfId="27323"/>
    <cellStyle name="20 % - zvýraznenie5 5 6" xfId="3523"/>
    <cellStyle name="20 % - zvýraznenie5 5 6 2" xfId="3524"/>
    <cellStyle name="20 % - zvýraznenie5 5 6 2 2" xfId="27330"/>
    <cellStyle name="20 % - zvýraznenie5 5 6 3" xfId="3525"/>
    <cellStyle name="20 % - zvýraznenie5 5 6 3 2" xfId="27331"/>
    <cellStyle name="20 % - zvýraznenie5 5 6 4" xfId="27329"/>
    <cellStyle name="20 % - zvýraznenie5 5 7" xfId="3526"/>
    <cellStyle name="20 % - zvýraznenie5 5 7 2" xfId="27332"/>
    <cellStyle name="20 % - zvýraznenie5 5 8" xfId="3527"/>
    <cellStyle name="20 % - zvýraznenie5 5 8 2" xfId="27333"/>
    <cellStyle name="20 % - zvýraznenie5 5 9" xfId="27274"/>
    <cellStyle name="20 % - zvýraznenie5 6" xfId="3528"/>
    <cellStyle name="20 % - zvýraznenie5 6 2" xfId="3529"/>
    <cellStyle name="20 % - zvýraznenie5 6 2 2" xfId="3530"/>
    <cellStyle name="20 % - zvýraznenie5 6 2 2 2" xfId="3531"/>
    <cellStyle name="20 % - zvýraznenie5 6 2 2 2 2" xfId="3532"/>
    <cellStyle name="20 % - zvýraznenie5 6 2 2 2 2 2" xfId="27338"/>
    <cellStyle name="20 % - zvýraznenie5 6 2 2 2 3" xfId="3533"/>
    <cellStyle name="20 % - zvýraznenie5 6 2 2 2 3 2" xfId="27339"/>
    <cellStyle name="20 % - zvýraznenie5 6 2 2 2 4" xfId="27337"/>
    <cellStyle name="20 % - zvýraznenie5 6 2 2 3" xfId="3534"/>
    <cellStyle name="20 % - zvýraznenie5 6 2 2 3 2" xfId="27340"/>
    <cellStyle name="20 % - zvýraznenie5 6 2 2 4" xfId="3535"/>
    <cellStyle name="20 % - zvýraznenie5 6 2 2 4 2" xfId="27341"/>
    <cellStyle name="20 % - zvýraznenie5 6 2 2 5" xfId="27336"/>
    <cellStyle name="20 % - zvýraznenie5 6 2 3" xfId="3536"/>
    <cellStyle name="20 % - zvýraznenie5 6 2 3 2" xfId="3537"/>
    <cellStyle name="20 % - zvýraznenie5 6 2 3 2 2" xfId="27343"/>
    <cellStyle name="20 % - zvýraznenie5 6 2 3 3" xfId="3538"/>
    <cellStyle name="20 % - zvýraznenie5 6 2 3 3 2" xfId="27344"/>
    <cellStyle name="20 % - zvýraznenie5 6 2 3 4" xfId="27342"/>
    <cellStyle name="20 % - zvýraznenie5 6 2 4" xfId="3539"/>
    <cellStyle name="20 % - zvýraznenie5 6 2 4 2" xfId="27345"/>
    <cellStyle name="20 % - zvýraznenie5 6 2 5" xfId="3540"/>
    <cellStyle name="20 % - zvýraznenie5 6 2 5 2" xfId="27346"/>
    <cellStyle name="20 % - zvýraznenie5 6 2 6" xfId="27335"/>
    <cellStyle name="20 % - zvýraznenie5 6 3" xfId="3541"/>
    <cellStyle name="20 % - zvýraznenie5 6 3 2" xfId="3542"/>
    <cellStyle name="20 % - zvýraznenie5 6 3 2 2" xfId="3543"/>
    <cellStyle name="20 % - zvýraznenie5 6 3 2 2 2" xfId="27349"/>
    <cellStyle name="20 % - zvýraznenie5 6 3 2 3" xfId="3544"/>
    <cellStyle name="20 % - zvýraznenie5 6 3 2 3 2" xfId="27350"/>
    <cellStyle name="20 % - zvýraznenie5 6 3 2 4" xfId="27348"/>
    <cellStyle name="20 % - zvýraznenie5 6 3 3" xfId="3545"/>
    <cellStyle name="20 % - zvýraznenie5 6 3 3 2" xfId="27351"/>
    <cellStyle name="20 % - zvýraznenie5 6 3 4" xfId="3546"/>
    <cellStyle name="20 % - zvýraznenie5 6 3 4 2" xfId="27352"/>
    <cellStyle name="20 % - zvýraznenie5 6 3 5" xfId="27347"/>
    <cellStyle name="20 % - zvýraznenie5 6 4" xfId="3547"/>
    <cellStyle name="20 % - zvýraznenie5 6 4 2" xfId="3548"/>
    <cellStyle name="20 % - zvýraznenie5 6 4 2 2" xfId="3549"/>
    <cellStyle name="20 % - zvýraznenie5 6 4 2 2 2" xfId="27355"/>
    <cellStyle name="20 % - zvýraznenie5 6 4 2 3" xfId="3550"/>
    <cellStyle name="20 % - zvýraznenie5 6 4 2 3 2" xfId="27356"/>
    <cellStyle name="20 % - zvýraznenie5 6 4 2 4" xfId="27354"/>
    <cellStyle name="20 % - zvýraznenie5 6 4 3" xfId="3551"/>
    <cellStyle name="20 % - zvýraznenie5 6 4 3 2" xfId="27357"/>
    <cellStyle name="20 % - zvýraznenie5 6 4 4" xfId="3552"/>
    <cellStyle name="20 % - zvýraznenie5 6 4 4 2" xfId="27358"/>
    <cellStyle name="20 % - zvýraznenie5 6 4 5" xfId="27353"/>
    <cellStyle name="20 % - zvýraznenie5 6 5" xfId="3553"/>
    <cellStyle name="20 % - zvýraznenie5 6 5 2" xfId="3554"/>
    <cellStyle name="20 % - zvýraznenie5 6 5 2 2" xfId="27360"/>
    <cellStyle name="20 % - zvýraznenie5 6 5 3" xfId="3555"/>
    <cellStyle name="20 % - zvýraznenie5 6 5 3 2" xfId="27361"/>
    <cellStyle name="20 % - zvýraznenie5 6 5 4" xfId="27359"/>
    <cellStyle name="20 % - zvýraznenie5 6 6" xfId="3556"/>
    <cellStyle name="20 % - zvýraznenie5 6 6 2" xfId="27362"/>
    <cellStyle name="20 % - zvýraznenie5 6 7" xfId="3557"/>
    <cellStyle name="20 % - zvýraznenie5 6 7 2" xfId="27363"/>
    <cellStyle name="20 % - zvýraznenie5 6 8" xfId="27334"/>
    <cellStyle name="20 % - zvýraznenie5 7" xfId="3558"/>
    <cellStyle name="20 % - zvýraznenie5 7 2" xfId="3559"/>
    <cellStyle name="20 % - zvýraznenie5 7 2 2" xfId="3560"/>
    <cellStyle name="20 % - zvýraznenie5 7 2 2 2" xfId="3561"/>
    <cellStyle name="20 % - zvýraznenie5 7 2 2 2 2" xfId="27367"/>
    <cellStyle name="20 % - zvýraznenie5 7 2 2 3" xfId="3562"/>
    <cellStyle name="20 % - zvýraznenie5 7 2 2 3 2" xfId="27368"/>
    <cellStyle name="20 % - zvýraznenie5 7 2 2 4" xfId="27366"/>
    <cellStyle name="20 % - zvýraznenie5 7 2 3" xfId="3563"/>
    <cellStyle name="20 % - zvýraznenie5 7 2 3 2" xfId="27369"/>
    <cellStyle name="20 % - zvýraznenie5 7 2 4" xfId="3564"/>
    <cellStyle name="20 % - zvýraznenie5 7 2 4 2" xfId="27370"/>
    <cellStyle name="20 % - zvýraznenie5 7 2 5" xfId="27365"/>
    <cellStyle name="20 % - zvýraznenie5 7 3" xfId="3565"/>
    <cellStyle name="20 % - zvýraznenie5 7 3 2" xfId="3566"/>
    <cellStyle name="20 % - zvýraznenie5 7 3 2 2" xfId="27372"/>
    <cellStyle name="20 % - zvýraznenie5 7 3 3" xfId="3567"/>
    <cellStyle name="20 % - zvýraznenie5 7 3 3 2" xfId="27373"/>
    <cellStyle name="20 % - zvýraznenie5 7 3 4" xfId="27371"/>
    <cellStyle name="20 % - zvýraznenie5 7 4" xfId="3568"/>
    <cellStyle name="20 % - zvýraznenie5 7 4 2" xfId="27374"/>
    <cellStyle name="20 % - zvýraznenie5 7 5" xfId="3569"/>
    <cellStyle name="20 % - zvýraznenie5 7 5 2" xfId="27375"/>
    <cellStyle name="20 % - zvýraznenie5 7 6" xfId="27364"/>
    <cellStyle name="20 % - zvýraznenie5 8" xfId="3570"/>
    <cellStyle name="20 % - zvýraznenie5 8 2" xfId="3571"/>
    <cellStyle name="20 % - zvýraznenie5 8 2 2" xfId="3572"/>
    <cellStyle name="20 % - zvýraznenie5 8 2 2 2" xfId="27378"/>
    <cellStyle name="20 % - zvýraznenie5 8 2 3" xfId="3573"/>
    <cellStyle name="20 % - zvýraznenie5 8 2 3 2" xfId="27379"/>
    <cellStyle name="20 % - zvýraznenie5 8 2 4" xfId="27377"/>
    <cellStyle name="20 % - zvýraznenie5 8 3" xfId="3574"/>
    <cellStyle name="20 % - zvýraznenie5 8 3 2" xfId="27380"/>
    <cellStyle name="20 % - zvýraznenie5 8 4" xfId="3575"/>
    <cellStyle name="20 % - zvýraznenie5 8 4 2" xfId="27381"/>
    <cellStyle name="20 % - zvýraznenie5 8 5" xfId="27376"/>
    <cellStyle name="20 % - zvýraznenie5 9" xfId="3576"/>
    <cellStyle name="20 % - zvýraznenie5 9 2" xfId="3577"/>
    <cellStyle name="20 % - zvýraznenie5 9 2 2" xfId="3578"/>
    <cellStyle name="20 % - zvýraznenie5 9 2 2 2" xfId="27384"/>
    <cellStyle name="20 % - zvýraznenie5 9 2 3" xfId="3579"/>
    <cellStyle name="20 % - zvýraznenie5 9 2 3 2" xfId="27385"/>
    <cellStyle name="20 % - zvýraznenie5 9 2 4" xfId="27383"/>
    <cellStyle name="20 % - zvýraznenie5 9 3" xfId="3580"/>
    <cellStyle name="20 % - zvýraznenie5 9 3 2" xfId="27386"/>
    <cellStyle name="20 % - zvýraznenie5 9 4" xfId="3581"/>
    <cellStyle name="20 % - zvýraznenie5 9 4 2" xfId="27387"/>
    <cellStyle name="20 % - zvýraznenie5 9 5" xfId="27382"/>
    <cellStyle name="20 % - zvýraznenie6 10" xfId="3582"/>
    <cellStyle name="20 % - zvýraznenie6 11" xfId="3583"/>
    <cellStyle name="20 % - zvýraznenie6 11 2" xfId="3584"/>
    <cellStyle name="20 % - zvýraznenie6 11 2 2" xfId="27389"/>
    <cellStyle name="20 % - zvýraznenie6 11 3" xfId="3585"/>
    <cellStyle name="20 % - zvýraznenie6 11 3 2" xfId="27390"/>
    <cellStyle name="20 % - zvýraznenie6 11 4" xfId="27388"/>
    <cellStyle name="20 % - zvýraznenie6 12" xfId="3586"/>
    <cellStyle name="20 % - zvýraznenie6 12 2" xfId="27391"/>
    <cellStyle name="20 % - zvýraznenie6 2" xfId="3587"/>
    <cellStyle name="20 % - zvýraznenie6 2 10" xfId="3588"/>
    <cellStyle name="20 % - zvýraznenie6 2 10 2" xfId="27393"/>
    <cellStyle name="20 % - zvýraznenie6 2 11" xfId="27392"/>
    <cellStyle name="20 % - zvýraznenie6 2 2" xfId="3589"/>
    <cellStyle name="20 % - zvýraznenie6 2 2 10" xfId="27394"/>
    <cellStyle name="20 % - zvýraznenie6 2 2 2" xfId="3590"/>
    <cellStyle name="20 % - zvýraznenie6 2 2 2 2" xfId="3591"/>
    <cellStyle name="20 % - zvýraznenie6 2 2 2 2 2" xfId="3592"/>
    <cellStyle name="20 % - zvýraznenie6 2 2 2 2 2 2" xfId="3593"/>
    <cellStyle name="20 % - zvýraznenie6 2 2 2 2 2 2 2" xfId="3594"/>
    <cellStyle name="20 % - zvýraznenie6 2 2 2 2 2 2 2 2" xfId="3595"/>
    <cellStyle name="20 % - zvýraznenie6 2 2 2 2 2 2 2 2 2" xfId="27400"/>
    <cellStyle name="20 % - zvýraznenie6 2 2 2 2 2 2 2 3" xfId="3596"/>
    <cellStyle name="20 % - zvýraznenie6 2 2 2 2 2 2 2 3 2" xfId="27401"/>
    <cellStyle name="20 % - zvýraznenie6 2 2 2 2 2 2 2 4" xfId="27399"/>
    <cellStyle name="20 % - zvýraznenie6 2 2 2 2 2 2 3" xfId="3597"/>
    <cellStyle name="20 % - zvýraznenie6 2 2 2 2 2 2 3 2" xfId="27402"/>
    <cellStyle name="20 % - zvýraznenie6 2 2 2 2 2 2 4" xfId="3598"/>
    <cellStyle name="20 % - zvýraznenie6 2 2 2 2 2 2 4 2" xfId="27403"/>
    <cellStyle name="20 % - zvýraznenie6 2 2 2 2 2 2 5" xfId="27398"/>
    <cellStyle name="20 % - zvýraznenie6 2 2 2 2 2 3" xfId="3599"/>
    <cellStyle name="20 % - zvýraznenie6 2 2 2 2 2 3 2" xfId="3600"/>
    <cellStyle name="20 % - zvýraznenie6 2 2 2 2 2 3 2 2" xfId="27405"/>
    <cellStyle name="20 % - zvýraznenie6 2 2 2 2 2 3 3" xfId="3601"/>
    <cellStyle name="20 % - zvýraznenie6 2 2 2 2 2 3 3 2" xfId="27406"/>
    <cellStyle name="20 % - zvýraznenie6 2 2 2 2 2 3 4" xfId="27404"/>
    <cellStyle name="20 % - zvýraznenie6 2 2 2 2 2 4" xfId="3602"/>
    <cellStyle name="20 % - zvýraznenie6 2 2 2 2 2 4 2" xfId="27407"/>
    <cellStyle name="20 % - zvýraznenie6 2 2 2 2 2 5" xfId="3603"/>
    <cellStyle name="20 % - zvýraznenie6 2 2 2 2 2 5 2" xfId="27408"/>
    <cellStyle name="20 % - zvýraznenie6 2 2 2 2 2 6" xfId="27397"/>
    <cellStyle name="20 % - zvýraznenie6 2 2 2 2 3" xfId="3604"/>
    <cellStyle name="20 % - zvýraznenie6 2 2 2 2 3 2" xfId="3605"/>
    <cellStyle name="20 % - zvýraznenie6 2 2 2 2 3 2 2" xfId="3606"/>
    <cellStyle name="20 % - zvýraznenie6 2 2 2 2 3 2 2 2" xfId="27411"/>
    <cellStyle name="20 % - zvýraznenie6 2 2 2 2 3 2 3" xfId="3607"/>
    <cellStyle name="20 % - zvýraznenie6 2 2 2 2 3 2 3 2" xfId="27412"/>
    <cellStyle name="20 % - zvýraznenie6 2 2 2 2 3 2 4" xfId="27410"/>
    <cellStyle name="20 % - zvýraznenie6 2 2 2 2 3 3" xfId="3608"/>
    <cellStyle name="20 % - zvýraznenie6 2 2 2 2 3 3 2" xfId="27413"/>
    <cellStyle name="20 % - zvýraznenie6 2 2 2 2 3 4" xfId="3609"/>
    <cellStyle name="20 % - zvýraznenie6 2 2 2 2 3 4 2" xfId="27414"/>
    <cellStyle name="20 % - zvýraznenie6 2 2 2 2 3 5" xfId="27409"/>
    <cellStyle name="20 % - zvýraznenie6 2 2 2 2 4" xfId="3610"/>
    <cellStyle name="20 % - zvýraznenie6 2 2 2 2 4 2" xfId="3611"/>
    <cellStyle name="20 % - zvýraznenie6 2 2 2 2 4 2 2" xfId="3612"/>
    <cellStyle name="20 % - zvýraznenie6 2 2 2 2 4 2 2 2" xfId="27417"/>
    <cellStyle name="20 % - zvýraznenie6 2 2 2 2 4 2 3" xfId="3613"/>
    <cellStyle name="20 % - zvýraznenie6 2 2 2 2 4 2 3 2" xfId="27418"/>
    <cellStyle name="20 % - zvýraznenie6 2 2 2 2 4 2 4" xfId="27416"/>
    <cellStyle name="20 % - zvýraznenie6 2 2 2 2 4 3" xfId="3614"/>
    <cellStyle name="20 % - zvýraznenie6 2 2 2 2 4 3 2" xfId="27419"/>
    <cellStyle name="20 % - zvýraznenie6 2 2 2 2 4 4" xfId="3615"/>
    <cellStyle name="20 % - zvýraznenie6 2 2 2 2 4 4 2" xfId="27420"/>
    <cellStyle name="20 % - zvýraznenie6 2 2 2 2 4 5" xfId="27415"/>
    <cellStyle name="20 % - zvýraznenie6 2 2 2 2 5" xfId="3616"/>
    <cellStyle name="20 % - zvýraznenie6 2 2 2 2 5 2" xfId="3617"/>
    <cellStyle name="20 % - zvýraznenie6 2 2 2 2 5 2 2" xfId="27422"/>
    <cellStyle name="20 % - zvýraznenie6 2 2 2 2 5 3" xfId="3618"/>
    <cellStyle name="20 % - zvýraznenie6 2 2 2 2 5 3 2" xfId="27423"/>
    <cellStyle name="20 % - zvýraznenie6 2 2 2 2 5 4" xfId="27421"/>
    <cellStyle name="20 % - zvýraznenie6 2 2 2 2 6" xfId="3619"/>
    <cellStyle name="20 % - zvýraznenie6 2 2 2 2 6 2" xfId="27424"/>
    <cellStyle name="20 % - zvýraznenie6 2 2 2 2 7" xfId="3620"/>
    <cellStyle name="20 % - zvýraznenie6 2 2 2 2 7 2" xfId="27425"/>
    <cellStyle name="20 % - zvýraznenie6 2 2 2 2 8" xfId="27396"/>
    <cellStyle name="20 % - zvýraznenie6 2 2 2 3" xfId="3621"/>
    <cellStyle name="20 % - zvýraznenie6 2 2 2 3 2" xfId="3622"/>
    <cellStyle name="20 % - zvýraznenie6 2 2 2 3 2 2" xfId="3623"/>
    <cellStyle name="20 % - zvýraznenie6 2 2 2 3 2 2 2" xfId="3624"/>
    <cellStyle name="20 % - zvýraznenie6 2 2 2 3 2 2 2 2" xfId="27429"/>
    <cellStyle name="20 % - zvýraznenie6 2 2 2 3 2 2 3" xfId="3625"/>
    <cellStyle name="20 % - zvýraznenie6 2 2 2 3 2 2 3 2" xfId="27430"/>
    <cellStyle name="20 % - zvýraznenie6 2 2 2 3 2 2 4" xfId="27428"/>
    <cellStyle name="20 % - zvýraznenie6 2 2 2 3 2 3" xfId="3626"/>
    <cellStyle name="20 % - zvýraznenie6 2 2 2 3 2 3 2" xfId="27431"/>
    <cellStyle name="20 % - zvýraznenie6 2 2 2 3 2 4" xfId="3627"/>
    <cellStyle name="20 % - zvýraznenie6 2 2 2 3 2 4 2" xfId="27432"/>
    <cellStyle name="20 % - zvýraznenie6 2 2 2 3 2 5" xfId="27427"/>
    <cellStyle name="20 % - zvýraznenie6 2 2 2 3 3" xfId="3628"/>
    <cellStyle name="20 % - zvýraznenie6 2 2 2 3 3 2" xfId="3629"/>
    <cellStyle name="20 % - zvýraznenie6 2 2 2 3 3 2 2" xfId="27434"/>
    <cellStyle name="20 % - zvýraznenie6 2 2 2 3 3 3" xfId="3630"/>
    <cellStyle name="20 % - zvýraznenie6 2 2 2 3 3 3 2" xfId="27435"/>
    <cellStyle name="20 % - zvýraznenie6 2 2 2 3 3 4" xfId="27433"/>
    <cellStyle name="20 % - zvýraznenie6 2 2 2 3 4" xfId="3631"/>
    <cellStyle name="20 % - zvýraznenie6 2 2 2 3 4 2" xfId="27436"/>
    <cellStyle name="20 % - zvýraznenie6 2 2 2 3 5" xfId="3632"/>
    <cellStyle name="20 % - zvýraznenie6 2 2 2 3 5 2" xfId="27437"/>
    <cellStyle name="20 % - zvýraznenie6 2 2 2 3 6" xfId="27426"/>
    <cellStyle name="20 % - zvýraznenie6 2 2 2 4" xfId="3633"/>
    <cellStyle name="20 % - zvýraznenie6 2 2 2 4 2" xfId="3634"/>
    <cellStyle name="20 % - zvýraznenie6 2 2 2 4 2 2" xfId="3635"/>
    <cellStyle name="20 % - zvýraznenie6 2 2 2 4 2 2 2" xfId="27440"/>
    <cellStyle name="20 % - zvýraznenie6 2 2 2 4 2 3" xfId="3636"/>
    <cellStyle name="20 % - zvýraznenie6 2 2 2 4 2 3 2" xfId="27441"/>
    <cellStyle name="20 % - zvýraznenie6 2 2 2 4 2 4" xfId="27439"/>
    <cellStyle name="20 % - zvýraznenie6 2 2 2 4 3" xfId="3637"/>
    <cellStyle name="20 % - zvýraznenie6 2 2 2 4 3 2" xfId="27442"/>
    <cellStyle name="20 % - zvýraznenie6 2 2 2 4 4" xfId="3638"/>
    <cellStyle name="20 % - zvýraznenie6 2 2 2 4 4 2" xfId="27443"/>
    <cellStyle name="20 % - zvýraznenie6 2 2 2 4 5" xfId="27438"/>
    <cellStyle name="20 % - zvýraznenie6 2 2 2 5" xfId="3639"/>
    <cellStyle name="20 % - zvýraznenie6 2 2 2 5 2" xfId="3640"/>
    <cellStyle name="20 % - zvýraznenie6 2 2 2 5 2 2" xfId="3641"/>
    <cellStyle name="20 % - zvýraznenie6 2 2 2 5 2 2 2" xfId="27446"/>
    <cellStyle name="20 % - zvýraznenie6 2 2 2 5 2 3" xfId="3642"/>
    <cellStyle name="20 % - zvýraznenie6 2 2 2 5 2 3 2" xfId="27447"/>
    <cellStyle name="20 % - zvýraznenie6 2 2 2 5 2 4" xfId="27445"/>
    <cellStyle name="20 % - zvýraznenie6 2 2 2 5 3" xfId="3643"/>
    <cellStyle name="20 % - zvýraznenie6 2 2 2 5 3 2" xfId="27448"/>
    <cellStyle name="20 % - zvýraznenie6 2 2 2 5 4" xfId="3644"/>
    <cellStyle name="20 % - zvýraznenie6 2 2 2 5 4 2" xfId="27449"/>
    <cellStyle name="20 % - zvýraznenie6 2 2 2 5 5" xfId="27444"/>
    <cellStyle name="20 % - zvýraznenie6 2 2 2 6" xfId="3645"/>
    <cellStyle name="20 % - zvýraznenie6 2 2 2 6 2" xfId="3646"/>
    <cellStyle name="20 % - zvýraznenie6 2 2 2 6 2 2" xfId="27451"/>
    <cellStyle name="20 % - zvýraznenie6 2 2 2 6 3" xfId="3647"/>
    <cellStyle name="20 % - zvýraznenie6 2 2 2 6 3 2" xfId="27452"/>
    <cellStyle name="20 % - zvýraznenie6 2 2 2 6 4" xfId="27450"/>
    <cellStyle name="20 % - zvýraznenie6 2 2 2 7" xfId="3648"/>
    <cellStyle name="20 % - zvýraznenie6 2 2 2 7 2" xfId="27453"/>
    <cellStyle name="20 % - zvýraznenie6 2 2 2 8" xfId="3649"/>
    <cellStyle name="20 % - zvýraznenie6 2 2 2 8 2" xfId="27454"/>
    <cellStyle name="20 % - zvýraznenie6 2 2 2 9" xfId="27395"/>
    <cellStyle name="20 % - zvýraznenie6 2 2 3" xfId="3650"/>
    <cellStyle name="20 % - zvýraznenie6 2 2 3 2" xfId="3651"/>
    <cellStyle name="20 % - zvýraznenie6 2 2 3 2 2" xfId="3652"/>
    <cellStyle name="20 % - zvýraznenie6 2 2 3 2 2 2" xfId="3653"/>
    <cellStyle name="20 % - zvýraznenie6 2 2 3 2 2 2 2" xfId="3654"/>
    <cellStyle name="20 % - zvýraznenie6 2 2 3 2 2 2 2 2" xfId="27459"/>
    <cellStyle name="20 % - zvýraznenie6 2 2 3 2 2 2 3" xfId="3655"/>
    <cellStyle name="20 % - zvýraznenie6 2 2 3 2 2 2 3 2" xfId="27460"/>
    <cellStyle name="20 % - zvýraznenie6 2 2 3 2 2 2 4" xfId="27458"/>
    <cellStyle name="20 % - zvýraznenie6 2 2 3 2 2 3" xfId="3656"/>
    <cellStyle name="20 % - zvýraznenie6 2 2 3 2 2 3 2" xfId="27461"/>
    <cellStyle name="20 % - zvýraznenie6 2 2 3 2 2 4" xfId="3657"/>
    <cellStyle name="20 % - zvýraznenie6 2 2 3 2 2 4 2" xfId="27462"/>
    <cellStyle name="20 % - zvýraznenie6 2 2 3 2 2 5" xfId="27457"/>
    <cellStyle name="20 % - zvýraznenie6 2 2 3 2 3" xfId="3658"/>
    <cellStyle name="20 % - zvýraznenie6 2 2 3 2 3 2" xfId="3659"/>
    <cellStyle name="20 % - zvýraznenie6 2 2 3 2 3 2 2" xfId="27464"/>
    <cellStyle name="20 % - zvýraznenie6 2 2 3 2 3 3" xfId="3660"/>
    <cellStyle name="20 % - zvýraznenie6 2 2 3 2 3 3 2" xfId="27465"/>
    <cellStyle name="20 % - zvýraznenie6 2 2 3 2 3 4" xfId="27463"/>
    <cellStyle name="20 % - zvýraznenie6 2 2 3 2 4" xfId="3661"/>
    <cellStyle name="20 % - zvýraznenie6 2 2 3 2 4 2" xfId="27466"/>
    <cellStyle name="20 % - zvýraznenie6 2 2 3 2 5" xfId="3662"/>
    <cellStyle name="20 % - zvýraznenie6 2 2 3 2 5 2" xfId="27467"/>
    <cellStyle name="20 % - zvýraznenie6 2 2 3 2 6" xfId="27456"/>
    <cellStyle name="20 % - zvýraznenie6 2 2 3 3" xfId="3663"/>
    <cellStyle name="20 % - zvýraznenie6 2 2 3 3 2" xfId="3664"/>
    <cellStyle name="20 % - zvýraznenie6 2 2 3 3 2 2" xfId="3665"/>
    <cellStyle name="20 % - zvýraznenie6 2 2 3 3 2 2 2" xfId="27470"/>
    <cellStyle name="20 % - zvýraznenie6 2 2 3 3 2 3" xfId="3666"/>
    <cellStyle name="20 % - zvýraznenie6 2 2 3 3 2 3 2" xfId="27471"/>
    <cellStyle name="20 % - zvýraznenie6 2 2 3 3 2 4" xfId="27469"/>
    <cellStyle name="20 % - zvýraznenie6 2 2 3 3 3" xfId="3667"/>
    <cellStyle name="20 % - zvýraznenie6 2 2 3 3 3 2" xfId="27472"/>
    <cellStyle name="20 % - zvýraznenie6 2 2 3 3 4" xfId="3668"/>
    <cellStyle name="20 % - zvýraznenie6 2 2 3 3 4 2" xfId="27473"/>
    <cellStyle name="20 % - zvýraznenie6 2 2 3 3 5" xfId="27468"/>
    <cellStyle name="20 % - zvýraznenie6 2 2 3 4" xfId="3669"/>
    <cellStyle name="20 % - zvýraznenie6 2 2 3 4 2" xfId="3670"/>
    <cellStyle name="20 % - zvýraznenie6 2 2 3 4 2 2" xfId="3671"/>
    <cellStyle name="20 % - zvýraznenie6 2 2 3 4 2 2 2" xfId="27476"/>
    <cellStyle name="20 % - zvýraznenie6 2 2 3 4 2 3" xfId="3672"/>
    <cellStyle name="20 % - zvýraznenie6 2 2 3 4 2 3 2" xfId="27477"/>
    <cellStyle name="20 % - zvýraznenie6 2 2 3 4 2 4" xfId="27475"/>
    <cellStyle name="20 % - zvýraznenie6 2 2 3 4 3" xfId="3673"/>
    <cellStyle name="20 % - zvýraznenie6 2 2 3 4 3 2" xfId="27478"/>
    <cellStyle name="20 % - zvýraznenie6 2 2 3 4 4" xfId="3674"/>
    <cellStyle name="20 % - zvýraznenie6 2 2 3 4 4 2" xfId="27479"/>
    <cellStyle name="20 % - zvýraznenie6 2 2 3 4 5" xfId="27474"/>
    <cellStyle name="20 % - zvýraznenie6 2 2 3 5" xfId="3675"/>
    <cellStyle name="20 % - zvýraznenie6 2 2 3 5 2" xfId="3676"/>
    <cellStyle name="20 % - zvýraznenie6 2 2 3 5 2 2" xfId="27481"/>
    <cellStyle name="20 % - zvýraznenie6 2 2 3 5 3" xfId="3677"/>
    <cellStyle name="20 % - zvýraznenie6 2 2 3 5 3 2" xfId="27482"/>
    <cellStyle name="20 % - zvýraznenie6 2 2 3 5 4" xfId="27480"/>
    <cellStyle name="20 % - zvýraznenie6 2 2 3 6" xfId="3678"/>
    <cellStyle name="20 % - zvýraznenie6 2 2 3 6 2" xfId="27483"/>
    <cellStyle name="20 % - zvýraznenie6 2 2 3 7" xfId="3679"/>
    <cellStyle name="20 % - zvýraznenie6 2 2 3 7 2" xfId="27484"/>
    <cellStyle name="20 % - zvýraznenie6 2 2 3 8" xfId="27455"/>
    <cellStyle name="20 % - zvýraznenie6 2 2 4" xfId="3680"/>
    <cellStyle name="20 % - zvýraznenie6 2 2 4 2" xfId="3681"/>
    <cellStyle name="20 % - zvýraznenie6 2 2 4 2 2" xfId="3682"/>
    <cellStyle name="20 % - zvýraznenie6 2 2 4 2 2 2" xfId="3683"/>
    <cellStyle name="20 % - zvýraznenie6 2 2 4 2 2 2 2" xfId="27488"/>
    <cellStyle name="20 % - zvýraznenie6 2 2 4 2 2 3" xfId="3684"/>
    <cellStyle name="20 % - zvýraznenie6 2 2 4 2 2 3 2" xfId="27489"/>
    <cellStyle name="20 % - zvýraznenie6 2 2 4 2 2 4" xfId="27487"/>
    <cellStyle name="20 % - zvýraznenie6 2 2 4 2 3" xfId="3685"/>
    <cellStyle name="20 % - zvýraznenie6 2 2 4 2 3 2" xfId="27490"/>
    <cellStyle name="20 % - zvýraznenie6 2 2 4 2 4" xfId="3686"/>
    <cellStyle name="20 % - zvýraznenie6 2 2 4 2 4 2" xfId="27491"/>
    <cellStyle name="20 % - zvýraznenie6 2 2 4 2 5" xfId="27486"/>
    <cellStyle name="20 % - zvýraznenie6 2 2 4 3" xfId="3687"/>
    <cellStyle name="20 % - zvýraznenie6 2 2 4 3 2" xfId="3688"/>
    <cellStyle name="20 % - zvýraznenie6 2 2 4 3 2 2" xfId="27493"/>
    <cellStyle name="20 % - zvýraznenie6 2 2 4 3 3" xfId="3689"/>
    <cellStyle name="20 % - zvýraznenie6 2 2 4 3 3 2" xfId="27494"/>
    <cellStyle name="20 % - zvýraznenie6 2 2 4 3 4" xfId="27492"/>
    <cellStyle name="20 % - zvýraznenie6 2 2 4 4" xfId="3690"/>
    <cellStyle name="20 % - zvýraznenie6 2 2 4 4 2" xfId="27495"/>
    <cellStyle name="20 % - zvýraznenie6 2 2 4 5" xfId="3691"/>
    <cellStyle name="20 % - zvýraznenie6 2 2 4 5 2" xfId="27496"/>
    <cellStyle name="20 % - zvýraznenie6 2 2 4 6" xfId="27485"/>
    <cellStyle name="20 % - zvýraznenie6 2 2 5" xfId="3692"/>
    <cellStyle name="20 % - zvýraznenie6 2 2 5 2" xfId="3693"/>
    <cellStyle name="20 % - zvýraznenie6 2 2 5 2 2" xfId="3694"/>
    <cellStyle name="20 % - zvýraznenie6 2 2 5 2 2 2" xfId="27499"/>
    <cellStyle name="20 % - zvýraznenie6 2 2 5 2 3" xfId="3695"/>
    <cellStyle name="20 % - zvýraznenie6 2 2 5 2 3 2" xfId="27500"/>
    <cellStyle name="20 % - zvýraznenie6 2 2 5 2 4" xfId="27498"/>
    <cellStyle name="20 % - zvýraznenie6 2 2 5 3" xfId="3696"/>
    <cellStyle name="20 % - zvýraznenie6 2 2 5 3 2" xfId="27501"/>
    <cellStyle name="20 % - zvýraznenie6 2 2 5 4" xfId="3697"/>
    <cellStyle name="20 % - zvýraznenie6 2 2 5 4 2" xfId="27502"/>
    <cellStyle name="20 % - zvýraznenie6 2 2 5 5" xfId="27497"/>
    <cellStyle name="20 % - zvýraznenie6 2 2 6" xfId="3698"/>
    <cellStyle name="20 % - zvýraznenie6 2 2 6 2" xfId="3699"/>
    <cellStyle name="20 % - zvýraznenie6 2 2 6 2 2" xfId="3700"/>
    <cellStyle name="20 % - zvýraznenie6 2 2 6 2 2 2" xfId="27505"/>
    <cellStyle name="20 % - zvýraznenie6 2 2 6 2 3" xfId="3701"/>
    <cellStyle name="20 % - zvýraznenie6 2 2 6 2 3 2" xfId="27506"/>
    <cellStyle name="20 % - zvýraznenie6 2 2 6 2 4" xfId="27504"/>
    <cellStyle name="20 % - zvýraznenie6 2 2 6 3" xfId="3702"/>
    <cellStyle name="20 % - zvýraznenie6 2 2 6 3 2" xfId="27507"/>
    <cellStyle name="20 % - zvýraznenie6 2 2 6 4" xfId="3703"/>
    <cellStyle name="20 % - zvýraznenie6 2 2 6 4 2" xfId="27508"/>
    <cellStyle name="20 % - zvýraznenie6 2 2 6 5" xfId="27503"/>
    <cellStyle name="20 % - zvýraznenie6 2 2 7" xfId="3704"/>
    <cellStyle name="20 % - zvýraznenie6 2 2 7 2" xfId="3705"/>
    <cellStyle name="20 % - zvýraznenie6 2 2 7 2 2" xfId="27510"/>
    <cellStyle name="20 % - zvýraznenie6 2 2 7 3" xfId="3706"/>
    <cellStyle name="20 % - zvýraznenie6 2 2 7 3 2" xfId="27511"/>
    <cellStyle name="20 % - zvýraznenie6 2 2 7 4" xfId="27509"/>
    <cellStyle name="20 % - zvýraznenie6 2 2 8" xfId="3707"/>
    <cellStyle name="20 % - zvýraznenie6 2 2 8 2" xfId="27512"/>
    <cellStyle name="20 % - zvýraznenie6 2 2 9" xfId="3708"/>
    <cellStyle name="20 % - zvýraznenie6 2 2 9 2" xfId="27513"/>
    <cellStyle name="20 % - zvýraznenie6 2 3" xfId="3709"/>
    <cellStyle name="20 % - zvýraznenie6 2 3 2" xfId="3710"/>
    <cellStyle name="20 % - zvýraznenie6 2 3 2 2" xfId="3711"/>
    <cellStyle name="20 % - zvýraznenie6 2 3 2 2 2" xfId="3712"/>
    <cellStyle name="20 % - zvýraznenie6 2 3 2 2 2 2" xfId="3713"/>
    <cellStyle name="20 % - zvýraznenie6 2 3 2 2 2 2 2" xfId="3714"/>
    <cellStyle name="20 % - zvýraznenie6 2 3 2 2 2 2 2 2" xfId="27519"/>
    <cellStyle name="20 % - zvýraznenie6 2 3 2 2 2 2 3" xfId="3715"/>
    <cellStyle name="20 % - zvýraznenie6 2 3 2 2 2 2 3 2" xfId="27520"/>
    <cellStyle name="20 % - zvýraznenie6 2 3 2 2 2 2 4" xfId="27518"/>
    <cellStyle name="20 % - zvýraznenie6 2 3 2 2 2 3" xfId="3716"/>
    <cellStyle name="20 % - zvýraznenie6 2 3 2 2 2 3 2" xfId="27521"/>
    <cellStyle name="20 % - zvýraznenie6 2 3 2 2 2 4" xfId="3717"/>
    <cellStyle name="20 % - zvýraznenie6 2 3 2 2 2 4 2" xfId="27522"/>
    <cellStyle name="20 % - zvýraznenie6 2 3 2 2 2 5" xfId="27517"/>
    <cellStyle name="20 % - zvýraznenie6 2 3 2 2 3" xfId="3718"/>
    <cellStyle name="20 % - zvýraznenie6 2 3 2 2 3 2" xfId="3719"/>
    <cellStyle name="20 % - zvýraznenie6 2 3 2 2 3 2 2" xfId="27524"/>
    <cellStyle name="20 % - zvýraznenie6 2 3 2 2 3 3" xfId="3720"/>
    <cellStyle name="20 % - zvýraznenie6 2 3 2 2 3 3 2" xfId="27525"/>
    <cellStyle name="20 % - zvýraznenie6 2 3 2 2 3 4" xfId="27523"/>
    <cellStyle name="20 % - zvýraznenie6 2 3 2 2 4" xfId="3721"/>
    <cellStyle name="20 % - zvýraznenie6 2 3 2 2 4 2" xfId="27526"/>
    <cellStyle name="20 % - zvýraznenie6 2 3 2 2 5" xfId="3722"/>
    <cellStyle name="20 % - zvýraznenie6 2 3 2 2 5 2" xfId="27527"/>
    <cellStyle name="20 % - zvýraznenie6 2 3 2 2 6" xfId="27516"/>
    <cellStyle name="20 % - zvýraznenie6 2 3 2 3" xfId="3723"/>
    <cellStyle name="20 % - zvýraznenie6 2 3 2 3 2" xfId="3724"/>
    <cellStyle name="20 % - zvýraznenie6 2 3 2 3 2 2" xfId="3725"/>
    <cellStyle name="20 % - zvýraznenie6 2 3 2 3 2 2 2" xfId="27530"/>
    <cellStyle name="20 % - zvýraznenie6 2 3 2 3 2 3" xfId="3726"/>
    <cellStyle name="20 % - zvýraznenie6 2 3 2 3 2 3 2" xfId="27531"/>
    <cellStyle name="20 % - zvýraznenie6 2 3 2 3 2 4" xfId="27529"/>
    <cellStyle name="20 % - zvýraznenie6 2 3 2 3 3" xfId="3727"/>
    <cellStyle name="20 % - zvýraznenie6 2 3 2 3 3 2" xfId="27532"/>
    <cellStyle name="20 % - zvýraznenie6 2 3 2 3 4" xfId="3728"/>
    <cellStyle name="20 % - zvýraznenie6 2 3 2 3 4 2" xfId="27533"/>
    <cellStyle name="20 % - zvýraznenie6 2 3 2 3 5" xfId="27528"/>
    <cellStyle name="20 % - zvýraznenie6 2 3 2 4" xfId="3729"/>
    <cellStyle name="20 % - zvýraznenie6 2 3 2 4 2" xfId="3730"/>
    <cellStyle name="20 % - zvýraznenie6 2 3 2 4 2 2" xfId="3731"/>
    <cellStyle name="20 % - zvýraznenie6 2 3 2 4 2 2 2" xfId="27536"/>
    <cellStyle name="20 % - zvýraznenie6 2 3 2 4 2 3" xfId="3732"/>
    <cellStyle name="20 % - zvýraznenie6 2 3 2 4 2 3 2" xfId="27537"/>
    <cellStyle name="20 % - zvýraznenie6 2 3 2 4 2 4" xfId="27535"/>
    <cellStyle name="20 % - zvýraznenie6 2 3 2 4 3" xfId="3733"/>
    <cellStyle name="20 % - zvýraznenie6 2 3 2 4 3 2" xfId="27538"/>
    <cellStyle name="20 % - zvýraznenie6 2 3 2 4 4" xfId="3734"/>
    <cellStyle name="20 % - zvýraznenie6 2 3 2 4 4 2" xfId="27539"/>
    <cellStyle name="20 % - zvýraznenie6 2 3 2 4 5" xfId="27534"/>
    <cellStyle name="20 % - zvýraznenie6 2 3 2 5" xfId="3735"/>
    <cellStyle name="20 % - zvýraznenie6 2 3 2 5 2" xfId="3736"/>
    <cellStyle name="20 % - zvýraznenie6 2 3 2 5 2 2" xfId="27541"/>
    <cellStyle name="20 % - zvýraznenie6 2 3 2 5 3" xfId="3737"/>
    <cellStyle name="20 % - zvýraznenie6 2 3 2 5 3 2" xfId="27542"/>
    <cellStyle name="20 % - zvýraznenie6 2 3 2 5 4" xfId="27540"/>
    <cellStyle name="20 % - zvýraznenie6 2 3 2 6" xfId="3738"/>
    <cellStyle name="20 % - zvýraznenie6 2 3 2 6 2" xfId="27543"/>
    <cellStyle name="20 % - zvýraznenie6 2 3 2 7" xfId="3739"/>
    <cellStyle name="20 % - zvýraznenie6 2 3 2 7 2" xfId="27544"/>
    <cellStyle name="20 % - zvýraznenie6 2 3 2 8" xfId="27515"/>
    <cellStyle name="20 % - zvýraznenie6 2 3 3" xfId="3740"/>
    <cellStyle name="20 % - zvýraznenie6 2 3 3 2" xfId="3741"/>
    <cellStyle name="20 % - zvýraznenie6 2 3 3 2 2" xfId="3742"/>
    <cellStyle name="20 % - zvýraznenie6 2 3 3 2 2 2" xfId="3743"/>
    <cellStyle name="20 % - zvýraznenie6 2 3 3 2 2 2 2" xfId="27548"/>
    <cellStyle name="20 % - zvýraznenie6 2 3 3 2 2 3" xfId="3744"/>
    <cellStyle name="20 % - zvýraznenie6 2 3 3 2 2 3 2" xfId="27549"/>
    <cellStyle name="20 % - zvýraznenie6 2 3 3 2 2 4" xfId="27547"/>
    <cellStyle name="20 % - zvýraznenie6 2 3 3 2 3" xfId="3745"/>
    <cellStyle name="20 % - zvýraznenie6 2 3 3 2 3 2" xfId="27550"/>
    <cellStyle name="20 % - zvýraznenie6 2 3 3 2 4" xfId="3746"/>
    <cellStyle name="20 % - zvýraznenie6 2 3 3 2 4 2" xfId="27551"/>
    <cellStyle name="20 % - zvýraznenie6 2 3 3 2 5" xfId="27546"/>
    <cellStyle name="20 % - zvýraznenie6 2 3 3 3" xfId="3747"/>
    <cellStyle name="20 % - zvýraznenie6 2 3 3 3 2" xfId="3748"/>
    <cellStyle name="20 % - zvýraznenie6 2 3 3 3 2 2" xfId="27553"/>
    <cellStyle name="20 % - zvýraznenie6 2 3 3 3 3" xfId="3749"/>
    <cellStyle name="20 % - zvýraznenie6 2 3 3 3 3 2" xfId="27554"/>
    <cellStyle name="20 % - zvýraznenie6 2 3 3 3 4" xfId="27552"/>
    <cellStyle name="20 % - zvýraznenie6 2 3 3 4" xfId="3750"/>
    <cellStyle name="20 % - zvýraznenie6 2 3 3 4 2" xfId="27555"/>
    <cellStyle name="20 % - zvýraznenie6 2 3 3 5" xfId="3751"/>
    <cellStyle name="20 % - zvýraznenie6 2 3 3 5 2" xfId="27556"/>
    <cellStyle name="20 % - zvýraznenie6 2 3 3 6" xfId="27545"/>
    <cellStyle name="20 % - zvýraznenie6 2 3 4" xfId="3752"/>
    <cellStyle name="20 % - zvýraznenie6 2 3 4 2" xfId="3753"/>
    <cellStyle name="20 % - zvýraznenie6 2 3 4 2 2" xfId="3754"/>
    <cellStyle name="20 % - zvýraznenie6 2 3 4 2 2 2" xfId="27559"/>
    <cellStyle name="20 % - zvýraznenie6 2 3 4 2 3" xfId="3755"/>
    <cellStyle name="20 % - zvýraznenie6 2 3 4 2 3 2" xfId="27560"/>
    <cellStyle name="20 % - zvýraznenie6 2 3 4 2 4" xfId="27558"/>
    <cellStyle name="20 % - zvýraznenie6 2 3 4 3" xfId="3756"/>
    <cellStyle name="20 % - zvýraznenie6 2 3 4 3 2" xfId="27561"/>
    <cellStyle name="20 % - zvýraznenie6 2 3 4 4" xfId="3757"/>
    <cellStyle name="20 % - zvýraznenie6 2 3 4 4 2" xfId="27562"/>
    <cellStyle name="20 % - zvýraznenie6 2 3 4 5" xfId="27557"/>
    <cellStyle name="20 % - zvýraznenie6 2 3 5" xfId="3758"/>
    <cellStyle name="20 % - zvýraznenie6 2 3 5 2" xfId="3759"/>
    <cellStyle name="20 % - zvýraznenie6 2 3 5 2 2" xfId="3760"/>
    <cellStyle name="20 % - zvýraznenie6 2 3 5 2 2 2" xfId="27565"/>
    <cellStyle name="20 % - zvýraznenie6 2 3 5 2 3" xfId="3761"/>
    <cellStyle name="20 % - zvýraznenie6 2 3 5 2 3 2" xfId="27566"/>
    <cellStyle name="20 % - zvýraznenie6 2 3 5 2 4" xfId="27564"/>
    <cellStyle name="20 % - zvýraznenie6 2 3 5 3" xfId="3762"/>
    <cellStyle name="20 % - zvýraznenie6 2 3 5 3 2" xfId="27567"/>
    <cellStyle name="20 % - zvýraznenie6 2 3 5 4" xfId="3763"/>
    <cellStyle name="20 % - zvýraznenie6 2 3 5 4 2" xfId="27568"/>
    <cellStyle name="20 % - zvýraznenie6 2 3 5 5" xfId="27563"/>
    <cellStyle name="20 % - zvýraznenie6 2 3 6" xfId="3764"/>
    <cellStyle name="20 % - zvýraznenie6 2 3 6 2" xfId="3765"/>
    <cellStyle name="20 % - zvýraznenie6 2 3 6 2 2" xfId="27570"/>
    <cellStyle name="20 % - zvýraznenie6 2 3 6 3" xfId="3766"/>
    <cellStyle name="20 % - zvýraznenie6 2 3 6 3 2" xfId="27571"/>
    <cellStyle name="20 % - zvýraznenie6 2 3 6 4" xfId="27569"/>
    <cellStyle name="20 % - zvýraznenie6 2 3 7" xfId="3767"/>
    <cellStyle name="20 % - zvýraznenie6 2 3 7 2" xfId="27572"/>
    <cellStyle name="20 % - zvýraznenie6 2 3 8" xfId="3768"/>
    <cellStyle name="20 % - zvýraznenie6 2 3 8 2" xfId="27573"/>
    <cellStyle name="20 % - zvýraznenie6 2 3 9" xfId="27514"/>
    <cellStyle name="20 % - zvýraznenie6 2 4" xfId="3769"/>
    <cellStyle name="20 % - zvýraznenie6 2 4 2" xfId="3770"/>
    <cellStyle name="20 % - zvýraznenie6 2 4 2 2" xfId="3771"/>
    <cellStyle name="20 % - zvýraznenie6 2 4 2 2 2" xfId="3772"/>
    <cellStyle name="20 % - zvýraznenie6 2 4 2 2 2 2" xfId="3773"/>
    <cellStyle name="20 % - zvýraznenie6 2 4 2 2 2 2 2" xfId="27578"/>
    <cellStyle name="20 % - zvýraznenie6 2 4 2 2 2 3" xfId="3774"/>
    <cellStyle name="20 % - zvýraznenie6 2 4 2 2 2 3 2" xfId="27579"/>
    <cellStyle name="20 % - zvýraznenie6 2 4 2 2 2 4" xfId="27577"/>
    <cellStyle name="20 % - zvýraznenie6 2 4 2 2 3" xfId="3775"/>
    <cellStyle name="20 % - zvýraznenie6 2 4 2 2 3 2" xfId="27580"/>
    <cellStyle name="20 % - zvýraznenie6 2 4 2 2 4" xfId="3776"/>
    <cellStyle name="20 % - zvýraznenie6 2 4 2 2 4 2" xfId="27581"/>
    <cellStyle name="20 % - zvýraznenie6 2 4 2 2 5" xfId="27576"/>
    <cellStyle name="20 % - zvýraznenie6 2 4 2 3" xfId="3777"/>
    <cellStyle name="20 % - zvýraznenie6 2 4 2 3 2" xfId="3778"/>
    <cellStyle name="20 % - zvýraznenie6 2 4 2 3 2 2" xfId="27583"/>
    <cellStyle name="20 % - zvýraznenie6 2 4 2 3 3" xfId="3779"/>
    <cellStyle name="20 % - zvýraznenie6 2 4 2 3 3 2" xfId="27584"/>
    <cellStyle name="20 % - zvýraznenie6 2 4 2 3 4" xfId="27582"/>
    <cellStyle name="20 % - zvýraznenie6 2 4 2 4" xfId="3780"/>
    <cellStyle name="20 % - zvýraznenie6 2 4 2 4 2" xfId="27585"/>
    <cellStyle name="20 % - zvýraznenie6 2 4 2 5" xfId="3781"/>
    <cellStyle name="20 % - zvýraznenie6 2 4 2 5 2" xfId="27586"/>
    <cellStyle name="20 % - zvýraznenie6 2 4 2 6" xfId="27575"/>
    <cellStyle name="20 % - zvýraznenie6 2 4 3" xfId="3782"/>
    <cellStyle name="20 % - zvýraznenie6 2 4 3 2" xfId="3783"/>
    <cellStyle name="20 % - zvýraznenie6 2 4 3 2 2" xfId="3784"/>
    <cellStyle name="20 % - zvýraznenie6 2 4 3 2 2 2" xfId="27589"/>
    <cellStyle name="20 % - zvýraznenie6 2 4 3 2 3" xfId="3785"/>
    <cellStyle name="20 % - zvýraznenie6 2 4 3 2 3 2" xfId="27590"/>
    <cellStyle name="20 % - zvýraznenie6 2 4 3 2 4" xfId="27588"/>
    <cellStyle name="20 % - zvýraznenie6 2 4 3 3" xfId="3786"/>
    <cellStyle name="20 % - zvýraznenie6 2 4 3 3 2" xfId="27591"/>
    <cellStyle name="20 % - zvýraznenie6 2 4 3 4" xfId="3787"/>
    <cellStyle name="20 % - zvýraznenie6 2 4 3 4 2" xfId="27592"/>
    <cellStyle name="20 % - zvýraznenie6 2 4 3 5" xfId="27587"/>
    <cellStyle name="20 % - zvýraznenie6 2 4 4" xfId="3788"/>
    <cellStyle name="20 % - zvýraznenie6 2 4 4 2" xfId="3789"/>
    <cellStyle name="20 % - zvýraznenie6 2 4 4 2 2" xfId="3790"/>
    <cellStyle name="20 % - zvýraznenie6 2 4 4 2 2 2" xfId="27595"/>
    <cellStyle name="20 % - zvýraznenie6 2 4 4 2 3" xfId="3791"/>
    <cellStyle name="20 % - zvýraznenie6 2 4 4 2 3 2" xfId="27596"/>
    <cellStyle name="20 % - zvýraznenie6 2 4 4 2 4" xfId="27594"/>
    <cellStyle name="20 % - zvýraznenie6 2 4 4 3" xfId="3792"/>
    <cellStyle name="20 % - zvýraznenie6 2 4 4 3 2" xfId="27597"/>
    <cellStyle name="20 % - zvýraznenie6 2 4 4 4" xfId="3793"/>
    <cellStyle name="20 % - zvýraznenie6 2 4 4 4 2" xfId="27598"/>
    <cellStyle name="20 % - zvýraznenie6 2 4 4 5" xfId="27593"/>
    <cellStyle name="20 % - zvýraznenie6 2 4 5" xfId="3794"/>
    <cellStyle name="20 % - zvýraznenie6 2 4 5 2" xfId="3795"/>
    <cellStyle name="20 % - zvýraznenie6 2 4 5 2 2" xfId="27600"/>
    <cellStyle name="20 % - zvýraznenie6 2 4 5 3" xfId="3796"/>
    <cellStyle name="20 % - zvýraznenie6 2 4 5 3 2" xfId="27601"/>
    <cellStyle name="20 % - zvýraznenie6 2 4 5 4" xfId="27599"/>
    <cellStyle name="20 % - zvýraznenie6 2 4 6" xfId="3797"/>
    <cellStyle name="20 % - zvýraznenie6 2 4 6 2" xfId="27602"/>
    <cellStyle name="20 % - zvýraznenie6 2 4 7" xfId="3798"/>
    <cellStyle name="20 % - zvýraznenie6 2 4 7 2" xfId="27603"/>
    <cellStyle name="20 % - zvýraznenie6 2 4 8" xfId="27574"/>
    <cellStyle name="20 % - zvýraznenie6 2 5" xfId="3799"/>
    <cellStyle name="20 % - zvýraznenie6 2 5 2" xfId="3800"/>
    <cellStyle name="20 % - zvýraznenie6 2 5 2 2" xfId="3801"/>
    <cellStyle name="20 % - zvýraznenie6 2 5 2 2 2" xfId="3802"/>
    <cellStyle name="20 % - zvýraznenie6 2 5 2 2 2 2" xfId="27607"/>
    <cellStyle name="20 % - zvýraznenie6 2 5 2 2 3" xfId="3803"/>
    <cellStyle name="20 % - zvýraznenie6 2 5 2 2 3 2" xfId="27608"/>
    <cellStyle name="20 % - zvýraznenie6 2 5 2 2 4" xfId="27606"/>
    <cellStyle name="20 % - zvýraznenie6 2 5 2 3" xfId="3804"/>
    <cellStyle name="20 % - zvýraznenie6 2 5 2 3 2" xfId="27609"/>
    <cellStyle name="20 % - zvýraznenie6 2 5 2 4" xfId="3805"/>
    <cellStyle name="20 % - zvýraznenie6 2 5 2 4 2" xfId="27610"/>
    <cellStyle name="20 % - zvýraznenie6 2 5 2 5" xfId="27605"/>
    <cellStyle name="20 % - zvýraznenie6 2 5 3" xfId="3806"/>
    <cellStyle name="20 % - zvýraznenie6 2 5 3 2" xfId="3807"/>
    <cellStyle name="20 % - zvýraznenie6 2 5 3 2 2" xfId="27612"/>
    <cellStyle name="20 % - zvýraznenie6 2 5 3 3" xfId="3808"/>
    <cellStyle name="20 % - zvýraznenie6 2 5 3 3 2" xfId="27613"/>
    <cellStyle name="20 % - zvýraznenie6 2 5 3 4" xfId="27611"/>
    <cellStyle name="20 % - zvýraznenie6 2 5 4" xfId="3809"/>
    <cellStyle name="20 % - zvýraznenie6 2 5 4 2" xfId="27614"/>
    <cellStyle name="20 % - zvýraznenie6 2 5 5" xfId="3810"/>
    <cellStyle name="20 % - zvýraznenie6 2 5 5 2" xfId="27615"/>
    <cellStyle name="20 % - zvýraznenie6 2 5 6" xfId="27604"/>
    <cellStyle name="20 % - zvýraznenie6 2 6" xfId="3811"/>
    <cellStyle name="20 % - zvýraznenie6 2 6 2" xfId="3812"/>
    <cellStyle name="20 % - zvýraznenie6 2 6 2 2" xfId="3813"/>
    <cellStyle name="20 % - zvýraznenie6 2 6 2 2 2" xfId="27618"/>
    <cellStyle name="20 % - zvýraznenie6 2 6 2 3" xfId="3814"/>
    <cellStyle name="20 % - zvýraznenie6 2 6 2 3 2" xfId="27619"/>
    <cellStyle name="20 % - zvýraznenie6 2 6 2 4" xfId="27617"/>
    <cellStyle name="20 % - zvýraznenie6 2 6 3" xfId="3815"/>
    <cellStyle name="20 % - zvýraznenie6 2 6 3 2" xfId="27620"/>
    <cellStyle name="20 % - zvýraznenie6 2 6 4" xfId="3816"/>
    <cellStyle name="20 % - zvýraznenie6 2 6 4 2" xfId="27621"/>
    <cellStyle name="20 % - zvýraznenie6 2 6 5" xfId="27616"/>
    <cellStyle name="20 % - zvýraznenie6 2 7" xfId="3817"/>
    <cellStyle name="20 % - zvýraznenie6 2 7 2" xfId="3818"/>
    <cellStyle name="20 % - zvýraznenie6 2 7 2 2" xfId="3819"/>
    <cellStyle name="20 % - zvýraznenie6 2 7 2 2 2" xfId="27624"/>
    <cellStyle name="20 % - zvýraznenie6 2 7 2 3" xfId="3820"/>
    <cellStyle name="20 % - zvýraznenie6 2 7 2 3 2" xfId="27625"/>
    <cellStyle name="20 % - zvýraznenie6 2 7 2 4" xfId="27623"/>
    <cellStyle name="20 % - zvýraznenie6 2 7 3" xfId="3821"/>
    <cellStyle name="20 % - zvýraznenie6 2 7 3 2" xfId="27626"/>
    <cellStyle name="20 % - zvýraznenie6 2 7 4" xfId="3822"/>
    <cellStyle name="20 % - zvýraznenie6 2 7 4 2" xfId="27627"/>
    <cellStyle name="20 % - zvýraznenie6 2 7 5" xfId="27622"/>
    <cellStyle name="20 % - zvýraznenie6 2 8" xfId="3823"/>
    <cellStyle name="20 % - zvýraznenie6 2 8 2" xfId="3824"/>
    <cellStyle name="20 % - zvýraznenie6 2 8 2 2" xfId="27629"/>
    <cellStyle name="20 % - zvýraznenie6 2 8 3" xfId="3825"/>
    <cellStyle name="20 % - zvýraznenie6 2 8 3 2" xfId="27630"/>
    <cellStyle name="20 % - zvýraznenie6 2 8 4" xfId="27628"/>
    <cellStyle name="20 % - zvýraznenie6 2 9" xfId="3826"/>
    <cellStyle name="20 % - zvýraznenie6 2 9 2" xfId="27631"/>
    <cellStyle name="20 % - zvýraznenie6 3" xfId="3827"/>
    <cellStyle name="20 % - zvýraznenie6 3 10" xfId="3828"/>
    <cellStyle name="20 % - zvýraznenie6 3 10 2" xfId="27633"/>
    <cellStyle name="20 % - zvýraznenie6 3 11" xfId="27632"/>
    <cellStyle name="20 % - zvýraznenie6 3 2" xfId="3829"/>
    <cellStyle name="20 % - zvýraznenie6 3 2 10" xfId="27634"/>
    <cellStyle name="20 % - zvýraznenie6 3 2 2" xfId="3830"/>
    <cellStyle name="20 % - zvýraznenie6 3 2 2 2" xfId="3831"/>
    <cellStyle name="20 % - zvýraznenie6 3 2 2 2 2" xfId="3832"/>
    <cellStyle name="20 % - zvýraznenie6 3 2 2 2 2 2" xfId="3833"/>
    <cellStyle name="20 % - zvýraznenie6 3 2 2 2 2 2 2" xfId="3834"/>
    <cellStyle name="20 % - zvýraznenie6 3 2 2 2 2 2 2 2" xfId="3835"/>
    <cellStyle name="20 % - zvýraznenie6 3 2 2 2 2 2 2 2 2" xfId="27640"/>
    <cellStyle name="20 % - zvýraznenie6 3 2 2 2 2 2 2 3" xfId="3836"/>
    <cellStyle name="20 % - zvýraznenie6 3 2 2 2 2 2 2 3 2" xfId="27641"/>
    <cellStyle name="20 % - zvýraznenie6 3 2 2 2 2 2 2 4" xfId="27639"/>
    <cellStyle name="20 % - zvýraznenie6 3 2 2 2 2 2 3" xfId="3837"/>
    <cellStyle name="20 % - zvýraznenie6 3 2 2 2 2 2 3 2" xfId="27642"/>
    <cellStyle name="20 % - zvýraznenie6 3 2 2 2 2 2 4" xfId="3838"/>
    <cellStyle name="20 % - zvýraznenie6 3 2 2 2 2 2 4 2" xfId="27643"/>
    <cellStyle name="20 % - zvýraznenie6 3 2 2 2 2 2 5" xfId="27638"/>
    <cellStyle name="20 % - zvýraznenie6 3 2 2 2 2 3" xfId="3839"/>
    <cellStyle name="20 % - zvýraznenie6 3 2 2 2 2 3 2" xfId="3840"/>
    <cellStyle name="20 % - zvýraznenie6 3 2 2 2 2 3 2 2" xfId="27645"/>
    <cellStyle name="20 % - zvýraznenie6 3 2 2 2 2 3 3" xfId="3841"/>
    <cellStyle name="20 % - zvýraznenie6 3 2 2 2 2 3 3 2" xfId="27646"/>
    <cellStyle name="20 % - zvýraznenie6 3 2 2 2 2 3 4" xfId="27644"/>
    <cellStyle name="20 % - zvýraznenie6 3 2 2 2 2 4" xfId="3842"/>
    <cellStyle name="20 % - zvýraznenie6 3 2 2 2 2 4 2" xfId="27647"/>
    <cellStyle name="20 % - zvýraznenie6 3 2 2 2 2 5" xfId="3843"/>
    <cellStyle name="20 % - zvýraznenie6 3 2 2 2 2 5 2" xfId="27648"/>
    <cellStyle name="20 % - zvýraznenie6 3 2 2 2 2 6" xfId="27637"/>
    <cellStyle name="20 % - zvýraznenie6 3 2 2 2 3" xfId="3844"/>
    <cellStyle name="20 % - zvýraznenie6 3 2 2 2 3 2" xfId="3845"/>
    <cellStyle name="20 % - zvýraznenie6 3 2 2 2 3 2 2" xfId="3846"/>
    <cellStyle name="20 % - zvýraznenie6 3 2 2 2 3 2 2 2" xfId="27651"/>
    <cellStyle name="20 % - zvýraznenie6 3 2 2 2 3 2 3" xfId="3847"/>
    <cellStyle name="20 % - zvýraznenie6 3 2 2 2 3 2 3 2" xfId="27652"/>
    <cellStyle name="20 % - zvýraznenie6 3 2 2 2 3 2 4" xfId="27650"/>
    <cellStyle name="20 % - zvýraznenie6 3 2 2 2 3 3" xfId="3848"/>
    <cellStyle name="20 % - zvýraznenie6 3 2 2 2 3 3 2" xfId="27653"/>
    <cellStyle name="20 % - zvýraznenie6 3 2 2 2 3 4" xfId="3849"/>
    <cellStyle name="20 % - zvýraznenie6 3 2 2 2 3 4 2" xfId="27654"/>
    <cellStyle name="20 % - zvýraznenie6 3 2 2 2 3 5" xfId="27649"/>
    <cellStyle name="20 % - zvýraznenie6 3 2 2 2 4" xfId="3850"/>
    <cellStyle name="20 % - zvýraznenie6 3 2 2 2 4 2" xfId="3851"/>
    <cellStyle name="20 % - zvýraznenie6 3 2 2 2 4 2 2" xfId="3852"/>
    <cellStyle name="20 % - zvýraznenie6 3 2 2 2 4 2 2 2" xfId="27657"/>
    <cellStyle name="20 % - zvýraznenie6 3 2 2 2 4 2 3" xfId="3853"/>
    <cellStyle name="20 % - zvýraznenie6 3 2 2 2 4 2 3 2" xfId="27658"/>
    <cellStyle name="20 % - zvýraznenie6 3 2 2 2 4 2 4" xfId="27656"/>
    <cellStyle name="20 % - zvýraznenie6 3 2 2 2 4 3" xfId="3854"/>
    <cellStyle name="20 % - zvýraznenie6 3 2 2 2 4 3 2" xfId="27659"/>
    <cellStyle name="20 % - zvýraznenie6 3 2 2 2 4 4" xfId="3855"/>
    <cellStyle name="20 % - zvýraznenie6 3 2 2 2 4 4 2" xfId="27660"/>
    <cellStyle name="20 % - zvýraznenie6 3 2 2 2 4 5" xfId="27655"/>
    <cellStyle name="20 % - zvýraznenie6 3 2 2 2 5" xfId="3856"/>
    <cellStyle name="20 % - zvýraznenie6 3 2 2 2 5 2" xfId="3857"/>
    <cellStyle name="20 % - zvýraznenie6 3 2 2 2 5 2 2" xfId="27662"/>
    <cellStyle name="20 % - zvýraznenie6 3 2 2 2 5 3" xfId="3858"/>
    <cellStyle name="20 % - zvýraznenie6 3 2 2 2 5 3 2" xfId="27663"/>
    <cellStyle name="20 % - zvýraznenie6 3 2 2 2 5 4" xfId="27661"/>
    <cellStyle name="20 % - zvýraznenie6 3 2 2 2 6" xfId="3859"/>
    <cellStyle name="20 % - zvýraznenie6 3 2 2 2 6 2" xfId="27664"/>
    <cellStyle name="20 % - zvýraznenie6 3 2 2 2 7" xfId="3860"/>
    <cellStyle name="20 % - zvýraznenie6 3 2 2 2 7 2" xfId="27665"/>
    <cellStyle name="20 % - zvýraznenie6 3 2 2 2 8" xfId="27636"/>
    <cellStyle name="20 % - zvýraznenie6 3 2 2 3" xfId="3861"/>
    <cellStyle name="20 % - zvýraznenie6 3 2 2 3 2" xfId="3862"/>
    <cellStyle name="20 % - zvýraznenie6 3 2 2 3 2 2" xfId="3863"/>
    <cellStyle name="20 % - zvýraznenie6 3 2 2 3 2 2 2" xfId="3864"/>
    <cellStyle name="20 % - zvýraznenie6 3 2 2 3 2 2 2 2" xfId="27669"/>
    <cellStyle name="20 % - zvýraznenie6 3 2 2 3 2 2 3" xfId="3865"/>
    <cellStyle name="20 % - zvýraznenie6 3 2 2 3 2 2 3 2" xfId="27670"/>
    <cellStyle name="20 % - zvýraznenie6 3 2 2 3 2 2 4" xfId="27668"/>
    <cellStyle name="20 % - zvýraznenie6 3 2 2 3 2 3" xfId="3866"/>
    <cellStyle name="20 % - zvýraznenie6 3 2 2 3 2 3 2" xfId="27671"/>
    <cellStyle name="20 % - zvýraznenie6 3 2 2 3 2 4" xfId="3867"/>
    <cellStyle name="20 % - zvýraznenie6 3 2 2 3 2 4 2" xfId="27672"/>
    <cellStyle name="20 % - zvýraznenie6 3 2 2 3 2 5" xfId="27667"/>
    <cellStyle name="20 % - zvýraznenie6 3 2 2 3 3" xfId="3868"/>
    <cellStyle name="20 % - zvýraznenie6 3 2 2 3 3 2" xfId="3869"/>
    <cellStyle name="20 % - zvýraznenie6 3 2 2 3 3 2 2" xfId="27674"/>
    <cellStyle name="20 % - zvýraznenie6 3 2 2 3 3 3" xfId="3870"/>
    <cellStyle name="20 % - zvýraznenie6 3 2 2 3 3 3 2" xfId="27675"/>
    <cellStyle name="20 % - zvýraznenie6 3 2 2 3 3 4" xfId="27673"/>
    <cellStyle name="20 % - zvýraznenie6 3 2 2 3 4" xfId="3871"/>
    <cellStyle name="20 % - zvýraznenie6 3 2 2 3 4 2" xfId="27676"/>
    <cellStyle name="20 % - zvýraznenie6 3 2 2 3 5" xfId="3872"/>
    <cellStyle name="20 % - zvýraznenie6 3 2 2 3 5 2" xfId="27677"/>
    <cellStyle name="20 % - zvýraznenie6 3 2 2 3 6" xfId="27666"/>
    <cellStyle name="20 % - zvýraznenie6 3 2 2 4" xfId="3873"/>
    <cellStyle name="20 % - zvýraznenie6 3 2 2 4 2" xfId="3874"/>
    <cellStyle name="20 % - zvýraznenie6 3 2 2 4 2 2" xfId="3875"/>
    <cellStyle name="20 % - zvýraznenie6 3 2 2 4 2 2 2" xfId="27680"/>
    <cellStyle name="20 % - zvýraznenie6 3 2 2 4 2 3" xfId="3876"/>
    <cellStyle name="20 % - zvýraznenie6 3 2 2 4 2 3 2" xfId="27681"/>
    <cellStyle name="20 % - zvýraznenie6 3 2 2 4 2 4" xfId="27679"/>
    <cellStyle name="20 % - zvýraznenie6 3 2 2 4 3" xfId="3877"/>
    <cellStyle name="20 % - zvýraznenie6 3 2 2 4 3 2" xfId="27682"/>
    <cellStyle name="20 % - zvýraznenie6 3 2 2 4 4" xfId="3878"/>
    <cellStyle name="20 % - zvýraznenie6 3 2 2 4 4 2" xfId="27683"/>
    <cellStyle name="20 % - zvýraznenie6 3 2 2 4 5" xfId="27678"/>
    <cellStyle name="20 % - zvýraznenie6 3 2 2 5" xfId="3879"/>
    <cellStyle name="20 % - zvýraznenie6 3 2 2 5 2" xfId="3880"/>
    <cellStyle name="20 % - zvýraznenie6 3 2 2 5 2 2" xfId="3881"/>
    <cellStyle name="20 % - zvýraznenie6 3 2 2 5 2 2 2" xfId="27686"/>
    <cellStyle name="20 % - zvýraznenie6 3 2 2 5 2 3" xfId="3882"/>
    <cellStyle name="20 % - zvýraznenie6 3 2 2 5 2 3 2" xfId="27687"/>
    <cellStyle name="20 % - zvýraznenie6 3 2 2 5 2 4" xfId="27685"/>
    <cellStyle name="20 % - zvýraznenie6 3 2 2 5 3" xfId="3883"/>
    <cellStyle name="20 % - zvýraznenie6 3 2 2 5 3 2" xfId="27688"/>
    <cellStyle name="20 % - zvýraznenie6 3 2 2 5 4" xfId="3884"/>
    <cellStyle name="20 % - zvýraznenie6 3 2 2 5 4 2" xfId="27689"/>
    <cellStyle name="20 % - zvýraznenie6 3 2 2 5 5" xfId="27684"/>
    <cellStyle name="20 % - zvýraznenie6 3 2 2 6" xfId="3885"/>
    <cellStyle name="20 % - zvýraznenie6 3 2 2 6 2" xfId="3886"/>
    <cellStyle name="20 % - zvýraznenie6 3 2 2 6 2 2" xfId="27691"/>
    <cellStyle name="20 % - zvýraznenie6 3 2 2 6 3" xfId="3887"/>
    <cellStyle name="20 % - zvýraznenie6 3 2 2 6 3 2" xfId="27692"/>
    <cellStyle name="20 % - zvýraznenie6 3 2 2 6 4" xfId="27690"/>
    <cellStyle name="20 % - zvýraznenie6 3 2 2 7" xfId="3888"/>
    <cellStyle name="20 % - zvýraznenie6 3 2 2 7 2" xfId="27693"/>
    <cellStyle name="20 % - zvýraznenie6 3 2 2 8" xfId="3889"/>
    <cellStyle name="20 % - zvýraznenie6 3 2 2 8 2" xfId="27694"/>
    <cellStyle name="20 % - zvýraznenie6 3 2 2 9" xfId="27635"/>
    <cellStyle name="20 % - zvýraznenie6 3 2 3" xfId="3890"/>
    <cellStyle name="20 % - zvýraznenie6 3 2 3 2" xfId="3891"/>
    <cellStyle name="20 % - zvýraznenie6 3 2 3 2 2" xfId="3892"/>
    <cellStyle name="20 % - zvýraznenie6 3 2 3 2 2 2" xfId="3893"/>
    <cellStyle name="20 % - zvýraznenie6 3 2 3 2 2 2 2" xfId="3894"/>
    <cellStyle name="20 % - zvýraznenie6 3 2 3 2 2 2 2 2" xfId="27699"/>
    <cellStyle name="20 % - zvýraznenie6 3 2 3 2 2 2 3" xfId="3895"/>
    <cellStyle name="20 % - zvýraznenie6 3 2 3 2 2 2 3 2" xfId="27700"/>
    <cellStyle name="20 % - zvýraznenie6 3 2 3 2 2 2 4" xfId="27698"/>
    <cellStyle name="20 % - zvýraznenie6 3 2 3 2 2 3" xfId="3896"/>
    <cellStyle name="20 % - zvýraznenie6 3 2 3 2 2 3 2" xfId="27701"/>
    <cellStyle name="20 % - zvýraznenie6 3 2 3 2 2 4" xfId="3897"/>
    <cellStyle name="20 % - zvýraznenie6 3 2 3 2 2 4 2" xfId="27702"/>
    <cellStyle name="20 % - zvýraznenie6 3 2 3 2 2 5" xfId="27697"/>
    <cellStyle name="20 % - zvýraznenie6 3 2 3 2 3" xfId="3898"/>
    <cellStyle name="20 % - zvýraznenie6 3 2 3 2 3 2" xfId="3899"/>
    <cellStyle name="20 % - zvýraznenie6 3 2 3 2 3 2 2" xfId="27704"/>
    <cellStyle name="20 % - zvýraznenie6 3 2 3 2 3 3" xfId="3900"/>
    <cellStyle name="20 % - zvýraznenie6 3 2 3 2 3 3 2" xfId="27705"/>
    <cellStyle name="20 % - zvýraznenie6 3 2 3 2 3 4" xfId="27703"/>
    <cellStyle name="20 % - zvýraznenie6 3 2 3 2 4" xfId="3901"/>
    <cellStyle name="20 % - zvýraznenie6 3 2 3 2 4 2" xfId="27706"/>
    <cellStyle name="20 % - zvýraznenie6 3 2 3 2 5" xfId="3902"/>
    <cellStyle name="20 % - zvýraznenie6 3 2 3 2 5 2" xfId="27707"/>
    <cellStyle name="20 % - zvýraznenie6 3 2 3 2 6" xfId="27696"/>
    <cellStyle name="20 % - zvýraznenie6 3 2 3 3" xfId="3903"/>
    <cellStyle name="20 % - zvýraznenie6 3 2 3 3 2" xfId="3904"/>
    <cellStyle name="20 % - zvýraznenie6 3 2 3 3 2 2" xfId="3905"/>
    <cellStyle name="20 % - zvýraznenie6 3 2 3 3 2 2 2" xfId="27710"/>
    <cellStyle name="20 % - zvýraznenie6 3 2 3 3 2 3" xfId="3906"/>
    <cellStyle name="20 % - zvýraznenie6 3 2 3 3 2 3 2" xfId="27711"/>
    <cellStyle name="20 % - zvýraznenie6 3 2 3 3 2 4" xfId="27709"/>
    <cellStyle name="20 % - zvýraznenie6 3 2 3 3 3" xfId="3907"/>
    <cellStyle name="20 % - zvýraznenie6 3 2 3 3 3 2" xfId="27712"/>
    <cellStyle name="20 % - zvýraznenie6 3 2 3 3 4" xfId="3908"/>
    <cellStyle name="20 % - zvýraznenie6 3 2 3 3 4 2" xfId="27713"/>
    <cellStyle name="20 % - zvýraznenie6 3 2 3 3 5" xfId="27708"/>
    <cellStyle name="20 % - zvýraznenie6 3 2 3 4" xfId="3909"/>
    <cellStyle name="20 % - zvýraznenie6 3 2 3 4 2" xfId="3910"/>
    <cellStyle name="20 % - zvýraznenie6 3 2 3 4 2 2" xfId="3911"/>
    <cellStyle name="20 % - zvýraznenie6 3 2 3 4 2 2 2" xfId="27716"/>
    <cellStyle name="20 % - zvýraznenie6 3 2 3 4 2 3" xfId="3912"/>
    <cellStyle name="20 % - zvýraznenie6 3 2 3 4 2 3 2" xfId="27717"/>
    <cellStyle name="20 % - zvýraznenie6 3 2 3 4 2 4" xfId="27715"/>
    <cellStyle name="20 % - zvýraznenie6 3 2 3 4 3" xfId="3913"/>
    <cellStyle name="20 % - zvýraznenie6 3 2 3 4 3 2" xfId="27718"/>
    <cellStyle name="20 % - zvýraznenie6 3 2 3 4 4" xfId="3914"/>
    <cellStyle name="20 % - zvýraznenie6 3 2 3 4 4 2" xfId="27719"/>
    <cellStyle name="20 % - zvýraznenie6 3 2 3 4 5" xfId="27714"/>
    <cellStyle name="20 % - zvýraznenie6 3 2 3 5" xfId="3915"/>
    <cellStyle name="20 % - zvýraznenie6 3 2 3 5 2" xfId="3916"/>
    <cellStyle name="20 % - zvýraznenie6 3 2 3 5 2 2" xfId="27721"/>
    <cellStyle name="20 % - zvýraznenie6 3 2 3 5 3" xfId="3917"/>
    <cellStyle name="20 % - zvýraznenie6 3 2 3 5 3 2" xfId="27722"/>
    <cellStyle name="20 % - zvýraznenie6 3 2 3 5 4" xfId="27720"/>
    <cellStyle name="20 % - zvýraznenie6 3 2 3 6" xfId="3918"/>
    <cellStyle name="20 % - zvýraznenie6 3 2 3 6 2" xfId="27723"/>
    <cellStyle name="20 % - zvýraznenie6 3 2 3 7" xfId="3919"/>
    <cellStyle name="20 % - zvýraznenie6 3 2 3 7 2" xfId="27724"/>
    <cellStyle name="20 % - zvýraznenie6 3 2 3 8" xfId="27695"/>
    <cellStyle name="20 % - zvýraznenie6 3 2 4" xfId="3920"/>
    <cellStyle name="20 % - zvýraznenie6 3 2 4 2" xfId="3921"/>
    <cellStyle name="20 % - zvýraznenie6 3 2 4 2 2" xfId="3922"/>
    <cellStyle name="20 % - zvýraznenie6 3 2 4 2 2 2" xfId="3923"/>
    <cellStyle name="20 % - zvýraznenie6 3 2 4 2 2 2 2" xfId="27728"/>
    <cellStyle name="20 % - zvýraznenie6 3 2 4 2 2 3" xfId="3924"/>
    <cellStyle name="20 % - zvýraznenie6 3 2 4 2 2 3 2" xfId="27729"/>
    <cellStyle name="20 % - zvýraznenie6 3 2 4 2 2 4" xfId="27727"/>
    <cellStyle name="20 % - zvýraznenie6 3 2 4 2 3" xfId="3925"/>
    <cellStyle name="20 % - zvýraznenie6 3 2 4 2 3 2" xfId="27730"/>
    <cellStyle name="20 % - zvýraznenie6 3 2 4 2 4" xfId="3926"/>
    <cellStyle name="20 % - zvýraznenie6 3 2 4 2 4 2" xfId="27731"/>
    <cellStyle name="20 % - zvýraznenie6 3 2 4 2 5" xfId="27726"/>
    <cellStyle name="20 % - zvýraznenie6 3 2 4 3" xfId="3927"/>
    <cellStyle name="20 % - zvýraznenie6 3 2 4 3 2" xfId="3928"/>
    <cellStyle name="20 % - zvýraznenie6 3 2 4 3 2 2" xfId="27733"/>
    <cellStyle name="20 % - zvýraznenie6 3 2 4 3 3" xfId="3929"/>
    <cellStyle name="20 % - zvýraznenie6 3 2 4 3 3 2" xfId="27734"/>
    <cellStyle name="20 % - zvýraznenie6 3 2 4 3 4" xfId="27732"/>
    <cellStyle name="20 % - zvýraznenie6 3 2 4 4" xfId="3930"/>
    <cellStyle name="20 % - zvýraznenie6 3 2 4 4 2" xfId="27735"/>
    <cellStyle name="20 % - zvýraznenie6 3 2 4 5" xfId="3931"/>
    <cellStyle name="20 % - zvýraznenie6 3 2 4 5 2" xfId="27736"/>
    <cellStyle name="20 % - zvýraznenie6 3 2 4 6" xfId="27725"/>
    <cellStyle name="20 % - zvýraznenie6 3 2 5" xfId="3932"/>
    <cellStyle name="20 % - zvýraznenie6 3 2 5 2" xfId="3933"/>
    <cellStyle name="20 % - zvýraznenie6 3 2 5 2 2" xfId="3934"/>
    <cellStyle name="20 % - zvýraznenie6 3 2 5 2 2 2" xfId="27739"/>
    <cellStyle name="20 % - zvýraznenie6 3 2 5 2 3" xfId="3935"/>
    <cellStyle name="20 % - zvýraznenie6 3 2 5 2 3 2" xfId="27740"/>
    <cellStyle name="20 % - zvýraznenie6 3 2 5 2 4" xfId="27738"/>
    <cellStyle name="20 % - zvýraznenie6 3 2 5 3" xfId="3936"/>
    <cellStyle name="20 % - zvýraznenie6 3 2 5 3 2" xfId="27741"/>
    <cellStyle name="20 % - zvýraznenie6 3 2 5 4" xfId="3937"/>
    <cellStyle name="20 % - zvýraznenie6 3 2 5 4 2" xfId="27742"/>
    <cellStyle name="20 % - zvýraznenie6 3 2 5 5" xfId="27737"/>
    <cellStyle name="20 % - zvýraznenie6 3 2 6" xfId="3938"/>
    <cellStyle name="20 % - zvýraznenie6 3 2 6 2" xfId="3939"/>
    <cellStyle name="20 % - zvýraznenie6 3 2 6 2 2" xfId="3940"/>
    <cellStyle name="20 % - zvýraznenie6 3 2 6 2 2 2" xfId="27745"/>
    <cellStyle name="20 % - zvýraznenie6 3 2 6 2 3" xfId="3941"/>
    <cellStyle name="20 % - zvýraznenie6 3 2 6 2 3 2" xfId="27746"/>
    <cellStyle name="20 % - zvýraznenie6 3 2 6 2 4" xfId="27744"/>
    <cellStyle name="20 % - zvýraznenie6 3 2 6 3" xfId="3942"/>
    <cellStyle name="20 % - zvýraznenie6 3 2 6 3 2" xfId="27747"/>
    <cellStyle name="20 % - zvýraznenie6 3 2 6 4" xfId="3943"/>
    <cellStyle name="20 % - zvýraznenie6 3 2 6 4 2" xfId="27748"/>
    <cellStyle name="20 % - zvýraznenie6 3 2 6 5" xfId="27743"/>
    <cellStyle name="20 % - zvýraznenie6 3 2 7" xfId="3944"/>
    <cellStyle name="20 % - zvýraznenie6 3 2 7 2" xfId="3945"/>
    <cellStyle name="20 % - zvýraznenie6 3 2 7 2 2" xfId="27750"/>
    <cellStyle name="20 % - zvýraznenie6 3 2 7 3" xfId="3946"/>
    <cellStyle name="20 % - zvýraznenie6 3 2 7 3 2" xfId="27751"/>
    <cellStyle name="20 % - zvýraznenie6 3 2 7 4" xfId="27749"/>
    <cellStyle name="20 % - zvýraznenie6 3 2 8" xfId="3947"/>
    <cellStyle name="20 % - zvýraznenie6 3 2 8 2" xfId="27752"/>
    <cellStyle name="20 % - zvýraznenie6 3 2 9" xfId="3948"/>
    <cellStyle name="20 % - zvýraznenie6 3 2 9 2" xfId="27753"/>
    <cellStyle name="20 % - zvýraznenie6 3 3" xfId="3949"/>
    <cellStyle name="20 % - zvýraznenie6 3 3 2" xfId="3950"/>
    <cellStyle name="20 % - zvýraznenie6 3 3 2 2" xfId="3951"/>
    <cellStyle name="20 % - zvýraznenie6 3 3 2 2 2" xfId="3952"/>
    <cellStyle name="20 % - zvýraznenie6 3 3 2 2 2 2" xfId="3953"/>
    <cellStyle name="20 % - zvýraznenie6 3 3 2 2 2 2 2" xfId="3954"/>
    <cellStyle name="20 % - zvýraznenie6 3 3 2 2 2 2 2 2" xfId="27759"/>
    <cellStyle name="20 % - zvýraznenie6 3 3 2 2 2 2 3" xfId="3955"/>
    <cellStyle name="20 % - zvýraznenie6 3 3 2 2 2 2 3 2" xfId="27760"/>
    <cellStyle name="20 % - zvýraznenie6 3 3 2 2 2 2 4" xfId="27758"/>
    <cellStyle name="20 % - zvýraznenie6 3 3 2 2 2 3" xfId="3956"/>
    <cellStyle name="20 % - zvýraznenie6 3 3 2 2 2 3 2" xfId="27761"/>
    <cellStyle name="20 % - zvýraznenie6 3 3 2 2 2 4" xfId="3957"/>
    <cellStyle name="20 % - zvýraznenie6 3 3 2 2 2 4 2" xfId="27762"/>
    <cellStyle name="20 % - zvýraznenie6 3 3 2 2 2 5" xfId="27757"/>
    <cellStyle name="20 % - zvýraznenie6 3 3 2 2 3" xfId="3958"/>
    <cellStyle name="20 % - zvýraznenie6 3 3 2 2 3 2" xfId="3959"/>
    <cellStyle name="20 % - zvýraznenie6 3 3 2 2 3 2 2" xfId="27764"/>
    <cellStyle name="20 % - zvýraznenie6 3 3 2 2 3 3" xfId="3960"/>
    <cellStyle name="20 % - zvýraznenie6 3 3 2 2 3 3 2" xfId="27765"/>
    <cellStyle name="20 % - zvýraznenie6 3 3 2 2 3 4" xfId="27763"/>
    <cellStyle name="20 % - zvýraznenie6 3 3 2 2 4" xfId="3961"/>
    <cellStyle name="20 % - zvýraznenie6 3 3 2 2 4 2" xfId="27766"/>
    <cellStyle name="20 % - zvýraznenie6 3 3 2 2 5" xfId="3962"/>
    <cellStyle name="20 % - zvýraznenie6 3 3 2 2 5 2" xfId="27767"/>
    <cellStyle name="20 % - zvýraznenie6 3 3 2 2 6" xfId="27756"/>
    <cellStyle name="20 % - zvýraznenie6 3 3 2 3" xfId="3963"/>
    <cellStyle name="20 % - zvýraznenie6 3 3 2 3 2" xfId="3964"/>
    <cellStyle name="20 % - zvýraznenie6 3 3 2 3 2 2" xfId="3965"/>
    <cellStyle name="20 % - zvýraznenie6 3 3 2 3 2 2 2" xfId="27770"/>
    <cellStyle name="20 % - zvýraznenie6 3 3 2 3 2 3" xfId="3966"/>
    <cellStyle name="20 % - zvýraznenie6 3 3 2 3 2 3 2" xfId="27771"/>
    <cellStyle name="20 % - zvýraznenie6 3 3 2 3 2 4" xfId="27769"/>
    <cellStyle name="20 % - zvýraznenie6 3 3 2 3 3" xfId="3967"/>
    <cellStyle name="20 % - zvýraznenie6 3 3 2 3 3 2" xfId="27772"/>
    <cellStyle name="20 % - zvýraznenie6 3 3 2 3 4" xfId="3968"/>
    <cellStyle name="20 % - zvýraznenie6 3 3 2 3 4 2" xfId="27773"/>
    <cellStyle name="20 % - zvýraznenie6 3 3 2 3 5" xfId="27768"/>
    <cellStyle name="20 % - zvýraznenie6 3 3 2 4" xfId="3969"/>
    <cellStyle name="20 % - zvýraznenie6 3 3 2 4 2" xfId="3970"/>
    <cellStyle name="20 % - zvýraznenie6 3 3 2 4 2 2" xfId="3971"/>
    <cellStyle name="20 % - zvýraznenie6 3 3 2 4 2 2 2" xfId="27776"/>
    <cellStyle name="20 % - zvýraznenie6 3 3 2 4 2 3" xfId="3972"/>
    <cellStyle name="20 % - zvýraznenie6 3 3 2 4 2 3 2" xfId="27777"/>
    <cellStyle name="20 % - zvýraznenie6 3 3 2 4 2 4" xfId="27775"/>
    <cellStyle name="20 % - zvýraznenie6 3 3 2 4 3" xfId="3973"/>
    <cellStyle name="20 % - zvýraznenie6 3 3 2 4 3 2" xfId="27778"/>
    <cellStyle name="20 % - zvýraznenie6 3 3 2 4 4" xfId="3974"/>
    <cellStyle name="20 % - zvýraznenie6 3 3 2 4 4 2" xfId="27779"/>
    <cellStyle name="20 % - zvýraznenie6 3 3 2 4 5" xfId="27774"/>
    <cellStyle name="20 % - zvýraznenie6 3 3 2 5" xfId="3975"/>
    <cellStyle name="20 % - zvýraznenie6 3 3 2 5 2" xfId="3976"/>
    <cellStyle name="20 % - zvýraznenie6 3 3 2 5 2 2" xfId="27781"/>
    <cellStyle name="20 % - zvýraznenie6 3 3 2 5 3" xfId="3977"/>
    <cellStyle name="20 % - zvýraznenie6 3 3 2 5 3 2" xfId="27782"/>
    <cellStyle name="20 % - zvýraznenie6 3 3 2 5 4" xfId="27780"/>
    <cellStyle name="20 % - zvýraznenie6 3 3 2 6" xfId="3978"/>
    <cellStyle name="20 % - zvýraznenie6 3 3 2 6 2" xfId="27783"/>
    <cellStyle name="20 % - zvýraznenie6 3 3 2 7" xfId="3979"/>
    <cellStyle name="20 % - zvýraznenie6 3 3 2 7 2" xfId="27784"/>
    <cellStyle name="20 % - zvýraznenie6 3 3 2 8" xfId="27755"/>
    <cellStyle name="20 % - zvýraznenie6 3 3 3" xfId="3980"/>
    <cellStyle name="20 % - zvýraznenie6 3 3 3 2" xfId="3981"/>
    <cellStyle name="20 % - zvýraznenie6 3 3 3 2 2" xfId="3982"/>
    <cellStyle name="20 % - zvýraznenie6 3 3 3 2 2 2" xfId="3983"/>
    <cellStyle name="20 % - zvýraznenie6 3 3 3 2 2 2 2" xfId="27788"/>
    <cellStyle name="20 % - zvýraznenie6 3 3 3 2 2 3" xfId="3984"/>
    <cellStyle name="20 % - zvýraznenie6 3 3 3 2 2 3 2" xfId="27789"/>
    <cellStyle name="20 % - zvýraznenie6 3 3 3 2 2 4" xfId="27787"/>
    <cellStyle name="20 % - zvýraznenie6 3 3 3 2 3" xfId="3985"/>
    <cellStyle name="20 % - zvýraznenie6 3 3 3 2 3 2" xfId="27790"/>
    <cellStyle name="20 % - zvýraznenie6 3 3 3 2 4" xfId="3986"/>
    <cellStyle name="20 % - zvýraznenie6 3 3 3 2 4 2" xfId="27791"/>
    <cellStyle name="20 % - zvýraznenie6 3 3 3 2 5" xfId="27786"/>
    <cellStyle name="20 % - zvýraznenie6 3 3 3 3" xfId="3987"/>
    <cellStyle name="20 % - zvýraznenie6 3 3 3 3 2" xfId="3988"/>
    <cellStyle name="20 % - zvýraznenie6 3 3 3 3 2 2" xfId="27793"/>
    <cellStyle name="20 % - zvýraznenie6 3 3 3 3 3" xfId="3989"/>
    <cellStyle name="20 % - zvýraznenie6 3 3 3 3 3 2" xfId="27794"/>
    <cellStyle name="20 % - zvýraznenie6 3 3 3 3 4" xfId="27792"/>
    <cellStyle name="20 % - zvýraznenie6 3 3 3 4" xfId="3990"/>
    <cellStyle name="20 % - zvýraznenie6 3 3 3 4 2" xfId="27795"/>
    <cellStyle name="20 % - zvýraznenie6 3 3 3 5" xfId="3991"/>
    <cellStyle name="20 % - zvýraznenie6 3 3 3 5 2" xfId="27796"/>
    <cellStyle name="20 % - zvýraznenie6 3 3 3 6" xfId="27785"/>
    <cellStyle name="20 % - zvýraznenie6 3 3 4" xfId="3992"/>
    <cellStyle name="20 % - zvýraznenie6 3 3 4 2" xfId="3993"/>
    <cellStyle name="20 % - zvýraznenie6 3 3 4 2 2" xfId="3994"/>
    <cellStyle name="20 % - zvýraznenie6 3 3 4 2 2 2" xfId="27799"/>
    <cellStyle name="20 % - zvýraznenie6 3 3 4 2 3" xfId="3995"/>
    <cellStyle name="20 % - zvýraznenie6 3 3 4 2 3 2" xfId="27800"/>
    <cellStyle name="20 % - zvýraznenie6 3 3 4 2 4" xfId="27798"/>
    <cellStyle name="20 % - zvýraznenie6 3 3 4 3" xfId="3996"/>
    <cellStyle name="20 % - zvýraznenie6 3 3 4 3 2" xfId="27801"/>
    <cellStyle name="20 % - zvýraznenie6 3 3 4 4" xfId="3997"/>
    <cellStyle name="20 % - zvýraznenie6 3 3 4 4 2" xfId="27802"/>
    <cellStyle name="20 % - zvýraznenie6 3 3 4 5" xfId="27797"/>
    <cellStyle name="20 % - zvýraznenie6 3 3 5" xfId="3998"/>
    <cellStyle name="20 % - zvýraznenie6 3 3 5 2" xfId="3999"/>
    <cellStyle name="20 % - zvýraznenie6 3 3 5 2 2" xfId="4000"/>
    <cellStyle name="20 % - zvýraznenie6 3 3 5 2 2 2" xfId="27805"/>
    <cellStyle name="20 % - zvýraznenie6 3 3 5 2 3" xfId="4001"/>
    <cellStyle name="20 % - zvýraznenie6 3 3 5 2 3 2" xfId="27806"/>
    <cellStyle name="20 % - zvýraznenie6 3 3 5 2 4" xfId="27804"/>
    <cellStyle name="20 % - zvýraznenie6 3 3 5 3" xfId="4002"/>
    <cellStyle name="20 % - zvýraznenie6 3 3 5 3 2" xfId="27807"/>
    <cellStyle name="20 % - zvýraznenie6 3 3 5 4" xfId="4003"/>
    <cellStyle name="20 % - zvýraznenie6 3 3 5 4 2" xfId="27808"/>
    <cellStyle name="20 % - zvýraznenie6 3 3 5 5" xfId="27803"/>
    <cellStyle name="20 % - zvýraznenie6 3 3 6" xfId="4004"/>
    <cellStyle name="20 % - zvýraznenie6 3 3 6 2" xfId="4005"/>
    <cellStyle name="20 % - zvýraznenie6 3 3 6 2 2" xfId="27810"/>
    <cellStyle name="20 % - zvýraznenie6 3 3 6 3" xfId="4006"/>
    <cellStyle name="20 % - zvýraznenie6 3 3 6 3 2" xfId="27811"/>
    <cellStyle name="20 % - zvýraznenie6 3 3 6 4" xfId="27809"/>
    <cellStyle name="20 % - zvýraznenie6 3 3 7" xfId="4007"/>
    <cellStyle name="20 % - zvýraznenie6 3 3 7 2" xfId="27812"/>
    <cellStyle name="20 % - zvýraznenie6 3 3 8" xfId="4008"/>
    <cellStyle name="20 % - zvýraznenie6 3 3 8 2" xfId="27813"/>
    <cellStyle name="20 % - zvýraznenie6 3 3 9" xfId="27754"/>
    <cellStyle name="20 % - zvýraznenie6 3 4" xfId="4009"/>
    <cellStyle name="20 % - zvýraznenie6 3 4 2" xfId="4010"/>
    <cellStyle name="20 % - zvýraznenie6 3 4 2 2" xfId="4011"/>
    <cellStyle name="20 % - zvýraznenie6 3 4 2 2 2" xfId="4012"/>
    <cellStyle name="20 % - zvýraznenie6 3 4 2 2 2 2" xfId="4013"/>
    <cellStyle name="20 % - zvýraznenie6 3 4 2 2 2 2 2" xfId="27818"/>
    <cellStyle name="20 % - zvýraznenie6 3 4 2 2 2 3" xfId="4014"/>
    <cellStyle name="20 % - zvýraznenie6 3 4 2 2 2 3 2" xfId="27819"/>
    <cellStyle name="20 % - zvýraznenie6 3 4 2 2 2 4" xfId="27817"/>
    <cellStyle name="20 % - zvýraznenie6 3 4 2 2 3" xfId="4015"/>
    <cellStyle name="20 % - zvýraznenie6 3 4 2 2 3 2" xfId="27820"/>
    <cellStyle name="20 % - zvýraznenie6 3 4 2 2 4" xfId="4016"/>
    <cellStyle name="20 % - zvýraznenie6 3 4 2 2 4 2" xfId="27821"/>
    <cellStyle name="20 % - zvýraznenie6 3 4 2 2 5" xfId="27816"/>
    <cellStyle name="20 % - zvýraznenie6 3 4 2 3" xfId="4017"/>
    <cellStyle name="20 % - zvýraznenie6 3 4 2 3 2" xfId="4018"/>
    <cellStyle name="20 % - zvýraznenie6 3 4 2 3 2 2" xfId="27823"/>
    <cellStyle name="20 % - zvýraznenie6 3 4 2 3 3" xfId="4019"/>
    <cellStyle name="20 % - zvýraznenie6 3 4 2 3 3 2" xfId="27824"/>
    <cellStyle name="20 % - zvýraznenie6 3 4 2 3 4" xfId="27822"/>
    <cellStyle name="20 % - zvýraznenie6 3 4 2 4" xfId="4020"/>
    <cellStyle name="20 % - zvýraznenie6 3 4 2 4 2" xfId="27825"/>
    <cellStyle name="20 % - zvýraznenie6 3 4 2 5" xfId="4021"/>
    <cellStyle name="20 % - zvýraznenie6 3 4 2 5 2" xfId="27826"/>
    <cellStyle name="20 % - zvýraznenie6 3 4 2 6" xfId="27815"/>
    <cellStyle name="20 % - zvýraznenie6 3 4 3" xfId="4022"/>
    <cellStyle name="20 % - zvýraznenie6 3 4 3 2" xfId="4023"/>
    <cellStyle name="20 % - zvýraznenie6 3 4 3 2 2" xfId="4024"/>
    <cellStyle name="20 % - zvýraznenie6 3 4 3 2 2 2" xfId="27829"/>
    <cellStyle name="20 % - zvýraznenie6 3 4 3 2 3" xfId="4025"/>
    <cellStyle name="20 % - zvýraznenie6 3 4 3 2 3 2" xfId="27830"/>
    <cellStyle name="20 % - zvýraznenie6 3 4 3 2 4" xfId="27828"/>
    <cellStyle name="20 % - zvýraznenie6 3 4 3 3" xfId="4026"/>
    <cellStyle name="20 % - zvýraznenie6 3 4 3 3 2" xfId="27831"/>
    <cellStyle name="20 % - zvýraznenie6 3 4 3 4" xfId="4027"/>
    <cellStyle name="20 % - zvýraznenie6 3 4 3 4 2" xfId="27832"/>
    <cellStyle name="20 % - zvýraznenie6 3 4 3 5" xfId="27827"/>
    <cellStyle name="20 % - zvýraznenie6 3 4 4" xfId="4028"/>
    <cellStyle name="20 % - zvýraznenie6 3 4 4 2" xfId="4029"/>
    <cellStyle name="20 % - zvýraznenie6 3 4 4 2 2" xfId="4030"/>
    <cellStyle name="20 % - zvýraznenie6 3 4 4 2 2 2" xfId="27835"/>
    <cellStyle name="20 % - zvýraznenie6 3 4 4 2 3" xfId="4031"/>
    <cellStyle name="20 % - zvýraznenie6 3 4 4 2 3 2" xfId="27836"/>
    <cellStyle name="20 % - zvýraznenie6 3 4 4 2 4" xfId="27834"/>
    <cellStyle name="20 % - zvýraznenie6 3 4 4 3" xfId="4032"/>
    <cellStyle name="20 % - zvýraznenie6 3 4 4 3 2" xfId="27837"/>
    <cellStyle name="20 % - zvýraznenie6 3 4 4 4" xfId="4033"/>
    <cellStyle name="20 % - zvýraznenie6 3 4 4 4 2" xfId="27838"/>
    <cellStyle name="20 % - zvýraznenie6 3 4 4 5" xfId="27833"/>
    <cellStyle name="20 % - zvýraznenie6 3 4 5" xfId="4034"/>
    <cellStyle name="20 % - zvýraznenie6 3 4 5 2" xfId="4035"/>
    <cellStyle name="20 % - zvýraznenie6 3 4 5 2 2" xfId="27840"/>
    <cellStyle name="20 % - zvýraznenie6 3 4 5 3" xfId="4036"/>
    <cellStyle name="20 % - zvýraznenie6 3 4 5 3 2" xfId="27841"/>
    <cellStyle name="20 % - zvýraznenie6 3 4 5 4" xfId="27839"/>
    <cellStyle name="20 % - zvýraznenie6 3 4 6" xfId="4037"/>
    <cellStyle name="20 % - zvýraznenie6 3 4 6 2" xfId="27842"/>
    <cellStyle name="20 % - zvýraznenie6 3 4 7" xfId="4038"/>
    <cellStyle name="20 % - zvýraznenie6 3 4 7 2" xfId="27843"/>
    <cellStyle name="20 % - zvýraznenie6 3 4 8" xfId="27814"/>
    <cellStyle name="20 % - zvýraznenie6 3 5" xfId="4039"/>
    <cellStyle name="20 % - zvýraznenie6 3 5 2" xfId="4040"/>
    <cellStyle name="20 % - zvýraznenie6 3 5 2 2" xfId="4041"/>
    <cellStyle name="20 % - zvýraznenie6 3 5 2 2 2" xfId="4042"/>
    <cellStyle name="20 % - zvýraznenie6 3 5 2 2 2 2" xfId="27847"/>
    <cellStyle name="20 % - zvýraznenie6 3 5 2 2 3" xfId="4043"/>
    <cellStyle name="20 % - zvýraznenie6 3 5 2 2 3 2" xfId="27848"/>
    <cellStyle name="20 % - zvýraznenie6 3 5 2 2 4" xfId="27846"/>
    <cellStyle name="20 % - zvýraznenie6 3 5 2 3" xfId="4044"/>
    <cellStyle name="20 % - zvýraznenie6 3 5 2 3 2" xfId="27849"/>
    <cellStyle name="20 % - zvýraznenie6 3 5 2 4" xfId="4045"/>
    <cellStyle name="20 % - zvýraznenie6 3 5 2 4 2" xfId="27850"/>
    <cellStyle name="20 % - zvýraznenie6 3 5 2 5" xfId="27845"/>
    <cellStyle name="20 % - zvýraznenie6 3 5 3" xfId="4046"/>
    <cellStyle name="20 % - zvýraznenie6 3 5 3 2" xfId="4047"/>
    <cellStyle name="20 % - zvýraznenie6 3 5 3 2 2" xfId="27852"/>
    <cellStyle name="20 % - zvýraznenie6 3 5 3 3" xfId="4048"/>
    <cellStyle name="20 % - zvýraznenie6 3 5 3 3 2" xfId="27853"/>
    <cellStyle name="20 % - zvýraznenie6 3 5 3 4" xfId="27851"/>
    <cellStyle name="20 % - zvýraznenie6 3 5 4" xfId="4049"/>
    <cellStyle name="20 % - zvýraznenie6 3 5 4 2" xfId="27854"/>
    <cellStyle name="20 % - zvýraznenie6 3 5 5" xfId="4050"/>
    <cellStyle name="20 % - zvýraznenie6 3 5 5 2" xfId="27855"/>
    <cellStyle name="20 % - zvýraznenie6 3 5 6" xfId="27844"/>
    <cellStyle name="20 % - zvýraznenie6 3 6" xfId="4051"/>
    <cellStyle name="20 % - zvýraznenie6 3 6 2" xfId="4052"/>
    <cellStyle name="20 % - zvýraznenie6 3 6 2 2" xfId="4053"/>
    <cellStyle name="20 % - zvýraznenie6 3 6 2 2 2" xfId="27858"/>
    <cellStyle name="20 % - zvýraznenie6 3 6 2 3" xfId="4054"/>
    <cellStyle name="20 % - zvýraznenie6 3 6 2 3 2" xfId="27859"/>
    <cellStyle name="20 % - zvýraznenie6 3 6 2 4" xfId="27857"/>
    <cellStyle name="20 % - zvýraznenie6 3 6 3" xfId="4055"/>
    <cellStyle name="20 % - zvýraznenie6 3 6 3 2" xfId="27860"/>
    <cellStyle name="20 % - zvýraznenie6 3 6 4" xfId="4056"/>
    <cellStyle name="20 % - zvýraznenie6 3 6 4 2" xfId="27861"/>
    <cellStyle name="20 % - zvýraznenie6 3 6 5" xfId="27856"/>
    <cellStyle name="20 % - zvýraznenie6 3 7" xfId="4057"/>
    <cellStyle name="20 % - zvýraznenie6 3 7 2" xfId="4058"/>
    <cellStyle name="20 % - zvýraznenie6 3 7 2 2" xfId="4059"/>
    <cellStyle name="20 % - zvýraznenie6 3 7 2 2 2" xfId="27864"/>
    <cellStyle name="20 % - zvýraznenie6 3 7 2 3" xfId="4060"/>
    <cellStyle name="20 % - zvýraznenie6 3 7 2 3 2" xfId="27865"/>
    <cellStyle name="20 % - zvýraznenie6 3 7 2 4" xfId="27863"/>
    <cellStyle name="20 % - zvýraznenie6 3 7 3" xfId="4061"/>
    <cellStyle name="20 % - zvýraznenie6 3 7 3 2" xfId="27866"/>
    <cellStyle name="20 % - zvýraznenie6 3 7 4" xfId="4062"/>
    <cellStyle name="20 % - zvýraznenie6 3 7 4 2" xfId="27867"/>
    <cellStyle name="20 % - zvýraznenie6 3 7 5" xfId="27862"/>
    <cellStyle name="20 % - zvýraznenie6 3 8" xfId="4063"/>
    <cellStyle name="20 % - zvýraznenie6 3 8 2" xfId="4064"/>
    <cellStyle name="20 % - zvýraznenie6 3 8 2 2" xfId="27869"/>
    <cellStyle name="20 % - zvýraznenie6 3 8 3" xfId="4065"/>
    <cellStyle name="20 % - zvýraznenie6 3 8 3 2" xfId="27870"/>
    <cellStyle name="20 % - zvýraznenie6 3 8 4" xfId="27868"/>
    <cellStyle name="20 % - zvýraznenie6 3 9" xfId="4066"/>
    <cellStyle name="20 % - zvýraznenie6 3 9 2" xfId="27871"/>
    <cellStyle name="20 % - zvýraznenie6 4" xfId="4067"/>
    <cellStyle name="20 % - zvýraznenie6 4 10" xfId="27872"/>
    <cellStyle name="20 % - zvýraznenie6 4 2" xfId="4068"/>
    <cellStyle name="20 % - zvýraznenie6 4 2 2" xfId="4069"/>
    <cellStyle name="20 % - zvýraznenie6 4 2 2 2" xfId="4070"/>
    <cellStyle name="20 % - zvýraznenie6 4 2 2 2 2" xfId="4071"/>
    <cellStyle name="20 % - zvýraznenie6 4 2 2 2 2 2" xfId="4072"/>
    <cellStyle name="20 % - zvýraznenie6 4 2 2 2 2 2 2" xfId="4073"/>
    <cellStyle name="20 % - zvýraznenie6 4 2 2 2 2 2 2 2" xfId="27878"/>
    <cellStyle name="20 % - zvýraznenie6 4 2 2 2 2 2 3" xfId="4074"/>
    <cellStyle name="20 % - zvýraznenie6 4 2 2 2 2 2 3 2" xfId="27879"/>
    <cellStyle name="20 % - zvýraznenie6 4 2 2 2 2 2 4" xfId="27877"/>
    <cellStyle name="20 % - zvýraznenie6 4 2 2 2 2 3" xfId="4075"/>
    <cellStyle name="20 % - zvýraznenie6 4 2 2 2 2 3 2" xfId="27880"/>
    <cellStyle name="20 % - zvýraznenie6 4 2 2 2 2 4" xfId="4076"/>
    <cellStyle name="20 % - zvýraznenie6 4 2 2 2 2 4 2" xfId="27881"/>
    <cellStyle name="20 % - zvýraznenie6 4 2 2 2 2 5" xfId="27876"/>
    <cellStyle name="20 % - zvýraznenie6 4 2 2 2 3" xfId="4077"/>
    <cellStyle name="20 % - zvýraznenie6 4 2 2 2 3 2" xfId="4078"/>
    <cellStyle name="20 % - zvýraznenie6 4 2 2 2 3 2 2" xfId="27883"/>
    <cellStyle name="20 % - zvýraznenie6 4 2 2 2 3 3" xfId="4079"/>
    <cellStyle name="20 % - zvýraznenie6 4 2 2 2 3 3 2" xfId="27884"/>
    <cellStyle name="20 % - zvýraznenie6 4 2 2 2 3 4" xfId="27882"/>
    <cellStyle name="20 % - zvýraznenie6 4 2 2 2 4" xfId="4080"/>
    <cellStyle name="20 % - zvýraznenie6 4 2 2 2 4 2" xfId="27885"/>
    <cellStyle name="20 % - zvýraznenie6 4 2 2 2 5" xfId="4081"/>
    <cellStyle name="20 % - zvýraznenie6 4 2 2 2 5 2" xfId="27886"/>
    <cellStyle name="20 % - zvýraznenie6 4 2 2 2 6" xfId="27875"/>
    <cellStyle name="20 % - zvýraznenie6 4 2 2 3" xfId="4082"/>
    <cellStyle name="20 % - zvýraznenie6 4 2 2 3 2" xfId="4083"/>
    <cellStyle name="20 % - zvýraznenie6 4 2 2 3 2 2" xfId="4084"/>
    <cellStyle name="20 % - zvýraznenie6 4 2 2 3 2 2 2" xfId="27889"/>
    <cellStyle name="20 % - zvýraznenie6 4 2 2 3 2 3" xfId="4085"/>
    <cellStyle name="20 % - zvýraznenie6 4 2 2 3 2 3 2" xfId="27890"/>
    <cellStyle name="20 % - zvýraznenie6 4 2 2 3 2 4" xfId="27888"/>
    <cellStyle name="20 % - zvýraznenie6 4 2 2 3 3" xfId="4086"/>
    <cellStyle name="20 % - zvýraznenie6 4 2 2 3 3 2" xfId="27891"/>
    <cellStyle name="20 % - zvýraznenie6 4 2 2 3 4" xfId="4087"/>
    <cellStyle name="20 % - zvýraznenie6 4 2 2 3 4 2" xfId="27892"/>
    <cellStyle name="20 % - zvýraznenie6 4 2 2 3 5" xfId="27887"/>
    <cellStyle name="20 % - zvýraznenie6 4 2 2 4" xfId="4088"/>
    <cellStyle name="20 % - zvýraznenie6 4 2 2 4 2" xfId="4089"/>
    <cellStyle name="20 % - zvýraznenie6 4 2 2 4 2 2" xfId="4090"/>
    <cellStyle name="20 % - zvýraznenie6 4 2 2 4 2 2 2" xfId="27895"/>
    <cellStyle name="20 % - zvýraznenie6 4 2 2 4 2 3" xfId="4091"/>
    <cellStyle name="20 % - zvýraznenie6 4 2 2 4 2 3 2" xfId="27896"/>
    <cellStyle name="20 % - zvýraznenie6 4 2 2 4 2 4" xfId="27894"/>
    <cellStyle name="20 % - zvýraznenie6 4 2 2 4 3" xfId="4092"/>
    <cellStyle name="20 % - zvýraznenie6 4 2 2 4 3 2" xfId="27897"/>
    <cellStyle name="20 % - zvýraznenie6 4 2 2 4 4" xfId="4093"/>
    <cellStyle name="20 % - zvýraznenie6 4 2 2 4 4 2" xfId="27898"/>
    <cellStyle name="20 % - zvýraznenie6 4 2 2 4 5" xfId="27893"/>
    <cellStyle name="20 % - zvýraznenie6 4 2 2 5" xfId="4094"/>
    <cellStyle name="20 % - zvýraznenie6 4 2 2 5 2" xfId="4095"/>
    <cellStyle name="20 % - zvýraznenie6 4 2 2 5 2 2" xfId="27900"/>
    <cellStyle name="20 % - zvýraznenie6 4 2 2 5 3" xfId="4096"/>
    <cellStyle name="20 % - zvýraznenie6 4 2 2 5 3 2" xfId="27901"/>
    <cellStyle name="20 % - zvýraznenie6 4 2 2 5 4" xfId="27899"/>
    <cellStyle name="20 % - zvýraznenie6 4 2 2 6" xfId="4097"/>
    <cellStyle name="20 % - zvýraznenie6 4 2 2 6 2" xfId="27902"/>
    <cellStyle name="20 % - zvýraznenie6 4 2 2 7" xfId="4098"/>
    <cellStyle name="20 % - zvýraznenie6 4 2 2 7 2" xfId="27903"/>
    <cellStyle name="20 % - zvýraznenie6 4 2 2 8" xfId="27874"/>
    <cellStyle name="20 % - zvýraznenie6 4 2 3" xfId="4099"/>
    <cellStyle name="20 % - zvýraznenie6 4 2 3 2" xfId="4100"/>
    <cellStyle name="20 % - zvýraznenie6 4 2 3 2 2" xfId="4101"/>
    <cellStyle name="20 % - zvýraznenie6 4 2 3 2 2 2" xfId="4102"/>
    <cellStyle name="20 % - zvýraznenie6 4 2 3 2 2 2 2" xfId="27907"/>
    <cellStyle name="20 % - zvýraznenie6 4 2 3 2 2 3" xfId="4103"/>
    <cellStyle name="20 % - zvýraznenie6 4 2 3 2 2 3 2" xfId="27908"/>
    <cellStyle name="20 % - zvýraznenie6 4 2 3 2 2 4" xfId="27906"/>
    <cellStyle name="20 % - zvýraznenie6 4 2 3 2 3" xfId="4104"/>
    <cellStyle name="20 % - zvýraznenie6 4 2 3 2 3 2" xfId="27909"/>
    <cellStyle name="20 % - zvýraznenie6 4 2 3 2 4" xfId="4105"/>
    <cellStyle name="20 % - zvýraznenie6 4 2 3 2 4 2" xfId="27910"/>
    <cellStyle name="20 % - zvýraznenie6 4 2 3 2 5" xfId="27905"/>
    <cellStyle name="20 % - zvýraznenie6 4 2 3 3" xfId="4106"/>
    <cellStyle name="20 % - zvýraznenie6 4 2 3 3 2" xfId="4107"/>
    <cellStyle name="20 % - zvýraznenie6 4 2 3 3 2 2" xfId="27912"/>
    <cellStyle name="20 % - zvýraznenie6 4 2 3 3 3" xfId="4108"/>
    <cellStyle name="20 % - zvýraznenie6 4 2 3 3 3 2" xfId="27913"/>
    <cellStyle name="20 % - zvýraznenie6 4 2 3 3 4" xfId="27911"/>
    <cellStyle name="20 % - zvýraznenie6 4 2 3 4" xfId="4109"/>
    <cellStyle name="20 % - zvýraznenie6 4 2 3 4 2" xfId="27914"/>
    <cellStyle name="20 % - zvýraznenie6 4 2 3 5" xfId="4110"/>
    <cellStyle name="20 % - zvýraznenie6 4 2 3 5 2" xfId="27915"/>
    <cellStyle name="20 % - zvýraznenie6 4 2 3 6" xfId="27904"/>
    <cellStyle name="20 % - zvýraznenie6 4 2 4" xfId="4111"/>
    <cellStyle name="20 % - zvýraznenie6 4 2 4 2" xfId="4112"/>
    <cellStyle name="20 % - zvýraznenie6 4 2 4 2 2" xfId="4113"/>
    <cellStyle name="20 % - zvýraznenie6 4 2 4 2 2 2" xfId="27918"/>
    <cellStyle name="20 % - zvýraznenie6 4 2 4 2 3" xfId="4114"/>
    <cellStyle name="20 % - zvýraznenie6 4 2 4 2 3 2" xfId="27919"/>
    <cellStyle name="20 % - zvýraznenie6 4 2 4 2 4" xfId="27917"/>
    <cellStyle name="20 % - zvýraznenie6 4 2 4 3" xfId="4115"/>
    <cellStyle name="20 % - zvýraznenie6 4 2 4 3 2" xfId="27920"/>
    <cellStyle name="20 % - zvýraznenie6 4 2 4 4" xfId="4116"/>
    <cellStyle name="20 % - zvýraznenie6 4 2 4 4 2" xfId="27921"/>
    <cellStyle name="20 % - zvýraznenie6 4 2 4 5" xfId="27916"/>
    <cellStyle name="20 % - zvýraznenie6 4 2 5" xfId="4117"/>
    <cellStyle name="20 % - zvýraznenie6 4 2 5 2" xfId="4118"/>
    <cellStyle name="20 % - zvýraznenie6 4 2 5 2 2" xfId="4119"/>
    <cellStyle name="20 % - zvýraznenie6 4 2 5 2 2 2" xfId="27924"/>
    <cellStyle name="20 % - zvýraznenie6 4 2 5 2 3" xfId="4120"/>
    <cellStyle name="20 % - zvýraznenie6 4 2 5 2 3 2" xfId="27925"/>
    <cellStyle name="20 % - zvýraznenie6 4 2 5 2 4" xfId="27923"/>
    <cellStyle name="20 % - zvýraznenie6 4 2 5 3" xfId="4121"/>
    <cellStyle name="20 % - zvýraznenie6 4 2 5 3 2" xfId="27926"/>
    <cellStyle name="20 % - zvýraznenie6 4 2 5 4" xfId="4122"/>
    <cellStyle name="20 % - zvýraznenie6 4 2 5 4 2" xfId="27927"/>
    <cellStyle name="20 % - zvýraznenie6 4 2 5 5" xfId="27922"/>
    <cellStyle name="20 % - zvýraznenie6 4 2 6" xfId="4123"/>
    <cellStyle name="20 % - zvýraznenie6 4 2 6 2" xfId="4124"/>
    <cellStyle name="20 % - zvýraznenie6 4 2 6 2 2" xfId="27929"/>
    <cellStyle name="20 % - zvýraznenie6 4 2 6 3" xfId="4125"/>
    <cellStyle name="20 % - zvýraznenie6 4 2 6 3 2" xfId="27930"/>
    <cellStyle name="20 % - zvýraznenie6 4 2 6 4" xfId="27928"/>
    <cellStyle name="20 % - zvýraznenie6 4 2 7" xfId="4126"/>
    <cellStyle name="20 % - zvýraznenie6 4 2 7 2" xfId="27931"/>
    <cellStyle name="20 % - zvýraznenie6 4 2 8" xfId="4127"/>
    <cellStyle name="20 % - zvýraznenie6 4 2 8 2" xfId="27932"/>
    <cellStyle name="20 % - zvýraznenie6 4 2 9" xfId="27873"/>
    <cellStyle name="20 % - zvýraznenie6 4 3" xfId="4128"/>
    <cellStyle name="20 % - zvýraznenie6 4 3 2" xfId="4129"/>
    <cellStyle name="20 % - zvýraznenie6 4 3 2 2" xfId="4130"/>
    <cellStyle name="20 % - zvýraznenie6 4 3 2 2 2" xfId="4131"/>
    <cellStyle name="20 % - zvýraznenie6 4 3 2 2 2 2" xfId="4132"/>
    <cellStyle name="20 % - zvýraznenie6 4 3 2 2 2 2 2" xfId="27937"/>
    <cellStyle name="20 % - zvýraznenie6 4 3 2 2 2 3" xfId="4133"/>
    <cellStyle name="20 % - zvýraznenie6 4 3 2 2 2 3 2" xfId="27938"/>
    <cellStyle name="20 % - zvýraznenie6 4 3 2 2 2 4" xfId="27936"/>
    <cellStyle name="20 % - zvýraznenie6 4 3 2 2 3" xfId="4134"/>
    <cellStyle name="20 % - zvýraznenie6 4 3 2 2 3 2" xfId="27939"/>
    <cellStyle name="20 % - zvýraznenie6 4 3 2 2 4" xfId="4135"/>
    <cellStyle name="20 % - zvýraznenie6 4 3 2 2 4 2" xfId="27940"/>
    <cellStyle name="20 % - zvýraznenie6 4 3 2 2 5" xfId="27935"/>
    <cellStyle name="20 % - zvýraznenie6 4 3 2 3" xfId="4136"/>
    <cellStyle name="20 % - zvýraznenie6 4 3 2 3 2" xfId="4137"/>
    <cellStyle name="20 % - zvýraznenie6 4 3 2 3 2 2" xfId="27942"/>
    <cellStyle name="20 % - zvýraznenie6 4 3 2 3 3" xfId="4138"/>
    <cellStyle name="20 % - zvýraznenie6 4 3 2 3 3 2" xfId="27943"/>
    <cellStyle name="20 % - zvýraznenie6 4 3 2 3 4" xfId="27941"/>
    <cellStyle name="20 % - zvýraznenie6 4 3 2 4" xfId="4139"/>
    <cellStyle name="20 % - zvýraznenie6 4 3 2 4 2" xfId="27944"/>
    <cellStyle name="20 % - zvýraznenie6 4 3 2 5" xfId="4140"/>
    <cellStyle name="20 % - zvýraznenie6 4 3 2 5 2" xfId="27945"/>
    <cellStyle name="20 % - zvýraznenie6 4 3 2 6" xfId="27934"/>
    <cellStyle name="20 % - zvýraznenie6 4 3 3" xfId="4141"/>
    <cellStyle name="20 % - zvýraznenie6 4 3 3 2" xfId="4142"/>
    <cellStyle name="20 % - zvýraznenie6 4 3 3 2 2" xfId="4143"/>
    <cellStyle name="20 % - zvýraznenie6 4 3 3 2 2 2" xfId="27948"/>
    <cellStyle name="20 % - zvýraznenie6 4 3 3 2 3" xfId="4144"/>
    <cellStyle name="20 % - zvýraznenie6 4 3 3 2 3 2" xfId="27949"/>
    <cellStyle name="20 % - zvýraznenie6 4 3 3 2 4" xfId="27947"/>
    <cellStyle name="20 % - zvýraznenie6 4 3 3 3" xfId="4145"/>
    <cellStyle name="20 % - zvýraznenie6 4 3 3 3 2" xfId="27950"/>
    <cellStyle name="20 % - zvýraznenie6 4 3 3 4" xfId="4146"/>
    <cellStyle name="20 % - zvýraznenie6 4 3 3 4 2" xfId="27951"/>
    <cellStyle name="20 % - zvýraznenie6 4 3 3 5" xfId="27946"/>
    <cellStyle name="20 % - zvýraznenie6 4 3 4" xfId="4147"/>
    <cellStyle name="20 % - zvýraznenie6 4 3 4 2" xfId="4148"/>
    <cellStyle name="20 % - zvýraznenie6 4 3 4 2 2" xfId="4149"/>
    <cellStyle name="20 % - zvýraznenie6 4 3 4 2 2 2" xfId="27954"/>
    <cellStyle name="20 % - zvýraznenie6 4 3 4 2 3" xfId="4150"/>
    <cellStyle name="20 % - zvýraznenie6 4 3 4 2 3 2" xfId="27955"/>
    <cellStyle name="20 % - zvýraznenie6 4 3 4 2 4" xfId="27953"/>
    <cellStyle name="20 % - zvýraznenie6 4 3 4 3" xfId="4151"/>
    <cellStyle name="20 % - zvýraznenie6 4 3 4 3 2" xfId="27956"/>
    <cellStyle name="20 % - zvýraznenie6 4 3 4 4" xfId="4152"/>
    <cellStyle name="20 % - zvýraznenie6 4 3 4 4 2" xfId="27957"/>
    <cellStyle name="20 % - zvýraznenie6 4 3 4 5" xfId="27952"/>
    <cellStyle name="20 % - zvýraznenie6 4 3 5" xfId="4153"/>
    <cellStyle name="20 % - zvýraznenie6 4 3 5 2" xfId="4154"/>
    <cellStyle name="20 % - zvýraznenie6 4 3 5 2 2" xfId="27959"/>
    <cellStyle name="20 % - zvýraznenie6 4 3 5 3" xfId="4155"/>
    <cellStyle name="20 % - zvýraznenie6 4 3 5 3 2" xfId="27960"/>
    <cellStyle name="20 % - zvýraznenie6 4 3 5 4" xfId="27958"/>
    <cellStyle name="20 % - zvýraznenie6 4 3 6" xfId="4156"/>
    <cellStyle name="20 % - zvýraznenie6 4 3 6 2" xfId="27961"/>
    <cellStyle name="20 % - zvýraznenie6 4 3 7" xfId="4157"/>
    <cellStyle name="20 % - zvýraznenie6 4 3 7 2" xfId="27962"/>
    <cellStyle name="20 % - zvýraznenie6 4 3 8" xfId="27933"/>
    <cellStyle name="20 % - zvýraznenie6 4 4" xfId="4158"/>
    <cellStyle name="20 % - zvýraznenie6 4 4 2" xfId="4159"/>
    <cellStyle name="20 % - zvýraznenie6 4 4 2 2" xfId="4160"/>
    <cellStyle name="20 % - zvýraznenie6 4 4 2 2 2" xfId="4161"/>
    <cellStyle name="20 % - zvýraznenie6 4 4 2 2 2 2" xfId="27966"/>
    <cellStyle name="20 % - zvýraznenie6 4 4 2 2 3" xfId="4162"/>
    <cellStyle name="20 % - zvýraznenie6 4 4 2 2 3 2" xfId="27967"/>
    <cellStyle name="20 % - zvýraznenie6 4 4 2 2 4" xfId="27965"/>
    <cellStyle name="20 % - zvýraznenie6 4 4 2 3" xfId="4163"/>
    <cellStyle name="20 % - zvýraznenie6 4 4 2 3 2" xfId="27968"/>
    <cellStyle name="20 % - zvýraznenie6 4 4 2 4" xfId="4164"/>
    <cellStyle name="20 % - zvýraznenie6 4 4 2 4 2" xfId="27969"/>
    <cellStyle name="20 % - zvýraznenie6 4 4 2 5" xfId="27964"/>
    <cellStyle name="20 % - zvýraznenie6 4 4 3" xfId="4165"/>
    <cellStyle name="20 % - zvýraznenie6 4 4 3 2" xfId="4166"/>
    <cellStyle name="20 % - zvýraznenie6 4 4 3 2 2" xfId="27971"/>
    <cellStyle name="20 % - zvýraznenie6 4 4 3 3" xfId="4167"/>
    <cellStyle name="20 % - zvýraznenie6 4 4 3 3 2" xfId="27972"/>
    <cellStyle name="20 % - zvýraznenie6 4 4 3 4" xfId="27970"/>
    <cellStyle name="20 % - zvýraznenie6 4 4 4" xfId="4168"/>
    <cellStyle name="20 % - zvýraznenie6 4 4 4 2" xfId="27973"/>
    <cellStyle name="20 % - zvýraznenie6 4 4 5" xfId="4169"/>
    <cellStyle name="20 % - zvýraznenie6 4 4 5 2" xfId="27974"/>
    <cellStyle name="20 % - zvýraznenie6 4 4 6" xfId="27963"/>
    <cellStyle name="20 % - zvýraznenie6 4 5" xfId="4170"/>
    <cellStyle name="20 % - zvýraznenie6 4 5 2" xfId="4171"/>
    <cellStyle name="20 % - zvýraznenie6 4 5 2 2" xfId="4172"/>
    <cellStyle name="20 % - zvýraznenie6 4 5 2 2 2" xfId="27977"/>
    <cellStyle name="20 % - zvýraznenie6 4 5 2 3" xfId="4173"/>
    <cellStyle name="20 % - zvýraznenie6 4 5 2 3 2" xfId="27978"/>
    <cellStyle name="20 % - zvýraznenie6 4 5 2 4" xfId="27976"/>
    <cellStyle name="20 % - zvýraznenie6 4 5 3" xfId="4174"/>
    <cellStyle name="20 % - zvýraznenie6 4 5 3 2" xfId="27979"/>
    <cellStyle name="20 % - zvýraznenie6 4 5 4" xfId="4175"/>
    <cellStyle name="20 % - zvýraznenie6 4 5 4 2" xfId="27980"/>
    <cellStyle name="20 % - zvýraznenie6 4 5 5" xfId="27975"/>
    <cellStyle name="20 % - zvýraznenie6 4 6" xfId="4176"/>
    <cellStyle name="20 % - zvýraznenie6 4 6 2" xfId="4177"/>
    <cellStyle name="20 % - zvýraznenie6 4 6 2 2" xfId="4178"/>
    <cellStyle name="20 % - zvýraznenie6 4 6 2 2 2" xfId="27983"/>
    <cellStyle name="20 % - zvýraznenie6 4 6 2 3" xfId="4179"/>
    <cellStyle name="20 % - zvýraznenie6 4 6 2 3 2" xfId="27984"/>
    <cellStyle name="20 % - zvýraznenie6 4 6 2 4" xfId="27982"/>
    <cellStyle name="20 % - zvýraznenie6 4 6 3" xfId="4180"/>
    <cellStyle name="20 % - zvýraznenie6 4 6 3 2" xfId="27985"/>
    <cellStyle name="20 % - zvýraznenie6 4 6 4" xfId="4181"/>
    <cellStyle name="20 % - zvýraznenie6 4 6 4 2" xfId="27986"/>
    <cellStyle name="20 % - zvýraznenie6 4 6 5" xfId="27981"/>
    <cellStyle name="20 % - zvýraznenie6 4 7" xfId="4182"/>
    <cellStyle name="20 % - zvýraznenie6 4 7 2" xfId="4183"/>
    <cellStyle name="20 % - zvýraznenie6 4 7 2 2" xfId="27988"/>
    <cellStyle name="20 % - zvýraznenie6 4 7 3" xfId="4184"/>
    <cellStyle name="20 % - zvýraznenie6 4 7 3 2" xfId="27989"/>
    <cellStyle name="20 % - zvýraznenie6 4 7 4" xfId="27987"/>
    <cellStyle name="20 % - zvýraznenie6 4 8" xfId="4185"/>
    <cellStyle name="20 % - zvýraznenie6 4 8 2" xfId="27990"/>
    <cellStyle name="20 % - zvýraznenie6 4 9" xfId="4186"/>
    <cellStyle name="20 % - zvýraznenie6 4 9 2" xfId="27991"/>
    <cellStyle name="20 % - zvýraznenie6 5" xfId="4187"/>
    <cellStyle name="20 % - zvýraznenie6 5 2" xfId="4188"/>
    <cellStyle name="20 % - zvýraznenie6 5 2 2" xfId="4189"/>
    <cellStyle name="20 % - zvýraznenie6 5 2 2 2" xfId="4190"/>
    <cellStyle name="20 % - zvýraznenie6 5 2 2 2 2" xfId="4191"/>
    <cellStyle name="20 % - zvýraznenie6 5 2 2 2 2 2" xfId="4192"/>
    <cellStyle name="20 % - zvýraznenie6 5 2 2 2 2 2 2" xfId="27997"/>
    <cellStyle name="20 % - zvýraznenie6 5 2 2 2 2 3" xfId="4193"/>
    <cellStyle name="20 % - zvýraznenie6 5 2 2 2 2 3 2" xfId="27998"/>
    <cellStyle name="20 % - zvýraznenie6 5 2 2 2 2 4" xfId="27996"/>
    <cellStyle name="20 % - zvýraznenie6 5 2 2 2 3" xfId="4194"/>
    <cellStyle name="20 % - zvýraznenie6 5 2 2 2 3 2" xfId="27999"/>
    <cellStyle name="20 % - zvýraznenie6 5 2 2 2 4" xfId="4195"/>
    <cellStyle name="20 % - zvýraznenie6 5 2 2 2 4 2" xfId="28000"/>
    <cellStyle name="20 % - zvýraznenie6 5 2 2 2 5" xfId="27995"/>
    <cellStyle name="20 % - zvýraznenie6 5 2 2 3" xfId="4196"/>
    <cellStyle name="20 % - zvýraznenie6 5 2 2 3 2" xfId="4197"/>
    <cellStyle name="20 % - zvýraznenie6 5 2 2 3 2 2" xfId="28002"/>
    <cellStyle name="20 % - zvýraznenie6 5 2 2 3 3" xfId="4198"/>
    <cellStyle name="20 % - zvýraznenie6 5 2 2 3 3 2" xfId="28003"/>
    <cellStyle name="20 % - zvýraznenie6 5 2 2 3 4" xfId="28001"/>
    <cellStyle name="20 % - zvýraznenie6 5 2 2 4" xfId="4199"/>
    <cellStyle name="20 % - zvýraznenie6 5 2 2 4 2" xfId="28004"/>
    <cellStyle name="20 % - zvýraznenie6 5 2 2 5" xfId="4200"/>
    <cellStyle name="20 % - zvýraznenie6 5 2 2 5 2" xfId="28005"/>
    <cellStyle name="20 % - zvýraznenie6 5 2 2 6" xfId="27994"/>
    <cellStyle name="20 % - zvýraznenie6 5 2 3" xfId="4201"/>
    <cellStyle name="20 % - zvýraznenie6 5 2 3 2" xfId="4202"/>
    <cellStyle name="20 % - zvýraznenie6 5 2 3 2 2" xfId="4203"/>
    <cellStyle name="20 % - zvýraznenie6 5 2 3 2 2 2" xfId="28008"/>
    <cellStyle name="20 % - zvýraznenie6 5 2 3 2 3" xfId="4204"/>
    <cellStyle name="20 % - zvýraznenie6 5 2 3 2 3 2" xfId="28009"/>
    <cellStyle name="20 % - zvýraznenie6 5 2 3 2 4" xfId="28007"/>
    <cellStyle name="20 % - zvýraznenie6 5 2 3 3" xfId="4205"/>
    <cellStyle name="20 % - zvýraznenie6 5 2 3 3 2" xfId="28010"/>
    <cellStyle name="20 % - zvýraznenie6 5 2 3 4" xfId="4206"/>
    <cellStyle name="20 % - zvýraznenie6 5 2 3 4 2" xfId="28011"/>
    <cellStyle name="20 % - zvýraznenie6 5 2 3 5" xfId="28006"/>
    <cellStyle name="20 % - zvýraznenie6 5 2 4" xfId="4207"/>
    <cellStyle name="20 % - zvýraznenie6 5 2 4 2" xfId="4208"/>
    <cellStyle name="20 % - zvýraznenie6 5 2 4 2 2" xfId="4209"/>
    <cellStyle name="20 % - zvýraznenie6 5 2 4 2 2 2" xfId="28014"/>
    <cellStyle name="20 % - zvýraznenie6 5 2 4 2 3" xfId="4210"/>
    <cellStyle name="20 % - zvýraznenie6 5 2 4 2 3 2" xfId="28015"/>
    <cellStyle name="20 % - zvýraznenie6 5 2 4 2 4" xfId="28013"/>
    <cellStyle name="20 % - zvýraznenie6 5 2 4 3" xfId="4211"/>
    <cellStyle name="20 % - zvýraznenie6 5 2 4 3 2" xfId="28016"/>
    <cellStyle name="20 % - zvýraznenie6 5 2 4 4" xfId="4212"/>
    <cellStyle name="20 % - zvýraznenie6 5 2 4 4 2" xfId="28017"/>
    <cellStyle name="20 % - zvýraznenie6 5 2 4 5" xfId="28012"/>
    <cellStyle name="20 % - zvýraznenie6 5 2 5" xfId="4213"/>
    <cellStyle name="20 % - zvýraznenie6 5 2 5 2" xfId="4214"/>
    <cellStyle name="20 % - zvýraznenie6 5 2 5 2 2" xfId="28019"/>
    <cellStyle name="20 % - zvýraznenie6 5 2 5 3" xfId="4215"/>
    <cellStyle name="20 % - zvýraznenie6 5 2 5 3 2" xfId="28020"/>
    <cellStyle name="20 % - zvýraznenie6 5 2 5 4" xfId="28018"/>
    <cellStyle name="20 % - zvýraznenie6 5 2 6" xfId="4216"/>
    <cellStyle name="20 % - zvýraznenie6 5 2 6 2" xfId="28021"/>
    <cellStyle name="20 % - zvýraznenie6 5 2 7" xfId="4217"/>
    <cellStyle name="20 % - zvýraznenie6 5 2 7 2" xfId="28022"/>
    <cellStyle name="20 % - zvýraznenie6 5 2 8" xfId="27993"/>
    <cellStyle name="20 % - zvýraznenie6 5 3" xfId="4218"/>
    <cellStyle name="20 % - zvýraznenie6 5 3 2" xfId="4219"/>
    <cellStyle name="20 % - zvýraznenie6 5 3 2 2" xfId="4220"/>
    <cellStyle name="20 % - zvýraznenie6 5 3 2 2 2" xfId="4221"/>
    <cellStyle name="20 % - zvýraznenie6 5 3 2 2 2 2" xfId="28026"/>
    <cellStyle name="20 % - zvýraznenie6 5 3 2 2 3" xfId="4222"/>
    <cellStyle name="20 % - zvýraznenie6 5 3 2 2 3 2" xfId="28027"/>
    <cellStyle name="20 % - zvýraznenie6 5 3 2 2 4" xfId="28025"/>
    <cellStyle name="20 % - zvýraznenie6 5 3 2 3" xfId="4223"/>
    <cellStyle name="20 % - zvýraznenie6 5 3 2 3 2" xfId="28028"/>
    <cellStyle name="20 % - zvýraznenie6 5 3 2 4" xfId="4224"/>
    <cellStyle name="20 % - zvýraznenie6 5 3 2 4 2" xfId="28029"/>
    <cellStyle name="20 % - zvýraznenie6 5 3 2 5" xfId="28024"/>
    <cellStyle name="20 % - zvýraznenie6 5 3 3" xfId="4225"/>
    <cellStyle name="20 % - zvýraznenie6 5 3 3 2" xfId="4226"/>
    <cellStyle name="20 % - zvýraznenie6 5 3 3 2 2" xfId="28031"/>
    <cellStyle name="20 % - zvýraznenie6 5 3 3 3" xfId="4227"/>
    <cellStyle name="20 % - zvýraznenie6 5 3 3 3 2" xfId="28032"/>
    <cellStyle name="20 % - zvýraznenie6 5 3 3 4" xfId="28030"/>
    <cellStyle name="20 % - zvýraznenie6 5 3 4" xfId="4228"/>
    <cellStyle name="20 % - zvýraznenie6 5 3 4 2" xfId="28033"/>
    <cellStyle name="20 % - zvýraznenie6 5 3 5" xfId="4229"/>
    <cellStyle name="20 % - zvýraznenie6 5 3 5 2" xfId="28034"/>
    <cellStyle name="20 % - zvýraznenie6 5 3 6" xfId="28023"/>
    <cellStyle name="20 % - zvýraznenie6 5 4" xfId="4230"/>
    <cellStyle name="20 % - zvýraznenie6 5 4 2" xfId="4231"/>
    <cellStyle name="20 % - zvýraznenie6 5 4 2 2" xfId="4232"/>
    <cellStyle name="20 % - zvýraznenie6 5 4 2 2 2" xfId="28037"/>
    <cellStyle name="20 % - zvýraznenie6 5 4 2 3" xfId="4233"/>
    <cellStyle name="20 % - zvýraznenie6 5 4 2 3 2" xfId="28038"/>
    <cellStyle name="20 % - zvýraznenie6 5 4 2 4" xfId="28036"/>
    <cellStyle name="20 % - zvýraznenie6 5 4 3" xfId="4234"/>
    <cellStyle name="20 % - zvýraznenie6 5 4 3 2" xfId="28039"/>
    <cellStyle name="20 % - zvýraznenie6 5 4 4" xfId="4235"/>
    <cellStyle name="20 % - zvýraznenie6 5 4 4 2" xfId="28040"/>
    <cellStyle name="20 % - zvýraznenie6 5 4 5" xfId="28035"/>
    <cellStyle name="20 % - zvýraznenie6 5 5" xfId="4236"/>
    <cellStyle name="20 % - zvýraznenie6 5 5 2" xfId="4237"/>
    <cellStyle name="20 % - zvýraznenie6 5 5 2 2" xfId="4238"/>
    <cellStyle name="20 % - zvýraznenie6 5 5 2 2 2" xfId="28043"/>
    <cellStyle name="20 % - zvýraznenie6 5 5 2 3" xfId="4239"/>
    <cellStyle name="20 % - zvýraznenie6 5 5 2 3 2" xfId="28044"/>
    <cellStyle name="20 % - zvýraznenie6 5 5 2 4" xfId="28042"/>
    <cellStyle name="20 % - zvýraznenie6 5 5 3" xfId="4240"/>
    <cellStyle name="20 % - zvýraznenie6 5 5 3 2" xfId="28045"/>
    <cellStyle name="20 % - zvýraznenie6 5 5 4" xfId="4241"/>
    <cellStyle name="20 % - zvýraznenie6 5 5 4 2" xfId="28046"/>
    <cellStyle name="20 % - zvýraznenie6 5 5 5" xfId="28041"/>
    <cellStyle name="20 % - zvýraznenie6 5 6" xfId="4242"/>
    <cellStyle name="20 % - zvýraznenie6 5 6 2" xfId="4243"/>
    <cellStyle name="20 % - zvýraznenie6 5 6 2 2" xfId="28048"/>
    <cellStyle name="20 % - zvýraznenie6 5 6 3" xfId="4244"/>
    <cellStyle name="20 % - zvýraznenie6 5 6 3 2" xfId="28049"/>
    <cellStyle name="20 % - zvýraznenie6 5 6 4" xfId="28047"/>
    <cellStyle name="20 % - zvýraznenie6 5 7" xfId="4245"/>
    <cellStyle name="20 % - zvýraznenie6 5 7 2" xfId="28050"/>
    <cellStyle name="20 % - zvýraznenie6 5 8" xfId="4246"/>
    <cellStyle name="20 % - zvýraznenie6 5 8 2" xfId="28051"/>
    <cellStyle name="20 % - zvýraznenie6 5 9" xfId="27992"/>
    <cellStyle name="20 % - zvýraznenie6 6" xfId="4247"/>
    <cellStyle name="20 % - zvýraznenie6 6 2" xfId="4248"/>
    <cellStyle name="20 % - zvýraznenie6 6 2 2" xfId="4249"/>
    <cellStyle name="20 % - zvýraznenie6 6 2 2 2" xfId="4250"/>
    <cellStyle name="20 % - zvýraznenie6 6 2 2 2 2" xfId="4251"/>
    <cellStyle name="20 % - zvýraznenie6 6 2 2 2 2 2" xfId="28056"/>
    <cellStyle name="20 % - zvýraznenie6 6 2 2 2 3" xfId="4252"/>
    <cellStyle name="20 % - zvýraznenie6 6 2 2 2 3 2" xfId="28057"/>
    <cellStyle name="20 % - zvýraznenie6 6 2 2 2 4" xfId="28055"/>
    <cellStyle name="20 % - zvýraznenie6 6 2 2 3" xfId="4253"/>
    <cellStyle name="20 % - zvýraznenie6 6 2 2 3 2" xfId="28058"/>
    <cellStyle name="20 % - zvýraznenie6 6 2 2 4" xfId="4254"/>
    <cellStyle name="20 % - zvýraznenie6 6 2 2 4 2" xfId="28059"/>
    <cellStyle name="20 % - zvýraznenie6 6 2 2 5" xfId="28054"/>
    <cellStyle name="20 % - zvýraznenie6 6 2 3" xfId="4255"/>
    <cellStyle name="20 % - zvýraznenie6 6 2 3 2" xfId="4256"/>
    <cellStyle name="20 % - zvýraznenie6 6 2 3 2 2" xfId="28061"/>
    <cellStyle name="20 % - zvýraznenie6 6 2 3 3" xfId="4257"/>
    <cellStyle name="20 % - zvýraznenie6 6 2 3 3 2" xfId="28062"/>
    <cellStyle name="20 % - zvýraznenie6 6 2 3 4" xfId="28060"/>
    <cellStyle name="20 % - zvýraznenie6 6 2 4" xfId="4258"/>
    <cellStyle name="20 % - zvýraznenie6 6 2 4 2" xfId="28063"/>
    <cellStyle name="20 % - zvýraznenie6 6 2 5" xfId="4259"/>
    <cellStyle name="20 % - zvýraznenie6 6 2 5 2" xfId="28064"/>
    <cellStyle name="20 % - zvýraznenie6 6 2 6" xfId="28053"/>
    <cellStyle name="20 % - zvýraznenie6 6 3" xfId="4260"/>
    <cellStyle name="20 % - zvýraznenie6 6 3 2" xfId="4261"/>
    <cellStyle name="20 % - zvýraznenie6 6 3 2 2" xfId="4262"/>
    <cellStyle name="20 % - zvýraznenie6 6 3 2 2 2" xfId="28067"/>
    <cellStyle name="20 % - zvýraznenie6 6 3 2 3" xfId="4263"/>
    <cellStyle name="20 % - zvýraznenie6 6 3 2 3 2" xfId="28068"/>
    <cellStyle name="20 % - zvýraznenie6 6 3 2 4" xfId="28066"/>
    <cellStyle name="20 % - zvýraznenie6 6 3 3" xfId="4264"/>
    <cellStyle name="20 % - zvýraznenie6 6 3 3 2" xfId="28069"/>
    <cellStyle name="20 % - zvýraznenie6 6 3 4" xfId="4265"/>
    <cellStyle name="20 % - zvýraznenie6 6 3 4 2" xfId="28070"/>
    <cellStyle name="20 % - zvýraznenie6 6 3 5" xfId="28065"/>
    <cellStyle name="20 % - zvýraznenie6 6 4" xfId="4266"/>
    <cellStyle name="20 % - zvýraznenie6 6 4 2" xfId="4267"/>
    <cellStyle name="20 % - zvýraznenie6 6 4 2 2" xfId="4268"/>
    <cellStyle name="20 % - zvýraznenie6 6 4 2 2 2" xfId="28073"/>
    <cellStyle name="20 % - zvýraznenie6 6 4 2 3" xfId="4269"/>
    <cellStyle name="20 % - zvýraznenie6 6 4 2 3 2" xfId="28074"/>
    <cellStyle name="20 % - zvýraznenie6 6 4 2 4" xfId="28072"/>
    <cellStyle name="20 % - zvýraznenie6 6 4 3" xfId="4270"/>
    <cellStyle name="20 % - zvýraznenie6 6 4 3 2" xfId="28075"/>
    <cellStyle name="20 % - zvýraznenie6 6 4 4" xfId="4271"/>
    <cellStyle name="20 % - zvýraznenie6 6 4 4 2" xfId="28076"/>
    <cellStyle name="20 % - zvýraznenie6 6 4 5" xfId="28071"/>
    <cellStyle name="20 % - zvýraznenie6 6 5" xfId="4272"/>
    <cellStyle name="20 % - zvýraznenie6 6 5 2" xfId="4273"/>
    <cellStyle name="20 % - zvýraznenie6 6 5 2 2" xfId="28078"/>
    <cellStyle name="20 % - zvýraznenie6 6 5 3" xfId="4274"/>
    <cellStyle name="20 % - zvýraznenie6 6 5 3 2" xfId="28079"/>
    <cellStyle name="20 % - zvýraznenie6 6 5 4" xfId="28077"/>
    <cellStyle name="20 % - zvýraznenie6 6 6" xfId="4275"/>
    <cellStyle name="20 % - zvýraznenie6 6 6 2" xfId="28080"/>
    <cellStyle name="20 % - zvýraznenie6 6 7" xfId="4276"/>
    <cellStyle name="20 % - zvýraznenie6 6 7 2" xfId="28081"/>
    <cellStyle name="20 % - zvýraznenie6 6 8" xfId="28052"/>
    <cellStyle name="20 % - zvýraznenie6 7" xfId="4277"/>
    <cellStyle name="20 % - zvýraznenie6 7 2" xfId="4278"/>
    <cellStyle name="20 % - zvýraznenie6 7 2 2" xfId="4279"/>
    <cellStyle name="20 % - zvýraznenie6 7 2 2 2" xfId="4280"/>
    <cellStyle name="20 % - zvýraznenie6 7 2 2 2 2" xfId="28085"/>
    <cellStyle name="20 % - zvýraznenie6 7 2 2 3" xfId="4281"/>
    <cellStyle name="20 % - zvýraznenie6 7 2 2 3 2" xfId="28086"/>
    <cellStyle name="20 % - zvýraznenie6 7 2 2 4" xfId="28084"/>
    <cellStyle name="20 % - zvýraznenie6 7 2 3" xfId="4282"/>
    <cellStyle name="20 % - zvýraznenie6 7 2 3 2" xfId="28087"/>
    <cellStyle name="20 % - zvýraznenie6 7 2 4" xfId="4283"/>
    <cellStyle name="20 % - zvýraznenie6 7 2 4 2" xfId="28088"/>
    <cellStyle name="20 % - zvýraznenie6 7 2 5" xfId="28083"/>
    <cellStyle name="20 % - zvýraznenie6 7 3" xfId="4284"/>
    <cellStyle name="20 % - zvýraznenie6 7 3 2" xfId="4285"/>
    <cellStyle name="20 % - zvýraznenie6 7 3 2 2" xfId="28090"/>
    <cellStyle name="20 % - zvýraznenie6 7 3 3" xfId="4286"/>
    <cellStyle name="20 % - zvýraznenie6 7 3 3 2" xfId="28091"/>
    <cellStyle name="20 % - zvýraznenie6 7 3 4" xfId="28089"/>
    <cellStyle name="20 % - zvýraznenie6 7 4" xfId="4287"/>
    <cellStyle name="20 % - zvýraznenie6 7 4 2" xfId="28092"/>
    <cellStyle name="20 % - zvýraznenie6 7 5" xfId="4288"/>
    <cellStyle name="20 % - zvýraznenie6 7 5 2" xfId="28093"/>
    <cellStyle name="20 % - zvýraznenie6 7 6" xfId="28082"/>
    <cellStyle name="20 % - zvýraznenie6 8" xfId="4289"/>
    <cellStyle name="20 % - zvýraznenie6 8 2" xfId="4290"/>
    <cellStyle name="20 % - zvýraznenie6 8 2 2" xfId="4291"/>
    <cellStyle name="20 % - zvýraznenie6 8 2 2 2" xfId="28096"/>
    <cellStyle name="20 % - zvýraznenie6 8 2 3" xfId="4292"/>
    <cellStyle name="20 % - zvýraznenie6 8 2 3 2" xfId="28097"/>
    <cellStyle name="20 % - zvýraznenie6 8 2 4" xfId="28095"/>
    <cellStyle name="20 % - zvýraznenie6 8 3" xfId="4293"/>
    <cellStyle name="20 % - zvýraznenie6 8 3 2" xfId="28098"/>
    <cellStyle name="20 % - zvýraznenie6 8 4" xfId="4294"/>
    <cellStyle name="20 % - zvýraznenie6 8 4 2" xfId="28099"/>
    <cellStyle name="20 % - zvýraznenie6 8 5" xfId="28094"/>
    <cellStyle name="20 % - zvýraznenie6 9" xfId="4295"/>
    <cellStyle name="20 % - zvýraznenie6 9 2" xfId="4296"/>
    <cellStyle name="20 % - zvýraznenie6 9 2 2" xfId="4297"/>
    <cellStyle name="20 % - zvýraznenie6 9 2 2 2" xfId="28102"/>
    <cellStyle name="20 % - zvýraznenie6 9 2 3" xfId="4298"/>
    <cellStyle name="20 % - zvýraznenie6 9 2 3 2" xfId="28103"/>
    <cellStyle name="20 % - zvýraznenie6 9 2 4" xfId="28101"/>
    <cellStyle name="20 % - zvýraznenie6 9 3" xfId="4299"/>
    <cellStyle name="20 % - zvýraznenie6 9 3 2" xfId="28104"/>
    <cellStyle name="20 % - zvýraznenie6 9 4" xfId="4300"/>
    <cellStyle name="20 % - zvýraznenie6 9 4 2" xfId="28105"/>
    <cellStyle name="20 % - zvýraznenie6 9 5" xfId="28100"/>
    <cellStyle name="40 % - zvýraznenie1 10" xfId="4301"/>
    <cellStyle name="40 % - zvýraznenie1 11" xfId="4302"/>
    <cellStyle name="40 % - zvýraznenie1 11 2" xfId="4303"/>
    <cellStyle name="40 % - zvýraznenie1 11 2 2" xfId="28107"/>
    <cellStyle name="40 % - zvýraznenie1 11 3" xfId="4304"/>
    <cellStyle name="40 % - zvýraznenie1 11 3 2" xfId="28108"/>
    <cellStyle name="40 % - zvýraznenie1 11 4" xfId="28106"/>
    <cellStyle name="40 % - zvýraznenie1 12" xfId="4305"/>
    <cellStyle name="40 % - zvýraznenie1 12 2" xfId="28109"/>
    <cellStyle name="40 % - zvýraznenie1 2" xfId="4306"/>
    <cellStyle name="40 % - zvýraznenie1 2 10" xfId="4307"/>
    <cellStyle name="40 % - zvýraznenie1 2 10 2" xfId="28111"/>
    <cellStyle name="40 % - zvýraznenie1 2 11" xfId="28110"/>
    <cellStyle name="40 % - zvýraznenie1 2 2" xfId="4308"/>
    <cellStyle name="40 % - zvýraznenie1 2 2 10" xfId="28112"/>
    <cellStyle name="40 % - zvýraznenie1 2 2 2" xfId="4309"/>
    <cellStyle name="40 % - zvýraznenie1 2 2 2 2" xfId="4310"/>
    <cellStyle name="40 % - zvýraznenie1 2 2 2 2 2" xfId="4311"/>
    <cellStyle name="40 % - zvýraznenie1 2 2 2 2 2 2" xfId="4312"/>
    <cellStyle name="40 % - zvýraznenie1 2 2 2 2 2 2 2" xfId="4313"/>
    <cellStyle name="40 % - zvýraznenie1 2 2 2 2 2 2 2 2" xfId="4314"/>
    <cellStyle name="40 % - zvýraznenie1 2 2 2 2 2 2 2 2 2" xfId="28118"/>
    <cellStyle name="40 % - zvýraznenie1 2 2 2 2 2 2 2 3" xfId="4315"/>
    <cellStyle name="40 % - zvýraznenie1 2 2 2 2 2 2 2 3 2" xfId="28119"/>
    <cellStyle name="40 % - zvýraznenie1 2 2 2 2 2 2 2 4" xfId="28117"/>
    <cellStyle name="40 % - zvýraznenie1 2 2 2 2 2 2 3" xfId="4316"/>
    <cellStyle name="40 % - zvýraznenie1 2 2 2 2 2 2 3 2" xfId="28120"/>
    <cellStyle name="40 % - zvýraznenie1 2 2 2 2 2 2 4" xfId="4317"/>
    <cellStyle name="40 % - zvýraznenie1 2 2 2 2 2 2 4 2" xfId="28121"/>
    <cellStyle name="40 % - zvýraznenie1 2 2 2 2 2 2 5" xfId="28116"/>
    <cellStyle name="40 % - zvýraznenie1 2 2 2 2 2 3" xfId="4318"/>
    <cellStyle name="40 % - zvýraznenie1 2 2 2 2 2 3 2" xfId="4319"/>
    <cellStyle name="40 % - zvýraznenie1 2 2 2 2 2 3 2 2" xfId="28123"/>
    <cellStyle name="40 % - zvýraznenie1 2 2 2 2 2 3 3" xfId="4320"/>
    <cellStyle name="40 % - zvýraznenie1 2 2 2 2 2 3 3 2" xfId="28124"/>
    <cellStyle name="40 % - zvýraznenie1 2 2 2 2 2 3 4" xfId="28122"/>
    <cellStyle name="40 % - zvýraznenie1 2 2 2 2 2 4" xfId="4321"/>
    <cellStyle name="40 % - zvýraznenie1 2 2 2 2 2 4 2" xfId="28125"/>
    <cellStyle name="40 % - zvýraznenie1 2 2 2 2 2 5" xfId="4322"/>
    <cellStyle name="40 % - zvýraznenie1 2 2 2 2 2 5 2" xfId="28126"/>
    <cellStyle name="40 % - zvýraznenie1 2 2 2 2 2 6" xfId="28115"/>
    <cellStyle name="40 % - zvýraznenie1 2 2 2 2 3" xfId="4323"/>
    <cellStyle name="40 % - zvýraznenie1 2 2 2 2 3 2" xfId="4324"/>
    <cellStyle name="40 % - zvýraznenie1 2 2 2 2 3 2 2" xfId="4325"/>
    <cellStyle name="40 % - zvýraznenie1 2 2 2 2 3 2 2 2" xfId="28129"/>
    <cellStyle name="40 % - zvýraznenie1 2 2 2 2 3 2 3" xfId="4326"/>
    <cellStyle name="40 % - zvýraznenie1 2 2 2 2 3 2 3 2" xfId="28130"/>
    <cellStyle name="40 % - zvýraznenie1 2 2 2 2 3 2 4" xfId="28128"/>
    <cellStyle name="40 % - zvýraznenie1 2 2 2 2 3 3" xfId="4327"/>
    <cellStyle name="40 % - zvýraznenie1 2 2 2 2 3 3 2" xfId="28131"/>
    <cellStyle name="40 % - zvýraznenie1 2 2 2 2 3 4" xfId="4328"/>
    <cellStyle name="40 % - zvýraznenie1 2 2 2 2 3 4 2" xfId="28132"/>
    <cellStyle name="40 % - zvýraznenie1 2 2 2 2 3 5" xfId="28127"/>
    <cellStyle name="40 % - zvýraznenie1 2 2 2 2 4" xfId="4329"/>
    <cellStyle name="40 % - zvýraznenie1 2 2 2 2 4 2" xfId="4330"/>
    <cellStyle name="40 % - zvýraznenie1 2 2 2 2 4 2 2" xfId="4331"/>
    <cellStyle name="40 % - zvýraznenie1 2 2 2 2 4 2 2 2" xfId="28135"/>
    <cellStyle name="40 % - zvýraznenie1 2 2 2 2 4 2 3" xfId="4332"/>
    <cellStyle name="40 % - zvýraznenie1 2 2 2 2 4 2 3 2" xfId="28136"/>
    <cellStyle name="40 % - zvýraznenie1 2 2 2 2 4 2 4" xfId="28134"/>
    <cellStyle name="40 % - zvýraznenie1 2 2 2 2 4 3" xfId="4333"/>
    <cellStyle name="40 % - zvýraznenie1 2 2 2 2 4 3 2" xfId="28137"/>
    <cellStyle name="40 % - zvýraznenie1 2 2 2 2 4 4" xfId="4334"/>
    <cellStyle name="40 % - zvýraznenie1 2 2 2 2 4 4 2" xfId="28138"/>
    <cellStyle name="40 % - zvýraznenie1 2 2 2 2 4 5" xfId="28133"/>
    <cellStyle name="40 % - zvýraznenie1 2 2 2 2 5" xfId="4335"/>
    <cellStyle name="40 % - zvýraznenie1 2 2 2 2 5 2" xfId="4336"/>
    <cellStyle name="40 % - zvýraznenie1 2 2 2 2 5 2 2" xfId="28140"/>
    <cellStyle name="40 % - zvýraznenie1 2 2 2 2 5 3" xfId="4337"/>
    <cellStyle name="40 % - zvýraznenie1 2 2 2 2 5 3 2" xfId="28141"/>
    <cellStyle name="40 % - zvýraznenie1 2 2 2 2 5 4" xfId="28139"/>
    <cellStyle name="40 % - zvýraznenie1 2 2 2 2 6" xfId="4338"/>
    <cellStyle name="40 % - zvýraznenie1 2 2 2 2 6 2" xfId="28142"/>
    <cellStyle name="40 % - zvýraznenie1 2 2 2 2 7" xfId="4339"/>
    <cellStyle name="40 % - zvýraznenie1 2 2 2 2 7 2" xfId="28143"/>
    <cellStyle name="40 % - zvýraznenie1 2 2 2 2 8" xfId="28114"/>
    <cellStyle name="40 % - zvýraznenie1 2 2 2 3" xfId="4340"/>
    <cellStyle name="40 % - zvýraznenie1 2 2 2 3 2" xfId="4341"/>
    <cellStyle name="40 % - zvýraznenie1 2 2 2 3 2 2" xfId="4342"/>
    <cellStyle name="40 % - zvýraznenie1 2 2 2 3 2 2 2" xfId="4343"/>
    <cellStyle name="40 % - zvýraznenie1 2 2 2 3 2 2 2 2" xfId="28147"/>
    <cellStyle name="40 % - zvýraznenie1 2 2 2 3 2 2 3" xfId="4344"/>
    <cellStyle name="40 % - zvýraznenie1 2 2 2 3 2 2 3 2" xfId="28148"/>
    <cellStyle name="40 % - zvýraznenie1 2 2 2 3 2 2 4" xfId="28146"/>
    <cellStyle name="40 % - zvýraznenie1 2 2 2 3 2 3" xfId="4345"/>
    <cellStyle name="40 % - zvýraznenie1 2 2 2 3 2 3 2" xfId="28149"/>
    <cellStyle name="40 % - zvýraznenie1 2 2 2 3 2 4" xfId="4346"/>
    <cellStyle name="40 % - zvýraznenie1 2 2 2 3 2 4 2" xfId="28150"/>
    <cellStyle name="40 % - zvýraznenie1 2 2 2 3 2 5" xfId="28145"/>
    <cellStyle name="40 % - zvýraznenie1 2 2 2 3 3" xfId="4347"/>
    <cellStyle name="40 % - zvýraznenie1 2 2 2 3 3 2" xfId="4348"/>
    <cellStyle name="40 % - zvýraznenie1 2 2 2 3 3 2 2" xfId="28152"/>
    <cellStyle name="40 % - zvýraznenie1 2 2 2 3 3 3" xfId="4349"/>
    <cellStyle name="40 % - zvýraznenie1 2 2 2 3 3 3 2" xfId="28153"/>
    <cellStyle name="40 % - zvýraznenie1 2 2 2 3 3 4" xfId="28151"/>
    <cellStyle name="40 % - zvýraznenie1 2 2 2 3 4" xfId="4350"/>
    <cellStyle name="40 % - zvýraznenie1 2 2 2 3 4 2" xfId="28154"/>
    <cellStyle name="40 % - zvýraznenie1 2 2 2 3 5" xfId="4351"/>
    <cellStyle name="40 % - zvýraznenie1 2 2 2 3 5 2" xfId="28155"/>
    <cellStyle name="40 % - zvýraznenie1 2 2 2 3 6" xfId="28144"/>
    <cellStyle name="40 % - zvýraznenie1 2 2 2 4" xfId="4352"/>
    <cellStyle name="40 % - zvýraznenie1 2 2 2 4 2" xfId="4353"/>
    <cellStyle name="40 % - zvýraznenie1 2 2 2 4 2 2" xfId="4354"/>
    <cellStyle name="40 % - zvýraznenie1 2 2 2 4 2 2 2" xfId="28158"/>
    <cellStyle name="40 % - zvýraznenie1 2 2 2 4 2 3" xfId="4355"/>
    <cellStyle name="40 % - zvýraznenie1 2 2 2 4 2 3 2" xfId="28159"/>
    <cellStyle name="40 % - zvýraznenie1 2 2 2 4 2 4" xfId="28157"/>
    <cellStyle name="40 % - zvýraznenie1 2 2 2 4 3" xfId="4356"/>
    <cellStyle name="40 % - zvýraznenie1 2 2 2 4 3 2" xfId="28160"/>
    <cellStyle name="40 % - zvýraznenie1 2 2 2 4 4" xfId="4357"/>
    <cellStyle name="40 % - zvýraznenie1 2 2 2 4 4 2" xfId="28161"/>
    <cellStyle name="40 % - zvýraznenie1 2 2 2 4 5" xfId="28156"/>
    <cellStyle name="40 % - zvýraznenie1 2 2 2 5" xfId="4358"/>
    <cellStyle name="40 % - zvýraznenie1 2 2 2 5 2" xfId="4359"/>
    <cellStyle name="40 % - zvýraznenie1 2 2 2 5 2 2" xfId="4360"/>
    <cellStyle name="40 % - zvýraznenie1 2 2 2 5 2 2 2" xfId="28164"/>
    <cellStyle name="40 % - zvýraznenie1 2 2 2 5 2 3" xfId="4361"/>
    <cellStyle name="40 % - zvýraznenie1 2 2 2 5 2 3 2" xfId="28165"/>
    <cellStyle name="40 % - zvýraznenie1 2 2 2 5 2 4" xfId="28163"/>
    <cellStyle name="40 % - zvýraznenie1 2 2 2 5 3" xfId="4362"/>
    <cellStyle name="40 % - zvýraznenie1 2 2 2 5 3 2" xfId="28166"/>
    <cellStyle name="40 % - zvýraznenie1 2 2 2 5 4" xfId="4363"/>
    <cellStyle name="40 % - zvýraznenie1 2 2 2 5 4 2" xfId="28167"/>
    <cellStyle name="40 % - zvýraznenie1 2 2 2 5 5" xfId="28162"/>
    <cellStyle name="40 % - zvýraznenie1 2 2 2 6" xfId="4364"/>
    <cellStyle name="40 % - zvýraznenie1 2 2 2 6 2" xfId="4365"/>
    <cellStyle name="40 % - zvýraznenie1 2 2 2 6 2 2" xfId="28169"/>
    <cellStyle name="40 % - zvýraznenie1 2 2 2 6 3" xfId="4366"/>
    <cellStyle name="40 % - zvýraznenie1 2 2 2 6 3 2" xfId="28170"/>
    <cellStyle name="40 % - zvýraznenie1 2 2 2 6 4" xfId="28168"/>
    <cellStyle name="40 % - zvýraznenie1 2 2 2 7" xfId="4367"/>
    <cellStyle name="40 % - zvýraznenie1 2 2 2 7 2" xfId="28171"/>
    <cellStyle name="40 % - zvýraznenie1 2 2 2 8" xfId="4368"/>
    <cellStyle name="40 % - zvýraznenie1 2 2 2 8 2" xfId="28172"/>
    <cellStyle name="40 % - zvýraznenie1 2 2 2 9" xfId="28113"/>
    <cellStyle name="40 % - zvýraznenie1 2 2 3" xfId="4369"/>
    <cellStyle name="40 % - zvýraznenie1 2 2 3 2" xfId="4370"/>
    <cellStyle name="40 % - zvýraznenie1 2 2 3 2 2" xfId="4371"/>
    <cellStyle name="40 % - zvýraznenie1 2 2 3 2 2 2" xfId="4372"/>
    <cellStyle name="40 % - zvýraznenie1 2 2 3 2 2 2 2" xfId="4373"/>
    <cellStyle name="40 % - zvýraznenie1 2 2 3 2 2 2 2 2" xfId="28177"/>
    <cellStyle name="40 % - zvýraznenie1 2 2 3 2 2 2 3" xfId="4374"/>
    <cellStyle name="40 % - zvýraznenie1 2 2 3 2 2 2 3 2" xfId="28178"/>
    <cellStyle name="40 % - zvýraznenie1 2 2 3 2 2 2 4" xfId="28176"/>
    <cellStyle name="40 % - zvýraznenie1 2 2 3 2 2 3" xfId="4375"/>
    <cellStyle name="40 % - zvýraznenie1 2 2 3 2 2 3 2" xfId="28179"/>
    <cellStyle name="40 % - zvýraznenie1 2 2 3 2 2 4" xfId="4376"/>
    <cellStyle name="40 % - zvýraznenie1 2 2 3 2 2 4 2" xfId="28180"/>
    <cellStyle name="40 % - zvýraznenie1 2 2 3 2 2 5" xfId="28175"/>
    <cellStyle name="40 % - zvýraznenie1 2 2 3 2 3" xfId="4377"/>
    <cellStyle name="40 % - zvýraznenie1 2 2 3 2 3 2" xfId="4378"/>
    <cellStyle name="40 % - zvýraznenie1 2 2 3 2 3 2 2" xfId="28182"/>
    <cellStyle name="40 % - zvýraznenie1 2 2 3 2 3 3" xfId="4379"/>
    <cellStyle name="40 % - zvýraznenie1 2 2 3 2 3 3 2" xfId="28183"/>
    <cellStyle name="40 % - zvýraznenie1 2 2 3 2 3 4" xfId="28181"/>
    <cellStyle name="40 % - zvýraznenie1 2 2 3 2 4" xfId="4380"/>
    <cellStyle name="40 % - zvýraznenie1 2 2 3 2 4 2" xfId="28184"/>
    <cellStyle name="40 % - zvýraznenie1 2 2 3 2 5" xfId="4381"/>
    <cellStyle name="40 % - zvýraznenie1 2 2 3 2 5 2" xfId="28185"/>
    <cellStyle name="40 % - zvýraznenie1 2 2 3 2 6" xfId="28174"/>
    <cellStyle name="40 % - zvýraznenie1 2 2 3 3" xfId="4382"/>
    <cellStyle name="40 % - zvýraznenie1 2 2 3 3 2" xfId="4383"/>
    <cellStyle name="40 % - zvýraznenie1 2 2 3 3 2 2" xfId="4384"/>
    <cellStyle name="40 % - zvýraznenie1 2 2 3 3 2 2 2" xfId="28188"/>
    <cellStyle name="40 % - zvýraznenie1 2 2 3 3 2 3" xfId="4385"/>
    <cellStyle name="40 % - zvýraznenie1 2 2 3 3 2 3 2" xfId="28189"/>
    <cellStyle name="40 % - zvýraznenie1 2 2 3 3 2 4" xfId="28187"/>
    <cellStyle name="40 % - zvýraznenie1 2 2 3 3 3" xfId="4386"/>
    <cellStyle name="40 % - zvýraznenie1 2 2 3 3 3 2" xfId="28190"/>
    <cellStyle name="40 % - zvýraznenie1 2 2 3 3 4" xfId="4387"/>
    <cellStyle name="40 % - zvýraznenie1 2 2 3 3 4 2" xfId="28191"/>
    <cellStyle name="40 % - zvýraznenie1 2 2 3 3 5" xfId="28186"/>
    <cellStyle name="40 % - zvýraznenie1 2 2 3 4" xfId="4388"/>
    <cellStyle name="40 % - zvýraznenie1 2 2 3 4 2" xfId="4389"/>
    <cellStyle name="40 % - zvýraznenie1 2 2 3 4 2 2" xfId="4390"/>
    <cellStyle name="40 % - zvýraznenie1 2 2 3 4 2 2 2" xfId="28194"/>
    <cellStyle name="40 % - zvýraznenie1 2 2 3 4 2 3" xfId="4391"/>
    <cellStyle name="40 % - zvýraznenie1 2 2 3 4 2 3 2" xfId="28195"/>
    <cellStyle name="40 % - zvýraznenie1 2 2 3 4 2 4" xfId="28193"/>
    <cellStyle name="40 % - zvýraznenie1 2 2 3 4 3" xfId="4392"/>
    <cellStyle name="40 % - zvýraznenie1 2 2 3 4 3 2" xfId="28196"/>
    <cellStyle name="40 % - zvýraznenie1 2 2 3 4 4" xfId="4393"/>
    <cellStyle name="40 % - zvýraznenie1 2 2 3 4 4 2" xfId="28197"/>
    <cellStyle name="40 % - zvýraznenie1 2 2 3 4 5" xfId="28192"/>
    <cellStyle name="40 % - zvýraznenie1 2 2 3 5" xfId="4394"/>
    <cellStyle name="40 % - zvýraznenie1 2 2 3 5 2" xfId="4395"/>
    <cellStyle name="40 % - zvýraznenie1 2 2 3 5 2 2" xfId="28199"/>
    <cellStyle name="40 % - zvýraznenie1 2 2 3 5 3" xfId="4396"/>
    <cellStyle name="40 % - zvýraznenie1 2 2 3 5 3 2" xfId="28200"/>
    <cellStyle name="40 % - zvýraznenie1 2 2 3 5 4" xfId="28198"/>
    <cellStyle name="40 % - zvýraznenie1 2 2 3 6" xfId="4397"/>
    <cellStyle name="40 % - zvýraznenie1 2 2 3 6 2" xfId="28201"/>
    <cellStyle name="40 % - zvýraznenie1 2 2 3 7" xfId="4398"/>
    <cellStyle name="40 % - zvýraznenie1 2 2 3 7 2" xfId="28202"/>
    <cellStyle name="40 % - zvýraznenie1 2 2 3 8" xfId="28173"/>
    <cellStyle name="40 % - zvýraznenie1 2 2 4" xfId="4399"/>
    <cellStyle name="40 % - zvýraznenie1 2 2 4 2" xfId="4400"/>
    <cellStyle name="40 % - zvýraznenie1 2 2 4 2 2" xfId="4401"/>
    <cellStyle name="40 % - zvýraznenie1 2 2 4 2 2 2" xfId="4402"/>
    <cellStyle name="40 % - zvýraznenie1 2 2 4 2 2 2 2" xfId="28206"/>
    <cellStyle name="40 % - zvýraznenie1 2 2 4 2 2 3" xfId="4403"/>
    <cellStyle name="40 % - zvýraznenie1 2 2 4 2 2 3 2" xfId="28207"/>
    <cellStyle name="40 % - zvýraznenie1 2 2 4 2 2 4" xfId="28205"/>
    <cellStyle name="40 % - zvýraznenie1 2 2 4 2 3" xfId="4404"/>
    <cellStyle name="40 % - zvýraznenie1 2 2 4 2 3 2" xfId="28208"/>
    <cellStyle name="40 % - zvýraznenie1 2 2 4 2 4" xfId="4405"/>
    <cellStyle name="40 % - zvýraznenie1 2 2 4 2 4 2" xfId="28209"/>
    <cellStyle name="40 % - zvýraznenie1 2 2 4 2 5" xfId="28204"/>
    <cellStyle name="40 % - zvýraznenie1 2 2 4 3" xfId="4406"/>
    <cellStyle name="40 % - zvýraznenie1 2 2 4 3 2" xfId="4407"/>
    <cellStyle name="40 % - zvýraznenie1 2 2 4 3 2 2" xfId="28211"/>
    <cellStyle name="40 % - zvýraznenie1 2 2 4 3 3" xfId="4408"/>
    <cellStyle name="40 % - zvýraznenie1 2 2 4 3 3 2" xfId="28212"/>
    <cellStyle name="40 % - zvýraznenie1 2 2 4 3 4" xfId="28210"/>
    <cellStyle name="40 % - zvýraznenie1 2 2 4 4" xfId="4409"/>
    <cellStyle name="40 % - zvýraznenie1 2 2 4 4 2" xfId="28213"/>
    <cellStyle name="40 % - zvýraznenie1 2 2 4 5" xfId="4410"/>
    <cellStyle name="40 % - zvýraznenie1 2 2 4 5 2" xfId="28214"/>
    <cellStyle name="40 % - zvýraznenie1 2 2 4 6" xfId="28203"/>
    <cellStyle name="40 % - zvýraznenie1 2 2 5" xfId="4411"/>
    <cellStyle name="40 % - zvýraznenie1 2 2 5 2" xfId="4412"/>
    <cellStyle name="40 % - zvýraznenie1 2 2 5 2 2" xfId="4413"/>
    <cellStyle name="40 % - zvýraznenie1 2 2 5 2 2 2" xfId="28217"/>
    <cellStyle name="40 % - zvýraznenie1 2 2 5 2 3" xfId="4414"/>
    <cellStyle name="40 % - zvýraznenie1 2 2 5 2 3 2" xfId="28218"/>
    <cellStyle name="40 % - zvýraznenie1 2 2 5 2 4" xfId="28216"/>
    <cellStyle name="40 % - zvýraznenie1 2 2 5 3" xfId="4415"/>
    <cellStyle name="40 % - zvýraznenie1 2 2 5 3 2" xfId="28219"/>
    <cellStyle name="40 % - zvýraznenie1 2 2 5 4" xfId="4416"/>
    <cellStyle name="40 % - zvýraznenie1 2 2 5 4 2" xfId="28220"/>
    <cellStyle name="40 % - zvýraznenie1 2 2 5 5" xfId="28215"/>
    <cellStyle name="40 % - zvýraznenie1 2 2 6" xfId="4417"/>
    <cellStyle name="40 % - zvýraznenie1 2 2 6 2" xfId="4418"/>
    <cellStyle name="40 % - zvýraznenie1 2 2 6 2 2" xfId="4419"/>
    <cellStyle name="40 % - zvýraznenie1 2 2 6 2 2 2" xfId="28223"/>
    <cellStyle name="40 % - zvýraznenie1 2 2 6 2 3" xfId="4420"/>
    <cellStyle name="40 % - zvýraznenie1 2 2 6 2 3 2" xfId="28224"/>
    <cellStyle name="40 % - zvýraznenie1 2 2 6 2 4" xfId="28222"/>
    <cellStyle name="40 % - zvýraznenie1 2 2 6 3" xfId="4421"/>
    <cellStyle name="40 % - zvýraznenie1 2 2 6 3 2" xfId="28225"/>
    <cellStyle name="40 % - zvýraznenie1 2 2 6 4" xfId="4422"/>
    <cellStyle name="40 % - zvýraznenie1 2 2 6 4 2" xfId="28226"/>
    <cellStyle name="40 % - zvýraznenie1 2 2 6 5" xfId="28221"/>
    <cellStyle name="40 % - zvýraznenie1 2 2 7" xfId="4423"/>
    <cellStyle name="40 % - zvýraznenie1 2 2 7 2" xfId="4424"/>
    <cellStyle name="40 % - zvýraznenie1 2 2 7 2 2" xfId="28228"/>
    <cellStyle name="40 % - zvýraznenie1 2 2 7 3" xfId="4425"/>
    <cellStyle name="40 % - zvýraznenie1 2 2 7 3 2" xfId="28229"/>
    <cellStyle name="40 % - zvýraznenie1 2 2 7 4" xfId="28227"/>
    <cellStyle name="40 % - zvýraznenie1 2 2 8" xfId="4426"/>
    <cellStyle name="40 % - zvýraznenie1 2 2 8 2" xfId="28230"/>
    <cellStyle name="40 % - zvýraznenie1 2 2 9" xfId="4427"/>
    <cellStyle name="40 % - zvýraznenie1 2 2 9 2" xfId="28231"/>
    <cellStyle name="40 % - zvýraznenie1 2 3" xfId="4428"/>
    <cellStyle name="40 % - zvýraznenie1 2 3 2" xfId="4429"/>
    <cellStyle name="40 % - zvýraznenie1 2 3 2 2" xfId="4430"/>
    <cellStyle name="40 % - zvýraznenie1 2 3 2 2 2" xfId="4431"/>
    <cellStyle name="40 % - zvýraznenie1 2 3 2 2 2 2" xfId="4432"/>
    <cellStyle name="40 % - zvýraznenie1 2 3 2 2 2 2 2" xfId="4433"/>
    <cellStyle name="40 % - zvýraznenie1 2 3 2 2 2 2 2 2" xfId="28237"/>
    <cellStyle name="40 % - zvýraznenie1 2 3 2 2 2 2 3" xfId="4434"/>
    <cellStyle name="40 % - zvýraznenie1 2 3 2 2 2 2 3 2" xfId="28238"/>
    <cellStyle name="40 % - zvýraznenie1 2 3 2 2 2 2 4" xfId="28236"/>
    <cellStyle name="40 % - zvýraznenie1 2 3 2 2 2 3" xfId="4435"/>
    <cellStyle name="40 % - zvýraznenie1 2 3 2 2 2 3 2" xfId="28239"/>
    <cellStyle name="40 % - zvýraznenie1 2 3 2 2 2 4" xfId="4436"/>
    <cellStyle name="40 % - zvýraznenie1 2 3 2 2 2 4 2" xfId="28240"/>
    <cellStyle name="40 % - zvýraznenie1 2 3 2 2 2 5" xfId="28235"/>
    <cellStyle name="40 % - zvýraznenie1 2 3 2 2 3" xfId="4437"/>
    <cellStyle name="40 % - zvýraznenie1 2 3 2 2 3 2" xfId="4438"/>
    <cellStyle name="40 % - zvýraznenie1 2 3 2 2 3 2 2" xfId="28242"/>
    <cellStyle name="40 % - zvýraznenie1 2 3 2 2 3 3" xfId="4439"/>
    <cellStyle name="40 % - zvýraznenie1 2 3 2 2 3 3 2" xfId="28243"/>
    <cellStyle name="40 % - zvýraznenie1 2 3 2 2 3 4" xfId="28241"/>
    <cellStyle name="40 % - zvýraznenie1 2 3 2 2 4" xfId="4440"/>
    <cellStyle name="40 % - zvýraznenie1 2 3 2 2 4 2" xfId="28244"/>
    <cellStyle name="40 % - zvýraznenie1 2 3 2 2 5" xfId="4441"/>
    <cellStyle name="40 % - zvýraznenie1 2 3 2 2 5 2" xfId="28245"/>
    <cellStyle name="40 % - zvýraznenie1 2 3 2 2 6" xfId="28234"/>
    <cellStyle name="40 % - zvýraznenie1 2 3 2 3" xfId="4442"/>
    <cellStyle name="40 % - zvýraznenie1 2 3 2 3 2" xfId="4443"/>
    <cellStyle name="40 % - zvýraznenie1 2 3 2 3 2 2" xfId="4444"/>
    <cellStyle name="40 % - zvýraznenie1 2 3 2 3 2 2 2" xfId="28248"/>
    <cellStyle name="40 % - zvýraznenie1 2 3 2 3 2 3" xfId="4445"/>
    <cellStyle name="40 % - zvýraznenie1 2 3 2 3 2 3 2" xfId="28249"/>
    <cellStyle name="40 % - zvýraznenie1 2 3 2 3 2 4" xfId="28247"/>
    <cellStyle name="40 % - zvýraznenie1 2 3 2 3 3" xfId="4446"/>
    <cellStyle name="40 % - zvýraznenie1 2 3 2 3 3 2" xfId="28250"/>
    <cellStyle name="40 % - zvýraznenie1 2 3 2 3 4" xfId="4447"/>
    <cellStyle name="40 % - zvýraznenie1 2 3 2 3 4 2" xfId="28251"/>
    <cellStyle name="40 % - zvýraznenie1 2 3 2 3 5" xfId="28246"/>
    <cellStyle name="40 % - zvýraznenie1 2 3 2 4" xfId="4448"/>
    <cellStyle name="40 % - zvýraznenie1 2 3 2 4 2" xfId="4449"/>
    <cellStyle name="40 % - zvýraznenie1 2 3 2 4 2 2" xfId="4450"/>
    <cellStyle name="40 % - zvýraznenie1 2 3 2 4 2 2 2" xfId="28254"/>
    <cellStyle name="40 % - zvýraznenie1 2 3 2 4 2 3" xfId="4451"/>
    <cellStyle name="40 % - zvýraznenie1 2 3 2 4 2 3 2" xfId="28255"/>
    <cellStyle name="40 % - zvýraznenie1 2 3 2 4 2 4" xfId="28253"/>
    <cellStyle name="40 % - zvýraznenie1 2 3 2 4 3" xfId="4452"/>
    <cellStyle name="40 % - zvýraznenie1 2 3 2 4 3 2" xfId="28256"/>
    <cellStyle name="40 % - zvýraznenie1 2 3 2 4 4" xfId="4453"/>
    <cellStyle name="40 % - zvýraznenie1 2 3 2 4 4 2" xfId="28257"/>
    <cellStyle name="40 % - zvýraznenie1 2 3 2 4 5" xfId="28252"/>
    <cellStyle name="40 % - zvýraznenie1 2 3 2 5" xfId="4454"/>
    <cellStyle name="40 % - zvýraznenie1 2 3 2 5 2" xfId="4455"/>
    <cellStyle name="40 % - zvýraznenie1 2 3 2 5 2 2" xfId="28259"/>
    <cellStyle name="40 % - zvýraznenie1 2 3 2 5 3" xfId="4456"/>
    <cellStyle name="40 % - zvýraznenie1 2 3 2 5 3 2" xfId="28260"/>
    <cellStyle name="40 % - zvýraznenie1 2 3 2 5 4" xfId="28258"/>
    <cellStyle name="40 % - zvýraznenie1 2 3 2 6" xfId="4457"/>
    <cellStyle name="40 % - zvýraznenie1 2 3 2 6 2" xfId="28261"/>
    <cellStyle name="40 % - zvýraznenie1 2 3 2 7" xfId="4458"/>
    <cellStyle name="40 % - zvýraznenie1 2 3 2 7 2" xfId="28262"/>
    <cellStyle name="40 % - zvýraznenie1 2 3 2 8" xfId="28233"/>
    <cellStyle name="40 % - zvýraznenie1 2 3 3" xfId="4459"/>
    <cellStyle name="40 % - zvýraznenie1 2 3 3 2" xfId="4460"/>
    <cellStyle name="40 % - zvýraznenie1 2 3 3 2 2" xfId="4461"/>
    <cellStyle name="40 % - zvýraznenie1 2 3 3 2 2 2" xfId="4462"/>
    <cellStyle name="40 % - zvýraznenie1 2 3 3 2 2 2 2" xfId="28266"/>
    <cellStyle name="40 % - zvýraznenie1 2 3 3 2 2 3" xfId="4463"/>
    <cellStyle name="40 % - zvýraznenie1 2 3 3 2 2 3 2" xfId="28267"/>
    <cellStyle name="40 % - zvýraznenie1 2 3 3 2 2 4" xfId="28265"/>
    <cellStyle name="40 % - zvýraznenie1 2 3 3 2 3" xfId="4464"/>
    <cellStyle name="40 % - zvýraznenie1 2 3 3 2 3 2" xfId="28268"/>
    <cellStyle name="40 % - zvýraznenie1 2 3 3 2 4" xfId="4465"/>
    <cellStyle name="40 % - zvýraznenie1 2 3 3 2 4 2" xfId="28269"/>
    <cellStyle name="40 % - zvýraznenie1 2 3 3 2 5" xfId="28264"/>
    <cellStyle name="40 % - zvýraznenie1 2 3 3 3" xfId="4466"/>
    <cellStyle name="40 % - zvýraznenie1 2 3 3 3 2" xfId="4467"/>
    <cellStyle name="40 % - zvýraznenie1 2 3 3 3 2 2" xfId="28271"/>
    <cellStyle name="40 % - zvýraznenie1 2 3 3 3 3" xfId="4468"/>
    <cellStyle name="40 % - zvýraznenie1 2 3 3 3 3 2" xfId="28272"/>
    <cellStyle name="40 % - zvýraznenie1 2 3 3 3 4" xfId="28270"/>
    <cellStyle name="40 % - zvýraznenie1 2 3 3 4" xfId="4469"/>
    <cellStyle name="40 % - zvýraznenie1 2 3 3 4 2" xfId="28273"/>
    <cellStyle name="40 % - zvýraznenie1 2 3 3 5" xfId="4470"/>
    <cellStyle name="40 % - zvýraznenie1 2 3 3 5 2" xfId="28274"/>
    <cellStyle name="40 % - zvýraznenie1 2 3 3 6" xfId="28263"/>
    <cellStyle name="40 % - zvýraznenie1 2 3 4" xfId="4471"/>
    <cellStyle name="40 % - zvýraznenie1 2 3 4 2" xfId="4472"/>
    <cellStyle name="40 % - zvýraznenie1 2 3 4 2 2" xfId="4473"/>
    <cellStyle name="40 % - zvýraznenie1 2 3 4 2 2 2" xfId="28277"/>
    <cellStyle name="40 % - zvýraznenie1 2 3 4 2 3" xfId="4474"/>
    <cellStyle name="40 % - zvýraznenie1 2 3 4 2 3 2" xfId="28278"/>
    <cellStyle name="40 % - zvýraznenie1 2 3 4 2 4" xfId="28276"/>
    <cellStyle name="40 % - zvýraznenie1 2 3 4 3" xfId="4475"/>
    <cellStyle name="40 % - zvýraznenie1 2 3 4 3 2" xfId="28279"/>
    <cellStyle name="40 % - zvýraznenie1 2 3 4 4" xfId="4476"/>
    <cellStyle name="40 % - zvýraznenie1 2 3 4 4 2" xfId="28280"/>
    <cellStyle name="40 % - zvýraznenie1 2 3 4 5" xfId="28275"/>
    <cellStyle name="40 % - zvýraznenie1 2 3 5" xfId="4477"/>
    <cellStyle name="40 % - zvýraznenie1 2 3 5 2" xfId="4478"/>
    <cellStyle name="40 % - zvýraznenie1 2 3 5 2 2" xfId="4479"/>
    <cellStyle name="40 % - zvýraznenie1 2 3 5 2 2 2" xfId="28283"/>
    <cellStyle name="40 % - zvýraznenie1 2 3 5 2 3" xfId="4480"/>
    <cellStyle name="40 % - zvýraznenie1 2 3 5 2 3 2" xfId="28284"/>
    <cellStyle name="40 % - zvýraznenie1 2 3 5 2 4" xfId="28282"/>
    <cellStyle name="40 % - zvýraznenie1 2 3 5 3" xfId="4481"/>
    <cellStyle name="40 % - zvýraznenie1 2 3 5 3 2" xfId="28285"/>
    <cellStyle name="40 % - zvýraznenie1 2 3 5 4" xfId="4482"/>
    <cellStyle name="40 % - zvýraznenie1 2 3 5 4 2" xfId="28286"/>
    <cellStyle name="40 % - zvýraznenie1 2 3 5 5" xfId="28281"/>
    <cellStyle name="40 % - zvýraznenie1 2 3 6" xfId="4483"/>
    <cellStyle name="40 % - zvýraznenie1 2 3 6 2" xfId="4484"/>
    <cellStyle name="40 % - zvýraznenie1 2 3 6 2 2" xfId="28288"/>
    <cellStyle name="40 % - zvýraznenie1 2 3 6 3" xfId="4485"/>
    <cellStyle name="40 % - zvýraznenie1 2 3 6 3 2" xfId="28289"/>
    <cellStyle name="40 % - zvýraznenie1 2 3 6 4" xfId="28287"/>
    <cellStyle name="40 % - zvýraznenie1 2 3 7" xfId="4486"/>
    <cellStyle name="40 % - zvýraznenie1 2 3 7 2" xfId="28290"/>
    <cellStyle name="40 % - zvýraznenie1 2 3 8" xfId="4487"/>
    <cellStyle name="40 % - zvýraznenie1 2 3 8 2" xfId="28291"/>
    <cellStyle name="40 % - zvýraznenie1 2 3 9" xfId="28232"/>
    <cellStyle name="40 % - zvýraznenie1 2 4" xfId="4488"/>
    <cellStyle name="40 % - zvýraznenie1 2 4 2" xfId="4489"/>
    <cellStyle name="40 % - zvýraznenie1 2 4 2 2" xfId="4490"/>
    <cellStyle name="40 % - zvýraznenie1 2 4 2 2 2" xfId="4491"/>
    <cellStyle name="40 % - zvýraznenie1 2 4 2 2 2 2" xfId="4492"/>
    <cellStyle name="40 % - zvýraznenie1 2 4 2 2 2 2 2" xfId="28296"/>
    <cellStyle name="40 % - zvýraznenie1 2 4 2 2 2 3" xfId="4493"/>
    <cellStyle name="40 % - zvýraznenie1 2 4 2 2 2 3 2" xfId="28297"/>
    <cellStyle name="40 % - zvýraznenie1 2 4 2 2 2 4" xfId="28295"/>
    <cellStyle name="40 % - zvýraznenie1 2 4 2 2 3" xfId="4494"/>
    <cellStyle name="40 % - zvýraznenie1 2 4 2 2 3 2" xfId="28298"/>
    <cellStyle name="40 % - zvýraznenie1 2 4 2 2 4" xfId="4495"/>
    <cellStyle name="40 % - zvýraznenie1 2 4 2 2 4 2" xfId="28299"/>
    <cellStyle name="40 % - zvýraznenie1 2 4 2 2 5" xfId="28294"/>
    <cellStyle name="40 % - zvýraznenie1 2 4 2 3" xfId="4496"/>
    <cellStyle name="40 % - zvýraznenie1 2 4 2 3 2" xfId="4497"/>
    <cellStyle name="40 % - zvýraznenie1 2 4 2 3 2 2" xfId="28301"/>
    <cellStyle name="40 % - zvýraznenie1 2 4 2 3 3" xfId="4498"/>
    <cellStyle name="40 % - zvýraznenie1 2 4 2 3 3 2" xfId="28302"/>
    <cellStyle name="40 % - zvýraznenie1 2 4 2 3 4" xfId="28300"/>
    <cellStyle name="40 % - zvýraznenie1 2 4 2 4" xfId="4499"/>
    <cellStyle name="40 % - zvýraznenie1 2 4 2 4 2" xfId="28303"/>
    <cellStyle name="40 % - zvýraznenie1 2 4 2 5" xfId="4500"/>
    <cellStyle name="40 % - zvýraznenie1 2 4 2 5 2" xfId="28304"/>
    <cellStyle name="40 % - zvýraznenie1 2 4 2 6" xfId="28293"/>
    <cellStyle name="40 % - zvýraznenie1 2 4 3" xfId="4501"/>
    <cellStyle name="40 % - zvýraznenie1 2 4 3 2" xfId="4502"/>
    <cellStyle name="40 % - zvýraznenie1 2 4 3 2 2" xfId="4503"/>
    <cellStyle name="40 % - zvýraznenie1 2 4 3 2 2 2" xfId="28307"/>
    <cellStyle name="40 % - zvýraznenie1 2 4 3 2 3" xfId="4504"/>
    <cellStyle name="40 % - zvýraznenie1 2 4 3 2 3 2" xfId="28308"/>
    <cellStyle name="40 % - zvýraznenie1 2 4 3 2 4" xfId="28306"/>
    <cellStyle name="40 % - zvýraznenie1 2 4 3 3" xfId="4505"/>
    <cellStyle name="40 % - zvýraznenie1 2 4 3 3 2" xfId="28309"/>
    <cellStyle name="40 % - zvýraznenie1 2 4 3 4" xfId="4506"/>
    <cellStyle name="40 % - zvýraznenie1 2 4 3 4 2" xfId="28310"/>
    <cellStyle name="40 % - zvýraznenie1 2 4 3 5" xfId="28305"/>
    <cellStyle name="40 % - zvýraznenie1 2 4 4" xfId="4507"/>
    <cellStyle name="40 % - zvýraznenie1 2 4 4 2" xfId="4508"/>
    <cellStyle name="40 % - zvýraznenie1 2 4 4 2 2" xfId="4509"/>
    <cellStyle name="40 % - zvýraznenie1 2 4 4 2 2 2" xfId="28313"/>
    <cellStyle name="40 % - zvýraznenie1 2 4 4 2 3" xfId="4510"/>
    <cellStyle name="40 % - zvýraznenie1 2 4 4 2 3 2" xfId="28314"/>
    <cellStyle name="40 % - zvýraznenie1 2 4 4 2 4" xfId="28312"/>
    <cellStyle name="40 % - zvýraznenie1 2 4 4 3" xfId="4511"/>
    <cellStyle name="40 % - zvýraznenie1 2 4 4 3 2" xfId="28315"/>
    <cellStyle name="40 % - zvýraznenie1 2 4 4 4" xfId="4512"/>
    <cellStyle name="40 % - zvýraznenie1 2 4 4 4 2" xfId="28316"/>
    <cellStyle name="40 % - zvýraznenie1 2 4 4 5" xfId="28311"/>
    <cellStyle name="40 % - zvýraznenie1 2 4 5" xfId="4513"/>
    <cellStyle name="40 % - zvýraznenie1 2 4 5 2" xfId="4514"/>
    <cellStyle name="40 % - zvýraznenie1 2 4 5 2 2" xfId="28318"/>
    <cellStyle name="40 % - zvýraznenie1 2 4 5 3" xfId="4515"/>
    <cellStyle name="40 % - zvýraznenie1 2 4 5 3 2" xfId="28319"/>
    <cellStyle name="40 % - zvýraznenie1 2 4 5 4" xfId="28317"/>
    <cellStyle name="40 % - zvýraznenie1 2 4 6" xfId="4516"/>
    <cellStyle name="40 % - zvýraznenie1 2 4 6 2" xfId="28320"/>
    <cellStyle name="40 % - zvýraznenie1 2 4 7" xfId="4517"/>
    <cellStyle name="40 % - zvýraznenie1 2 4 7 2" xfId="28321"/>
    <cellStyle name="40 % - zvýraznenie1 2 4 8" xfId="28292"/>
    <cellStyle name="40 % - zvýraznenie1 2 5" xfId="4518"/>
    <cellStyle name="40 % - zvýraznenie1 2 5 2" xfId="4519"/>
    <cellStyle name="40 % - zvýraznenie1 2 5 2 2" xfId="4520"/>
    <cellStyle name="40 % - zvýraznenie1 2 5 2 2 2" xfId="4521"/>
    <cellStyle name="40 % - zvýraznenie1 2 5 2 2 2 2" xfId="28325"/>
    <cellStyle name="40 % - zvýraznenie1 2 5 2 2 3" xfId="4522"/>
    <cellStyle name="40 % - zvýraznenie1 2 5 2 2 3 2" xfId="28326"/>
    <cellStyle name="40 % - zvýraznenie1 2 5 2 2 4" xfId="28324"/>
    <cellStyle name="40 % - zvýraznenie1 2 5 2 3" xfId="4523"/>
    <cellStyle name="40 % - zvýraznenie1 2 5 2 3 2" xfId="28327"/>
    <cellStyle name="40 % - zvýraznenie1 2 5 2 4" xfId="4524"/>
    <cellStyle name="40 % - zvýraznenie1 2 5 2 4 2" xfId="28328"/>
    <cellStyle name="40 % - zvýraznenie1 2 5 2 5" xfId="28323"/>
    <cellStyle name="40 % - zvýraznenie1 2 5 3" xfId="4525"/>
    <cellStyle name="40 % - zvýraznenie1 2 5 3 2" xfId="4526"/>
    <cellStyle name="40 % - zvýraznenie1 2 5 3 2 2" xfId="28330"/>
    <cellStyle name="40 % - zvýraznenie1 2 5 3 3" xfId="4527"/>
    <cellStyle name="40 % - zvýraznenie1 2 5 3 3 2" xfId="28331"/>
    <cellStyle name="40 % - zvýraznenie1 2 5 3 4" xfId="28329"/>
    <cellStyle name="40 % - zvýraznenie1 2 5 4" xfId="4528"/>
    <cellStyle name="40 % - zvýraznenie1 2 5 4 2" xfId="28332"/>
    <cellStyle name="40 % - zvýraznenie1 2 5 5" xfId="4529"/>
    <cellStyle name="40 % - zvýraznenie1 2 5 5 2" xfId="28333"/>
    <cellStyle name="40 % - zvýraznenie1 2 5 6" xfId="28322"/>
    <cellStyle name="40 % - zvýraznenie1 2 6" xfId="4530"/>
    <cellStyle name="40 % - zvýraznenie1 2 6 2" xfId="4531"/>
    <cellStyle name="40 % - zvýraznenie1 2 6 2 2" xfId="4532"/>
    <cellStyle name="40 % - zvýraznenie1 2 6 2 2 2" xfId="28336"/>
    <cellStyle name="40 % - zvýraznenie1 2 6 2 3" xfId="4533"/>
    <cellStyle name="40 % - zvýraznenie1 2 6 2 3 2" xfId="28337"/>
    <cellStyle name="40 % - zvýraznenie1 2 6 2 4" xfId="28335"/>
    <cellStyle name="40 % - zvýraznenie1 2 6 3" xfId="4534"/>
    <cellStyle name="40 % - zvýraznenie1 2 6 3 2" xfId="28338"/>
    <cellStyle name="40 % - zvýraznenie1 2 6 4" xfId="4535"/>
    <cellStyle name="40 % - zvýraznenie1 2 6 4 2" xfId="28339"/>
    <cellStyle name="40 % - zvýraznenie1 2 6 5" xfId="28334"/>
    <cellStyle name="40 % - zvýraznenie1 2 7" xfId="4536"/>
    <cellStyle name="40 % - zvýraznenie1 2 7 2" xfId="4537"/>
    <cellStyle name="40 % - zvýraznenie1 2 7 2 2" xfId="4538"/>
    <cellStyle name="40 % - zvýraznenie1 2 7 2 2 2" xfId="28342"/>
    <cellStyle name="40 % - zvýraznenie1 2 7 2 3" xfId="4539"/>
    <cellStyle name="40 % - zvýraznenie1 2 7 2 3 2" xfId="28343"/>
    <cellStyle name="40 % - zvýraznenie1 2 7 2 4" xfId="28341"/>
    <cellStyle name="40 % - zvýraznenie1 2 7 3" xfId="4540"/>
    <cellStyle name="40 % - zvýraznenie1 2 7 3 2" xfId="28344"/>
    <cellStyle name="40 % - zvýraznenie1 2 7 4" xfId="4541"/>
    <cellStyle name="40 % - zvýraznenie1 2 7 4 2" xfId="28345"/>
    <cellStyle name="40 % - zvýraznenie1 2 7 5" xfId="28340"/>
    <cellStyle name="40 % - zvýraznenie1 2 8" xfId="4542"/>
    <cellStyle name="40 % - zvýraznenie1 2 8 2" xfId="4543"/>
    <cellStyle name="40 % - zvýraznenie1 2 8 2 2" xfId="28347"/>
    <cellStyle name="40 % - zvýraznenie1 2 8 3" xfId="4544"/>
    <cellStyle name="40 % - zvýraznenie1 2 8 3 2" xfId="28348"/>
    <cellStyle name="40 % - zvýraznenie1 2 8 4" xfId="28346"/>
    <cellStyle name="40 % - zvýraznenie1 2 9" xfId="4545"/>
    <cellStyle name="40 % - zvýraznenie1 2 9 2" xfId="28349"/>
    <cellStyle name="40 % - zvýraznenie1 3" xfId="4546"/>
    <cellStyle name="40 % - zvýraznenie1 3 10" xfId="4547"/>
    <cellStyle name="40 % - zvýraznenie1 3 10 2" xfId="28351"/>
    <cellStyle name="40 % - zvýraznenie1 3 11" xfId="28350"/>
    <cellStyle name="40 % - zvýraznenie1 3 2" xfId="4548"/>
    <cellStyle name="40 % - zvýraznenie1 3 2 10" xfId="28352"/>
    <cellStyle name="40 % - zvýraznenie1 3 2 2" xfId="4549"/>
    <cellStyle name="40 % - zvýraznenie1 3 2 2 2" xfId="4550"/>
    <cellStyle name="40 % - zvýraznenie1 3 2 2 2 2" xfId="4551"/>
    <cellStyle name="40 % - zvýraznenie1 3 2 2 2 2 2" xfId="4552"/>
    <cellStyle name="40 % - zvýraznenie1 3 2 2 2 2 2 2" xfId="4553"/>
    <cellStyle name="40 % - zvýraznenie1 3 2 2 2 2 2 2 2" xfId="4554"/>
    <cellStyle name="40 % - zvýraznenie1 3 2 2 2 2 2 2 2 2" xfId="28358"/>
    <cellStyle name="40 % - zvýraznenie1 3 2 2 2 2 2 2 3" xfId="4555"/>
    <cellStyle name="40 % - zvýraznenie1 3 2 2 2 2 2 2 3 2" xfId="28359"/>
    <cellStyle name="40 % - zvýraznenie1 3 2 2 2 2 2 2 4" xfId="28357"/>
    <cellStyle name="40 % - zvýraznenie1 3 2 2 2 2 2 3" xfId="4556"/>
    <cellStyle name="40 % - zvýraznenie1 3 2 2 2 2 2 3 2" xfId="28360"/>
    <cellStyle name="40 % - zvýraznenie1 3 2 2 2 2 2 4" xfId="4557"/>
    <cellStyle name="40 % - zvýraznenie1 3 2 2 2 2 2 4 2" xfId="28361"/>
    <cellStyle name="40 % - zvýraznenie1 3 2 2 2 2 2 5" xfId="28356"/>
    <cellStyle name="40 % - zvýraznenie1 3 2 2 2 2 3" xfId="4558"/>
    <cellStyle name="40 % - zvýraznenie1 3 2 2 2 2 3 2" xfId="4559"/>
    <cellStyle name="40 % - zvýraznenie1 3 2 2 2 2 3 2 2" xfId="28363"/>
    <cellStyle name="40 % - zvýraznenie1 3 2 2 2 2 3 3" xfId="4560"/>
    <cellStyle name="40 % - zvýraznenie1 3 2 2 2 2 3 3 2" xfId="28364"/>
    <cellStyle name="40 % - zvýraznenie1 3 2 2 2 2 3 4" xfId="28362"/>
    <cellStyle name="40 % - zvýraznenie1 3 2 2 2 2 4" xfId="4561"/>
    <cellStyle name="40 % - zvýraznenie1 3 2 2 2 2 4 2" xfId="28365"/>
    <cellStyle name="40 % - zvýraznenie1 3 2 2 2 2 5" xfId="4562"/>
    <cellStyle name="40 % - zvýraznenie1 3 2 2 2 2 5 2" xfId="28366"/>
    <cellStyle name="40 % - zvýraznenie1 3 2 2 2 2 6" xfId="28355"/>
    <cellStyle name="40 % - zvýraznenie1 3 2 2 2 3" xfId="4563"/>
    <cellStyle name="40 % - zvýraznenie1 3 2 2 2 3 2" xfId="4564"/>
    <cellStyle name="40 % - zvýraznenie1 3 2 2 2 3 2 2" xfId="4565"/>
    <cellStyle name="40 % - zvýraznenie1 3 2 2 2 3 2 2 2" xfId="28369"/>
    <cellStyle name="40 % - zvýraznenie1 3 2 2 2 3 2 3" xfId="4566"/>
    <cellStyle name="40 % - zvýraznenie1 3 2 2 2 3 2 3 2" xfId="28370"/>
    <cellStyle name="40 % - zvýraznenie1 3 2 2 2 3 2 4" xfId="28368"/>
    <cellStyle name="40 % - zvýraznenie1 3 2 2 2 3 3" xfId="4567"/>
    <cellStyle name="40 % - zvýraznenie1 3 2 2 2 3 3 2" xfId="28371"/>
    <cellStyle name="40 % - zvýraznenie1 3 2 2 2 3 4" xfId="4568"/>
    <cellStyle name="40 % - zvýraznenie1 3 2 2 2 3 4 2" xfId="28372"/>
    <cellStyle name="40 % - zvýraznenie1 3 2 2 2 3 5" xfId="28367"/>
    <cellStyle name="40 % - zvýraznenie1 3 2 2 2 4" xfId="4569"/>
    <cellStyle name="40 % - zvýraznenie1 3 2 2 2 4 2" xfId="4570"/>
    <cellStyle name="40 % - zvýraznenie1 3 2 2 2 4 2 2" xfId="4571"/>
    <cellStyle name="40 % - zvýraznenie1 3 2 2 2 4 2 2 2" xfId="28375"/>
    <cellStyle name="40 % - zvýraznenie1 3 2 2 2 4 2 3" xfId="4572"/>
    <cellStyle name="40 % - zvýraznenie1 3 2 2 2 4 2 3 2" xfId="28376"/>
    <cellStyle name="40 % - zvýraznenie1 3 2 2 2 4 2 4" xfId="28374"/>
    <cellStyle name="40 % - zvýraznenie1 3 2 2 2 4 3" xfId="4573"/>
    <cellStyle name="40 % - zvýraznenie1 3 2 2 2 4 3 2" xfId="28377"/>
    <cellStyle name="40 % - zvýraznenie1 3 2 2 2 4 4" xfId="4574"/>
    <cellStyle name="40 % - zvýraznenie1 3 2 2 2 4 4 2" xfId="28378"/>
    <cellStyle name="40 % - zvýraznenie1 3 2 2 2 4 5" xfId="28373"/>
    <cellStyle name="40 % - zvýraznenie1 3 2 2 2 5" xfId="4575"/>
    <cellStyle name="40 % - zvýraznenie1 3 2 2 2 5 2" xfId="4576"/>
    <cellStyle name="40 % - zvýraznenie1 3 2 2 2 5 2 2" xfId="28380"/>
    <cellStyle name="40 % - zvýraznenie1 3 2 2 2 5 3" xfId="4577"/>
    <cellStyle name="40 % - zvýraznenie1 3 2 2 2 5 3 2" xfId="28381"/>
    <cellStyle name="40 % - zvýraznenie1 3 2 2 2 5 4" xfId="28379"/>
    <cellStyle name="40 % - zvýraznenie1 3 2 2 2 6" xfId="4578"/>
    <cellStyle name="40 % - zvýraznenie1 3 2 2 2 6 2" xfId="28382"/>
    <cellStyle name="40 % - zvýraznenie1 3 2 2 2 7" xfId="4579"/>
    <cellStyle name="40 % - zvýraznenie1 3 2 2 2 7 2" xfId="28383"/>
    <cellStyle name="40 % - zvýraznenie1 3 2 2 2 8" xfId="28354"/>
    <cellStyle name="40 % - zvýraznenie1 3 2 2 3" xfId="4580"/>
    <cellStyle name="40 % - zvýraznenie1 3 2 2 3 2" xfId="4581"/>
    <cellStyle name="40 % - zvýraznenie1 3 2 2 3 2 2" xfId="4582"/>
    <cellStyle name="40 % - zvýraznenie1 3 2 2 3 2 2 2" xfId="4583"/>
    <cellStyle name="40 % - zvýraznenie1 3 2 2 3 2 2 2 2" xfId="28387"/>
    <cellStyle name="40 % - zvýraznenie1 3 2 2 3 2 2 3" xfId="4584"/>
    <cellStyle name="40 % - zvýraznenie1 3 2 2 3 2 2 3 2" xfId="28388"/>
    <cellStyle name="40 % - zvýraznenie1 3 2 2 3 2 2 4" xfId="28386"/>
    <cellStyle name="40 % - zvýraznenie1 3 2 2 3 2 3" xfId="4585"/>
    <cellStyle name="40 % - zvýraznenie1 3 2 2 3 2 3 2" xfId="28389"/>
    <cellStyle name="40 % - zvýraznenie1 3 2 2 3 2 4" xfId="4586"/>
    <cellStyle name="40 % - zvýraznenie1 3 2 2 3 2 4 2" xfId="28390"/>
    <cellStyle name="40 % - zvýraznenie1 3 2 2 3 2 5" xfId="28385"/>
    <cellStyle name="40 % - zvýraznenie1 3 2 2 3 3" xfId="4587"/>
    <cellStyle name="40 % - zvýraznenie1 3 2 2 3 3 2" xfId="4588"/>
    <cellStyle name="40 % - zvýraznenie1 3 2 2 3 3 2 2" xfId="28392"/>
    <cellStyle name="40 % - zvýraznenie1 3 2 2 3 3 3" xfId="4589"/>
    <cellStyle name="40 % - zvýraznenie1 3 2 2 3 3 3 2" xfId="28393"/>
    <cellStyle name="40 % - zvýraznenie1 3 2 2 3 3 4" xfId="28391"/>
    <cellStyle name="40 % - zvýraznenie1 3 2 2 3 4" xfId="4590"/>
    <cellStyle name="40 % - zvýraznenie1 3 2 2 3 4 2" xfId="28394"/>
    <cellStyle name="40 % - zvýraznenie1 3 2 2 3 5" xfId="4591"/>
    <cellStyle name="40 % - zvýraznenie1 3 2 2 3 5 2" xfId="28395"/>
    <cellStyle name="40 % - zvýraznenie1 3 2 2 3 6" xfId="28384"/>
    <cellStyle name="40 % - zvýraznenie1 3 2 2 4" xfId="4592"/>
    <cellStyle name="40 % - zvýraznenie1 3 2 2 4 2" xfId="4593"/>
    <cellStyle name="40 % - zvýraznenie1 3 2 2 4 2 2" xfId="4594"/>
    <cellStyle name="40 % - zvýraznenie1 3 2 2 4 2 2 2" xfId="28398"/>
    <cellStyle name="40 % - zvýraznenie1 3 2 2 4 2 3" xfId="4595"/>
    <cellStyle name="40 % - zvýraznenie1 3 2 2 4 2 3 2" xfId="28399"/>
    <cellStyle name="40 % - zvýraznenie1 3 2 2 4 2 4" xfId="28397"/>
    <cellStyle name="40 % - zvýraznenie1 3 2 2 4 3" xfId="4596"/>
    <cellStyle name="40 % - zvýraznenie1 3 2 2 4 3 2" xfId="28400"/>
    <cellStyle name="40 % - zvýraznenie1 3 2 2 4 4" xfId="4597"/>
    <cellStyle name="40 % - zvýraznenie1 3 2 2 4 4 2" xfId="28401"/>
    <cellStyle name="40 % - zvýraznenie1 3 2 2 4 5" xfId="28396"/>
    <cellStyle name="40 % - zvýraznenie1 3 2 2 5" xfId="4598"/>
    <cellStyle name="40 % - zvýraznenie1 3 2 2 5 2" xfId="4599"/>
    <cellStyle name="40 % - zvýraznenie1 3 2 2 5 2 2" xfId="4600"/>
    <cellStyle name="40 % - zvýraznenie1 3 2 2 5 2 2 2" xfId="28404"/>
    <cellStyle name="40 % - zvýraznenie1 3 2 2 5 2 3" xfId="4601"/>
    <cellStyle name="40 % - zvýraznenie1 3 2 2 5 2 3 2" xfId="28405"/>
    <cellStyle name="40 % - zvýraznenie1 3 2 2 5 2 4" xfId="28403"/>
    <cellStyle name="40 % - zvýraznenie1 3 2 2 5 3" xfId="4602"/>
    <cellStyle name="40 % - zvýraznenie1 3 2 2 5 3 2" xfId="28406"/>
    <cellStyle name="40 % - zvýraznenie1 3 2 2 5 4" xfId="4603"/>
    <cellStyle name="40 % - zvýraznenie1 3 2 2 5 4 2" xfId="28407"/>
    <cellStyle name="40 % - zvýraznenie1 3 2 2 5 5" xfId="28402"/>
    <cellStyle name="40 % - zvýraznenie1 3 2 2 6" xfId="4604"/>
    <cellStyle name="40 % - zvýraznenie1 3 2 2 6 2" xfId="4605"/>
    <cellStyle name="40 % - zvýraznenie1 3 2 2 6 2 2" xfId="28409"/>
    <cellStyle name="40 % - zvýraznenie1 3 2 2 6 3" xfId="4606"/>
    <cellStyle name="40 % - zvýraznenie1 3 2 2 6 3 2" xfId="28410"/>
    <cellStyle name="40 % - zvýraznenie1 3 2 2 6 4" xfId="28408"/>
    <cellStyle name="40 % - zvýraznenie1 3 2 2 7" xfId="4607"/>
    <cellStyle name="40 % - zvýraznenie1 3 2 2 7 2" xfId="28411"/>
    <cellStyle name="40 % - zvýraznenie1 3 2 2 8" xfId="4608"/>
    <cellStyle name="40 % - zvýraznenie1 3 2 2 8 2" xfId="28412"/>
    <cellStyle name="40 % - zvýraznenie1 3 2 2 9" xfId="28353"/>
    <cellStyle name="40 % - zvýraznenie1 3 2 3" xfId="4609"/>
    <cellStyle name="40 % - zvýraznenie1 3 2 3 2" xfId="4610"/>
    <cellStyle name="40 % - zvýraznenie1 3 2 3 2 2" xfId="4611"/>
    <cellStyle name="40 % - zvýraznenie1 3 2 3 2 2 2" xfId="4612"/>
    <cellStyle name="40 % - zvýraznenie1 3 2 3 2 2 2 2" xfId="4613"/>
    <cellStyle name="40 % - zvýraznenie1 3 2 3 2 2 2 2 2" xfId="28417"/>
    <cellStyle name="40 % - zvýraznenie1 3 2 3 2 2 2 3" xfId="4614"/>
    <cellStyle name="40 % - zvýraznenie1 3 2 3 2 2 2 3 2" xfId="28418"/>
    <cellStyle name="40 % - zvýraznenie1 3 2 3 2 2 2 4" xfId="28416"/>
    <cellStyle name="40 % - zvýraznenie1 3 2 3 2 2 3" xfId="4615"/>
    <cellStyle name="40 % - zvýraznenie1 3 2 3 2 2 3 2" xfId="28419"/>
    <cellStyle name="40 % - zvýraznenie1 3 2 3 2 2 4" xfId="4616"/>
    <cellStyle name="40 % - zvýraznenie1 3 2 3 2 2 4 2" xfId="28420"/>
    <cellStyle name="40 % - zvýraznenie1 3 2 3 2 2 5" xfId="28415"/>
    <cellStyle name="40 % - zvýraznenie1 3 2 3 2 3" xfId="4617"/>
    <cellStyle name="40 % - zvýraznenie1 3 2 3 2 3 2" xfId="4618"/>
    <cellStyle name="40 % - zvýraznenie1 3 2 3 2 3 2 2" xfId="28422"/>
    <cellStyle name="40 % - zvýraznenie1 3 2 3 2 3 3" xfId="4619"/>
    <cellStyle name="40 % - zvýraznenie1 3 2 3 2 3 3 2" xfId="28423"/>
    <cellStyle name="40 % - zvýraznenie1 3 2 3 2 3 4" xfId="28421"/>
    <cellStyle name="40 % - zvýraznenie1 3 2 3 2 4" xfId="4620"/>
    <cellStyle name="40 % - zvýraznenie1 3 2 3 2 4 2" xfId="28424"/>
    <cellStyle name="40 % - zvýraznenie1 3 2 3 2 5" xfId="4621"/>
    <cellStyle name="40 % - zvýraznenie1 3 2 3 2 5 2" xfId="28425"/>
    <cellStyle name="40 % - zvýraznenie1 3 2 3 2 6" xfId="28414"/>
    <cellStyle name="40 % - zvýraznenie1 3 2 3 3" xfId="4622"/>
    <cellStyle name="40 % - zvýraznenie1 3 2 3 3 2" xfId="4623"/>
    <cellStyle name="40 % - zvýraznenie1 3 2 3 3 2 2" xfId="4624"/>
    <cellStyle name="40 % - zvýraznenie1 3 2 3 3 2 2 2" xfId="28428"/>
    <cellStyle name="40 % - zvýraznenie1 3 2 3 3 2 3" xfId="4625"/>
    <cellStyle name="40 % - zvýraznenie1 3 2 3 3 2 3 2" xfId="28429"/>
    <cellStyle name="40 % - zvýraznenie1 3 2 3 3 2 4" xfId="28427"/>
    <cellStyle name="40 % - zvýraznenie1 3 2 3 3 3" xfId="4626"/>
    <cellStyle name="40 % - zvýraznenie1 3 2 3 3 3 2" xfId="28430"/>
    <cellStyle name="40 % - zvýraznenie1 3 2 3 3 4" xfId="4627"/>
    <cellStyle name="40 % - zvýraznenie1 3 2 3 3 4 2" xfId="28431"/>
    <cellStyle name="40 % - zvýraznenie1 3 2 3 3 5" xfId="28426"/>
    <cellStyle name="40 % - zvýraznenie1 3 2 3 4" xfId="4628"/>
    <cellStyle name="40 % - zvýraznenie1 3 2 3 4 2" xfId="4629"/>
    <cellStyle name="40 % - zvýraznenie1 3 2 3 4 2 2" xfId="4630"/>
    <cellStyle name="40 % - zvýraznenie1 3 2 3 4 2 2 2" xfId="28434"/>
    <cellStyle name="40 % - zvýraznenie1 3 2 3 4 2 3" xfId="4631"/>
    <cellStyle name="40 % - zvýraznenie1 3 2 3 4 2 3 2" xfId="28435"/>
    <cellStyle name="40 % - zvýraznenie1 3 2 3 4 2 4" xfId="28433"/>
    <cellStyle name="40 % - zvýraznenie1 3 2 3 4 3" xfId="4632"/>
    <cellStyle name="40 % - zvýraznenie1 3 2 3 4 3 2" xfId="28436"/>
    <cellStyle name="40 % - zvýraznenie1 3 2 3 4 4" xfId="4633"/>
    <cellStyle name="40 % - zvýraznenie1 3 2 3 4 4 2" xfId="28437"/>
    <cellStyle name="40 % - zvýraznenie1 3 2 3 4 5" xfId="28432"/>
    <cellStyle name="40 % - zvýraznenie1 3 2 3 5" xfId="4634"/>
    <cellStyle name="40 % - zvýraznenie1 3 2 3 5 2" xfId="4635"/>
    <cellStyle name="40 % - zvýraznenie1 3 2 3 5 2 2" xfId="28439"/>
    <cellStyle name="40 % - zvýraznenie1 3 2 3 5 3" xfId="4636"/>
    <cellStyle name="40 % - zvýraznenie1 3 2 3 5 3 2" xfId="28440"/>
    <cellStyle name="40 % - zvýraznenie1 3 2 3 5 4" xfId="28438"/>
    <cellStyle name="40 % - zvýraznenie1 3 2 3 6" xfId="4637"/>
    <cellStyle name="40 % - zvýraznenie1 3 2 3 6 2" xfId="28441"/>
    <cellStyle name="40 % - zvýraznenie1 3 2 3 7" xfId="4638"/>
    <cellStyle name="40 % - zvýraznenie1 3 2 3 7 2" xfId="28442"/>
    <cellStyle name="40 % - zvýraznenie1 3 2 3 8" xfId="28413"/>
    <cellStyle name="40 % - zvýraznenie1 3 2 4" xfId="4639"/>
    <cellStyle name="40 % - zvýraznenie1 3 2 4 2" xfId="4640"/>
    <cellStyle name="40 % - zvýraznenie1 3 2 4 2 2" xfId="4641"/>
    <cellStyle name="40 % - zvýraznenie1 3 2 4 2 2 2" xfId="4642"/>
    <cellStyle name="40 % - zvýraznenie1 3 2 4 2 2 2 2" xfId="28446"/>
    <cellStyle name="40 % - zvýraznenie1 3 2 4 2 2 3" xfId="4643"/>
    <cellStyle name="40 % - zvýraznenie1 3 2 4 2 2 3 2" xfId="28447"/>
    <cellStyle name="40 % - zvýraznenie1 3 2 4 2 2 4" xfId="28445"/>
    <cellStyle name="40 % - zvýraznenie1 3 2 4 2 3" xfId="4644"/>
    <cellStyle name="40 % - zvýraznenie1 3 2 4 2 3 2" xfId="28448"/>
    <cellStyle name="40 % - zvýraznenie1 3 2 4 2 4" xfId="4645"/>
    <cellStyle name="40 % - zvýraznenie1 3 2 4 2 4 2" xfId="28449"/>
    <cellStyle name="40 % - zvýraznenie1 3 2 4 2 5" xfId="28444"/>
    <cellStyle name="40 % - zvýraznenie1 3 2 4 3" xfId="4646"/>
    <cellStyle name="40 % - zvýraznenie1 3 2 4 3 2" xfId="4647"/>
    <cellStyle name="40 % - zvýraznenie1 3 2 4 3 2 2" xfId="28451"/>
    <cellStyle name="40 % - zvýraznenie1 3 2 4 3 3" xfId="4648"/>
    <cellStyle name="40 % - zvýraznenie1 3 2 4 3 3 2" xfId="28452"/>
    <cellStyle name="40 % - zvýraznenie1 3 2 4 3 4" xfId="28450"/>
    <cellStyle name="40 % - zvýraznenie1 3 2 4 4" xfId="4649"/>
    <cellStyle name="40 % - zvýraznenie1 3 2 4 4 2" xfId="28453"/>
    <cellStyle name="40 % - zvýraznenie1 3 2 4 5" xfId="4650"/>
    <cellStyle name="40 % - zvýraznenie1 3 2 4 5 2" xfId="28454"/>
    <cellStyle name="40 % - zvýraznenie1 3 2 4 6" xfId="28443"/>
    <cellStyle name="40 % - zvýraznenie1 3 2 5" xfId="4651"/>
    <cellStyle name="40 % - zvýraznenie1 3 2 5 2" xfId="4652"/>
    <cellStyle name="40 % - zvýraznenie1 3 2 5 2 2" xfId="4653"/>
    <cellStyle name="40 % - zvýraznenie1 3 2 5 2 2 2" xfId="28457"/>
    <cellStyle name="40 % - zvýraznenie1 3 2 5 2 3" xfId="4654"/>
    <cellStyle name="40 % - zvýraznenie1 3 2 5 2 3 2" xfId="28458"/>
    <cellStyle name="40 % - zvýraznenie1 3 2 5 2 4" xfId="28456"/>
    <cellStyle name="40 % - zvýraznenie1 3 2 5 3" xfId="4655"/>
    <cellStyle name="40 % - zvýraznenie1 3 2 5 3 2" xfId="28459"/>
    <cellStyle name="40 % - zvýraznenie1 3 2 5 4" xfId="4656"/>
    <cellStyle name="40 % - zvýraznenie1 3 2 5 4 2" xfId="28460"/>
    <cellStyle name="40 % - zvýraznenie1 3 2 5 5" xfId="28455"/>
    <cellStyle name="40 % - zvýraznenie1 3 2 6" xfId="4657"/>
    <cellStyle name="40 % - zvýraznenie1 3 2 6 2" xfId="4658"/>
    <cellStyle name="40 % - zvýraznenie1 3 2 6 2 2" xfId="4659"/>
    <cellStyle name="40 % - zvýraznenie1 3 2 6 2 2 2" xfId="28463"/>
    <cellStyle name="40 % - zvýraznenie1 3 2 6 2 3" xfId="4660"/>
    <cellStyle name="40 % - zvýraznenie1 3 2 6 2 3 2" xfId="28464"/>
    <cellStyle name="40 % - zvýraznenie1 3 2 6 2 4" xfId="28462"/>
    <cellStyle name="40 % - zvýraznenie1 3 2 6 3" xfId="4661"/>
    <cellStyle name="40 % - zvýraznenie1 3 2 6 3 2" xfId="28465"/>
    <cellStyle name="40 % - zvýraznenie1 3 2 6 4" xfId="4662"/>
    <cellStyle name="40 % - zvýraznenie1 3 2 6 4 2" xfId="28466"/>
    <cellStyle name="40 % - zvýraznenie1 3 2 6 5" xfId="28461"/>
    <cellStyle name="40 % - zvýraznenie1 3 2 7" xfId="4663"/>
    <cellStyle name="40 % - zvýraznenie1 3 2 7 2" xfId="4664"/>
    <cellStyle name="40 % - zvýraznenie1 3 2 7 2 2" xfId="28468"/>
    <cellStyle name="40 % - zvýraznenie1 3 2 7 3" xfId="4665"/>
    <cellStyle name="40 % - zvýraznenie1 3 2 7 3 2" xfId="28469"/>
    <cellStyle name="40 % - zvýraznenie1 3 2 7 4" xfId="28467"/>
    <cellStyle name="40 % - zvýraznenie1 3 2 8" xfId="4666"/>
    <cellStyle name="40 % - zvýraznenie1 3 2 8 2" xfId="28470"/>
    <cellStyle name="40 % - zvýraznenie1 3 2 9" xfId="4667"/>
    <cellStyle name="40 % - zvýraznenie1 3 2 9 2" xfId="28471"/>
    <cellStyle name="40 % - zvýraznenie1 3 3" xfId="4668"/>
    <cellStyle name="40 % - zvýraznenie1 3 3 2" xfId="4669"/>
    <cellStyle name="40 % - zvýraznenie1 3 3 2 2" xfId="4670"/>
    <cellStyle name="40 % - zvýraznenie1 3 3 2 2 2" xfId="4671"/>
    <cellStyle name="40 % - zvýraznenie1 3 3 2 2 2 2" xfId="4672"/>
    <cellStyle name="40 % - zvýraznenie1 3 3 2 2 2 2 2" xfId="4673"/>
    <cellStyle name="40 % - zvýraznenie1 3 3 2 2 2 2 2 2" xfId="28477"/>
    <cellStyle name="40 % - zvýraznenie1 3 3 2 2 2 2 3" xfId="4674"/>
    <cellStyle name="40 % - zvýraznenie1 3 3 2 2 2 2 3 2" xfId="28478"/>
    <cellStyle name="40 % - zvýraznenie1 3 3 2 2 2 2 4" xfId="28476"/>
    <cellStyle name="40 % - zvýraznenie1 3 3 2 2 2 3" xfId="4675"/>
    <cellStyle name="40 % - zvýraznenie1 3 3 2 2 2 3 2" xfId="28479"/>
    <cellStyle name="40 % - zvýraznenie1 3 3 2 2 2 4" xfId="4676"/>
    <cellStyle name="40 % - zvýraznenie1 3 3 2 2 2 4 2" xfId="28480"/>
    <cellStyle name="40 % - zvýraznenie1 3 3 2 2 2 5" xfId="28475"/>
    <cellStyle name="40 % - zvýraznenie1 3 3 2 2 3" xfId="4677"/>
    <cellStyle name="40 % - zvýraznenie1 3 3 2 2 3 2" xfId="4678"/>
    <cellStyle name="40 % - zvýraznenie1 3 3 2 2 3 2 2" xfId="28482"/>
    <cellStyle name="40 % - zvýraznenie1 3 3 2 2 3 3" xfId="4679"/>
    <cellStyle name="40 % - zvýraznenie1 3 3 2 2 3 3 2" xfId="28483"/>
    <cellStyle name="40 % - zvýraznenie1 3 3 2 2 3 4" xfId="28481"/>
    <cellStyle name="40 % - zvýraznenie1 3 3 2 2 4" xfId="4680"/>
    <cellStyle name="40 % - zvýraznenie1 3 3 2 2 4 2" xfId="28484"/>
    <cellStyle name="40 % - zvýraznenie1 3 3 2 2 5" xfId="4681"/>
    <cellStyle name="40 % - zvýraznenie1 3 3 2 2 5 2" xfId="28485"/>
    <cellStyle name="40 % - zvýraznenie1 3 3 2 2 6" xfId="28474"/>
    <cellStyle name="40 % - zvýraznenie1 3 3 2 3" xfId="4682"/>
    <cellStyle name="40 % - zvýraznenie1 3 3 2 3 2" xfId="4683"/>
    <cellStyle name="40 % - zvýraznenie1 3 3 2 3 2 2" xfId="4684"/>
    <cellStyle name="40 % - zvýraznenie1 3 3 2 3 2 2 2" xfId="28488"/>
    <cellStyle name="40 % - zvýraznenie1 3 3 2 3 2 3" xfId="4685"/>
    <cellStyle name="40 % - zvýraznenie1 3 3 2 3 2 3 2" xfId="28489"/>
    <cellStyle name="40 % - zvýraznenie1 3 3 2 3 2 4" xfId="28487"/>
    <cellStyle name="40 % - zvýraznenie1 3 3 2 3 3" xfId="4686"/>
    <cellStyle name="40 % - zvýraznenie1 3 3 2 3 3 2" xfId="28490"/>
    <cellStyle name="40 % - zvýraznenie1 3 3 2 3 4" xfId="4687"/>
    <cellStyle name="40 % - zvýraznenie1 3 3 2 3 4 2" xfId="28491"/>
    <cellStyle name="40 % - zvýraznenie1 3 3 2 3 5" xfId="28486"/>
    <cellStyle name="40 % - zvýraznenie1 3 3 2 4" xfId="4688"/>
    <cellStyle name="40 % - zvýraznenie1 3 3 2 4 2" xfId="4689"/>
    <cellStyle name="40 % - zvýraznenie1 3 3 2 4 2 2" xfId="4690"/>
    <cellStyle name="40 % - zvýraznenie1 3 3 2 4 2 2 2" xfId="28494"/>
    <cellStyle name="40 % - zvýraznenie1 3 3 2 4 2 3" xfId="4691"/>
    <cellStyle name="40 % - zvýraznenie1 3 3 2 4 2 3 2" xfId="28495"/>
    <cellStyle name="40 % - zvýraznenie1 3 3 2 4 2 4" xfId="28493"/>
    <cellStyle name="40 % - zvýraznenie1 3 3 2 4 3" xfId="4692"/>
    <cellStyle name="40 % - zvýraznenie1 3 3 2 4 3 2" xfId="28496"/>
    <cellStyle name="40 % - zvýraznenie1 3 3 2 4 4" xfId="4693"/>
    <cellStyle name="40 % - zvýraznenie1 3 3 2 4 4 2" xfId="28497"/>
    <cellStyle name="40 % - zvýraznenie1 3 3 2 4 5" xfId="28492"/>
    <cellStyle name="40 % - zvýraznenie1 3 3 2 5" xfId="4694"/>
    <cellStyle name="40 % - zvýraznenie1 3 3 2 5 2" xfId="4695"/>
    <cellStyle name="40 % - zvýraznenie1 3 3 2 5 2 2" xfId="28499"/>
    <cellStyle name="40 % - zvýraznenie1 3 3 2 5 3" xfId="4696"/>
    <cellStyle name="40 % - zvýraznenie1 3 3 2 5 3 2" xfId="28500"/>
    <cellStyle name="40 % - zvýraznenie1 3 3 2 5 4" xfId="28498"/>
    <cellStyle name="40 % - zvýraznenie1 3 3 2 6" xfId="4697"/>
    <cellStyle name="40 % - zvýraznenie1 3 3 2 6 2" xfId="28501"/>
    <cellStyle name="40 % - zvýraznenie1 3 3 2 7" xfId="4698"/>
    <cellStyle name="40 % - zvýraznenie1 3 3 2 7 2" xfId="28502"/>
    <cellStyle name="40 % - zvýraznenie1 3 3 2 8" xfId="28473"/>
    <cellStyle name="40 % - zvýraznenie1 3 3 3" xfId="4699"/>
    <cellStyle name="40 % - zvýraznenie1 3 3 3 2" xfId="4700"/>
    <cellStyle name="40 % - zvýraznenie1 3 3 3 2 2" xfId="4701"/>
    <cellStyle name="40 % - zvýraznenie1 3 3 3 2 2 2" xfId="4702"/>
    <cellStyle name="40 % - zvýraznenie1 3 3 3 2 2 2 2" xfId="28506"/>
    <cellStyle name="40 % - zvýraznenie1 3 3 3 2 2 3" xfId="4703"/>
    <cellStyle name="40 % - zvýraznenie1 3 3 3 2 2 3 2" xfId="28507"/>
    <cellStyle name="40 % - zvýraznenie1 3 3 3 2 2 4" xfId="28505"/>
    <cellStyle name="40 % - zvýraznenie1 3 3 3 2 3" xfId="4704"/>
    <cellStyle name="40 % - zvýraznenie1 3 3 3 2 3 2" xfId="28508"/>
    <cellStyle name="40 % - zvýraznenie1 3 3 3 2 4" xfId="4705"/>
    <cellStyle name="40 % - zvýraznenie1 3 3 3 2 4 2" xfId="28509"/>
    <cellStyle name="40 % - zvýraznenie1 3 3 3 2 5" xfId="28504"/>
    <cellStyle name="40 % - zvýraznenie1 3 3 3 3" xfId="4706"/>
    <cellStyle name="40 % - zvýraznenie1 3 3 3 3 2" xfId="4707"/>
    <cellStyle name="40 % - zvýraznenie1 3 3 3 3 2 2" xfId="28511"/>
    <cellStyle name="40 % - zvýraznenie1 3 3 3 3 3" xfId="4708"/>
    <cellStyle name="40 % - zvýraznenie1 3 3 3 3 3 2" xfId="28512"/>
    <cellStyle name="40 % - zvýraznenie1 3 3 3 3 4" xfId="28510"/>
    <cellStyle name="40 % - zvýraznenie1 3 3 3 4" xfId="4709"/>
    <cellStyle name="40 % - zvýraznenie1 3 3 3 4 2" xfId="28513"/>
    <cellStyle name="40 % - zvýraznenie1 3 3 3 5" xfId="4710"/>
    <cellStyle name="40 % - zvýraznenie1 3 3 3 5 2" xfId="28514"/>
    <cellStyle name="40 % - zvýraznenie1 3 3 3 6" xfId="28503"/>
    <cellStyle name="40 % - zvýraznenie1 3 3 4" xfId="4711"/>
    <cellStyle name="40 % - zvýraznenie1 3 3 4 2" xfId="4712"/>
    <cellStyle name="40 % - zvýraznenie1 3 3 4 2 2" xfId="4713"/>
    <cellStyle name="40 % - zvýraznenie1 3 3 4 2 2 2" xfId="28517"/>
    <cellStyle name="40 % - zvýraznenie1 3 3 4 2 3" xfId="4714"/>
    <cellStyle name="40 % - zvýraznenie1 3 3 4 2 3 2" xfId="28518"/>
    <cellStyle name="40 % - zvýraznenie1 3 3 4 2 4" xfId="28516"/>
    <cellStyle name="40 % - zvýraznenie1 3 3 4 3" xfId="4715"/>
    <cellStyle name="40 % - zvýraznenie1 3 3 4 3 2" xfId="28519"/>
    <cellStyle name="40 % - zvýraznenie1 3 3 4 4" xfId="4716"/>
    <cellStyle name="40 % - zvýraznenie1 3 3 4 4 2" xfId="28520"/>
    <cellStyle name="40 % - zvýraznenie1 3 3 4 5" xfId="28515"/>
    <cellStyle name="40 % - zvýraznenie1 3 3 5" xfId="4717"/>
    <cellStyle name="40 % - zvýraznenie1 3 3 5 2" xfId="4718"/>
    <cellStyle name="40 % - zvýraznenie1 3 3 5 2 2" xfId="4719"/>
    <cellStyle name="40 % - zvýraznenie1 3 3 5 2 2 2" xfId="28523"/>
    <cellStyle name="40 % - zvýraznenie1 3 3 5 2 3" xfId="4720"/>
    <cellStyle name="40 % - zvýraznenie1 3 3 5 2 3 2" xfId="28524"/>
    <cellStyle name="40 % - zvýraznenie1 3 3 5 2 4" xfId="28522"/>
    <cellStyle name="40 % - zvýraznenie1 3 3 5 3" xfId="4721"/>
    <cellStyle name="40 % - zvýraznenie1 3 3 5 3 2" xfId="28525"/>
    <cellStyle name="40 % - zvýraznenie1 3 3 5 4" xfId="4722"/>
    <cellStyle name="40 % - zvýraznenie1 3 3 5 4 2" xfId="28526"/>
    <cellStyle name="40 % - zvýraznenie1 3 3 5 5" xfId="28521"/>
    <cellStyle name="40 % - zvýraznenie1 3 3 6" xfId="4723"/>
    <cellStyle name="40 % - zvýraznenie1 3 3 6 2" xfId="4724"/>
    <cellStyle name="40 % - zvýraznenie1 3 3 6 2 2" xfId="28528"/>
    <cellStyle name="40 % - zvýraznenie1 3 3 6 3" xfId="4725"/>
    <cellStyle name="40 % - zvýraznenie1 3 3 6 3 2" xfId="28529"/>
    <cellStyle name="40 % - zvýraznenie1 3 3 6 4" xfId="28527"/>
    <cellStyle name="40 % - zvýraznenie1 3 3 7" xfId="4726"/>
    <cellStyle name="40 % - zvýraznenie1 3 3 7 2" xfId="28530"/>
    <cellStyle name="40 % - zvýraznenie1 3 3 8" xfId="4727"/>
    <cellStyle name="40 % - zvýraznenie1 3 3 8 2" xfId="28531"/>
    <cellStyle name="40 % - zvýraznenie1 3 3 9" xfId="28472"/>
    <cellStyle name="40 % - zvýraznenie1 3 4" xfId="4728"/>
    <cellStyle name="40 % - zvýraznenie1 3 4 2" xfId="4729"/>
    <cellStyle name="40 % - zvýraznenie1 3 4 2 2" xfId="4730"/>
    <cellStyle name="40 % - zvýraznenie1 3 4 2 2 2" xfId="4731"/>
    <cellStyle name="40 % - zvýraznenie1 3 4 2 2 2 2" xfId="4732"/>
    <cellStyle name="40 % - zvýraznenie1 3 4 2 2 2 2 2" xfId="28536"/>
    <cellStyle name="40 % - zvýraznenie1 3 4 2 2 2 3" xfId="4733"/>
    <cellStyle name="40 % - zvýraznenie1 3 4 2 2 2 3 2" xfId="28537"/>
    <cellStyle name="40 % - zvýraznenie1 3 4 2 2 2 4" xfId="28535"/>
    <cellStyle name="40 % - zvýraznenie1 3 4 2 2 3" xfId="4734"/>
    <cellStyle name="40 % - zvýraznenie1 3 4 2 2 3 2" xfId="28538"/>
    <cellStyle name="40 % - zvýraznenie1 3 4 2 2 4" xfId="4735"/>
    <cellStyle name="40 % - zvýraznenie1 3 4 2 2 4 2" xfId="28539"/>
    <cellStyle name="40 % - zvýraznenie1 3 4 2 2 5" xfId="28534"/>
    <cellStyle name="40 % - zvýraznenie1 3 4 2 3" xfId="4736"/>
    <cellStyle name="40 % - zvýraznenie1 3 4 2 3 2" xfId="4737"/>
    <cellStyle name="40 % - zvýraznenie1 3 4 2 3 2 2" xfId="28541"/>
    <cellStyle name="40 % - zvýraznenie1 3 4 2 3 3" xfId="4738"/>
    <cellStyle name="40 % - zvýraznenie1 3 4 2 3 3 2" xfId="28542"/>
    <cellStyle name="40 % - zvýraznenie1 3 4 2 3 4" xfId="28540"/>
    <cellStyle name="40 % - zvýraznenie1 3 4 2 4" xfId="4739"/>
    <cellStyle name="40 % - zvýraznenie1 3 4 2 4 2" xfId="28543"/>
    <cellStyle name="40 % - zvýraznenie1 3 4 2 5" xfId="4740"/>
    <cellStyle name="40 % - zvýraznenie1 3 4 2 5 2" xfId="28544"/>
    <cellStyle name="40 % - zvýraznenie1 3 4 2 6" xfId="28533"/>
    <cellStyle name="40 % - zvýraznenie1 3 4 3" xfId="4741"/>
    <cellStyle name="40 % - zvýraznenie1 3 4 3 2" xfId="4742"/>
    <cellStyle name="40 % - zvýraznenie1 3 4 3 2 2" xfId="4743"/>
    <cellStyle name="40 % - zvýraznenie1 3 4 3 2 2 2" xfId="28547"/>
    <cellStyle name="40 % - zvýraznenie1 3 4 3 2 3" xfId="4744"/>
    <cellStyle name="40 % - zvýraznenie1 3 4 3 2 3 2" xfId="28548"/>
    <cellStyle name="40 % - zvýraznenie1 3 4 3 2 4" xfId="28546"/>
    <cellStyle name="40 % - zvýraznenie1 3 4 3 3" xfId="4745"/>
    <cellStyle name="40 % - zvýraznenie1 3 4 3 3 2" xfId="28549"/>
    <cellStyle name="40 % - zvýraznenie1 3 4 3 4" xfId="4746"/>
    <cellStyle name="40 % - zvýraznenie1 3 4 3 4 2" xfId="28550"/>
    <cellStyle name="40 % - zvýraznenie1 3 4 3 5" xfId="28545"/>
    <cellStyle name="40 % - zvýraznenie1 3 4 4" xfId="4747"/>
    <cellStyle name="40 % - zvýraznenie1 3 4 4 2" xfId="4748"/>
    <cellStyle name="40 % - zvýraznenie1 3 4 4 2 2" xfId="4749"/>
    <cellStyle name="40 % - zvýraznenie1 3 4 4 2 2 2" xfId="28553"/>
    <cellStyle name="40 % - zvýraznenie1 3 4 4 2 3" xfId="4750"/>
    <cellStyle name="40 % - zvýraznenie1 3 4 4 2 3 2" xfId="28554"/>
    <cellStyle name="40 % - zvýraznenie1 3 4 4 2 4" xfId="28552"/>
    <cellStyle name="40 % - zvýraznenie1 3 4 4 3" xfId="4751"/>
    <cellStyle name="40 % - zvýraznenie1 3 4 4 3 2" xfId="28555"/>
    <cellStyle name="40 % - zvýraznenie1 3 4 4 4" xfId="4752"/>
    <cellStyle name="40 % - zvýraznenie1 3 4 4 4 2" xfId="28556"/>
    <cellStyle name="40 % - zvýraznenie1 3 4 4 5" xfId="28551"/>
    <cellStyle name="40 % - zvýraznenie1 3 4 5" xfId="4753"/>
    <cellStyle name="40 % - zvýraznenie1 3 4 5 2" xfId="4754"/>
    <cellStyle name="40 % - zvýraznenie1 3 4 5 2 2" xfId="28558"/>
    <cellStyle name="40 % - zvýraznenie1 3 4 5 3" xfId="4755"/>
    <cellStyle name="40 % - zvýraznenie1 3 4 5 3 2" xfId="28559"/>
    <cellStyle name="40 % - zvýraznenie1 3 4 5 4" xfId="28557"/>
    <cellStyle name="40 % - zvýraznenie1 3 4 6" xfId="4756"/>
    <cellStyle name="40 % - zvýraznenie1 3 4 6 2" xfId="28560"/>
    <cellStyle name="40 % - zvýraznenie1 3 4 7" xfId="4757"/>
    <cellStyle name="40 % - zvýraznenie1 3 4 7 2" xfId="28561"/>
    <cellStyle name="40 % - zvýraznenie1 3 4 8" xfId="28532"/>
    <cellStyle name="40 % - zvýraznenie1 3 5" xfId="4758"/>
    <cellStyle name="40 % - zvýraznenie1 3 5 2" xfId="4759"/>
    <cellStyle name="40 % - zvýraznenie1 3 5 2 2" xfId="4760"/>
    <cellStyle name="40 % - zvýraznenie1 3 5 2 2 2" xfId="4761"/>
    <cellStyle name="40 % - zvýraznenie1 3 5 2 2 2 2" xfId="28565"/>
    <cellStyle name="40 % - zvýraznenie1 3 5 2 2 3" xfId="4762"/>
    <cellStyle name="40 % - zvýraznenie1 3 5 2 2 3 2" xfId="28566"/>
    <cellStyle name="40 % - zvýraznenie1 3 5 2 2 4" xfId="28564"/>
    <cellStyle name="40 % - zvýraznenie1 3 5 2 3" xfId="4763"/>
    <cellStyle name="40 % - zvýraznenie1 3 5 2 3 2" xfId="28567"/>
    <cellStyle name="40 % - zvýraznenie1 3 5 2 4" xfId="4764"/>
    <cellStyle name="40 % - zvýraznenie1 3 5 2 4 2" xfId="28568"/>
    <cellStyle name="40 % - zvýraznenie1 3 5 2 5" xfId="28563"/>
    <cellStyle name="40 % - zvýraznenie1 3 5 3" xfId="4765"/>
    <cellStyle name="40 % - zvýraznenie1 3 5 3 2" xfId="4766"/>
    <cellStyle name="40 % - zvýraznenie1 3 5 3 2 2" xfId="28570"/>
    <cellStyle name="40 % - zvýraznenie1 3 5 3 3" xfId="4767"/>
    <cellStyle name="40 % - zvýraznenie1 3 5 3 3 2" xfId="28571"/>
    <cellStyle name="40 % - zvýraznenie1 3 5 3 4" xfId="28569"/>
    <cellStyle name="40 % - zvýraznenie1 3 5 4" xfId="4768"/>
    <cellStyle name="40 % - zvýraznenie1 3 5 4 2" xfId="28572"/>
    <cellStyle name="40 % - zvýraznenie1 3 5 5" xfId="4769"/>
    <cellStyle name="40 % - zvýraznenie1 3 5 5 2" xfId="28573"/>
    <cellStyle name="40 % - zvýraznenie1 3 5 6" xfId="28562"/>
    <cellStyle name="40 % - zvýraznenie1 3 6" xfId="4770"/>
    <cellStyle name="40 % - zvýraznenie1 3 6 2" xfId="4771"/>
    <cellStyle name="40 % - zvýraznenie1 3 6 2 2" xfId="4772"/>
    <cellStyle name="40 % - zvýraznenie1 3 6 2 2 2" xfId="28576"/>
    <cellStyle name="40 % - zvýraznenie1 3 6 2 3" xfId="4773"/>
    <cellStyle name="40 % - zvýraznenie1 3 6 2 3 2" xfId="28577"/>
    <cellStyle name="40 % - zvýraznenie1 3 6 2 4" xfId="28575"/>
    <cellStyle name="40 % - zvýraznenie1 3 6 3" xfId="4774"/>
    <cellStyle name="40 % - zvýraznenie1 3 6 3 2" xfId="28578"/>
    <cellStyle name="40 % - zvýraznenie1 3 6 4" xfId="4775"/>
    <cellStyle name="40 % - zvýraznenie1 3 6 4 2" xfId="28579"/>
    <cellStyle name="40 % - zvýraznenie1 3 6 5" xfId="28574"/>
    <cellStyle name="40 % - zvýraznenie1 3 7" xfId="4776"/>
    <cellStyle name="40 % - zvýraznenie1 3 7 2" xfId="4777"/>
    <cellStyle name="40 % - zvýraznenie1 3 7 2 2" xfId="4778"/>
    <cellStyle name="40 % - zvýraznenie1 3 7 2 2 2" xfId="28582"/>
    <cellStyle name="40 % - zvýraznenie1 3 7 2 3" xfId="4779"/>
    <cellStyle name="40 % - zvýraznenie1 3 7 2 3 2" xfId="28583"/>
    <cellStyle name="40 % - zvýraznenie1 3 7 2 4" xfId="28581"/>
    <cellStyle name="40 % - zvýraznenie1 3 7 3" xfId="4780"/>
    <cellStyle name="40 % - zvýraznenie1 3 7 3 2" xfId="28584"/>
    <cellStyle name="40 % - zvýraznenie1 3 7 4" xfId="4781"/>
    <cellStyle name="40 % - zvýraznenie1 3 7 4 2" xfId="28585"/>
    <cellStyle name="40 % - zvýraznenie1 3 7 5" xfId="28580"/>
    <cellStyle name="40 % - zvýraznenie1 3 8" xfId="4782"/>
    <cellStyle name="40 % - zvýraznenie1 3 8 2" xfId="4783"/>
    <cellStyle name="40 % - zvýraznenie1 3 8 2 2" xfId="28587"/>
    <cellStyle name="40 % - zvýraznenie1 3 8 3" xfId="4784"/>
    <cellStyle name="40 % - zvýraznenie1 3 8 3 2" xfId="28588"/>
    <cellStyle name="40 % - zvýraznenie1 3 8 4" xfId="28586"/>
    <cellStyle name="40 % - zvýraznenie1 3 9" xfId="4785"/>
    <cellStyle name="40 % - zvýraznenie1 3 9 2" xfId="28589"/>
    <cellStyle name="40 % - zvýraznenie1 4" xfId="4786"/>
    <cellStyle name="40 % - zvýraznenie1 4 10" xfId="28590"/>
    <cellStyle name="40 % - zvýraznenie1 4 2" xfId="4787"/>
    <cellStyle name="40 % - zvýraznenie1 4 2 2" xfId="4788"/>
    <cellStyle name="40 % - zvýraznenie1 4 2 2 2" xfId="4789"/>
    <cellStyle name="40 % - zvýraznenie1 4 2 2 2 2" xfId="4790"/>
    <cellStyle name="40 % - zvýraznenie1 4 2 2 2 2 2" xfId="4791"/>
    <cellStyle name="40 % - zvýraznenie1 4 2 2 2 2 2 2" xfId="4792"/>
    <cellStyle name="40 % - zvýraznenie1 4 2 2 2 2 2 2 2" xfId="28596"/>
    <cellStyle name="40 % - zvýraznenie1 4 2 2 2 2 2 3" xfId="4793"/>
    <cellStyle name="40 % - zvýraznenie1 4 2 2 2 2 2 3 2" xfId="28597"/>
    <cellStyle name="40 % - zvýraznenie1 4 2 2 2 2 2 4" xfId="28595"/>
    <cellStyle name="40 % - zvýraznenie1 4 2 2 2 2 3" xfId="4794"/>
    <cellStyle name="40 % - zvýraznenie1 4 2 2 2 2 3 2" xfId="28598"/>
    <cellStyle name="40 % - zvýraznenie1 4 2 2 2 2 4" xfId="4795"/>
    <cellStyle name="40 % - zvýraznenie1 4 2 2 2 2 4 2" xfId="28599"/>
    <cellStyle name="40 % - zvýraznenie1 4 2 2 2 2 5" xfId="28594"/>
    <cellStyle name="40 % - zvýraznenie1 4 2 2 2 3" xfId="4796"/>
    <cellStyle name="40 % - zvýraznenie1 4 2 2 2 3 2" xfId="4797"/>
    <cellStyle name="40 % - zvýraznenie1 4 2 2 2 3 2 2" xfId="28601"/>
    <cellStyle name="40 % - zvýraznenie1 4 2 2 2 3 3" xfId="4798"/>
    <cellStyle name="40 % - zvýraznenie1 4 2 2 2 3 3 2" xfId="28602"/>
    <cellStyle name="40 % - zvýraznenie1 4 2 2 2 3 4" xfId="28600"/>
    <cellStyle name="40 % - zvýraznenie1 4 2 2 2 4" xfId="4799"/>
    <cellStyle name="40 % - zvýraznenie1 4 2 2 2 4 2" xfId="28603"/>
    <cellStyle name="40 % - zvýraznenie1 4 2 2 2 5" xfId="4800"/>
    <cellStyle name="40 % - zvýraznenie1 4 2 2 2 5 2" xfId="28604"/>
    <cellStyle name="40 % - zvýraznenie1 4 2 2 2 6" xfId="28593"/>
    <cellStyle name="40 % - zvýraznenie1 4 2 2 3" xfId="4801"/>
    <cellStyle name="40 % - zvýraznenie1 4 2 2 3 2" xfId="4802"/>
    <cellStyle name="40 % - zvýraznenie1 4 2 2 3 2 2" xfId="4803"/>
    <cellStyle name="40 % - zvýraznenie1 4 2 2 3 2 2 2" xfId="28607"/>
    <cellStyle name="40 % - zvýraznenie1 4 2 2 3 2 3" xfId="4804"/>
    <cellStyle name="40 % - zvýraznenie1 4 2 2 3 2 3 2" xfId="28608"/>
    <cellStyle name="40 % - zvýraznenie1 4 2 2 3 2 4" xfId="28606"/>
    <cellStyle name="40 % - zvýraznenie1 4 2 2 3 3" xfId="4805"/>
    <cellStyle name="40 % - zvýraznenie1 4 2 2 3 3 2" xfId="28609"/>
    <cellStyle name="40 % - zvýraznenie1 4 2 2 3 4" xfId="4806"/>
    <cellStyle name="40 % - zvýraznenie1 4 2 2 3 4 2" xfId="28610"/>
    <cellStyle name="40 % - zvýraznenie1 4 2 2 3 5" xfId="28605"/>
    <cellStyle name="40 % - zvýraznenie1 4 2 2 4" xfId="4807"/>
    <cellStyle name="40 % - zvýraznenie1 4 2 2 4 2" xfId="4808"/>
    <cellStyle name="40 % - zvýraznenie1 4 2 2 4 2 2" xfId="4809"/>
    <cellStyle name="40 % - zvýraznenie1 4 2 2 4 2 2 2" xfId="28613"/>
    <cellStyle name="40 % - zvýraznenie1 4 2 2 4 2 3" xfId="4810"/>
    <cellStyle name="40 % - zvýraznenie1 4 2 2 4 2 3 2" xfId="28614"/>
    <cellStyle name="40 % - zvýraznenie1 4 2 2 4 2 4" xfId="28612"/>
    <cellStyle name="40 % - zvýraznenie1 4 2 2 4 3" xfId="4811"/>
    <cellStyle name="40 % - zvýraznenie1 4 2 2 4 3 2" xfId="28615"/>
    <cellStyle name="40 % - zvýraznenie1 4 2 2 4 4" xfId="4812"/>
    <cellStyle name="40 % - zvýraznenie1 4 2 2 4 4 2" xfId="28616"/>
    <cellStyle name="40 % - zvýraznenie1 4 2 2 4 5" xfId="28611"/>
    <cellStyle name="40 % - zvýraznenie1 4 2 2 5" xfId="4813"/>
    <cellStyle name="40 % - zvýraznenie1 4 2 2 5 2" xfId="4814"/>
    <cellStyle name="40 % - zvýraznenie1 4 2 2 5 2 2" xfId="28618"/>
    <cellStyle name="40 % - zvýraznenie1 4 2 2 5 3" xfId="4815"/>
    <cellStyle name="40 % - zvýraznenie1 4 2 2 5 3 2" xfId="28619"/>
    <cellStyle name="40 % - zvýraznenie1 4 2 2 5 4" xfId="28617"/>
    <cellStyle name="40 % - zvýraznenie1 4 2 2 6" xfId="4816"/>
    <cellStyle name="40 % - zvýraznenie1 4 2 2 6 2" xfId="28620"/>
    <cellStyle name="40 % - zvýraznenie1 4 2 2 7" xfId="4817"/>
    <cellStyle name="40 % - zvýraznenie1 4 2 2 7 2" xfId="28621"/>
    <cellStyle name="40 % - zvýraznenie1 4 2 2 8" xfId="28592"/>
    <cellStyle name="40 % - zvýraznenie1 4 2 3" xfId="4818"/>
    <cellStyle name="40 % - zvýraznenie1 4 2 3 2" xfId="4819"/>
    <cellStyle name="40 % - zvýraznenie1 4 2 3 2 2" xfId="4820"/>
    <cellStyle name="40 % - zvýraznenie1 4 2 3 2 2 2" xfId="4821"/>
    <cellStyle name="40 % - zvýraznenie1 4 2 3 2 2 2 2" xfId="28625"/>
    <cellStyle name="40 % - zvýraznenie1 4 2 3 2 2 3" xfId="4822"/>
    <cellStyle name="40 % - zvýraznenie1 4 2 3 2 2 3 2" xfId="28626"/>
    <cellStyle name="40 % - zvýraznenie1 4 2 3 2 2 4" xfId="28624"/>
    <cellStyle name="40 % - zvýraznenie1 4 2 3 2 3" xfId="4823"/>
    <cellStyle name="40 % - zvýraznenie1 4 2 3 2 3 2" xfId="28627"/>
    <cellStyle name="40 % - zvýraznenie1 4 2 3 2 4" xfId="4824"/>
    <cellStyle name="40 % - zvýraznenie1 4 2 3 2 4 2" xfId="28628"/>
    <cellStyle name="40 % - zvýraznenie1 4 2 3 2 5" xfId="28623"/>
    <cellStyle name="40 % - zvýraznenie1 4 2 3 3" xfId="4825"/>
    <cellStyle name="40 % - zvýraznenie1 4 2 3 3 2" xfId="4826"/>
    <cellStyle name="40 % - zvýraznenie1 4 2 3 3 2 2" xfId="28630"/>
    <cellStyle name="40 % - zvýraznenie1 4 2 3 3 3" xfId="4827"/>
    <cellStyle name="40 % - zvýraznenie1 4 2 3 3 3 2" xfId="28631"/>
    <cellStyle name="40 % - zvýraznenie1 4 2 3 3 4" xfId="28629"/>
    <cellStyle name="40 % - zvýraznenie1 4 2 3 4" xfId="4828"/>
    <cellStyle name="40 % - zvýraznenie1 4 2 3 4 2" xfId="28632"/>
    <cellStyle name="40 % - zvýraznenie1 4 2 3 5" xfId="4829"/>
    <cellStyle name="40 % - zvýraznenie1 4 2 3 5 2" xfId="28633"/>
    <cellStyle name="40 % - zvýraznenie1 4 2 3 6" xfId="28622"/>
    <cellStyle name="40 % - zvýraznenie1 4 2 4" xfId="4830"/>
    <cellStyle name="40 % - zvýraznenie1 4 2 4 2" xfId="4831"/>
    <cellStyle name="40 % - zvýraznenie1 4 2 4 2 2" xfId="4832"/>
    <cellStyle name="40 % - zvýraznenie1 4 2 4 2 2 2" xfId="28636"/>
    <cellStyle name="40 % - zvýraznenie1 4 2 4 2 3" xfId="4833"/>
    <cellStyle name="40 % - zvýraznenie1 4 2 4 2 3 2" xfId="28637"/>
    <cellStyle name="40 % - zvýraznenie1 4 2 4 2 4" xfId="28635"/>
    <cellStyle name="40 % - zvýraznenie1 4 2 4 3" xfId="4834"/>
    <cellStyle name="40 % - zvýraznenie1 4 2 4 3 2" xfId="28638"/>
    <cellStyle name="40 % - zvýraznenie1 4 2 4 4" xfId="4835"/>
    <cellStyle name="40 % - zvýraznenie1 4 2 4 4 2" xfId="28639"/>
    <cellStyle name="40 % - zvýraznenie1 4 2 4 5" xfId="28634"/>
    <cellStyle name="40 % - zvýraznenie1 4 2 5" xfId="4836"/>
    <cellStyle name="40 % - zvýraznenie1 4 2 5 2" xfId="4837"/>
    <cellStyle name="40 % - zvýraznenie1 4 2 5 2 2" xfId="4838"/>
    <cellStyle name="40 % - zvýraznenie1 4 2 5 2 2 2" xfId="28642"/>
    <cellStyle name="40 % - zvýraznenie1 4 2 5 2 3" xfId="4839"/>
    <cellStyle name="40 % - zvýraznenie1 4 2 5 2 3 2" xfId="28643"/>
    <cellStyle name="40 % - zvýraznenie1 4 2 5 2 4" xfId="28641"/>
    <cellStyle name="40 % - zvýraznenie1 4 2 5 3" xfId="4840"/>
    <cellStyle name="40 % - zvýraznenie1 4 2 5 3 2" xfId="28644"/>
    <cellStyle name="40 % - zvýraznenie1 4 2 5 4" xfId="4841"/>
    <cellStyle name="40 % - zvýraznenie1 4 2 5 4 2" xfId="28645"/>
    <cellStyle name="40 % - zvýraznenie1 4 2 5 5" xfId="28640"/>
    <cellStyle name="40 % - zvýraznenie1 4 2 6" xfId="4842"/>
    <cellStyle name="40 % - zvýraznenie1 4 2 6 2" xfId="4843"/>
    <cellStyle name="40 % - zvýraznenie1 4 2 6 2 2" xfId="28647"/>
    <cellStyle name="40 % - zvýraznenie1 4 2 6 3" xfId="4844"/>
    <cellStyle name="40 % - zvýraznenie1 4 2 6 3 2" xfId="28648"/>
    <cellStyle name="40 % - zvýraznenie1 4 2 6 4" xfId="28646"/>
    <cellStyle name="40 % - zvýraznenie1 4 2 7" xfId="4845"/>
    <cellStyle name="40 % - zvýraznenie1 4 2 7 2" xfId="28649"/>
    <cellStyle name="40 % - zvýraznenie1 4 2 8" xfId="4846"/>
    <cellStyle name="40 % - zvýraznenie1 4 2 8 2" xfId="28650"/>
    <cellStyle name="40 % - zvýraznenie1 4 2 9" xfId="28591"/>
    <cellStyle name="40 % - zvýraznenie1 4 3" xfId="4847"/>
    <cellStyle name="40 % - zvýraznenie1 4 3 2" xfId="4848"/>
    <cellStyle name="40 % - zvýraznenie1 4 3 2 2" xfId="4849"/>
    <cellStyle name="40 % - zvýraznenie1 4 3 2 2 2" xfId="4850"/>
    <cellStyle name="40 % - zvýraznenie1 4 3 2 2 2 2" xfId="4851"/>
    <cellStyle name="40 % - zvýraznenie1 4 3 2 2 2 2 2" xfId="28655"/>
    <cellStyle name="40 % - zvýraznenie1 4 3 2 2 2 3" xfId="4852"/>
    <cellStyle name="40 % - zvýraznenie1 4 3 2 2 2 3 2" xfId="28656"/>
    <cellStyle name="40 % - zvýraznenie1 4 3 2 2 2 4" xfId="28654"/>
    <cellStyle name="40 % - zvýraznenie1 4 3 2 2 3" xfId="4853"/>
    <cellStyle name="40 % - zvýraznenie1 4 3 2 2 3 2" xfId="28657"/>
    <cellStyle name="40 % - zvýraznenie1 4 3 2 2 4" xfId="4854"/>
    <cellStyle name="40 % - zvýraznenie1 4 3 2 2 4 2" xfId="28658"/>
    <cellStyle name="40 % - zvýraznenie1 4 3 2 2 5" xfId="28653"/>
    <cellStyle name="40 % - zvýraznenie1 4 3 2 3" xfId="4855"/>
    <cellStyle name="40 % - zvýraznenie1 4 3 2 3 2" xfId="4856"/>
    <cellStyle name="40 % - zvýraznenie1 4 3 2 3 2 2" xfId="28660"/>
    <cellStyle name="40 % - zvýraznenie1 4 3 2 3 3" xfId="4857"/>
    <cellStyle name="40 % - zvýraznenie1 4 3 2 3 3 2" xfId="28661"/>
    <cellStyle name="40 % - zvýraznenie1 4 3 2 3 4" xfId="28659"/>
    <cellStyle name="40 % - zvýraznenie1 4 3 2 4" xfId="4858"/>
    <cellStyle name="40 % - zvýraznenie1 4 3 2 4 2" xfId="28662"/>
    <cellStyle name="40 % - zvýraznenie1 4 3 2 5" xfId="4859"/>
    <cellStyle name="40 % - zvýraznenie1 4 3 2 5 2" xfId="28663"/>
    <cellStyle name="40 % - zvýraznenie1 4 3 2 6" xfId="28652"/>
    <cellStyle name="40 % - zvýraznenie1 4 3 3" xfId="4860"/>
    <cellStyle name="40 % - zvýraznenie1 4 3 3 2" xfId="4861"/>
    <cellStyle name="40 % - zvýraznenie1 4 3 3 2 2" xfId="4862"/>
    <cellStyle name="40 % - zvýraznenie1 4 3 3 2 2 2" xfId="28666"/>
    <cellStyle name="40 % - zvýraznenie1 4 3 3 2 3" xfId="4863"/>
    <cellStyle name="40 % - zvýraznenie1 4 3 3 2 3 2" xfId="28667"/>
    <cellStyle name="40 % - zvýraznenie1 4 3 3 2 4" xfId="28665"/>
    <cellStyle name="40 % - zvýraznenie1 4 3 3 3" xfId="4864"/>
    <cellStyle name="40 % - zvýraznenie1 4 3 3 3 2" xfId="28668"/>
    <cellStyle name="40 % - zvýraznenie1 4 3 3 4" xfId="4865"/>
    <cellStyle name="40 % - zvýraznenie1 4 3 3 4 2" xfId="28669"/>
    <cellStyle name="40 % - zvýraznenie1 4 3 3 5" xfId="28664"/>
    <cellStyle name="40 % - zvýraznenie1 4 3 4" xfId="4866"/>
    <cellStyle name="40 % - zvýraznenie1 4 3 4 2" xfId="4867"/>
    <cellStyle name="40 % - zvýraznenie1 4 3 4 2 2" xfId="4868"/>
    <cellStyle name="40 % - zvýraznenie1 4 3 4 2 2 2" xfId="28672"/>
    <cellStyle name="40 % - zvýraznenie1 4 3 4 2 3" xfId="4869"/>
    <cellStyle name="40 % - zvýraznenie1 4 3 4 2 3 2" xfId="28673"/>
    <cellStyle name="40 % - zvýraznenie1 4 3 4 2 4" xfId="28671"/>
    <cellStyle name="40 % - zvýraznenie1 4 3 4 3" xfId="4870"/>
    <cellStyle name="40 % - zvýraznenie1 4 3 4 3 2" xfId="28674"/>
    <cellStyle name="40 % - zvýraznenie1 4 3 4 4" xfId="4871"/>
    <cellStyle name="40 % - zvýraznenie1 4 3 4 4 2" xfId="28675"/>
    <cellStyle name="40 % - zvýraznenie1 4 3 4 5" xfId="28670"/>
    <cellStyle name="40 % - zvýraznenie1 4 3 5" xfId="4872"/>
    <cellStyle name="40 % - zvýraznenie1 4 3 5 2" xfId="4873"/>
    <cellStyle name="40 % - zvýraznenie1 4 3 5 2 2" xfId="28677"/>
    <cellStyle name="40 % - zvýraznenie1 4 3 5 3" xfId="4874"/>
    <cellStyle name="40 % - zvýraznenie1 4 3 5 3 2" xfId="28678"/>
    <cellStyle name="40 % - zvýraznenie1 4 3 5 4" xfId="28676"/>
    <cellStyle name="40 % - zvýraznenie1 4 3 6" xfId="4875"/>
    <cellStyle name="40 % - zvýraznenie1 4 3 6 2" xfId="28679"/>
    <cellStyle name="40 % - zvýraznenie1 4 3 7" xfId="4876"/>
    <cellStyle name="40 % - zvýraznenie1 4 3 7 2" xfId="28680"/>
    <cellStyle name="40 % - zvýraznenie1 4 3 8" xfId="28651"/>
    <cellStyle name="40 % - zvýraznenie1 4 4" xfId="4877"/>
    <cellStyle name="40 % - zvýraznenie1 4 4 2" xfId="4878"/>
    <cellStyle name="40 % - zvýraznenie1 4 4 2 2" xfId="4879"/>
    <cellStyle name="40 % - zvýraznenie1 4 4 2 2 2" xfId="4880"/>
    <cellStyle name="40 % - zvýraznenie1 4 4 2 2 2 2" xfId="28684"/>
    <cellStyle name="40 % - zvýraznenie1 4 4 2 2 3" xfId="4881"/>
    <cellStyle name="40 % - zvýraznenie1 4 4 2 2 3 2" xfId="28685"/>
    <cellStyle name="40 % - zvýraznenie1 4 4 2 2 4" xfId="28683"/>
    <cellStyle name="40 % - zvýraznenie1 4 4 2 3" xfId="4882"/>
    <cellStyle name="40 % - zvýraznenie1 4 4 2 3 2" xfId="28686"/>
    <cellStyle name="40 % - zvýraznenie1 4 4 2 4" xfId="4883"/>
    <cellStyle name="40 % - zvýraznenie1 4 4 2 4 2" xfId="28687"/>
    <cellStyle name="40 % - zvýraznenie1 4 4 2 5" xfId="28682"/>
    <cellStyle name="40 % - zvýraznenie1 4 4 3" xfId="4884"/>
    <cellStyle name="40 % - zvýraznenie1 4 4 3 2" xfId="4885"/>
    <cellStyle name="40 % - zvýraznenie1 4 4 3 2 2" xfId="28689"/>
    <cellStyle name="40 % - zvýraznenie1 4 4 3 3" xfId="4886"/>
    <cellStyle name="40 % - zvýraznenie1 4 4 3 3 2" xfId="28690"/>
    <cellStyle name="40 % - zvýraznenie1 4 4 3 4" xfId="28688"/>
    <cellStyle name="40 % - zvýraznenie1 4 4 4" xfId="4887"/>
    <cellStyle name="40 % - zvýraznenie1 4 4 4 2" xfId="28691"/>
    <cellStyle name="40 % - zvýraznenie1 4 4 5" xfId="4888"/>
    <cellStyle name="40 % - zvýraznenie1 4 4 5 2" xfId="28692"/>
    <cellStyle name="40 % - zvýraznenie1 4 4 6" xfId="28681"/>
    <cellStyle name="40 % - zvýraznenie1 4 5" xfId="4889"/>
    <cellStyle name="40 % - zvýraznenie1 4 5 2" xfId="4890"/>
    <cellStyle name="40 % - zvýraznenie1 4 5 2 2" xfId="4891"/>
    <cellStyle name="40 % - zvýraznenie1 4 5 2 2 2" xfId="28695"/>
    <cellStyle name="40 % - zvýraznenie1 4 5 2 3" xfId="4892"/>
    <cellStyle name="40 % - zvýraznenie1 4 5 2 3 2" xfId="28696"/>
    <cellStyle name="40 % - zvýraznenie1 4 5 2 4" xfId="28694"/>
    <cellStyle name="40 % - zvýraznenie1 4 5 3" xfId="4893"/>
    <cellStyle name="40 % - zvýraznenie1 4 5 3 2" xfId="28697"/>
    <cellStyle name="40 % - zvýraznenie1 4 5 4" xfId="4894"/>
    <cellStyle name="40 % - zvýraznenie1 4 5 4 2" xfId="28698"/>
    <cellStyle name="40 % - zvýraznenie1 4 5 5" xfId="28693"/>
    <cellStyle name="40 % - zvýraznenie1 4 6" xfId="4895"/>
    <cellStyle name="40 % - zvýraznenie1 4 6 2" xfId="4896"/>
    <cellStyle name="40 % - zvýraznenie1 4 6 2 2" xfId="4897"/>
    <cellStyle name="40 % - zvýraznenie1 4 6 2 2 2" xfId="28701"/>
    <cellStyle name="40 % - zvýraznenie1 4 6 2 3" xfId="4898"/>
    <cellStyle name="40 % - zvýraznenie1 4 6 2 3 2" xfId="28702"/>
    <cellStyle name="40 % - zvýraznenie1 4 6 2 4" xfId="28700"/>
    <cellStyle name="40 % - zvýraznenie1 4 6 3" xfId="4899"/>
    <cellStyle name="40 % - zvýraznenie1 4 6 3 2" xfId="28703"/>
    <cellStyle name="40 % - zvýraznenie1 4 6 4" xfId="4900"/>
    <cellStyle name="40 % - zvýraznenie1 4 6 4 2" xfId="28704"/>
    <cellStyle name="40 % - zvýraznenie1 4 6 5" xfId="28699"/>
    <cellStyle name="40 % - zvýraznenie1 4 7" xfId="4901"/>
    <cellStyle name="40 % - zvýraznenie1 4 7 2" xfId="4902"/>
    <cellStyle name="40 % - zvýraznenie1 4 7 2 2" xfId="28706"/>
    <cellStyle name="40 % - zvýraznenie1 4 7 3" xfId="4903"/>
    <cellStyle name="40 % - zvýraznenie1 4 7 3 2" xfId="28707"/>
    <cellStyle name="40 % - zvýraznenie1 4 7 4" xfId="28705"/>
    <cellStyle name="40 % - zvýraznenie1 4 8" xfId="4904"/>
    <cellStyle name="40 % - zvýraznenie1 4 8 2" xfId="28708"/>
    <cellStyle name="40 % - zvýraznenie1 4 9" xfId="4905"/>
    <cellStyle name="40 % - zvýraznenie1 4 9 2" xfId="28709"/>
    <cellStyle name="40 % - zvýraznenie1 5" xfId="4906"/>
    <cellStyle name="40 % - zvýraznenie1 5 2" xfId="4907"/>
    <cellStyle name="40 % - zvýraznenie1 5 2 2" xfId="4908"/>
    <cellStyle name="40 % - zvýraznenie1 5 2 2 2" xfId="4909"/>
    <cellStyle name="40 % - zvýraznenie1 5 2 2 2 2" xfId="4910"/>
    <cellStyle name="40 % - zvýraznenie1 5 2 2 2 2 2" xfId="4911"/>
    <cellStyle name="40 % - zvýraznenie1 5 2 2 2 2 2 2" xfId="28715"/>
    <cellStyle name="40 % - zvýraznenie1 5 2 2 2 2 3" xfId="4912"/>
    <cellStyle name="40 % - zvýraznenie1 5 2 2 2 2 3 2" xfId="28716"/>
    <cellStyle name="40 % - zvýraznenie1 5 2 2 2 2 4" xfId="28714"/>
    <cellStyle name="40 % - zvýraznenie1 5 2 2 2 3" xfId="4913"/>
    <cellStyle name="40 % - zvýraznenie1 5 2 2 2 3 2" xfId="28717"/>
    <cellStyle name="40 % - zvýraznenie1 5 2 2 2 4" xfId="4914"/>
    <cellStyle name="40 % - zvýraznenie1 5 2 2 2 4 2" xfId="28718"/>
    <cellStyle name="40 % - zvýraznenie1 5 2 2 2 5" xfId="28713"/>
    <cellStyle name="40 % - zvýraznenie1 5 2 2 3" xfId="4915"/>
    <cellStyle name="40 % - zvýraznenie1 5 2 2 3 2" xfId="4916"/>
    <cellStyle name="40 % - zvýraznenie1 5 2 2 3 2 2" xfId="28720"/>
    <cellStyle name="40 % - zvýraznenie1 5 2 2 3 3" xfId="4917"/>
    <cellStyle name="40 % - zvýraznenie1 5 2 2 3 3 2" xfId="28721"/>
    <cellStyle name="40 % - zvýraznenie1 5 2 2 3 4" xfId="28719"/>
    <cellStyle name="40 % - zvýraznenie1 5 2 2 4" xfId="4918"/>
    <cellStyle name="40 % - zvýraznenie1 5 2 2 4 2" xfId="28722"/>
    <cellStyle name="40 % - zvýraznenie1 5 2 2 5" xfId="4919"/>
    <cellStyle name="40 % - zvýraznenie1 5 2 2 5 2" xfId="28723"/>
    <cellStyle name="40 % - zvýraznenie1 5 2 2 6" xfId="28712"/>
    <cellStyle name="40 % - zvýraznenie1 5 2 3" xfId="4920"/>
    <cellStyle name="40 % - zvýraznenie1 5 2 3 2" xfId="4921"/>
    <cellStyle name="40 % - zvýraznenie1 5 2 3 2 2" xfId="4922"/>
    <cellStyle name="40 % - zvýraznenie1 5 2 3 2 2 2" xfId="28726"/>
    <cellStyle name="40 % - zvýraznenie1 5 2 3 2 3" xfId="4923"/>
    <cellStyle name="40 % - zvýraznenie1 5 2 3 2 3 2" xfId="28727"/>
    <cellStyle name="40 % - zvýraznenie1 5 2 3 2 4" xfId="28725"/>
    <cellStyle name="40 % - zvýraznenie1 5 2 3 3" xfId="4924"/>
    <cellStyle name="40 % - zvýraznenie1 5 2 3 3 2" xfId="28728"/>
    <cellStyle name="40 % - zvýraznenie1 5 2 3 4" xfId="4925"/>
    <cellStyle name="40 % - zvýraznenie1 5 2 3 4 2" xfId="28729"/>
    <cellStyle name="40 % - zvýraznenie1 5 2 3 5" xfId="28724"/>
    <cellStyle name="40 % - zvýraznenie1 5 2 4" xfId="4926"/>
    <cellStyle name="40 % - zvýraznenie1 5 2 4 2" xfId="4927"/>
    <cellStyle name="40 % - zvýraznenie1 5 2 4 2 2" xfId="4928"/>
    <cellStyle name="40 % - zvýraznenie1 5 2 4 2 2 2" xfId="28732"/>
    <cellStyle name="40 % - zvýraznenie1 5 2 4 2 3" xfId="4929"/>
    <cellStyle name="40 % - zvýraznenie1 5 2 4 2 3 2" xfId="28733"/>
    <cellStyle name="40 % - zvýraznenie1 5 2 4 2 4" xfId="28731"/>
    <cellStyle name="40 % - zvýraznenie1 5 2 4 3" xfId="4930"/>
    <cellStyle name="40 % - zvýraznenie1 5 2 4 3 2" xfId="28734"/>
    <cellStyle name="40 % - zvýraznenie1 5 2 4 4" xfId="4931"/>
    <cellStyle name="40 % - zvýraznenie1 5 2 4 4 2" xfId="28735"/>
    <cellStyle name="40 % - zvýraznenie1 5 2 4 5" xfId="28730"/>
    <cellStyle name="40 % - zvýraznenie1 5 2 5" xfId="4932"/>
    <cellStyle name="40 % - zvýraznenie1 5 2 5 2" xfId="4933"/>
    <cellStyle name="40 % - zvýraznenie1 5 2 5 2 2" xfId="28737"/>
    <cellStyle name="40 % - zvýraznenie1 5 2 5 3" xfId="4934"/>
    <cellStyle name="40 % - zvýraznenie1 5 2 5 3 2" xfId="28738"/>
    <cellStyle name="40 % - zvýraznenie1 5 2 5 4" xfId="28736"/>
    <cellStyle name="40 % - zvýraznenie1 5 2 6" xfId="4935"/>
    <cellStyle name="40 % - zvýraznenie1 5 2 6 2" xfId="28739"/>
    <cellStyle name="40 % - zvýraznenie1 5 2 7" xfId="4936"/>
    <cellStyle name="40 % - zvýraznenie1 5 2 7 2" xfId="28740"/>
    <cellStyle name="40 % - zvýraznenie1 5 2 8" xfId="28711"/>
    <cellStyle name="40 % - zvýraznenie1 5 3" xfId="4937"/>
    <cellStyle name="40 % - zvýraznenie1 5 3 2" xfId="4938"/>
    <cellStyle name="40 % - zvýraznenie1 5 3 2 2" xfId="4939"/>
    <cellStyle name="40 % - zvýraznenie1 5 3 2 2 2" xfId="4940"/>
    <cellStyle name="40 % - zvýraznenie1 5 3 2 2 2 2" xfId="28744"/>
    <cellStyle name="40 % - zvýraznenie1 5 3 2 2 3" xfId="4941"/>
    <cellStyle name="40 % - zvýraznenie1 5 3 2 2 3 2" xfId="28745"/>
    <cellStyle name="40 % - zvýraznenie1 5 3 2 2 4" xfId="28743"/>
    <cellStyle name="40 % - zvýraznenie1 5 3 2 3" xfId="4942"/>
    <cellStyle name="40 % - zvýraznenie1 5 3 2 3 2" xfId="28746"/>
    <cellStyle name="40 % - zvýraznenie1 5 3 2 4" xfId="4943"/>
    <cellStyle name="40 % - zvýraznenie1 5 3 2 4 2" xfId="28747"/>
    <cellStyle name="40 % - zvýraznenie1 5 3 2 5" xfId="28742"/>
    <cellStyle name="40 % - zvýraznenie1 5 3 3" xfId="4944"/>
    <cellStyle name="40 % - zvýraznenie1 5 3 3 2" xfId="4945"/>
    <cellStyle name="40 % - zvýraznenie1 5 3 3 2 2" xfId="28749"/>
    <cellStyle name="40 % - zvýraznenie1 5 3 3 3" xfId="4946"/>
    <cellStyle name="40 % - zvýraznenie1 5 3 3 3 2" xfId="28750"/>
    <cellStyle name="40 % - zvýraznenie1 5 3 3 4" xfId="28748"/>
    <cellStyle name="40 % - zvýraznenie1 5 3 4" xfId="4947"/>
    <cellStyle name="40 % - zvýraznenie1 5 3 4 2" xfId="28751"/>
    <cellStyle name="40 % - zvýraznenie1 5 3 5" xfId="4948"/>
    <cellStyle name="40 % - zvýraznenie1 5 3 5 2" xfId="28752"/>
    <cellStyle name="40 % - zvýraznenie1 5 3 6" xfId="28741"/>
    <cellStyle name="40 % - zvýraznenie1 5 4" xfId="4949"/>
    <cellStyle name="40 % - zvýraznenie1 5 4 2" xfId="4950"/>
    <cellStyle name="40 % - zvýraznenie1 5 4 2 2" xfId="4951"/>
    <cellStyle name="40 % - zvýraznenie1 5 4 2 2 2" xfId="28755"/>
    <cellStyle name="40 % - zvýraznenie1 5 4 2 3" xfId="4952"/>
    <cellStyle name="40 % - zvýraznenie1 5 4 2 3 2" xfId="28756"/>
    <cellStyle name="40 % - zvýraznenie1 5 4 2 4" xfId="28754"/>
    <cellStyle name="40 % - zvýraznenie1 5 4 3" xfId="4953"/>
    <cellStyle name="40 % - zvýraznenie1 5 4 3 2" xfId="28757"/>
    <cellStyle name="40 % - zvýraznenie1 5 4 4" xfId="4954"/>
    <cellStyle name="40 % - zvýraznenie1 5 4 4 2" xfId="28758"/>
    <cellStyle name="40 % - zvýraznenie1 5 4 5" xfId="28753"/>
    <cellStyle name="40 % - zvýraznenie1 5 5" xfId="4955"/>
    <cellStyle name="40 % - zvýraznenie1 5 5 2" xfId="4956"/>
    <cellStyle name="40 % - zvýraznenie1 5 5 2 2" xfId="4957"/>
    <cellStyle name="40 % - zvýraznenie1 5 5 2 2 2" xfId="28761"/>
    <cellStyle name="40 % - zvýraznenie1 5 5 2 3" xfId="4958"/>
    <cellStyle name="40 % - zvýraznenie1 5 5 2 3 2" xfId="28762"/>
    <cellStyle name="40 % - zvýraznenie1 5 5 2 4" xfId="28760"/>
    <cellStyle name="40 % - zvýraznenie1 5 5 3" xfId="4959"/>
    <cellStyle name="40 % - zvýraznenie1 5 5 3 2" xfId="28763"/>
    <cellStyle name="40 % - zvýraznenie1 5 5 4" xfId="4960"/>
    <cellStyle name="40 % - zvýraznenie1 5 5 4 2" xfId="28764"/>
    <cellStyle name="40 % - zvýraznenie1 5 5 5" xfId="28759"/>
    <cellStyle name="40 % - zvýraznenie1 5 6" xfId="4961"/>
    <cellStyle name="40 % - zvýraznenie1 5 6 2" xfId="4962"/>
    <cellStyle name="40 % - zvýraznenie1 5 6 2 2" xfId="28766"/>
    <cellStyle name="40 % - zvýraznenie1 5 6 3" xfId="4963"/>
    <cellStyle name="40 % - zvýraznenie1 5 6 3 2" xfId="28767"/>
    <cellStyle name="40 % - zvýraznenie1 5 6 4" xfId="28765"/>
    <cellStyle name="40 % - zvýraznenie1 5 7" xfId="4964"/>
    <cellStyle name="40 % - zvýraznenie1 5 7 2" xfId="28768"/>
    <cellStyle name="40 % - zvýraznenie1 5 8" xfId="4965"/>
    <cellStyle name="40 % - zvýraznenie1 5 8 2" xfId="28769"/>
    <cellStyle name="40 % - zvýraznenie1 5 9" xfId="28710"/>
    <cellStyle name="40 % - zvýraznenie1 6" xfId="4966"/>
    <cellStyle name="40 % - zvýraznenie1 6 2" xfId="4967"/>
    <cellStyle name="40 % - zvýraznenie1 6 2 2" xfId="4968"/>
    <cellStyle name="40 % - zvýraznenie1 6 2 2 2" xfId="4969"/>
    <cellStyle name="40 % - zvýraznenie1 6 2 2 2 2" xfId="4970"/>
    <cellStyle name="40 % - zvýraznenie1 6 2 2 2 2 2" xfId="28774"/>
    <cellStyle name="40 % - zvýraznenie1 6 2 2 2 3" xfId="4971"/>
    <cellStyle name="40 % - zvýraznenie1 6 2 2 2 3 2" xfId="28775"/>
    <cellStyle name="40 % - zvýraznenie1 6 2 2 2 4" xfId="28773"/>
    <cellStyle name="40 % - zvýraznenie1 6 2 2 3" xfId="4972"/>
    <cellStyle name="40 % - zvýraznenie1 6 2 2 3 2" xfId="28776"/>
    <cellStyle name="40 % - zvýraznenie1 6 2 2 4" xfId="4973"/>
    <cellStyle name="40 % - zvýraznenie1 6 2 2 4 2" xfId="28777"/>
    <cellStyle name="40 % - zvýraznenie1 6 2 2 5" xfId="28772"/>
    <cellStyle name="40 % - zvýraznenie1 6 2 3" xfId="4974"/>
    <cellStyle name="40 % - zvýraznenie1 6 2 3 2" xfId="4975"/>
    <cellStyle name="40 % - zvýraznenie1 6 2 3 2 2" xfId="28779"/>
    <cellStyle name="40 % - zvýraznenie1 6 2 3 3" xfId="4976"/>
    <cellStyle name="40 % - zvýraznenie1 6 2 3 3 2" xfId="28780"/>
    <cellStyle name="40 % - zvýraznenie1 6 2 3 4" xfId="28778"/>
    <cellStyle name="40 % - zvýraznenie1 6 2 4" xfId="4977"/>
    <cellStyle name="40 % - zvýraznenie1 6 2 4 2" xfId="28781"/>
    <cellStyle name="40 % - zvýraznenie1 6 2 5" xfId="4978"/>
    <cellStyle name="40 % - zvýraznenie1 6 2 5 2" xfId="28782"/>
    <cellStyle name="40 % - zvýraznenie1 6 2 6" xfId="28771"/>
    <cellStyle name="40 % - zvýraznenie1 6 3" xfId="4979"/>
    <cellStyle name="40 % - zvýraznenie1 6 3 2" xfId="4980"/>
    <cellStyle name="40 % - zvýraznenie1 6 3 2 2" xfId="4981"/>
    <cellStyle name="40 % - zvýraznenie1 6 3 2 2 2" xfId="28785"/>
    <cellStyle name="40 % - zvýraznenie1 6 3 2 3" xfId="4982"/>
    <cellStyle name="40 % - zvýraznenie1 6 3 2 3 2" xfId="28786"/>
    <cellStyle name="40 % - zvýraznenie1 6 3 2 4" xfId="28784"/>
    <cellStyle name="40 % - zvýraznenie1 6 3 3" xfId="4983"/>
    <cellStyle name="40 % - zvýraznenie1 6 3 3 2" xfId="28787"/>
    <cellStyle name="40 % - zvýraznenie1 6 3 4" xfId="4984"/>
    <cellStyle name="40 % - zvýraznenie1 6 3 4 2" xfId="28788"/>
    <cellStyle name="40 % - zvýraznenie1 6 3 5" xfId="28783"/>
    <cellStyle name="40 % - zvýraznenie1 6 4" xfId="4985"/>
    <cellStyle name="40 % - zvýraznenie1 6 4 2" xfId="4986"/>
    <cellStyle name="40 % - zvýraznenie1 6 4 2 2" xfId="4987"/>
    <cellStyle name="40 % - zvýraznenie1 6 4 2 2 2" xfId="28791"/>
    <cellStyle name="40 % - zvýraznenie1 6 4 2 3" xfId="4988"/>
    <cellStyle name="40 % - zvýraznenie1 6 4 2 3 2" xfId="28792"/>
    <cellStyle name="40 % - zvýraznenie1 6 4 2 4" xfId="28790"/>
    <cellStyle name="40 % - zvýraznenie1 6 4 3" xfId="4989"/>
    <cellStyle name="40 % - zvýraznenie1 6 4 3 2" xfId="28793"/>
    <cellStyle name="40 % - zvýraznenie1 6 4 4" xfId="4990"/>
    <cellStyle name="40 % - zvýraznenie1 6 4 4 2" xfId="28794"/>
    <cellStyle name="40 % - zvýraznenie1 6 4 5" xfId="28789"/>
    <cellStyle name="40 % - zvýraznenie1 6 5" xfId="4991"/>
    <cellStyle name="40 % - zvýraznenie1 6 5 2" xfId="4992"/>
    <cellStyle name="40 % - zvýraznenie1 6 5 2 2" xfId="28796"/>
    <cellStyle name="40 % - zvýraznenie1 6 5 3" xfId="4993"/>
    <cellStyle name="40 % - zvýraznenie1 6 5 3 2" xfId="28797"/>
    <cellStyle name="40 % - zvýraznenie1 6 5 4" xfId="28795"/>
    <cellStyle name="40 % - zvýraznenie1 6 6" xfId="4994"/>
    <cellStyle name="40 % - zvýraznenie1 6 6 2" xfId="28798"/>
    <cellStyle name="40 % - zvýraznenie1 6 7" xfId="4995"/>
    <cellStyle name="40 % - zvýraznenie1 6 7 2" xfId="28799"/>
    <cellStyle name="40 % - zvýraznenie1 6 8" xfId="28770"/>
    <cellStyle name="40 % - zvýraznenie1 7" xfId="4996"/>
    <cellStyle name="40 % - zvýraznenie1 7 2" xfId="4997"/>
    <cellStyle name="40 % - zvýraznenie1 7 2 2" xfId="4998"/>
    <cellStyle name="40 % - zvýraznenie1 7 2 2 2" xfId="4999"/>
    <cellStyle name="40 % - zvýraznenie1 7 2 2 2 2" xfId="28803"/>
    <cellStyle name="40 % - zvýraznenie1 7 2 2 3" xfId="5000"/>
    <cellStyle name="40 % - zvýraznenie1 7 2 2 3 2" xfId="28804"/>
    <cellStyle name="40 % - zvýraznenie1 7 2 2 4" xfId="28802"/>
    <cellStyle name="40 % - zvýraznenie1 7 2 3" xfId="5001"/>
    <cellStyle name="40 % - zvýraznenie1 7 2 3 2" xfId="28805"/>
    <cellStyle name="40 % - zvýraznenie1 7 2 4" xfId="5002"/>
    <cellStyle name="40 % - zvýraznenie1 7 2 4 2" xfId="28806"/>
    <cellStyle name="40 % - zvýraznenie1 7 2 5" xfId="28801"/>
    <cellStyle name="40 % - zvýraznenie1 7 3" xfId="5003"/>
    <cellStyle name="40 % - zvýraznenie1 7 3 2" xfId="5004"/>
    <cellStyle name="40 % - zvýraznenie1 7 3 2 2" xfId="28808"/>
    <cellStyle name="40 % - zvýraznenie1 7 3 3" xfId="5005"/>
    <cellStyle name="40 % - zvýraznenie1 7 3 3 2" xfId="28809"/>
    <cellStyle name="40 % - zvýraznenie1 7 3 4" xfId="28807"/>
    <cellStyle name="40 % - zvýraznenie1 7 4" xfId="5006"/>
    <cellStyle name="40 % - zvýraznenie1 7 4 2" xfId="28810"/>
    <cellStyle name="40 % - zvýraznenie1 7 5" xfId="5007"/>
    <cellStyle name="40 % - zvýraznenie1 7 5 2" xfId="28811"/>
    <cellStyle name="40 % - zvýraznenie1 7 6" xfId="28800"/>
    <cellStyle name="40 % - zvýraznenie1 8" xfId="5008"/>
    <cellStyle name="40 % - zvýraznenie1 8 2" xfId="5009"/>
    <cellStyle name="40 % - zvýraznenie1 8 2 2" xfId="5010"/>
    <cellStyle name="40 % - zvýraznenie1 8 2 2 2" xfId="28814"/>
    <cellStyle name="40 % - zvýraznenie1 8 2 3" xfId="5011"/>
    <cellStyle name="40 % - zvýraznenie1 8 2 3 2" xfId="28815"/>
    <cellStyle name="40 % - zvýraznenie1 8 2 4" xfId="28813"/>
    <cellStyle name="40 % - zvýraznenie1 8 3" xfId="5012"/>
    <cellStyle name="40 % - zvýraznenie1 8 3 2" xfId="28816"/>
    <cellStyle name="40 % - zvýraznenie1 8 4" xfId="5013"/>
    <cellStyle name="40 % - zvýraznenie1 8 4 2" xfId="28817"/>
    <cellStyle name="40 % - zvýraznenie1 8 5" xfId="28812"/>
    <cellStyle name="40 % - zvýraznenie1 9" xfId="5014"/>
    <cellStyle name="40 % - zvýraznenie1 9 2" xfId="5015"/>
    <cellStyle name="40 % - zvýraznenie1 9 2 2" xfId="5016"/>
    <cellStyle name="40 % - zvýraznenie1 9 2 2 2" xfId="28820"/>
    <cellStyle name="40 % - zvýraznenie1 9 2 3" xfId="5017"/>
    <cellStyle name="40 % - zvýraznenie1 9 2 3 2" xfId="28821"/>
    <cellStyle name="40 % - zvýraznenie1 9 2 4" xfId="28819"/>
    <cellStyle name="40 % - zvýraznenie1 9 3" xfId="5018"/>
    <cellStyle name="40 % - zvýraznenie1 9 3 2" xfId="28822"/>
    <cellStyle name="40 % - zvýraznenie1 9 4" xfId="5019"/>
    <cellStyle name="40 % - zvýraznenie1 9 4 2" xfId="28823"/>
    <cellStyle name="40 % - zvýraznenie1 9 5" xfId="28818"/>
    <cellStyle name="40 % - zvýraznenie2 10" xfId="5020"/>
    <cellStyle name="40 % - zvýraznenie2 11" xfId="5021"/>
    <cellStyle name="40 % - zvýraznenie2 11 2" xfId="5022"/>
    <cellStyle name="40 % - zvýraznenie2 11 2 2" xfId="28825"/>
    <cellStyle name="40 % - zvýraznenie2 11 3" xfId="5023"/>
    <cellStyle name="40 % - zvýraznenie2 11 3 2" xfId="28826"/>
    <cellStyle name="40 % - zvýraznenie2 11 4" xfId="28824"/>
    <cellStyle name="40 % - zvýraznenie2 12" xfId="5024"/>
    <cellStyle name="40 % - zvýraznenie2 12 2" xfId="28827"/>
    <cellStyle name="40 % - zvýraznenie2 2" xfId="5025"/>
    <cellStyle name="40 % - zvýraznenie2 2 10" xfId="5026"/>
    <cellStyle name="40 % - zvýraznenie2 2 10 2" xfId="28829"/>
    <cellStyle name="40 % - zvýraznenie2 2 11" xfId="28828"/>
    <cellStyle name="40 % - zvýraznenie2 2 2" xfId="5027"/>
    <cellStyle name="40 % - zvýraznenie2 2 2 10" xfId="28830"/>
    <cellStyle name="40 % - zvýraznenie2 2 2 2" xfId="5028"/>
    <cellStyle name="40 % - zvýraznenie2 2 2 2 2" xfId="5029"/>
    <cellStyle name="40 % - zvýraznenie2 2 2 2 2 2" xfId="5030"/>
    <cellStyle name="40 % - zvýraznenie2 2 2 2 2 2 2" xfId="5031"/>
    <cellStyle name="40 % - zvýraznenie2 2 2 2 2 2 2 2" xfId="5032"/>
    <cellStyle name="40 % - zvýraznenie2 2 2 2 2 2 2 2 2" xfId="5033"/>
    <cellStyle name="40 % - zvýraznenie2 2 2 2 2 2 2 2 2 2" xfId="28836"/>
    <cellStyle name="40 % - zvýraznenie2 2 2 2 2 2 2 2 3" xfId="5034"/>
    <cellStyle name="40 % - zvýraznenie2 2 2 2 2 2 2 2 3 2" xfId="28837"/>
    <cellStyle name="40 % - zvýraznenie2 2 2 2 2 2 2 2 4" xfId="28835"/>
    <cellStyle name="40 % - zvýraznenie2 2 2 2 2 2 2 3" xfId="5035"/>
    <cellStyle name="40 % - zvýraznenie2 2 2 2 2 2 2 3 2" xfId="28838"/>
    <cellStyle name="40 % - zvýraznenie2 2 2 2 2 2 2 4" xfId="5036"/>
    <cellStyle name="40 % - zvýraznenie2 2 2 2 2 2 2 4 2" xfId="28839"/>
    <cellStyle name="40 % - zvýraznenie2 2 2 2 2 2 2 5" xfId="28834"/>
    <cellStyle name="40 % - zvýraznenie2 2 2 2 2 2 3" xfId="5037"/>
    <cellStyle name="40 % - zvýraznenie2 2 2 2 2 2 3 2" xfId="5038"/>
    <cellStyle name="40 % - zvýraznenie2 2 2 2 2 2 3 2 2" xfId="28841"/>
    <cellStyle name="40 % - zvýraznenie2 2 2 2 2 2 3 3" xfId="5039"/>
    <cellStyle name="40 % - zvýraznenie2 2 2 2 2 2 3 3 2" xfId="28842"/>
    <cellStyle name="40 % - zvýraznenie2 2 2 2 2 2 3 4" xfId="28840"/>
    <cellStyle name="40 % - zvýraznenie2 2 2 2 2 2 4" xfId="5040"/>
    <cellStyle name="40 % - zvýraznenie2 2 2 2 2 2 4 2" xfId="28843"/>
    <cellStyle name="40 % - zvýraznenie2 2 2 2 2 2 5" xfId="5041"/>
    <cellStyle name="40 % - zvýraznenie2 2 2 2 2 2 5 2" xfId="28844"/>
    <cellStyle name="40 % - zvýraznenie2 2 2 2 2 2 6" xfId="28833"/>
    <cellStyle name="40 % - zvýraznenie2 2 2 2 2 3" xfId="5042"/>
    <cellStyle name="40 % - zvýraznenie2 2 2 2 2 3 2" xfId="5043"/>
    <cellStyle name="40 % - zvýraznenie2 2 2 2 2 3 2 2" xfId="5044"/>
    <cellStyle name="40 % - zvýraznenie2 2 2 2 2 3 2 2 2" xfId="28847"/>
    <cellStyle name="40 % - zvýraznenie2 2 2 2 2 3 2 3" xfId="5045"/>
    <cellStyle name="40 % - zvýraznenie2 2 2 2 2 3 2 3 2" xfId="28848"/>
    <cellStyle name="40 % - zvýraznenie2 2 2 2 2 3 2 4" xfId="28846"/>
    <cellStyle name="40 % - zvýraznenie2 2 2 2 2 3 3" xfId="5046"/>
    <cellStyle name="40 % - zvýraznenie2 2 2 2 2 3 3 2" xfId="28849"/>
    <cellStyle name="40 % - zvýraznenie2 2 2 2 2 3 4" xfId="5047"/>
    <cellStyle name="40 % - zvýraznenie2 2 2 2 2 3 4 2" xfId="28850"/>
    <cellStyle name="40 % - zvýraznenie2 2 2 2 2 3 5" xfId="28845"/>
    <cellStyle name="40 % - zvýraznenie2 2 2 2 2 4" xfId="5048"/>
    <cellStyle name="40 % - zvýraznenie2 2 2 2 2 4 2" xfId="5049"/>
    <cellStyle name="40 % - zvýraznenie2 2 2 2 2 4 2 2" xfId="5050"/>
    <cellStyle name="40 % - zvýraznenie2 2 2 2 2 4 2 2 2" xfId="28853"/>
    <cellStyle name="40 % - zvýraznenie2 2 2 2 2 4 2 3" xfId="5051"/>
    <cellStyle name="40 % - zvýraznenie2 2 2 2 2 4 2 3 2" xfId="28854"/>
    <cellStyle name="40 % - zvýraznenie2 2 2 2 2 4 2 4" xfId="28852"/>
    <cellStyle name="40 % - zvýraznenie2 2 2 2 2 4 3" xfId="5052"/>
    <cellStyle name="40 % - zvýraznenie2 2 2 2 2 4 3 2" xfId="28855"/>
    <cellStyle name="40 % - zvýraznenie2 2 2 2 2 4 4" xfId="5053"/>
    <cellStyle name="40 % - zvýraznenie2 2 2 2 2 4 4 2" xfId="28856"/>
    <cellStyle name="40 % - zvýraznenie2 2 2 2 2 4 5" xfId="28851"/>
    <cellStyle name="40 % - zvýraznenie2 2 2 2 2 5" xfId="5054"/>
    <cellStyle name="40 % - zvýraznenie2 2 2 2 2 5 2" xfId="5055"/>
    <cellStyle name="40 % - zvýraznenie2 2 2 2 2 5 2 2" xfId="28858"/>
    <cellStyle name="40 % - zvýraznenie2 2 2 2 2 5 3" xfId="5056"/>
    <cellStyle name="40 % - zvýraznenie2 2 2 2 2 5 3 2" xfId="28859"/>
    <cellStyle name="40 % - zvýraznenie2 2 2 2 2 5 4" xfId="28857"/>
    <cellStyle name="40 % - zvýraznenie2 2 2 2 2 6" xfId="5057"/>
    <cellStyle name="40 % - zvýraznenie2 2 2 2 2 6 2" xfId="28860"/>
    <cellStyle name="40 % - zvýraznenie2 2 2 2 2 7" xfId="5058"/>
    <cellStyle name="40 % - zvýraznenie2 2 2 2 2 7 2" xfId="28861"/>
    <cellStyle name="40 % - zvýraznenie2 2 2 2 2 8" xfId="28832"/>
    <cellStyle name="40 % - zvýraznenie2 2 2 2 3" xfId="5059"/>
    <cellStyle name="40 % - zvýraznenie2 2 2 2 3 2" xfId="5060"/>
    <cellStyle name="40 % - zvýraznenie2 2 2 2 3 2 2" xfId="5061"/>
    <cellStyle name="40 % - zvýraznenie2 2 2 2 3 2 2 2" xfId="5062"/>
    <cellStyle name="40 % - zvýraznenie2 2 2 2 3 2 2 2 2" xfId="28865"/>
    <cellStyle name="40 % - zvýraznenie2 2 2 2 3 2 2 3" xfId="5063"/>
    <cellStyle name="40 % - zvýraznenie2 2 2 2 3 2 2 3 2" xfId="28866"/>
    <cellStyle name="40 % - zvýraznenie2 2 2 2 3 2 2 4" xfId="28864"/>
    <cellStyle name="40 % - zvýraznenie2 2 2 2 3 2 3" xfId="5064"/>
    <cellStyle name="40 % - zvýraznenie2 2 2 2 3 2 3 2" xfId="28867"/>
    <cellStyle name="40 % - zvýraznenie2 2 2 2 3 2 4" xfId="5065"/>
    <cellStyle name="40 % - zvýraznenie2 2 2 2 3 2 4 2" xfId="28868"/>
    <cellStyle name="40 % - zvýraznenie2 2 2 2 3 2 5" xfId="28863"/>
    <cellStyle name="40 % - zvýraznenie2 2 2 2 3 3" xfId="5066"/>
    <cellStyle name="40 % - zvýraznenie2 2 2 2 3 3 2" xfId="5067"/>
    <cellStyle name="40 % - zvýraznenie2 2 2 2 3 3 2 2" xfId="28870"/>
    <cellStyle name="40 % - zvýraznenie2 2 2 2 3 3 3" xfId="5068"/>
    <cellStyle name="40 % - zvýraznenie2 2 2 2 3 3 3 2" xfId="28871"/>
    <cellStyle name="40 % - zvýraznenie2 2 2 2 3 3 4" xfId="28869"/>
    <cellStyle name="40 % - zvýraznenie2 2 2 2 3 4" xfId="5069"/>
    <cellStyle name="40 % - zvýraznenie2 2 2 2 3 4 2" xfId="28872"/>
    <cellStyle name="40 % - zvýraznenie2 2 2 2 3 5" xfId="5070"/>
    <cellStyle name="40 % - zvýraznenie2 2 2 2 3 5 2" xfId="28873"/>
    <cellStyle name="40 % - zvýraznenie2 2 2 2 3 6" xfId="28862"/>
    <cellStyle name="40 % - zvýraznenie2 2 2 2 4" xfId="5071"/>
    <cellStyle name="40 % - zvýraznenie2 2 2 2 4 2" xfId="5072"/>
    <cellStyle name="40 % - zvýraznenie2 2 2 2 4 2 2" xfId="5073"/>
    <cellStyle name="40 % - zvýraznenie2 2 2 2 4 2 2 2" xfId="28876"/>
    <cellStyle name="40 % - zvýraznenie2 2 2 2 4 2 3" xfId="5074"/>
    <cellStyle name="40 % - zvýraznenie2 2 2 2 4 2 3 2" xfId="28877"/>
    <cellStyle name="40 % - zvýraznenie2 2 2 2 4 2 4" xfId="28875"/>
    <cellStyle name="40 % - zvýraznenie2 2 2 2 4 3" xfId="5075"/>
    <cellStyle name="40 % - zvýraznenie2 2 2 2 4 3 2" xfId="28878"/>
    <cellStyle name="40 % - zvýraznenie2 2 2 2 4 4" xfId="5076"/>
    <cellStyle name="40 % - zvýraznenie2 2 2 2 4 4 2" xfId="28879"/>
    <cellStyle name="40 % - zvýraznenie2 2 2 2 4 5" xfId="28874"/>
    <cellStyle name="40 % - zvýraznenie2 2 2 2 5" xfId="5077"/>
    <cellStyle name="40 % - zvýraznenie2 2 2 2 5 2" xfId="5078"/>
    <cellStyle name="40 % - zvýraznenie2 2 2 2 5 2 2" xfId="5079"/>
    <cellStyle name="40 % - zvýraznenie2 2 2 2 5 2 2 2" xfId="28882"/>
    <cellStyle name="40 % - zvýraznenie2 2 2 2 5 2 3" xfId="5080"/>
    <cellStyle name="40 % - zvýraznenie2 2 2 2 5 2 3 2" xfId="28883"/>
    <cellStyle name="40 % - zvýraznenie2 2 2 2 5 2 4" xfId="28881"/>
    <cellStyle name="40 % - zvýraznenie2 2 2 2 5 3" xfId="5081"/>
    <cellStyle name="40 % - zvýraznenie2 2 2 2 5 3 2" xfId="28884"/>
    <cellStyle name="40 % - zvýraznenie2 2 2 2 5 4" xfId="5082"/>
    <cellStyle name="40 % - zvýraznenie2 2 2 2 5 4 2" xfId="28885"/>
    <cellStyle name="40 % - zvýraznenie2 2 2 2 5 5" xfId="28880"/>
    <cellStyle name="40 % - zvýraznenie2 2 2 2 6" xfId="5083"/>
    <cellStyle name="40 % - zvýraznenie2 2 2 2 6 2" xfId="5084"/>
    <cellStyle name="40 % - zvýraznenie2 2 2 2 6 2 2" xfId="28887"/>
    <cellStyle name="40 % - zvýraznenie2 2 2 2 6 3" xfId="5085"/>
    <cellStyle name="40 % - zvýraznenie2 2 2 2 6 3 2" xfId="28888"/>
    <cellStyle name="40 % - zvýraznenie2 2 2 2 6 4" xfId="28886"/>
    <cellStyle name="40 % - zvýraznenie2 2 2 2 7" xfId="5086"/>
    <cellStyle name="40 % - zvýraznenie2 2 2 2 7 2" xfId="28889"/>
    <cellStyle name="40 % - zvýraznenie2 2 2 2 8" xfId="5087"/>
    <cellStyle name="40 % - zvýraznenie2 2 2 2 8 2" xfId="28890"/>
    <cellStyle name="40 % - zvýraznenie2 2 2 2 9" xfId="28831"/>
    <cellStyle name="40 % - zvýraznenie2 2 2 3" xfId="5088"/>
    <cellStyle name="40 % - zvýraznenie2 2 2 3 2" xfId="5089"/>
    <cellStyle name="40 % - zvýraznenie2 2 2 3 2 2" xfId="5090"/>
    <cellStyle name="40 % - zvýraznenie2 2 2 3 2 2 2" xfId="5091"/>
    <cellStyle name="40 % - zvýraznenie2 2 2 3 2 2 2 2" xfId="5092"/>
    <cellStyle name="40 % - zvýraznenie2 2 2 3 2 2 2 2 2" xfId="28895"/>
    <cellStyle name="40 % - zvýraznenie2 2 2 3 2 2 2 3" xfId="5093"/>
    <cellStyle name="40 % - zvýraznenie2 2 2 3 2 2 2 3 2" xfId="28896"/>
    <cellStyle name="40 % - zvýraznenie2 2 2 3 2 2 2 4" xfId="28894"/>
    <cellStyle name="40 % - zvýraznenie2 2 2 3 2 2 3" xfId="5094"/>
    <cellStyle name="40 % - zvýraznenie2 2 2 3 2 2 3 2" xfId="28897"/>
    <cellStyle name="40 % - zvýraznenie2 2 2 3 2 2 4" xfId="5095"/>
    <cellStyle name="40 % - zvýraznenie2 2 2 3 2 2 4 2" xfId="28898"/>
    <cellStyle name="40 % - zvýraznenie2 2 2 3 2 2 5" xfId="28893"/>
    <cellStyle name="40 % - zvýraznenie2 2 2 3 2 3" xfId="5096"/>
    <cellStyle name="40 % - zvýraznenie2 2 2 3 2 3 2" xfId="5097"/>
    <cellStyle name="40 % - zvýraznenie2 2 2 3 2 3 2 2" xfId="28900"/>
    <cellStyle name="40 % - zvýraznenie2 2 2 3 2 3 3" xfId="5098"/>
    <cellStyle name="40 % - zvýraznenie2 2 2 3 2 3 3 2" xfId="28901"/>
    <cellStyle name="40 % - zvýraznenie2 2 2 3 2 3 4" xfId="28899"/>
    <cellStyle name="40 % - zvýraznenie2 2 2 3 2 4" xfId="5099"/>
    <cellStyle name="40 % - zvýraznenie2 2 2 3 2 4 2" xfId="28902"/>
    <cellStyle name="40 % - zvýraznenie2 2 2 3 2 5" xfId="5100"/>
    <cellStyle name="40 % - zvýraznenie2 2 2 3 2 5 2" xfId="28903"/>
    <cellStyle name="40 % - zvýraznenie2 2 2 3 2 6" xfId="28892"/>
    <cellStyle name="40 % - zvýraznenie2 2 2 3 3" xfId="5101"/>
    <cellStyle name="40 % - zvýraznenie2 2 2 3 3 2" xfId="5102"/>
    <cellStyle name="40 % - zvýraznenie2 2 2 3 3 2 2" xfId="5103"/>
    <cellStyle name="40 % - zvýraznenie2 2 2 3 3 2 2 2" xfId="28906"/>
    <cellStyle name="40 % - zvýraznenie2 2 2 3 3 2 3" xfId="5104"/>
    <cellStyle name="40 % - zvýraznenie2 2 2 3 3 2 3 2" xfId="28907"/>
    <cellStyle name="40 % - zvýraznenie2 2 2 3 3 2 4" xfId="28905"/>
    <cellStyle name="40 % - zvýraznenie2 2 2 3 3 3" xfId="5105"/>
    <cellStyle name="40 % - zvýraznenie2 2 2 3 3 3 2" xfId="28908"/>
    <cellStyle name="40 % - zvýraznenie2 2 2 3 3 4" xfId="5106"/>
    <cellStyle name="40 % - zvýraznenie2 2 2 3 3 4 2" xfId="28909"/>
    <cellStyle name="40 % - zvýraznenie2 2 2 3 3 5" xfId="28904"/>
    <cellStyle name="40 % - zvýraznenie2 2 2 3 4" xfId="5107"/>
    <cellStyle name="40 % - zvýraznenie2 2 2 3 4 2" xfId="5108"/>
    <cellStyle name="40 % - zvýraznenie2 2 2 3 4 2 2" xfId="5109"/>
    <cellStyle name="40 % - zvýraznenie2 2 2 3 4 2 2 2" xfId="28912"/>
    <cellStyle name="40 % - zvýraznenie2 2 2 3 4 2 3" xfId="5110"/>
    <cellStyle name="40 % - zvýraznenie2 2 2 3 4 2 3 2" xfId="28913"/>
    <cellStyle name="40 % - zvýraznenie2 2 2 3 4 2 4" xfId="28911"/>
    <cellStyle name="40 % - zvýraznenie2 2 2 3 4 3" xfId="5111"/>
    <cellStyle name="40 % - zvýraznenie2 2 2 3 4 3 2" xfId="28914"/>
    <cellStyle name="40 % - zvýraznenie2 2 2 3 4 4" xfId="5112"/>
    <cellStyle name="40 % - zvýraznenie2 2 2 3 4 4 2" xfId="28915"/>
    <cellStyle name="40 % - zvýraznenie2 2 2 3 4 5" xfId="28910"/>
    <cellStyle name="40 % - zvýraznenie2 2 2 3 5" xfId="5113"/>
    <cellStyle name="40 % - zvýraznenie2 2 2 3 5 2" xfId="5114"/>
    <cellStyle name="40 % - zvýraznenie2 2 2 3 5 2 2" xfId="28917"/>
    <cellStyle name="40 % - zvýraznenie2 2 2 3 5 3" xfId="5115"/>
    <cellStyle name="40 % - zvýraznenie2 2 2 3 5 3 2" xfId="28918"/>
    <cellStyle name="40 % - zvýraznenie2 2 2 3 5 4" xfId="28916"/>
    <cellStyle name="40 % - zvýraznenie2 2 2 3 6" xfId="5116"/>
    <cellStyle name="40 % - zvýraznenie2 2 2 3 6 2" xfId="28919"/>
    <cellStyle name="40 % - zvýraznenie2 2 2 3 7" xfId="5117"/>
    <cellStyle name="40 % - zvýraznenie2 2 2 3 7 2" xfId="28920"/>
    <cellStyle name="40 % - zvýraznenie2 2 2 3 8" xfId="28891"/>
    <cellStyle name="40 % - zvýraznenie2 2 2 4" xfId="5118"/>
    <cellStyle name="40 % - zvýraznenie2 2 2 4 2" xfId="5119"/>
    <cellStyle name="40 % - zvýraznenie2 2 2 4 2 2" xfId="5120"/>
    <cellStyle name="40 % - zvýraznenie2 2 2 4 2 2 2" xfId="5121"/>
    <cellStyle name="40 % - zvýraznenie2 2 2 4 2 2 2 2" xfId="28924"/>
    <cellStyle name="40 % - zvýraznenie2 2 2 4 2 2 3" xfId="5122"/>
    <cellStyle name="40 % - zvýraznenie2 2 2 4 2 2 3 2" xfId="28925"/>
    <cellStyle name="40 % - zvýraznenie2 2 2 4 2 2 4" xfId="28923"/>
    <cellStyle name="40 % - zvýraznenie2 2 2 4 2 3" xfId="5123"/>
    <cellStyle name="40 % - zvýraznenie2 2 2 4 2 3 2" xfId="28926"/>
    <cellStyle name="40 % - zvýraznenie2 2 2 4 2 4" xfId="5124"/>
    <cellStyle name="40 % - zvýraznenie2 2 2 4 2 4 2" xfId="28927"/>
    <cellStyle name="40 % - zvýraznenie2 2 2 4 2 5" xfId="28922"/>
    <cellStyle name="40 % - zvýraznenie2 2 2 4 3" xfId="5125"/>
    <cellStyle name="40 % - zvýraznenie2 2 2 4 3 2" xfId="5126"/>
    <cellStyle name="40 % - zvýraznenie2 2 2 4 3 2 2" xfId="28929"/>
    <cellStyle name="40 % - zvýraznenie2 2 2 4 3 3" xfId="5127"/>
    <cellStyle name="40 % - zvýraznenie2 2 2 4 3 3 2" xfId="28930"/>
    <cellStyle name="40 % - zvýraznenie2 2 2 4 3 4" xfId="28928"/>
    <cellStyle name="40 % - zvýraznenie2 2 2 4 4" xfId="5128"/>
    <cellStyle name="40 % - zvýraznenie2 2 2 4 4 2" xfId="28931"/>
    <cellStyle name="40 % - zvýraznenie2 2 2 4 5" xfId="5129"/>
    <cellStyle name="40 % - zvýraznenie2 2 2 4 5 2" xfId="28932"/>
    <cellStyle name="40 % - zvýraznenie2 2 2 4 6" xfId="28921"/>
    <cellStyle name="40 % - zvýraznenie2 2 2 5" xfId="5130"/>
    <cellStyle name="40 % - zvýraznenie2 2 2 5 2" xfId="5131"/>
    <cellStyle name="40 % - zvýraznenie2 2 2 5 2 2" xfId="5132"/>
    <cellStyle name="40 % - zvýraznenie2 2 2 5 2 2 2" xfId="28935"/>
    <cellStyle name="40 % - zvýraznenie2 2 2 5 2 3" xfId="5133"/>
    <cellStyle name="40 % - zvýraznenie2 2 2 5 2 3 2" xfId="28936"/>
    <cellStyle name="40 % - zvýraznenie2 2 2 5 2 4" xfId="28934"/>
    <cellStyle name="40 % - zvýraznenie2 2 2 5 3" xfId="5134"/>
    <cellStyle name="40 % - zvýraznenie2 2 2 5 3 2" xfId="28937"/>
    <cellStyle name="40 % - zvýraznenie2 2 2 5 4" xfId="5135"/>
    <cellStyle name="40 % - zvýraznenie2 2 2 5 4 2" xfId="28938"/>
    <cellStyle name="40 % - zvýraznenie2 2 2 5 5" xfId="28933"/>
    <cellStyle name="40 % - zvýraznenie2 2 2 6" xfId="5136"/>
    <cellStyle name="40 % - zvýraznenie2 2 2 6 2" xfId="5137"/>
    <cellStyle name="40 % - zvýraznenie2 2 2 6 2 2" xfId="5138"/>
    <cellStyle name="40 % - zvýraznenie2 2 2 6 2 2 2" xfId="28941"/>
    <cellStyle name="40 % - zvýraznenie2 2 2 6 2 3" xfId="5139"/>
    <cellStyle name="40 % - zvýraznenie2 2 2 6 2 3 2" xfId="28942"/>
    <cellStyle name="40 % - zvýraznenie2 2 2 6 2 4" xfId="28940"/>
    <cellStyle name="40 % - zvýraznenie2 2 2 6 3" xfId="5140"/>
    <cellStyle name="40 % - zvýraznenie2 2 2 6 3 2" xfId="28943"/>
    <cellStyle name="40 % - zvýraznenie2 2 2 6 4" xfId="5141"/>
    <cellStyle name="40 % - zvýraznenie2 2 2 6 4 2" xfId="28944"/>
    <cellStyle name="40 % - zvýraznenie2 2 2 6 5" xfId="28939"/>
    <cellStyle name="40 % - zvýraznenie2 2 2 7" xfId="5142"/>
    <cellStyle name="40 % - zvýraznenie2 2 2 7 2" xfId="5143"/>
    <cellStyle name="40 % - zvýraznenie2 2 2 7 2 2" xfId="28946"/>
    <cellStyle name="40 % - zvýraznenie2 2 2 7 3" xfId="5144"/>
    <cellStyle name="40 % - zvýraznenie2 2 2 7 3 2" xfId="28947"/>
    <cellStyle name="40 % - zvýraznenie2 2 2 7 4" xfId="28945"/>
    <cellStyle name="40 % - zvýraznenie2 2 2 8" xfId="5145"/>
    <cellStyle name="40 % - zvýraznenie2 2 2 8 2" xfId="28948"/>
    <cellStyle name="40 % - zvýraznenie2 2 2 9" xfId="5146"/>
    <cellStyle name="40 % - zvýraznenie2 2 2 9 2" xfId="28949"/>
    <cellStyle name="40 % - zvýraznenie2 2 3" xfId="5147"/>
    <cellStyle name="40 % - zvýraznenie2 2 3 2" xfId="5148"/>
    <cellStyle name="40 % - zvýraznenie2 2 3 2 2" xfId="5149"/>
    <cellStyle name="40 % - zvýraznenie2 2 3 2 2 2" xfId="5150"/>
    <cellStyle name="40 % - zvýraznenie2 2 3 2 2 2 2" xfId="5151"/>
    <cellStyle name="40 % - zvýraznenie2 2 3 2 2 2 2 2" xfId="5152"/>
    <cellStyle name="40 % - zvýraznenie2 2 3 2 2 2 2 2 2" xfId="28955"/>
    <cellStyle name="40 % - zvýraznenie2 2 3 2 2 2 2 3" xfId="5153"/>
    <cellStyle name="40 % - zvýraznenie2 2 3 2 2 2 2 3 2" xfId="28956"/>
    <cellStyle name="40 % - zvýraznenie2 2 3 2 2 2 2 4" xfId="28954"/>
    <cellStyle name="40 % - zvýraznenie2 2 3 2 2 2 3" xfId="5154"/>
    <cellStyle name="40 % - zvýraznenie2 2 3 2 2 2 3 2" xfId="28957"/>
    <cellStyle name="40 % - zvýraznenie2 2 3 2 2 2 4" xfId="5155"/>
    <cellStyle name="40 % - zvýraznenie2 2 3 2 2 2 4 2" xfId="28958"/>
    <cellStyle name="40 % - zvýraznenie2 2 3 2 2 2 5" xfId="28953"/>
    <cellStyle name="40 % - zvýraznenie2 2 3 2 2 3" xfId="5156"/>
    <cellStyle name="40 % - zvýraznenie2 2 3 2 2 3 2" xfId="5157"/>
    <cellStyle name="40 % - zvýraznenie2 2 3 2 2 3 2 2" xfId="28960"/>
    <cellStyle name="40 % - zvýraznenie2 2 3 2 2 3 3" xfId="5158"/>
    <cellStyle name="40 % - zvýraznenie2 2 3 2 2 3 3 2" xfId="28961"/>
    <cellStyle name="40 % - zvýraznenie2 2 3 2 2 3 4" xfId="28959"/>
    <cellStyle name="40 % - zvýraznenie2 2 3 2 2 4" xfId="5159"/>
    <cellStyle name="40 % - zvýraznenie2 2 3 2 2 4 2" xfId="28962"/>
    <cellStyle name="40 % - zvýraznenie2 2 3 2 2 5" xfId="5160"/>
    <cellStyle name="40 % - zvýraznenie2 2 3 2 2 5 2" xfId="28963"/>
    <cellStyle name="40 % - zvýraznenie2 2 3 2 2 6" xfId="28952"/>
    <cellStyle name="40 % - zvýraznenie2 2 3 2 3" xfId="5161"/>
    <cellStyle name="40 % - zvýraznenie2 2 3 2 3 2" xfId="5162"/>
    <cellStyle name="40 % - zvýraznenie2 2 3 2 3 2 2" xfId="5163"/>
    <cellStyle name="40 % - zvýraznenie2 2 3 2 3 2 2 2" xfId="28966"/>
    <cellStyle name="40 % - zvýraznenie2 2 3 2 3 2 3" xfId="5164"/>
    <cellStyle name="40 % - zvýraznenie2 2 3 2 3 2 3 2" xfId="28967"/>
    <cellStyle name="40 % - zvýraznenie2 2 3 2 3 2 4" xfId="28965"/>
    <cellStyle name="40 % - zvýraznenie2 2 3 2 3 3" xfId="5165"/>
    <cellStyle name="40 % - zvýraznenie2 2 3 2 3 3 2" xfId="28968"/>
    <cellStyle name="40 % - zvýraznenie2 2 3 2 3 4" xfId="5166"/>
    <cellStyle name="40 % - zvýraznenie2 2 3 2 3 4 2" xfId="28969"/>
    <cellStyle name="40 % - zvýraznenie2 2 3 2 3 5" xfId="28964"/>
    <cellStyle name="40 % - zvýraznenie2 2 3 2 4" xfId="5167"/>
    <cellStyle name="40 % - zvýraznenie2 2 3 2 4 2" xfId="5168"/>
    <cellStyle name="40 % - zvýraznenie2 2 3 2 4 2 2" xfId="5169"/>
    <cellStyle name="40 % - zvýraznenie2 2 3 2 4 2 2 2" xfId="28972"/>
    <cellStyle name="40 % - zvýraznenie2 2 3 2 4 2 3" xfId="5170"/>
    <cellStyle name="40 % - zvýraznenie2 2 3 2 4 2 3 2" xfId="28973"/>
    <cellStyle name="40 % - zvýraznenie2 2 3 2 4 2 4" xfId="28971"/>
    <cellStyle name="40 % - zvýraznenie2 2 3 2 4 3" xfId="5171"/>
    <cellStyle name="40 % - zvýraznenie2 2 3 2 4 3 2" xfId="28974"/>
    <cellStyle name="40 % - zvýraznenie2 2 3 2 4 4" xfId="5172"/>
    <cellStyle name="40 % - zvýraznenie2 2 3 2 4 4 2" xfId="28975"/>
    <cellStyle name="40 % - zvýraznenie2 2 3 2 4 5" xfId="28970"/>
    <cellStyle name="40 % - zvýraznenie2 2 3 2 5" xfId="5173"/>
    <cellStyle name="40 % - zvýraznenie2 2 3 2 5 2" xfId="5174"/>
    <cellStyle name="40 % - zvýraznenie2 2 3 2 5 2 2" xfId="28977"/>
    <cellStyle name="40 % - zvýraznenie2 2 3 2 5 3" xfId="5175"/>
    <cellStyle name="40 % - zvýraznenie2 2 3 2 5 3 2" xfId="28978"/>
    <cellStyle name="40 % - zvýraznenie2 2 3 2 5 4" xfId="28976"/>
    <cellStyle name="40 % - zvýraznenie2 2 3 2 6" xfId="5176"/>
    <cellStyle name="40 % - zvýraznenie2 2 3 2 6 2" xfId="28979"/>
    <cellStyle name="40 % - zvýraznenie2 2 3 2 7" xfId="5177"/>
    <cellStyle name="40 % - zvýraznenie2 2 3 2 7 2" xfId="28980"/>
    <cellStyle name="40 % - zvýraznenie2 2 3 2 8" xfId="28951"/>
    <cellStyle name="40 % - zvýraznenie2 2 3 3" xfId="5178"/>
    <cellStyle name="40 % - zvýraznenie2 2 3 3 2" xfId="5179"/>
    <cellStyle name="40 % - zvýraznenie2 2 3 3 2 2" xfId="5180"/>
    <cellStyle name="40 % - zvýraznenie2 2 3 3 2 2 2" xfId="5181"/>
    <cellStyle name="40 % - zvýraznenie2 2 3 3 2 2 2 2" xfId="28984"/>
    <cellStyle name="40 % - zvýraznenie2 2 3 3 2 2 3" xfId="5182"/>
    <cellStyle name="40 % - zvýraznenie2 2 3 3 2 2 3 2" xfId="28985"/>
    <cellStyle name="40 % - zvýraznenie2 2 3 3 2 2 4" xfId="28983"/>
    <cellStyle name="40 % - zvýraznenie2 2 3 3 2 3" xfId="5183"/>
    <cellStyle name="40 % - zvýraznenie2 2 3 3 2 3 2" xfId="28986"/>
    <cellStyle name="40 % - zvýraznenie2 2 3 3 2 4" xfId="5184"/>
    <cellStyle name="40 % - zvýraznenie2 2 3 3 2 4 2" xfId="28987"/>
    <cellStyle name="40 % - zvýraznenie2 2 3 3 2 5" xfId="28982"/>
    <cellStyle name="40 % - zvýraznenie2 2 3 3 3" xfId="5185"/>
    <cellStyle name="40 % - zvýraznenie2 2 3 3 3 2" xfId="5186"/>
    <cellStyle name="40 % - zvýraznenie2 2 3 3 3 2 2" xfId="28989"/>
    <cellStyle name="40 % - zvýraznenie2 2 3 3 3 3" xfId="5187"/>
    <cellStyle name="40 % - zvýraznenie2 2 3 3 3 3 2" xfId="28990"/>
    <cellStyle name="40 % - zvýraznenie2 2 3 3 3 4" xfId="28988"/>
    <cellStyle name="40 % - zvýraznenie2 2 3 3 4" xfId="5188"/>
    <cellStyle name="40 % - zvýraznenie2 2 3 3 4 2" xfId="28991"/>
    <cellStyle name="40 % - zvýraznenie2 2 3 3 5" xfId="5189"/>
    <cellStyle name="40 % - zvýraznenie2 2 3 3 5 2" xfId="28992"/>
    <cellStyle name="40 % - zvýraznenie2 2 3 3 6" xfId="28981"/>
    <cellStyle name="40 % - zvýraznenie2 2 3 4" xfId="5190"/>
    <cellStyle name="40 % - zvýraznenie2 2 3 4 2" xfId="5191"/>
    <cellStyle name="40 % - zvýraznenie2 2 3 4 2 2" xfId="5192"/>
    <cellStyle name="40 % - zvýraznenie2 2 3 4 2 2 2" xfId="28995"/>
    <cellStyle name="40 % - zvýraznenie2 2 3 4 2 3" xfId="5193"/>
    <cellStyle name="40 % - zvýraznenie2 2 3 4 2 3 2" xfId="28996"/>
    <cellStyle name="40 % - zvýraznenie2 2 3 4 2 4" xfId="28994"/>
    <cellStyle name="40 % - zvýraznenie2 2 3 4 3" xfId="5194"/>
    <cellStyle name="40 % - zvýraznenie2 2 3 4 3 2" xfId="28997"/>
    <cellStyle name="40 % - zvýraznenie2 2 3 4 4" xfId="5195"/>
    <cellStyle name="40 % - zvýraznenie2 2 3 4 4 2" xfId="28998"/>
    <cellStyle name="40 % - zvýraznenie2 2 3 4 5" xfId="28993"/>
    <cellStyle name="40 % - zvýraznenie2 2 3 5" xfId="5196"/>
    <cellStyle name="40 % - zvýraznenie2 2 3 5 2" xfId="5197"/>
    <cellStyle name="40 % - zvýraznenie2 2 3 5 2 2" xfId="5198"/>
    <cellStyle name="40 % - zvýraznenie2 2 3 5 2 2 2" xfId="29001"/>
    <cellStyle name="40 % - zvýraznenie2 2 3 5 2 3" xfId="5199"/>
    <cellStyle name="40 % - zvýraznenie2 2 3 5 2 3 2" xfId="29002"/>
    <cellStyle name="40 % - zvýraznenie2 2 3 5 2 4" xfId="29000"/>
    <cellStyle name="40 % - zvýraznenie2 2 3 5 3" xfId="5200"/>
    <cellStyle name="40 % - zvýraznenie2 2 3 5 3 2" xfId="29003"/>
    <cellStyle name="40 % - zvýraznenie2 2 3 5 4" xfId="5201"/>
    <cellStyle name="40 % - zvýraznenie2 2 3 5 4 2" xfId="29004"/>
    <cellStyle name="40 % - zvýraznenie2 2 3 5 5" xfId="28999"/>
    <cellStyle name="40 % - zvýraznenie2 2 3 6" xfId="5202"/>
    <cellStyle name="40 % - zvýraznenie2 2 3 6 2" xfId="5203"/>
    <cellStyle name="40 % - zvýraznenie2 2 3 6 2 2" xfId="29006"/>
    <cellStyle name="40 % - zvýraznenie2 2 3 6 3" xfId="5204"/>
    <cellStyle name="40 % - zvýraznenie2 2 3 6 3 2" xfId="29007"/>
    <cellStyle name="40 % - zvýraznenie2 2 3 6 4" xfId="29005"/>
    <cellStyle name="40 % - zvýraznenie2 2 3 7" xfId="5205"/>
    <cellStyle name="40 % - zvýraznenie2 2 3 7 2" xfId="29008"/>
    <cellStyle name="40 % - zvýraznenie2 2 3 8" xfId="5206"/>
    <cellStyle name="40 % - zvýraznenie2 2 3 8 2" xfId="29009"/>
    <cellStyle name="40 % - zvýraznenie2 2 3 9" xfId="28950"/>
    <cellStyle name="40 % - zvýraznenie2 2 4" xfId="5207"/>
    <cellStyle name="40 % - zvýraznenie2 2 4 2" xfId="5208"/>
    <cellStyle name="40 % - zvýraznenie2 2 4 2 2" xfId="5209"/>
    <cellStyle name="40 % - zvýraznenie2 2 4 2 2 2" xfId="5210"/>
    <cellStyle name="40 % - zvýraznenie2 2 4 2 2 2 2" xfId="5211"/>
    <cellStyle name="40 % - zvýraznenie2 2 4 2 2 2 2 2" xfId="29014"/>
    <cellStyle name="40 % - zvýraznenie2 2 4 2 2 2 3" xfId="5212"/>
    <cellStyle name="40 % - zvýraznenie2 2 4 2 2 2 3 2" xfId="29015"/>
    <cellStyle name="40 % - zvýraznenie2 2 4 2 2 2 4" xfId="29013"/>
    <cellStyle name="40 % - zvýraznenie2 2 4 2 2 3" xfId="5213"/>
    <cellStyle name="40 % - zvýraznenie2 2 4 2 2 3 2" xfId="29016"/>
    <cellStyle name="40 % - zvýraznenie2 2 4 2 2 4" xfId="5214"/>
    <cellStyle name="40 % - zvýraznenie2 2 4 2 2 4 2" xfId="29017"/>
    <cellStyle name="40 % - zvýraznenie2 2 4 2 2 5" xfId="29012"/>
    <cellStyle name="40 % - zvýraznenie2 2 4 2 3" xfId="5215"/>
    <cellStyle name="40 % - zvýraznenie2 2 4 2 3 2" xfId="5216"/>
    <cellStyle name="40 % - zvýraznenie2 2 4 2 3 2 2" xfId="29019"/>
    <cellStyle name="40 % - zvýraznenie2 2 4 2 3 3" xfId="5217"/>
    <cellStyle name="40 % - zvýraznenie2 2 4 2 3 3 2" xfId="29020"/>
    <cellStyle name="40 % - zvýraznenie2 2 4 2 3 4" xfId="29018"/>
    <cellStyle name="40 % - zvýraznenie2 2 4 2 4" xfId="5218"/>
    <cellStyle name="40 % - zvýraznenie2 2 4 2 4 2" xfId="29021"/>
    <cellStyle name="40 % - zvýraznenie2 2 4 2 5" xfId="5219"/>
    <cellStyle name="40 % - zvýraznenie2 2 4 2 5 2" xfId="29022"/>
    <cellStyle name="40 % - zvýraznenie2 2 4 2 6" xfId="29011"/>
    <cellStyle name="40 % - zvýraznenie2 2 4 3" xfId="5220"/>
    <cellStyle name="40 % - zvýraznenie2 2 4 3 2" xfId="5221"/>
    <cellStyle name="40 % - zvýraznenie2 2 4 3 2 2" xfId="5222"/>
    <cellStyle name="40 % - zvýraznenie2 2 4 3 2 2 2" xfId="29025"/>
    <cellStyle name="40 % - zvýraznenie2 2 4 3 2 3" xfId="5223"/>
    <cellStyle name="40 % - zvýraznenie2 2 4 3 2 3 2" xfId="29026"/>
    <cellStyle name="40 % - zvýraznenie2 2 4 3 2 4" xfId="29024"/>
    <cellStyle name="40 % - zvýraznenie2 2 4 3 3" xfId="5224"/>
    <cellStyle name="40 % - zvýraznenie2 2 4 3 3 2" xfId="29027"/>
    <cellStyle name="40 % - zvýraznenie2 2 4 3 4" xfId="5225"/>
    <cellStyle name="40 % - zvýraznenie2 2 4 3 4 2" xfId="29028"/>
    <cellStyle name="40 % - zvýraznenie2 2 4 3 5" xfId="29023"/>
    <cellStyle name="40 % - zvýraznenie2 2 4 4" xfId="5226"/>
    <cellStyle name="40 % - zvýraznenie2 2 4 4 2" xfId="5227"/>
    <cellStyle name="40 % - zvýraznenie2 2 4 4 2 2" xfId="5228"/>
    <cellStyle name="40 % - zvýraznenie2 2 4 4 2 2 2" xfId="29031"/>
    <cellStyle name="40 % - zvýraznenie2 2 4 4 2 3" xfId="5229"/>
    <cellStyle name="40 % - zvýraznenie2 2 4 4 2 3 2" xfId="29032"/>
    <cellStyle name="40 % - zvýraznenie2 2 4 4 2 4" xfId="29030"/>
    <cellStyle name="40 % - zvýraznenie2 2 4 4 3" xfId="5230"/>
    <cellStyle name="40 % - zvýraznenie2 2 4 4 3 2" xfId="29033"/>
    <cellStyle name="40 % - zvýraznenie2 2 4 4 4" xfId="5231"/>
    <cellStyle name="40 % - zvýraznenie2 2 4 4 4 2" xfId="29034"/>
    <cellStyle name="40 % - zvýraznenie2 2 4 4 5" xfId="29029"/>
    <cellStyle name="40 % - zvýraznenie2 2 4 5" xfId="5232"/>
    <cellStyle name="40 % - zvýraznenie2 2 4 5 2" xfId="5233"/>
    <cellStyle name="40 % - zvýraznenie2 2 4 5 2 2" xfId="29036"/>
    <cellStyle name="40 % - zvýraznenie2 2 4 5 3" xfId="5234"/>
    <cellStyle name="40 % - zvýraznenie2 2 4 5 3 2" xfId="29037"/>
    <cellStyle name="40 % - zvýraznenie2 2 4 5 4" xfId="29035"/>
    <cellStyle name="40 % - zvýraznenie2 2 4 6" xfId="5235"/>
    <cellStyle name="40 % - zvýraznenie2 2 4 6 2" xfId="29038"/>
    <cellStyle name="40 % - zvýraznenie2 2 4 7" xfId="5236"/>
    <cellStyle name="40 % - zvýraznenie2 2 4 7 2" xfId="29039"/>
    <cellStyle name="40 % - zvýraznenie2 2 4 8" xfId="29010"/>
    <cellStyle name="40 % - zvýraznenie2 2 5" xfId="5237"/>
    <cellStyle name="40 % - zvýraznenie2 2 5 2" xfId="5238"/>
    <cellStyle name="40 % - zvýraznenie2 2 5 2 2" xfId="5239"/>
    <cellStyle name="40 % - zvýraznenie2 2 5 2 2 2" xfId="5240"/>
    <cellStyle name="40 % - zvýraznenie2 2 5 2 2 2 2" xfId="29043"/>
    <cellStyle name="40 % - zvýraznenie2 2 5 2 2 3" xfId="5241"/>
    <cellStyle name="40 % - zvýraznenie2 2 5 2 2 3 2" xfId="29044"/>
    <cellStyle name="40 % - zvýraznenie2 2 5 2 2 4" xfId="29042"/>
    <cellStyle name="40 % - zvýraznenie2 2 5 2 3" xfId="5242"/>
    <cellStyle name="40 % - zvýraznenie2 2 5 2 3 2" xfId="29045"/>
    <cellStyle name="40 % - zvýraznenie2 2 5 2 4" xfId="5243"/>
    <cellStyle name="40 % - zvýraznenie2 2 5 2 4 2" xfId="29046"/>
    <cellStyle name="40 % - zvýraznenie2 2 5 2 5" xfId="29041"/>
    <cellStyle name="40 % - zvýraznenie2 2 5 3" xfId="5244"/>
    <cellStyle name="40 % - zvýraznenie2 2 5 3 2" xfId="5245"/>
    <cellStyle name="40 % - zvýraznenie2 2 5 3 2 2" xfId="29048"/>
    <cellStyle name="40 % - zvýraznenie2 2 5 3 3" xfId="5246"/>
    <cellStyle name="40 % - zvýraznenie2 2 5 3 3 2" xfId="29049"/>
    <cellStyle name="40 % - zvýraznenie2 2 5 3 4" xfId="29047"/>
    <cellStyle name="40 % - zvýraznenie2 2 5 4" xfId="5247"/>
    <cellStyle name="40 % - zvýraznenie2 2 5 4 2" xfId="29050"/>
    <cellStyle name="40 % - zvýraznenie2 2 5 5" xfId="5248"/>
    <cellStyle name="40 % - zvýraznenie2 2 5 5 2" xfId="29051"/>
    <cellStyle name="40 % - zvýraznenie2 2 5 6" xfId="29040"/>
    <cellStyle name="40 % - zvýraznenie2 2 6" xfId="5249"/>
    <cellStyle name="40 % - zvýraznenie2 2 6 2" xfId="5250"/>
    <cellStyle name="40 % - zvýraznenie2 2 6 2 2" xfId="5251"/>
    <cellStyle name="40 % - zvýraznenie2 2 6 2 2 2" xfId="29054"/>
    <cellStyle name="40 % - zvýraznenie2 2 6 2 3" xfId="5252"/>
    <cellStyle name="40 % - zvýraznenie2 2 6 2 3 2" xfId="29055"/>
    <cellStyle name="40 % - zvýraznenie2 2 6 2 4" xfId="29053"/>
    <cellStyle name="40 % - zvýraznenie2 2 6 3" xfId="5253"/>
    <cellStyle name="40 % - zvýraznenie2 2 6 3 2" xfId="29056"/>
    <cellStyle name="40 % - zvýraznenie2 2 6 4" xfId="5254"/>
    <cellStyle name="40 % - zvýraznenie2 2 6 4 2" xfId="29057"/>
    <cellStyle name="40 % - zvýraznenie2 2 6 5" xfId="29052"/>
    <cellStyle name="40 % - zvýraznenie2 2 7" xfId="5255"/>
    <cellStyle name="40 % - zvýraznenie2 2 7 2" xfId="5256"/>
    <cellStyle name="40 % - zvýraznenie2 2 7 2 2" xfId="5257"/>
    <cellStyle name="40 % - zvýraznenie2 2 7 2 2 2" xfId="29060"/>
    <cellStyle name="40 % - zvýraznenie2 2 7 2 3" xfId="5258"/>
    <cellStyle name="40 % - zvýraznenie2 2 7 2 3 2" xfId="29061"/>
    <cellStyle name="40 % - zvýraznenie2 2 7 2 4" xfId="29059"/>
    <cellStyle name="40 % - zvýraznenie2 2 7 3" xfId="5259"/>
    <cellStyle name="40 % - zvýraznenie2 2 7 3 2" xfId="29062"/>
    <cellStyle name="40 % - zvýraznenie2 2 7 4" xfId="5260"/>
    <cellStyle name="40 % - zvýraznenie2 2 7 4 2" xfId="29063"/>
    <cellStyle name="40 % - zvýraznenie2 2 7 5" xfId="29058"/>
    <cellStyle name="40 % - zvýraznenie2 2 8" xfId="5261"/>
    <cellStyle name="40 % - zvýraznenie2 2 8 2" xfId="5262"/>
    <cellStyle name="40 % - zvýraznenie2 2 8 2 2" xfId="29065"/>
    <cellStyle name="40 % - zvýraznenie2 2 8 3" xfId="5263"/>
    <cellStyle name="40 % - zvýraznenie2 2 8 3 2" xfId="29066"/>
    <cellStyle name="40 % - zvýraznenie2 2 8 4" xfId="29064"/>
    <cellStyle name="40 % - zvýraznenie2 2 9" xfId="5264"/>
    <cellStyle name="40 % - zvýraznenie2 2 9 2" xfId="29067"/>
    <cellStyle name="40 % - zvýraznenie2 3" xfId="5265"/>
    <cellStyle name="40 % - zvýraznenie2 3 10" xfId="5266"/>
    <cellStyle name="40 % - zvýraznenie2 3 10 2" xfId="29069"/>
    <cellStyle name="40 % - zvýraznenie2 3 11" xfId="29068"/>
    <cellStyle name="40 % - zvýraznenie2 3 2" xfId="5267"/>
    <cellStyle name="40 % - zvýraznenie2 3 2 10" xfId="29070"/>
    <cellStyle name="40 % - zvýraznenie2 3 2 2" xfId="5268"/>
    <cellStyle name="40 % - zvýraznenie2 3 2 2 2" xfId="5269"/>
    <cellStyle name="40 % - zvýraznenie2 3 2 2 2 2" xfId="5270"/>
    <cellStyle name="40 % - zvýraznenie2 3 2 2 2 2 2" xfId="5271"/>
    <cellStyle name="40 % - zvýraznenie2 3 2 2 2 2 2 2" xfId="5272"/>
    <cellStyle name="40 % - zvýraznenie2 3 2 2 2 2 2 2 2" xfId="5273"/>
    <cellStyle name="40 % - zvýraznenie2 3 2 2 2 2 2 2 2 2" xfId="29076"/>
    <cellStyle name="40 % - zvýraznenie2 3 2 2 2 2 2 2 3" xfId="5274"/>
    <cellStyle name="40 % - zvýraznenie2 3 2 2 2 2 2 2 3 2" xfId="29077"/>
    <cellStyle name="40 % - zvýraznenie2 3 2 2 2 2 2 2 4" xfId="29075"/>
    <cellStyle name="40 % - zvýraznenie2 3 2 2 2 2 2 3" xfId="5275"/>
    <cellStyle name="40 % - zvýraznenie2 3 2 2 2 2 2 3 2" xfId="29078"/>
    <cellStyle name="40 % - zvýraznenie2 3 2 2 2 2 2 4" xfId="5276"/>
    <cellStyle name="40 % - zvýraznenie2 3 2 2 2 2 2 4 2" xfId="29079"/>
    <cellStyle name="40 % - zvýraznenie2 3 2 2 2 2 2 5" xfId="29074"/>
    <cellStyle name="40 % - zvýraznenie2 3 2 2 2 2 3" xfId="5277"/>
    <cellStyle name="40 % - zvýraznenie2 3 2 2 2 2 3 2" xfId="5278"/>
    <cellStyle name="40 % - zvýraznenie2 3 2 2 2 2 3 2 2" xfId="29081"/>
    <cellStyle name="40 % - zvýraznenie2 3 2 2 2 2 3 3" xfId="5279"/>
    <cellStyle name="40 % - zvýraznenie2 3 2 2 2 2 3 3 2" xfId="29082"/>
    <cellStyle name="40 % - zvýraznenie2 3 2 2 2 2 3 4" xfId="29080"/>
    <cellStyle name="40 % - zvýraznenie2 3 2 2 2 2 4" xfId="5280"/>
    <cellStyle name="40 % - zvýraznenie2 3 2 2 2 2 4 2" xfId="29083"/>
    <cellStyle name="40 % - zvýraznenie2 3 2 2 2 2 5" xfId="5281"/>
    <cellStyle name="40 % - zvýraznenie2 3 2 2 2 2 5 2" xfId="29084"/>
    <cellStyle name="40 % - zvýraznenie2 3 2 2 2 2 6" xfId="29073"/>
    <cellStyle name="40 % - zvýraznenie2 3 2 2 2 3" xfId="5282"/>
    <cellStyle name="40 % - zvýraznenie2 3 2 2 2 3 2" xfId="5283"/>
    <cellStyle name="40 % - zvýraznenie2 3 2 2 2 3 2 2" xfId="5284"/>
    <cellStyle name="40 % - zvýraznenie2 3 2 2 2 3 2 2 2" xfId="29087"/>
    <cellStyle name="40 % - zvýraznenie2 3 2 2 2 3 2 3" xfId="5285"/>
    <cellStyle name="40 % - zvýraznenie2 3 2 2 2 3 2 3 2" xfId="29088"/>
    <cellStyle name="40 % - zvýraznenie2 3 2 2 2 3 2 4" xfId="29086"/>
    <cellStyle name="40 % - zvýraznenie2 3 2 2 2 3 3" xfId="5286"/>
    <cellStyle name="40 % - zvýraznenie2 3 2 2 2 3 3 2" xfId="29089"/>
    <cellStyle name="40 % - zvýraznenie2 3 2 2 2 3 4" xfId="5287"/>
    <cellStyle name="40 % - zvýraznenie2 3 2 2 2 3 4 2" xfId="29090"/>
    <cellStyle name="40 % - zvýraznenie2 3 2 2 2 3 5" xfId="29085"/>
    <cellStyle name="40 % - zvýraznenie2 3 2 2 2 4" xfId="5288"/>
    <cellStyle name="40 % - zvýraznenie2 3 2 2 2 4 2" xfId="5289"/>
    <cellStyle name="40 % - zvýraznenie2 3 2 2 2 4 2 2" xfId="5290"/>
    <cellStyle name="40 % - zvýraznenie2 3 2 2 2 4 2 2 2" xfId="29093"/>
    <cellStyle name="40 % - zvýraznenie2 3 2 2 2 4 2 3" xfId="5291"/>
    <cellStyle name="40 % - zvýraznenie2 3 2 2 2 4 2 3 2" xfId="29094"/>
    <cellStyle name="40 % - zvýraznenie2 3 2 2 2 4 2 4" xfId="29092"/>
    <cellStyle name="40 % - zvýraznenie2 3 2 2 2 4 3" xfId="5292"/>
    <cellStyle name="40 % - zvýraznenie2 3 2 2 2 4 3 2" xfId="29095"/>
    <cellStyle name="40 % - zvýraznenie2 3 2 2 2 4 4" xfId="5293"/>
    <cellStyle name="40 % - zvýraznenie2 3 2 2 2 4 4 2" xfId="29096"/>
    <cellStyle name="40 % - zvýraznenie2 3 2 2 2 4 5" xfId="29091"/>
    <cellStyle name="40 % - zvýraznenie2 3 2 2 2 5" xfId="5294"/>
    <cellStyle name="40 % - zvýraznenie2 3 2 2 2 5 2" xfId="5295"/>
    <cellStyle name="40 % - zvýraznenie2 3 2 2 2 5 2 2" xfId="29098"/>
    <cellStyle name="40 % - zvýraznenie2 3 2 2 2 5 3" xfId="5296"/>
    <cellStyle name="40 % - zvýraznenie2 3 2 2 2 5 3 2" xfId="29099"/>
    <cellStyle name="40 % - zvýraznenie2 3 2 2 2 5 4" xfId="29097"/>
    <cellStyle name="40 % - zvýraznenie2 3 2 2 2 6" xfId="5297"/>
    <cellStyle name="40 % - zvýraznenie2 3 2 2 2 6 2" xfId="29100"/>
    <cellStyle name="40 % - zvýraznenie2 3 2 2 2 7" xfId="5298"/>
    <cellStyle name="40 % - zvýraznenie2 3 2 2 2 7 2" xfId="29101"/>
    <cellStyle name="40 % - zvýraznenie2 3 2 2 2 8" xfId="29072"/>
    <cellStyle name="40 % - zvýraznenie2 3 2 2 3" xfId="5299"/>
    <cellStyle name="40 % - zvýraznenie2 3 2 2 3 2" xfId="5300"/>
    <cellStyle name="40 % - zvýraznenie2 3 2 2 3 2 2" xfId="5301"/>
    <cellStyle name="40 % - zvýraznenie2 3 2 2 3 2 2 2" xfId="5302"/>
    <cellStyle name="40 % - zvýraznenie2 3 2 2 3 2 2 2 2" xfId="29105"/>
    <cellStyle name="40 % - zvýraznenie2 3 2 2 3 2 2 3" xfId="5303"/>
    <cellStyle name="40 % - zvýraznenie2 3 2 2 3 2 2 3 2" xfId="29106"/>
    <cellStyle name="40 % - zvýraznenie2 3 2 2 3 2 2 4" xfId="29104"/>
    <cellStyle name="40 % - zvýraznenie2 3 2 2 3 2 3" xfId="5304"/>
    <cellStyle name="40 % - zvýraznenie2 3 2 2 3 2 3 2" xfId="29107"/>
    <cellStyle name="40 % - zvýraznenie2 3 2 2 3 2 4" xfId="5305"/>
    <cellStyle name="40 % - zvýraznenie2 3 2 2 3 2 4 2" xfId="29108"/>
    <cellStyle name="40 % - zvýraznenie2 3 2 2 3 2 5" xfId="29103"/>
    <cellStyle name="40 % - zvýraznenie2 3 2 2 3 3" xfId="5306"/>
    <cellStyle name="40 % - zvýraznenie2 3 2 2 3 3 2" xfId="5307"/>
    <cellStyle name="40 % - zvýraznenie2 3 2 2 3 3 2 2" xfId="29110"/>
    <cellStyle name="40 % - zvýraznenie2 3 2 2 3 3 3" xfId="5308"/>
    <cellStyle name="40 % - zvýraznenie2 3 2 2 3 3 3 2" xfId="29111"/>
    <cellStyle name="40 % - zvýraznenie2 3 2 2 3 3 4" xfId="29109"/>
    <cellStyle name="40 % - zvýraznenie2 3 2 2 3 4" xfId="5309"/>
    <cellStyle name="40 % - zvýraznenie2 3 2 2 3 4 2" xfId="29112"/>
    <cellStyle name="40 % - zvýraznenie2 3 2 2 3 5" xfId="5310"/>
    <cellStyle name="40 % - zvýraznenie2 3 2 2 3 5 2" xfId="29113"/>
    <cellStyle name="40 % - zvýraznenie2 3 2 2 3 6" xfId="29102"/>
    <cellStyle name="40 % - zvýraznenie2 3 2 2 4" xfId="5311"/>
    <cellStyle name="40 % - zvýraznenie2 3 2 2 4 2" xfId="5312"/>
    <cellStyle name="40 % - zvýraznenie2 3 2 2 4 2 2" xfId="5313"/>
    <cellStyle name="40 % - zvýraznenie2 3 2 2 4 2 2 2" xfId="29116"/>
    <cellStyle name="40 % - zvýraznenie2 3 2 2 4 2 3" xfId="5314"/>
    <cellStyle name="40 % - zvýraznenie2 3 2 2 4 2 3 2" xfId="29117"/>
    <cellStyle name="40 % - zvýraznenie2 3 2 2 4 2 4" xfId="29115"/>
    <cellStyle name="40 % - zvýraznenie2 3 2 2 4 3" xfId="5315"/>
    <cellStyle name="40 % - zvýraznenie2 3 2 2 4 3 2" xfId="29118"/>
    <cellStyle name="40 % - zvýraznenie2 3 2 2 4 4" xfId="5316"/>
    <cellStyle name="40 % - zvýraznenie2 3 2 2 4 4 2" xfId="29119"/>
    <cellStyle name="40 % - zvýraznenie2 3 2 2 4 5" xfId="29114"/>
    <cellStyle name="40 % - zvýraznenie2 3 2 2 5" xfId="5317"/>
    <cellStyle name="40 % - zvýraznenie2 3 2 2 5 2" xfId="5318"/>
    <cellStyle name="40 % - zvýraznenie2 3 2 2 5 2 2" xfId="5319"/>
    <cellStyle name="40 % - zvýraznenie2 3 2 2 5 2 2 2" xfId="29122"/>
    <cellStyle name="40 % - zvýraznenie2 3 2 2 5 2 3" xfId="5320"/>
    <cellStyle name="40 % - zvýraznenie2 3 2 2 5 2 3 2" xfId="29123"/>
    <cellStyle name="40 % - zvýraznenie2 3 2 2 5 2 4" xfId="29121"/>
    <cellStyle name="40 % - zvýraznenie2 3 2 2 5 3" xfId="5321"/>
    <cellStyle name="40 % - zvýraznenie2 3 2 2 5 3 2" xfId="29124"/>
    <cellStyle name="40 % - zvýraznenie2 3 2 2 5 4" xfId="5322"/>
    <cellStyle name="40 % - zvýraznenie2 3 2 2 5 4 2" xfId="29125"/>
    <cellStyle name="40 % - zvýraznenie2 3 2 2 5 5" xfId="29120"/>
    <cellStyle name="40 % - zvýraznenie2 3 2 2 6" xfId="5323"/>
    <cellStyle name="40 % - zvýraznenie2 3 2 2 6 2" xfId="5324"/>
    <cellStyle name="40 % - zvýraznenie2 3 2 2 6 2 2" xfId="29127"/>
    <cellStyle name="40 % - zvýraznenie2 3 2 2 6 3" xfId="5325"/>
    <cellStyle name="40 % - zvýraznenie2 3 2 2 6 3 2" xfId="29128"/>
    <cellStyle name="40 % - zvýraznenie2 3 2 2 6 4" xfId="29126"/>
    <cellStyle name="40 % - zvýraznenie2 3 2 2 7" xfId="5326"/>
    <cellStyle name="40 % - zvýraznenie2 3 2 2 7 2" xfId="29129"/>
    <cellStyle name="40 % - zvýraznenie2 3 2 2 8" xfId="5327"/>
    <cellStyle name="40 % - zvýraznenie2 3 2 2 8 2" xfId="29130"/>
    <cellStyle name="40 % - zvýraznenie2 3 2 2 9" xfId="29071"/>
    <cellStyle name="40 % - zvýraznenie2 3 2 3" xfId="5328"/>
    <cellStyle name="40 % - zvýraznenie2 3 2 3 2" xfId="5329"/>
    <cellStyle name="40 % - zvýraznenie2 3 2 3 2 2" xfId="5330"/>
    <cellStyle name="40 % - zvýraznenie2 3 2 3 2 2 2" xfId="5331"/>
    <cellStyle name="40 % - zvýraznenie2 3 2 3 2 2 2 2" xfId="5332"/>
    <cellStyle name="40 % - zvýraznenie2 3 2 3 2 2 2 2 2" xfId="29135"/>
    <cellStyle name="40 % - zvýraznenie2 3 2 3 2 2 2 3" xfId="5333"/>
    <cellStyle name="40 % - zvýraznenie2 3 2 3 2 2 2 3 2" xfId="29136"/>
    <cellStyle name="40 % - zvýraznenie2 3 2 3 2 2 2 4" xfId="29134"/>
    <cellStyle name="40 % - zvýraznenie2 3 2 3 2 2 3" xfId="5334"/>
    <cellStyle name="40 % - zvýraznenie2 3 2 3 2 2 3 2" xfId="29137"/>
    <cellStyle name="40 % - zvýraznenie2 3 2 3 2 2 4" xfId="5335"/>
    <cellStyle name="40 % - zvýraznenie2 3 2 3 2 2 4 2" xfId="29138"/>
    <cellStyle name="40 % - zvýraznenie2 3 2 3 2 2 5" xfId="29133"/>
    <cellStyle name="40 % - zvýraznenie2 3 2 3 2 3" xfId="5336"/>
    <cellStyle name="40 % - zvýraznenie2 3 2 3 2 3 2" xfId="5337"/>
    <cellStyle name="40 % - zvýraznenie2 3 2 3 2 3 2 2" xfId="29140"/>
    <cellStyle name="40 % - zvýraznenie2 3 2 3 2 3 3" xfId="5338"/>
    <cellStyle name="40 % - zvýraznenie2 3 2 3 2 3 3 2" xfId="29141"/>
    <cellStyle name="40 % - zvýraznenie2 3 2 3 2 3 4" xfId="29139"/>
    <cellStyle name="40 % - zvýraznenie2 3 2 3 2 4" xfId="5339"/>
    <cellStyle name="40 % - zvýraznenie2 3 2 3 2 4 2" xfId="29142"/>
    <cellStyle name="40 % - zvýraznenie2 3 2 3 2 5" xfId="5340"/>
    <cellStyle name="40 % - zvýraznenie2 3 2 3 2 5 2" xfId="29143"/>
    <cellStyle name="40 % - zvýraznenie2 3 2 3 2 6" xfId="29132"/>
    <cellStyle name="40 % - zvýraznenie2 3 2 3 3" xfId="5341"/>
    <cellStyle name="40 % - zvýraznenie2 3 2 3 3 2" xfId="5342"/>
    <cellStyle name="40 % - zvýraznenie2 3 2 3 3 2 2" xfId="5343"/>
    <cellStyle name="40 % - zvýraznenie2 3 2 3 3 2 2 2" xfId="29146"/>
    <cellStyle name="40 % - zvýraznenie2 3 2 3 3 2 3" xfId="5344"/>
    <cellStyle name="40 % - zvýraznenie2 3 2 3 3 2 3 2" xfId="29147"/>
    <cellStyle name="40 % - zvýraznenie2 3 2 3 3 2 4" xfId="29145"/>
    <cellStyle name="40 % - zvýraznenie2 3 2 3 3 3" xfId="5345"/>
    <cellStyle name="40 % - zvýraznenie2 3 2 3 3 3 2" xfId="29148"/>
    <cellStyle name="40 % - zvýraznenie2 3 2 3 3 4" xfId="5346"/>
    <cellStyle name="40 % - zvýraznenie2 3 2 3 3 4 2" xfId="29149"/>
    <cellStyle name="40 % - zvýraznenie2 3 2 3 3 5" xfId="29144"/>
    <cellStyle name="40 % - zvýraznenie2 3 2 3 4" xfId="5347"/>
    <cellStyle name="40 % - zvýraznenie2 3 2 3 4 2" xfId="5348"/>
    <cellStyle name="40 % - zvýraznenie2 3 2 3 4 2 2" xfId="5349"/>
    <cellStyle name="40 % - zvýraznenie2 3 2 3 4 2 2 2" xfId="29152"/>
    <cellStyle name="40 % - zvýraznenie2 3 2 3 4 2 3" xfId="5350"/>
    <cellStyle name="40 % - zvýraznenie2 3 2 3 4 2 3 2" xfId="29153"/>
    <cellStyle name="40 % - zvýraznenie2 3 2 3 4 2 4" xfId="29151"/>
    <cellStyle name="40 % - zvýraznenie2 3 2 3 4 3" xfId="5351"/>
    <cellStyle name="40 % - zvýraznenie2 3 2 3 4 3 2" xfId="29154"/>
    <cellStyle name="40 % - zvýraznenie2 3 2 3 4 4" xfId="5352"/>
    <cellStyle name="40 % - zvýraznenie2 3 2 3 4 4 2" xfId="29155"/>
    <cellStyle name="40 % - zvýraznenie2 3 2 3 4 5" xfId="29150"/>
    <cellStyle name="40 % - zvýraznenie2 3 2 3 5" xfId="5353"/>
    <cellStyle name="40 % - zvýraznenie2 3 2 3 5 2" xfId="5354"/>
    <cellStyle name="40 % - zvýraznenie2 3 2 3 5 2 2" xfId="29157"/>
    <cellStyle name="40 % - zvýraznenie2 3 2 3 5 3" xfId="5355"/>
    <cellStyle name="40 % - zvýraznenie2 3 2 3 5 3 2" xfId="29158"/>
    <cellStyle name="40 % - zvýraznenie2 3 2 3 5 4" xfId="29156"/>
    <cellStyle name="40 % - zvýraznenie2 3 2 3 6" xfId="5356"/>
    <cellStyle name="40 % - zvýraznenie2 3 2 3 6 2" xfId="29159"/>
    <cellStyle name="40 % - zvýraznenie2 3 2 3 7" xfId="5357"/>
    <cellStyle name="40 % - zvýraznenie2 3 2 3 7 2" xfId="29160"/>
    <cellStyle name="40 % - zvýraznenie2 3 2 3 8" xfId="29131"/>
    <cellStyle name="40 % - zvýraznenie2 3 2 4" xfId="5358"/>
    <cellStyle name="40 % - zvýraznenie2 3 2 4 2" xfId="5359"/>
    <cellStyle name="40 % - zvýraznenie2 3 2 4 2 2" xfId="5360"/>
    <cellStyle name="40 % - zvýraznenie2 3 2 4 2 2 2" xfId="5361"/>
    <cellStyle name="40 % - zvýraznenie2 3 2 4 2 2 2 2" xfId="29164"/>
    <cellStyle name="40 % - zvýraznenie2 3 2 4 2 2 3" xfId="5362"/>
    <cellStyle name="40 % - zvýraznenie2 3 2 4 2 2 3 2" xfId="29165"/>
    <cellStyle name="40 % - zvýraznenie2 3 2 4 2 2 4" xfId="29163"/>
    <cellStyle name="40 % - zvýraznenie2 3 2 4 2 3" xfId="5363"/>
    <cellStyle name="40 % - zvýraznenie2 3 2 4 2 3 2" xfId="29166"/>
    <cellStyle name="40 % - zvýraznenie2 3 2 4 2 4" xfId="5364"/>
    <cellStyle name="40 % - zvýraznenie2 3 2 4 2 4 2" xfId="29167"/>
    <cellStyle name="40 % - zvýraznenie2 3 2 4 2 5" xfId="29162"/>
    <cellStyle name="40 % - zvýraznenie2 3 2 4 3" xfId="5365"/>
    <cellStyle name="40 % - zvýraznenie2 3 2 4 3 2" xfId="5366"/>
    <cellStyle name="40 % - zvýraznenie2 3 2 4 3 2 2" xfId="29169"/>
    <cellStyle name="40 % - zvýraznenie2 3 2 4 3 3" xfId="5367"/>
    <cellStyle name="40 % - zvýraznenie2 3 2 4 3 3 2" xfId="29170"/>
    <cellStyle name="40 % - zvýraznenie2 3 2 4 3 4" xfId="29168"/>
    <cellStyle name="40 % - zvýraznenie2 3 2 4 4" xfId="5368"/>
    <cellStyle name="40 % - zvýraznenie2 3 2 4 4 2" xfId="29171"/>
    <cellStyle name="40 % - zvýraznenie2 3 2 4 5" xfId="5369"/>
    <cellStyle name="40 % - zvýraznenie2 3 2 4 5 2" xfId="29172"/>
    <cellStyle name="40 % - zvýraznenie2 3 2 4 6" xfId="29161"/>
    <cellStyle name="40 % - zvýraznenie2 3 2 5" xfId="5370"/>
    <cellStyle name="40 % - zvýraznenie2 3 2 5 2" xfId="5371"/>
    <cellStyle name="40 % - zvýraznenie2 3 2 5 2 2" xfId="5372"/>
    <cellStyle name="40 % - zvýraznenie2 3 2 5 2 2 2" xfId="29175"/>
    <cellStyle name="40 % - zvýraznenie2 3 2 5 2 3" xfId="5373"/>
    <cellStyle name="40 % - zvýraznenie2 3 2 5 2 3 2" xfId="29176"/>
    <cellStyle name="40 % - zvýraznenie2 3 2 5 2 4" xfId="29174"/>
    <cellStyle name="40 % - zvýraznenie2 3 2 5 3" xfId="5374"/>
    <cellStyle name="40 % - zvýraznenie2 3 2 5 3 2" xfId="29177"/>
    <cellStyle name="40 % - zvýraznenie2 3 2 5 4" xfId="5375"/>
    <cellStyle name="40 % - zvýraznenie2 3 2 5 4 2" xfId="29178"/>
    <cellStyle name="40 % - zvýraznenie2 3 2 5 5" xfId="29173"/>
    <cellStyle name="40 % - zvýraznenie2 3 2 6" xfId="5376"/>
    <cellStyle name="40 % - zvýraznenie2 3 2 6 2" xfId="5377"/>
    <cellStyle name="40 % - zvýraznenie2 3 2 6 2 2" xfId="5378"/>
    <cellStyle name="40 % - zvýraznenie2 3 2 6 2 2 2" xfId="29181"/>
    <cellStyle name="40 % - zvýraznenie2 3 2 6 2 3" xfId="5379"/>
    <cellStyle name="40 % - zvýraznenie2 3 2 6 2 3 2" xfId="29182"/>
    <cellStyle name="40 % - zvýraznenie2 3 2 6 2 4" xfId="29180"/>
    <cellStyle name="40 % - zvýraznenie2 3 2 6 3" xfId="5380"/>
    <cellStyle name="40 % - zvýraznenie2 3 2 6 3 2" xfId="29183"/>
    <cellStyle name="40 % - zvýraznenie2 3 2 6 4" xfId="5381"/>
    <cellStyle name="40 % - zvýraznenie2 3 2 6 4 2" xfId="29184"/>
    <cellStyle name="40 % - zvýraznenie2 3 2 6 5" xfId="29179"/>
    <cellStyle name="40 % - zvýraznenie2 3 2 7" xfId="5382"/>
    <cellStyle name="40 % - zvýraznenie2 3 2 7 2" xfId="5383"/>
    <cellStyle name="40 % - zvýraznenie2 3 2 7 2 2" xfId="29186"/>
    <cellStyle name="40 % - zvýraznenie2 3 2 7 3" xfId="5384"/>
    <cellStyle name="40 % - zvýraznenie2 3 2 7 3 2" xfId="29187"/>
    <cellStyle name="40 % - zvýraznenie2 3 2 7 4" xfId="29185"/>
    <cellStyle name="40 % - zvýraznenie2 3 2 8" xfId="5385"/>
    <cellStyle name="40 % - zvýraznenie2 3 2 8 2" xfId="29188"/>
    <cellStyle name="40 % - zvýraznenie2 3 2 9" xfId="5386"/>
    <cellStyle name="40 % - zvýraznenie2 3 2 9 2" xfId="29189"/>
    <cellStyle name="40 % - zvýraznenie2 3 3" xfId="5387"/>
    <cellStyle name="40 % - zvýraznenie2 3 3 2" xfId="5388"/>
    <cellStyle name="40 % - zvýraznenie2 3 3 2 2" xfId="5389"/>
    <cellStyle name="40 % - zvýraznenie2 3 3 2 2 2" xfId="5390"/>
    <cellStyle name="40 % - zvýraznenie2 3 3 2 2 2 2" xfId="5391"/>
    <cellStyle name="40 % - zvýraznenie2 3 3 2 2 2 2 2" xfId="5392"/>
    <cellStyle name="40 % - zvýraznenie2 3 3 2 2 2 2 2 2" xfId="29195"/>
    <cellStyle name="40 % - zvýraznenie2 3 3 2 2 2 2 3" xfId="5393"/>
    <cellStyle name="40 % - zvýraznenie2 3 3 2 2 2 2 3 2" xfId="29196"/>
    <cellStyle name="40 % - zvýraznenie2 3 3 2 2 2 2 4" xfId="29194"/>
    <cellStyle name="40 % - zvýraznenie2 3 3 2 2 2 3" xfId="5394"/>
    <cellStyle name="40 % - zvýraznenie2 3 3 2 2 2 3 2" xfId="29197"/>
    <cellStyle name="40 % - zvýraznenie2 3 3 2 2 2 4" xfId="5395"/>
    <cellStyle name="40 % - zvýraznenie2 3 3 2 2 2 4 2" xfId="29198"/>
    <cellStyle name="40 % - zvýraznenie2 3 3 2 2 2 5" xfId="29193"/>
    <cellStyle name="40 % - zvýraznenie2 3 3 2 2 3" xfId="5396"/>
    <cellStyle name="40 % - zvýraznenie2 3 3 2 2 3 2" xfId="5397"/>
    <cellStyle name="40 % - zvýraznenie2 3 3 2 2 3 2 2" xfId="29200"/>
    <cellStyle name="40 % - zvýraznenie2 3 3 2 2 3 3" xfId="5398"/>
    <cellStyle name="40 % - zvýraznenie2 3 3 2 2 3 3 2" xfId="29201"/>
    <cellStyle name="40 % - zvýraznenie2 3 3 2 2 3 4" xfId="29199"/>
    <cellStyle name="40 % - zvýraznenie2 3 3 2 2 4" xfId="5399"/>
    <cellStyle name="40 % - zvýraznenie2 3 3 2 2 4 2" xfId="29202"/>
    <cellStyle name="40 % - zvýraznenie2 3 3 2 2 5" xfId="5400"/>
    <cellStyle name="40 % - zvýraznenie2 3 3 2 2 5 2" xfId="29203"/>
    <cellStyle name="40 % - zvýraznenie2 3 3 2 2 6" xfId="29192"/>
    <cellStyle name="40 % - zvýraznenie2 3 3 2 3" xfId="5401"/>
    <cellStyle name="40 % - zvýraznenie2 3 3 2 3 2" xfId="5402"/>
    <cellStyle name="40 % - zvýraznenie2 3 3 2 3 2 2" xfId="5403"/>
    <cellStyle name="40 % - zvýraznenie2 3 3 2 3 2 2 2" xfId="29206"/>
    <cellStyle name="40 % - zvýraznenie2 3 3 2 3 2 3" xfId="5404"/>
    <cellStyle name="40 % - zvýraznenie2 3 3 2 3 2 3 2" xfId="29207"/>
    <cellStyle name="40 % - zvýraznenie2 3 3 2 3 2 4" xfId="29205"/>
    <cellStyle name="40 % - zvýraznenie2 3 3 2 3 3" xfId="5405"/>
    <cellStyle name="40 % - zvýraznenie2 3 3 2 3 3 2" xfId="29208"/>
    <cellStyle name="40 % - zvýraznenie2 3 3 2 3 4" xfId="5406"/>
    <cellStyle name="40 % - zvýraznenie2 3 3 2 3 4 2" xfId="29209"/>
    <cellStyle name="40 % - zvýraznenie2 3 3 2 3 5" xfId="29204"/>
    <cellStyle name="40 % - zvýraznenie2 3 3 2 4" xfId="5407"/>
    <cellStyle name="40 % - zvýraznenie2 3 3 2 4 2" xfId="5408"/>
    <cellStyle name="40 % - zvýraznenie2 3 3 2 4 2 2" xfId="5409"/>
    <cellStyle name="40 % - zvýraznenie2 3 3 2 4 2 2 2" xfId="29212"/>
    <cellStyle name="40 % - zvýraznenie2 3 3 2 4 2 3" xfId="5410"/>
    <cellStyle name="40 % - zvýraznenie2 3 3 2 4 2 3 2" xfId="29213"/>
    <cellStyle name="40 % - zvýraznenie2 3 3 2 4 2 4" xfId="29211"/>
    <cellStyle name="40 % - zvýraznenie2 3 3 2 4 3" xfId="5411"/>
    <cellStyle name="40 % - zvýraznenie2 3 3 2 4 3 2" xfId="29214"/>
    <cellStyle name="40 % - zvýraznenie2 3 3 2 4 4" xfId="5412"/>
    <cellStyle name="40 % - zvýraznenie2 3 3 2 4 4 2" xfId="29215"/>
    <cellStyle name="40 % - zvýraznenie2 3 3 2 4 5" xfId="29210"/>
    <cellStyle name="40 % - zvýraznenie2 3 3 2 5" xfId="5413"/>
    <cellStyle name="40 % - zvýraznenie2 3 3 2 5 2" xfId="5414"/>
    <cellStyle name="40 % - zvýraznenie2 3 3 2 5 2 2" xfId="29217"/>
    <cellStyle name="40 % - zvýraznenie2 3 3 2 5 3" xfId="5415"/>
    <cellStyle name="40 % - zvýraznenie2 3 3 2 5 3 2" xfId="29218"/>
    <cellStyle name="40 % - zvýraznenie2 3 3 2 5 4" xfId="29216"/>
    <cellStyle name="40 % - zvýraznenie2 3 3 2 6" xfId="5416"/>
    <cellStyle name="40 % - zvýraznenie2 3 3 2 6 2" xfId="29219"/>
    <cellStyle name="40 % - zvýraznenie2 3 3 2 7" xfId="5417"/>
    <cellStyle name="40 % - zvýraznenie2 3 3 2 7 2" xfId="29220"/>
    <cellStyle name="40 % - zvýraznenie2 3 3 2 8" xfId="29191"/>
    <cellStyle name="40 % - zvýraznenie2 3 3 3" xfId="5418"/>
    <cellStyle name="40 % - zvýraznenie2 3 3 3 2" xfId="5419"/>
    <cellStyle name="40 % - zvýraznenie2 3 3 3 2 2" xfId="5420"/>
    <cellStyle name="40 % - zvýraznenie2 3 3 3 2 2 2" xfId="5421"/>
    <cellStyle name="40 % - zvýraznenie2 3 3 3 2 2 2 2" xfId="29224"/>
    <cellStyle name="40 % - zvýraznenie2 3 3 3 2 2 3" xfId="5422"/>
    <cellStyle name="40 % - zvýraznenie2 3 3 3 2 2 3 2" xfId="29225"/>
    <cellStyle name="40 % - zvýraznenie2 3 3 3 2 2 4" xfId="29223"/>
    <cellStyle name="40 % - zvýraznenie2 3 3 3 2 3" xfId="5423"/>
    <cellStyle name="40 % - zvýraznenie2 3 3 3 2 3 2" xfId="29226"/>
    <cellStyle name="40 % - zvýraznenie2 3 3 3 2 4" xfId="5424"/>
    <cellStyle name="40 % - zvýraznenie2 3 3 3 2 4 2" xfId="29227"/>
    <cellStyle name="40 % - zvýraznenie2 3 3 3 2 5" xfId="29222"/>
    <cellStyle name="40 % - zvýraznenie2 3 3 3 3" xfId="5425"/>
    <cellStyle name="40 % - zvýraznenie2 3 3 3 3 2" xfId="5426"/>
    <cellStyle name="40 % - zvýraznenie2 3 3 3 3 2 2" xfId="29229"/>
    <cellStyle name="40 % - zvýraznenie2 3 3 3 3 3" xfId="5427"/>
    <cellStyle name="40 % - zvýraznenie2 3 3 3 3 3 2" xfId="29230"/>
    <cellStyle name="40 % - zvýraznenie2 3 3 3 3 4" xfId="29228"/>
    <cellStyle name="40 % - zvýraznenie2 3 3 3 4" xfId="5428"/>
    <cellStyle name="40 % - zvýraznenie2 3 3 3 4 2" xfId="29231"/>
    <cellStyle name="40 % - zvýraznenie2 3 3 3 5" xfId="5429"/>
    <cellStyle name="40 % - zvýraznenie2 3 3 3 5 2" xfId="29232"/>
    <cellStyle name="40 % - zvýraznenie2 3 3 3 6" xfId="29221"/>
    <cellStyle name="40 % - zvýraznenie2 3 3 4" xfId="5430"/>
    <cellStyle name="40 % - zvýraznenie2 3 3 4 2" xfId="5431"/>
    <cellStyle name="40 % - zvýraznenie2 3 3 4 2 2" xfId="5432"/>
    <cellStyle name="40 % - zvýraznenie2 3 3 4 2 2 2" xfId="29235"/>
    <cellStyle name="40 % - zvýraznenie2 3 3 4 2 3" xfId="5433"/>
    <cellStyle name="40 % - zvýraznenie2 3 3 4 2 3 2" xfId="29236"/>
    <cellStyle name="40 % - zvýraznenie2 3 3 4 2 4" xfId="29234"/>
    <cellStyle name="40 % - zvýraznenie2 3 3 4 3" xfId="5434"/>
    <cellStyle name="40 % - zvýraznenie2 3 3 4 3 2" xfId="29237"/>
    <cellStyle name="40 % - zvýraznenie2 3 3 4 4" xfId="5435"/>
    <cellStyle name="40 % - zvýraznenie2 3 3 4 4 2" xfId="29238"/>
    <cellStyle name="40 % - zvýraznenie2 3 3 4 5" xfId="29233"/>
    <cellStyle name="40 % - zvýraznenie2 3 3 5" xfId="5436"/>
    <cellStyle name="40 % - zvýraznenie2 3 3 5 2" xfId="5437"/>
    <cellStyle name="40 % - zvýraznenie2 3 3 5 2 2" xfId="5438"/>
    <cellStyle name="40 % - zvýraznenie2 3 3 5 2 2 2" xfId="29241"/>
    <cellStyle name="40 % - zvýraznenie2 3 3 5 2 3" xfId="5439"/>
    <cellStyle name="40 % - zvýraznenie2 3 3 5 2 3 2" xfId="29242"/>
    <cellStyle name="40 % - zvýraznenie2 3 3 5 2 4" xfId="29240"/>
    <cellStyle name="40 % - zvýraznenie2 3 3 5 3" xfId="5440"/>
    <cellStyle name="40 % - zvýraznenie2 3 3 5 3 2" xfId="29243"/>
    <cellStyle name="40 % - zvýraznenie2 3 3 5 4" xfId="5441"/>
    <cellStyle name="40 % - zvýraznenie2 3 3 5 4 2" xfId="29244"/>
    <cellStyle name="40 % - zvýraznenie2 3 3 5 5" xfId="29239"/>
    <cellStyle name="40 % - zvýraznenie2 3 3 6" xfId="5442"/>
    <cellStyle name="40 % - zvýraznenie2 3 3 6 2" xfId="5443"/>
    <cellStyle name="40 % - zvýraznenie2 3 3 6 2 2" xfId="29246"/>
    <cellStyle name="40 % - zvýraznenie2 3 3 6 3" xfId="5444"/>
    <cellStyle name="40 % - zvýraznenie2 3 3 6 3 2" xfId="29247"/>
    <cellStyle name="40 % - zvýraznenie2 3 3 6 4" xfId="29245"/>
    <cellStyle name="40 % - zvýraznenie2 3 3 7" xfId="5445"/>
    <cellStyle name="40 % - zvýraznenie2 3 3 7 2" xfId="29248"/>
    <cellStyle name="40 % - zvýraznenie2 3 3 8" xfId="5446"/>
    <cellStyle name="40 % - zvýraznenie2 3 3 8 2" xfId="29249"/>
    <cellStyle name="40 % - zvýraznenie2 3 3 9" xfId="29190"/>
    <cellStyle name="40 % - zvýraznenie2 3 4" xfId="5447"/>
    <cellStyle name="40 % - zvýraznenie2 3 4 2" xfId="5448"/>
    <cellStyle name="40 % - zvýraznenie2 3 4 2 2" xfId="5449"/>
    <cellStyle name="40 % - zvýraznenie2 3 4 2 2 2" xfId="5450"/>
    <cellStyle name="40 % - zvýraznenie2 3 4 2 2 2 2" xfId="5451"/>
    <cellStyle name="40 % - zvýraznenie2 3 4 2 2 2 2 2" xfId="29254"/>
    <cellStyle name="40 % - zvýraznenie2 3 4 2 2 2 3" xfId="5452"/>
    <cellStyle name="40 % - zvýraznenie2 3 4 2 2 2 3 2" xfId="29255"/>
    <cellStyle name="40 % - zvýraznenie2 3 4 2 2 2 4" xfId="29253"/>
    <cellStyle name="40 % - zvýraznenie2 3 4 2 2 3" xfId="5453"/>
    <cellStyle name="40 % - zvýraznenie2 3 4 2 2 3 2" xfId="29256"/>
    <cellStyle name="40 % - zvýraznenie2 3 4 2 2 4" xfId="5454"/>
    <cellStyle name="40 % - zvýraznenie2 3 4 2 2 4 2" xfId="29257"/>
    <cellStyle name="40 % - zvýraznenie2 3 4 2 2 5" xfId="29252"/>
    <cellStyle name="40 % - zvýraznenie2 3 4 2 3" xfId="5455"/>
    <cellStyle name="40 % - zvýraznenie2 3 4 2 3 2" xfId="5456"/>
    <cellStyle name="40 % - zvýraznenie2 3 4 2 3 2 2" xfId="29259"/>
    <cellStyle name="40 % - zvýraznenie2 3 4 2 3 3" xfId="5457"/>
    <cellStyle name="40 % - zvýraznenie2 3 4 2 3 3 2" xfId="29260"/>
    <cellStyle name="40 % - zvýraznenie2 3 4 2 3 4" xfId="29258"/>
    <cellStyle name="40 % - zvýraznenie2 3 4 2 4" xfId="5458"/>
    <cellStyle name="40 % - zvýraznenie2 3 4 2 4 2" xfId="29261"/>
    <cellStyle name="40 % - zvýraznenie2 3 4 2 5" xfId="5459"/>
    <cellStyle name="40 % - zvýraznenie2 3 4 2 5 2" xfId="29262"/>
    <cellStyle name="40 % - zvýraznenie2 3 4 2 6" xfId="29251"/>
    <cellStyle name="40 % - zvýraznenie2 3 4 3" xfId="5460"/>
    <cellStyle name="40 % - zvýraznenie2 3 4 3 2" xfId="5461"/>
    <cellStyle name="40 % - zvýraznenie2 3 4 3 2 2" xfId="5462"/>
    <cellStyle name="40 % - zvýraznenie2 3 4 3 2 2 2" xfId="29265"/>
    <cellStyle name="40 % - zvýraznenie2 3 4 3 2 3" xfId="5463"/>
    <cellStyle name="40 % - zvýraznenie2 3 4 3 2 3 2" xfId="29266"/>
    <cellStyle name="40 % - zvýraznenie2 3 4 3 2 4" xfId="29264"/>
    <cellStyle name="40 % - zvýraznenie2 3 4 3 3" xfId="5464"/>
    <cellStyle name="40 % - zvýraznenie2 3 4 3 3 2" xfId="29267"/>
    <cellStyle name="40 % - zvýraznenie2 3 4 3 4" xfId="5465"/>
    <cellStyle name="40 % - zvýraznenie2 3 4 3 4 2" xfId="29268"/>
    <cellStyle name="40 % - zvýraznenie2 3 4 3 5" xfId="29263"/>
    <cellStyle name="40 % - zvýraznenie2 3 4 4" xfId="5466"/>
    <cellStyle name="40 % - zvýraznenie2 3 4 4 2" xfId="5467"/>
    <cellStyle name="40 % - zvýraznenie2 3 4 4 2 2" xfId="5468"/>
    <cellStyle name="40 % - zvýraznenie2 3 4 4 2 2 2" xfId="29271"/>
    <cellStyle name="40 % - zvýraznenie2 3 4 4 2 3" xfId="5469"/>
    <cellStyle name="40 % - zvýraznenie2 3 4 4 2 3 2" xfId="29272"/>
    <cellStyle name="40 % - zvýraznenie2 3 4 4 2 4" xfId="29270"/>
    <cellStyle name="40 % - zvýraznenie2 3 4 4 3" xfId="5470"/>
    <cellStyle name="40 % - zvýraznenie2 3 4 4 3 2" xfId="29273"/>
    <cellStyle name="40 % - zvýraznenie2 3 4 4 4" xfId="5471"/>
    <cellStyle name="40 % - zvýraznenie2 3 4 4 4 2" xfId="29274"/>
    <cellStyle name="40 % - zvýraznenie2 3 4 4 5" xfId="29269"/>
    <cellStyle name="40 % - zvýraznenie2 3 4 5" xfId="5472"/>
    <cellStyle name="40 % - zvýraznenie2 3 4 5 2" xfId="5473"/>
    <cellStyle name="40 % - zvýraznenie2 3 4 5 2 2" xfId="29276"/>
    <cellStyle name="40 % - zvýraznenie2 3 4 5 3" xfId="5474"/>
    <cellStyle name="40 % - zvýraznenie2 3 4 5 3 2" xfId="29277"/>
    <cellStyle name="40 % - zvýraznenie2 3 4 5 4" xfId="29275"/>
    <cellStyle name="40 % - zvýraznenie2 3 4 6" xfId="5475"/>
    <cellStyle name="40 % - zvýraznenie2 3 4 6 2" xfId="29278"/>
    <cellStyle name="40 % - zvýraznenie2 3 4 7" xfId="5476"/>
    <cellStyle name="40 % - zvýraznenie2 3 4 7 2" xfId="29279"/>
    <cellStyle name="40 % - zvýraznenie2 3 4 8" xfId="29250"/>
    <cellStyle name="40 % - zvýraznenie2 3 5" xfId="5477"/>
    <cellStyle name="40 % - zvýraznenie2 3 5 2" xfId="5478"/>
    <cellStyle name="40 % - zvýraznenie2 3 5 2 2" xfId="5479"/>
    <cellStyle name="40 % - zvýraznenie2 3 5 2 2 2" xfId="5480"/>
    <cellStyle name="40 % - zvýraznenie2 3 5 2 2 2 2" xfId="29283"/>
    <cellStyle name="40 % - zvýraznenie2 3 5 2 2 3" xfId="5481"/>
    <cellStyle name="40 % - zvýraznenie2 3 5 2 2 3 2" xfId="29284"/>
    <cellStyle name="40 % - zvýraznenie2 3 5 2 2 4" xfId="29282"/>
    <cellStyle name="40 % - zvýraznenie2 3 5 2 3" xfId="5482"/>
    <cellStyle name="40 % - zvýraznenie2 3 5 2 3 2" xfId="29285"/>
    <cellStyle name="40 % - zvýraznenie2 3 5 2 4" xfId="5483"/>
    <cellStyle name="40 % - zvýraznenie2 3 5 2 4 2" xfId="29286"/>
    <cellStyle name="40 % - zvýraznenie2 3 5 2 5" xfId="29281"/>
    <cellStyle name="40 % - zvýraznenie2 3 5 3" xfId="5484"/>
    <cellStyle name="40 % - zvýraznenie2 3 5 3 2" xfId="5485"/>
    <cellStyle name="40 % - zvýraznenie2 3 5 3 2 2" xfId="29288"/>
    <cellStyle name="40 % - zvýraznenie2 3 5 3 3" xfId="5486"/>
    <cellStyle name="40 % - zvýraznenie2 3 5 3 3 2" xfId="29289"/>
    <cellStyle name="40 % - zvýraznenie2 3 5 3 4" xfId="29287"/>
    <cellStyle name="40 % - zvýraznenie2 3 5 4" xfId="5487"/>
    <cellStyle name="40 % - zvýraznenie2 3 5 4 2" xfId="29290"/>
    <cellStyle name="40 % - zvýraznenie2 3 5 5" xfId="5488"/>
    <cellStyle name="40 % - zvýraznenie2 3 5 5 2" xfId="29291"/>
    <cellStyle name="40 % - zvýraznenie2 3 5 6" xfId="29280"/>
    <cellStyle name="40 % - zvýraznenie2 3 6" xfId="5489"/>
    <cellStyle name="40 % - zvýraznenie2 3 6 2" xfId="5490"/>
    <cellStyle name="40 % - zvýraznenie2 3 6 2 2" xfId="5491"/>
    <cellStyle name="40 % - zvýraznenie2 3 6 2 2 2" xfId="29294"/>
    <cellStyle name="40 % - zvýraznenie2 3 6 2 3" xfId="5492"/>
    <cellStyle name="40 % - zvýraznenie2 3 6 2 3 2" xfId="29295"/>
    <cellStyle name="40 % - zvýraznenie2 3 6 2 4" xfId="29293"/>
    <cellStyle name="40 % - zvýraznenie2 3 6 3" xfId="5493"/>
    <cellStyle name="40 % - zvýraznenie2 3 6 3 2" xfId="29296"/>
    <cellStyle name="40 % - zvýraznenie2 3 6 4" xfId="5494"/>
    <cellStyle name="40 % - zvýraznenie2 3 6 4 2" xfId="29297"/>
    <cellStyle name="40 % - zvýraznenie2 3 6 5" xfId="29292"/>
    <cellStyle name="40 % - zvýraznenie2 3 7" xfId="5495"/>
    <cellStyle name="40 % - zvýraznenie2 3 7 2" xfId="5496"/>
    <cellStyle name="40 % - zvýraznenie2 3 7 2 2" xfId="5497"/>
    <cellStyle name="40 % - zvýraznenie2 3 7 2 2 2" xfId="29300"/>
    <cellStyle name="40 % - zvýraznenie2 3 7 2 3" xfId="5498"/>
    <cellStyle name="40 % - zvýraznenie2 3 7 2 3 2" xfId="29301"/>
    <cellStyle name="40 % - zvýraznenie2 3 7 2 4" xfId="29299"/>
    <cellStyle name="40 % - zvýraznenie2 3 7 3" xfId="5499"/>
    <cellStyle name="40 % - zvýraznenie2 3 7 3 2" xfId="29302"/>
    <cellStyle name="40 % - zvýraznenie2 3 7 4" xfId="5500"/>
    <cellStyle name="40 % - zvýraznenie2 3 7 4 2" xfId="29303"/>
    <cellStyle name="40 % - zvýraznenie2 3 7 5" xfId="29298"/>
    <cellStyle name="40 % - zvýraznenie2 3 8" xfId="5501"/>
    <cellStyle name="40 % - zvýraznenie2 3 8 2" xfId="5502"/>
    <cellStyle name="40 % - zvýraznenie2 3 8 2 2" xfId="29305"/>
    <cellStyle name="40 % - zvýraznenie2 3 8 3" xfId="5503"/>
    <cellStyle name="40 % - zvýraznenie2 3 8 3 2" xfId="29306"/>
    <cellStyle name="40 % - zvýraznenie2 3 8 4" xfId="29304"/>
    <cellStyle name="40 % - zvýraznenie2 3 9" xfId="5504"/>
    <cellStyle name="40 % - zvýraznenie2 3 9 2" xfId="29307"/>
    <cellStyle name="40 % - zvýraznenie2 4" xfId="5505"/>
    <cellStyle name="40 % - zvýraznenie2 4 10" xfId="29308"/>
    <cellStyle name="40 % - zvýraznenie2 4 2" xfId="5506"/>
    <cellStyle name="40 % - zvýraznenie2 4 2 2" xfId="5507"/>
    <cellStyle name="40 % - zvýraznenie2 4 2 2 2" xfId="5508"/>
    <cellStyle name="40 % - zvýraznenie2 4 2 2 2 2" xfId="5509"/>
    <cellStyle name="40 % - zvýraznenie2 4 2 2 2 2 2" xfId="5510"/>
    <cellStyle name="40 % - zvýraznenie2 4 2 2 2 2 2 2" xfId="5511"/>
    <cellStyle name="40 % - zvýraznenie2 4 2 2 2 2 2 2 2" xfId="29314"/>
    <cellStyle name="40 % - zvýraznenie2 4 2 2 2 2 2 3" xfId="5512"/>
    <cellStyle name="40 % - zvýraznenie2 4 2 2 2 2 2 3 2" xfId="29315"/>
    <cellStyle name="40 % - zvýraznenie2 4 2 2 2 2 2 4" xfId="29313"/>
    <cellStyle name="40 % - zvýraznenie2 4 2 2 2 2 3" xfId="5513"/>
    <cellStyle name="40 % - zvýraznenie2 4 2 2 2 2 3 2" xfId="29316"/>
    <cellStyle name="40 % - zvýraznenie2 4 2 2 2 2 4" xfId="5514"/>
    <cellStyle name="40 % - zvýraznenie2 4 2 2 2 2 4 2" xfId="29317"/>
    <cellStyle name="40 % - zvýraznenie2 4 2 2 2 2 5" xfId="29312"/>
    <cellStyle name="40 % - zvýraznenie2 4 2 2 2 3" xfId="5515"/>
    <cellStyle name="40 % - zvýraznenie2 4 2 2 2 3 2" xfId="5516"/>
    <cellStyle name="40 % - zvýraznenie2 4 2 2 2 3 2 2" xfId="29319"/>
    <cellStyle name="40 % - zvýraznenie2 4 2 2 2 3 3" xfId="5517"/>
    <cellStyle name="40 % - zvýraznenie2 4 2 2 2 3 3 2" xfId="29320"/>
    <cellStyle name="40 % - zvýraznenie2 4 2 2 2 3 4" xfId="29318"/>
    <cellStyle name="40 % - zvýraznenie2 4 2 2 2 4" xfId="5518"/>
    <cellStyle name="40 % - zvýraznenie2 4 2 2 2 4 2" xfId="29321"/>
    <cellStyle name="40 % - zvýraznenie2 4 2 2 2 5" xfId="5519"/>
    <cellStyle name="40 % - zvýraznenie2 4 2 2 2 5 2" xfId="29322"/>
    <cellStyle name="40 % - zvýraznenie2 4 2 2 2 6" xfId="29311"/>
    <cellStyle name="40 % - zvýraznenie2 4 2 2 3" xfId="5520"/>
    <cellStyle name="40 % - zvýraznenie2 4 2 2 3 2" xfId="5521"/>
    <cellStyle name="40 % - zvýraznenie2 4 2 2 3 2 2" xfId="5522"/>
    <cellStyle name="40 % - zvýraznenie2 4 2 2 3 2 2 2" xfId="29325"/>
    <cellStyle name="40 % - zvýraznenie2 4 2 2 3 2 3" xfId="5523"/>
    <cellStyle name="40 % - zvýraznenie2 4 2 2 3 2 3 2" xfId="29326"/>
    <cellStyle name="40 % - zvýraznenie2 4 2 2 3 2 4" xfId="29324"/>
    <cellStyle name="40 % - zvýraznenie2 4 2 2 3 3" xfId="5524"/>
    <cellStyle name="40 % - zvýraznenie2 4 2 2 3 3 2" xfId="29327"/>
    <cellStyle name="40 % - zvýraznenie2 4 2 2 3 4" xfId="5525"/>
    <cellStyle name="40 % - zvýraznenie2 4 2 2 3 4 2" xfId="29328"/>
    <cellStyle name="40 % - zvýraznenie2 4 2 2 3 5" xfId="29323"/>
    <cellStyle name="40 % - zvýraznenie2 4 2 2 4" xfId="5526"/>
    <cellStyle name="40 % - zvýraznenie2 4 2 2 4 2" xfId="5527"/>
    <cellStyle name="40 % - zvýraznenie2 4 2 2 4 2 2" xfId="5528"/>
    <cellStyle name="40 % - zvýraznenie2 4 2 2 4 2 2 2" xfId="29331"/>
    <cellStyle name="40 % - zvýraznenie2 4 2 2 4 2 3" xfId="5529"/>
    <cellStyle name="40 % - zvýraznenie2 4 2 2 4 2 3 2" xfId="29332"/>
    <cellStyle name="40 % - zvýraznenie2 4 2 2 4 2 4" xfId="29330"/>
    <cellStyle name="40 % - zvýraznenie2 4 2 2 4 3" xfId="5530"/>
    <cellStyle name="40 % - zvýraznenie2 4 2 2 4 3 2" xfId="29333"/>
    <cellStyle name="40 % - zvýraznenie2 4 2 2 4 4" xfId="5531"/>
    <cellStyle name="40 % - zvýraznenie2 4 2 2 4 4 2" xfId="29334"/>
    <cellStyle name="40 % - zvýraznenie2 4 2 2 4 5" xfId="29329"/>
    <cellStyle name="40 % - zvýraznenie2 4 2 2 5" xfId="5532"/>
    <cellStyle name="40 % - zvýraznenie2 4 2 2 5 2" xfId="5533"/>
    <cellStyle name="40 % - zvýraznenie2 4 2 2 5 2 2" xfId="29336"/>
    <cellStyle name="40 % - zvýraznenie2 4 2 2 5 3" xfId="5534"/>
    <cellStyle name="40 % - zvýraznenie2 4 2 2 5 3 2" xfId="29337"/>
    <cellStyle name="40 % - zvýraznenie2 4 2 2 5 4" xfId="29335"/>
    <cellStyle name="40 % - zvýraznenie2 4 2 2 6" xfId="5535"/>
    <cellStyle name="40 % - zvýraznenie2 4 2 2 6 2" xfId="29338"/>
    <cellStyle name="40 % - zvýraznenie2 4 2 2 7" xfId="5536"/>
    <cellStyle name="40 % - zvýraznenie2 4 2 2 7 2" xfId="29339"/>
    <cellStyle name="40 % - zvýraznenie2 4 2 2 8" xfId="29310"/>
    <cellStyle name="40 % - zvýraznenie2 4 2 3" xfId="5537"/>
    <cellStyle name="40 % - zvýraznenie2 4 2 3 2" xfId="5538"/>
    <cellStyle name="40 % - zvýraznenie2 4 2 3 2 2" xfId="5539"/>
    <cellStyle name="40 % - zvýraznenie2 4 2 3 2 2 2" xfId="5540"/>
    <cellStyle name="40 % - zvýraznenie2 4 2 3 2 2 2 2" xfId="29343"/>
    <cellStyle name="40 % - zvýraznenie2 4 2 3 2 2 3" xfId="5541"/>
    <cellStyle name="40 % - zvýraznenie2 4 2 3 2 2 3 2" xfId="29344"/>
    <cellStyle name="40 % - zvýraznenie2 4 2 3 2 2 4" xfId="29342"/>
    <cellStyle name="40 % - zvýraznenie2 4 2 3 2 3" xfId="5542"/>
    <cellStyle name="40 % - zvýraznenie2 4 2 3 2 3 2" xfId="29345"/>
    <cellStyle name="40 % - zvýraznenie2 4 2 3 2 4" xfId="5543"/>
    <cellStyle name="40 % - zvýraznenie2 4 2 3 2 4 2" xfId="29346"/>
    <cellStyle name="40 % - zvýraznenie2 4 2 3 2 5" xfId="29341"/>
    <cellStyle name="40 % - zvýraznenie2 4 2 3 3" xfId="5544"/>
    <cellStyle name="40 % - zvýraznenie2 4 2 3 3 2" xfId="5545"/>
    <cellStyle name="40 % - zvýraznenie2 4 2 3 3 2 2" xfId="29348"/>
    <cellStyle name="40 % - zvýraznenie2 4 2 3 3 3" xfId="5546"/>
    <cellStyle name="40 % - zvýraznenie2 4 2 3 3 3 2" xfId="29349"/>
    <cellStyle name="40 % - zvýraznenie2 4 2 3 3 4" xfId="29347"/>
    <cellStyle name="40 % - zvýraznenie2 4 2 3 4" xfId="5547"/>
    <cellStyle name="40 % - zvýraznenie2 4 2 3 4 2" xfId="29350"/>
    <cellStyle name="40 % - zvýraznenie2 4 2 3 5" xfId="5548"/>
    <cellStyle name="40 % - zvýraznenie2 4 2 3 5 2" xfId="29351"/>
    <cellStyle name="40 % - zvýraznenie2 4 2 3 6" xfId="29340"/>
    <cellStyle name="40 % - zvýraznenie2 4 2 4" xfId="5549"/>
    <cellStyle name="40 % - zvýraznenie2 4 2 4 2" xfId="5550"/>
    <cellStyle name="40 % - zvýraznenie2 4 2 4 2 2" xfId="5551"/>
    <cellStyle name="40 % - zvýraznenie2 4 2 4 2 2 2" xfId="29354"/>
    <cellStyle name="40 % - zvýraznenie2 4 2 4 2 3" xfId="5552"/>
    <cellStyle name="40 % - zvýraznenie2 4 2 4 2 3 2" xfId="29355"/>
    <cellStyle name="40 % - zvýraznenie2 4 2 4 2 4" xfId="29353"/>
    <cellStyle name="40 % - zvýraznenie2 4 2 4 3" xfId="5553"/>
    <cellStyle name="40 % - zvýraznenie2 4 2 4 3 2" xfId="29356"/>
    <cellStyle name="40 % - zvýraznenie2 4 2 4 4" xfId="5554"/>
    <cellStyle name="40 % - zvýraznenie2 4 2 4 4 2" xfId="29357"/>
    <cellStyle name="40 % - zvýraznenie2 4 2 4 5" xfId="29352"/>
    <cellStyle name="40 % - zvýraznenie2 4 2 5" xfId="5555"/>
    <cellStyle name="40 % - zvýraznenie2 4 2 5 2" xfId="5556"/>
    <cellStyle name="40 % - zvýraznenie2 4 2 5 2 2" xfId="5557"/>
    <cellStyle name="40 % - zvýraznenie2 4 2 5 2 2 2" xfId="29360"/>
    <cellStyle name="40 % - zvýraznenie2 4 2 5 2 3" xfId="5558"/>
    <cellStyle name="40 % - zvýraznenie2 4 2 5 2 3 2" xfId="29361"/>
    <cellStyle name="40 % - zvýraznenie2 4 2 5 2 4" xfId="29359"/>
    <cellStyle name="40 % - zvýraznenie2 4 2 5 3" xfId="5559"/>
    <cellStyle name="40 % - zvýraznenie2 4 2 5 3 2" xfId="29362"/>
    <cellStyle name="40 % - zvýraznenie2 4 2 5 4" xfId="5560"/>
    <cellStyle name="40 % - zvýraznenie2 4 2 5 4 2" xfId="29363"/>
    <cellStyle name="40 % - zvýraznenie2 4 2 5 5" xfId="29358"/>
    <cellStyle name="40 % - zvýraznenie2 4 2 6" xfId="5561"/>
    <cellStyle name="40 % - zvýraznenie2 4 2 6 2" xfId="5562"/>
    <cellStyle name="40 % - zvýraznenie2 4 2 6 2 2" xfId="29365"/>
    <cellStyle name="40 % - zvýraznenie2 4 2 6 3" xfId="5563"/>
    <cellStyle name="40 % - zvýraznenie2 4 2 6 3 2" xfId="29366"/>
    <cellStyle name="40 % - zvýraznenie2 4 2 6 4" xfId="29364"/>
    <cellStyle name="40 % - zvýraznenie2 4 2 7" xfId="5564"/>
    <cellStyle name="40 % - zvýraznenie2 4 2 7 2" xfId="29367"/>
    <cellStyle name="40 % - zvýraznenie2 4 2 8" xfId="5565"/>
    <cellStyle name="40 % - zvýraznenie2 4 2 8 2" xfId="29368"/>
    <cellStyle name="40 % - zvýraznenie2 4 2 9" xfId="29309"/>
    <cellStyle name="40 % - zvýraznenie2 4 3" xfId="5566"/>
    <cellStyle name="40 % - zvýraznenie2 4 3 2" xfId="5567"/>
    <cellStyle name="40 % - zvýraznenie2 4 3 2 2" xfId="5568"/>
    <cellStyle name="40 % - zvýraznenie2 4 3 2 2 2" xfId="5569"/>
    <cellStyle name="40 % - zvýraznenie2 4 3 2 2 2 2" xfId="5570"/>
    <cellStyle name="40 % - zvýraznenie2 4 3 2 2 2 2 2" xfId="29373"/>
    <cellStyle name="40 % - zvýraznenie2 4 3 2 2 2 3" xfId="5571"/>
    <cellStyle name="40 % - zvýraznenie2 4 3 2 2 2 3 2" xfId="29374"/>
    <cellStyle name="40 % - zvýraznenie2 4 3 2 2 2 4" xfId="29372"/>
    <cellStyle name="40 % - zvýraznenie2 4 3 2 2 3" xfId="5572"/>
    <cellStyle name="40 % - zvýraznenie2 4 3 2 2 3 2" xfId="29375"/>
    <cellStyle name="40 % - zvýraznenie2 4 3 2 2 4" xfId="5573"/>
    <cellStyle name="40 % - zvýraznenie2 4 3 2 2 4 2" xfId="29376"/>
    <cellStyle name="40 % - zvýraznenie2 4 3 2 2 5" xfId="29371"/>
    <cellStyle name="40 % - zvýraznenie2 4 3 2 3" xfId="5574"/>
    <cellStyle name="40 % - zvýraznenie2 4 3 2 3 2" xfId="5575"/>
    <cellStyle name="40 % - zvýraznenie2 4 3 2 3 2 2" xfId="29378"/>
    <cellStyle name="40 % - zvýraznenie2 4 3 2 3 3" xfId="5576"/>
    <cellStyle name="40 % - zvýraznenie2 4 3 2 3 3 2" xfId="29379"/>
    <cellStyle name="40 % - zvýraznenie2 4 3 2 3 4" xfId="29377"/>
    <cellStyle name="40 % - zvýraznenie2 4 3 2 4" xfId="5577"/>
    <cellStyle name="40 % - zvýraznenie2 4 3 2 4 2" xfId="29380"/>
    <cellStyle name="40 % - zvýraznenie2 4 3 2 5" xfId="5578"/>
    <cellStyle name="40 % - zvýraznenie2 4 3 2 5 2" xfId="29381"/>
    <cellStyle name="40 % - zvýraznenie2 4 3 2 6" xfId="29370"/>
    <cellStyle name="40 % - zvýraznenie2 4 3 3" xfId="5579"/>
    <cellStyle name="40 % - zvýraznenie2 4 3 3 2" xfId="5580"/>
    <cellStyle name="40 % - zvýraznenie2 4 3 3 2 2" xfId="5581"/>
    <cellStyle name="40 % - zvýraznenie2 4 3 3 2 2 2" xfId="29384"/>
    <cellStyle name="40 % - zvýraznenie2 4 3 3 2 3" xfId="5582"/>
    <cellStyle name="40 % - zvýraznenie2 4 3 3 2 3 2" xfId="29385"/>
    <cellStyle name="40 % - zvýraznenie2 4 3 3 2 4" xfId="29383"/>
    <cellStyle name="40 % - zvýraznenie2 4 3 3 3" xfId="5583"/>
    <cellStyle name="40 % - zvýraznenie2 4 3 3 3 2" xfId="29386"/>
    <cellStyle name="40 % - zvýraznenie2 4 3 3 4" xfId="5584"/>
    <cellStyle name="40 % - zvýraznenie2 4 3 3 4 2" xfId="29387"/>
    <cellStyle name="40 % - zvýraznenie2 4 3 3 5" xfId="29382"/>
    <cellStyle name="40 % - zvýraznenie2 4 3 4" xfId="5585"/>
    <cellStyle name="40 % - zvýraznenie2 4 3 4 2" xfId="5586"/>
    <cellStyle name="40 % - zvýraznenie2 4 3 4 2 2" xfId="5587"/>
    <cellStyle name="40 % - zvýraznenie2 4 3 4 2 2 2" xfId="29390"/>
    <cellStyle name="40 % - zvýraznenie2 4 3 4 2 3" xfId="5588"/>
    <cellStyle name="40 % - zvýraznenie2 4 3 4 2 3 2" xfId="29391"/>
    <cellStyle name="40 % - zvýraznenie2 4 3 4 2 4" xfId="29389"/>
    <cellStyle name="40 % - zvýraznenie2 4 3 4 3" xfId="5589"/>
    <cellStyle name="40 % - zvýraznenie2 4 3 4 3 2" xfId="29392"/>
    <cellStyle name="40 % - zvýraznenie2 4 3 4 4" xfId="5590"/>
    <cellStyle name="40 % - zvýraznenie2 4 3 4 4 2" xfId="29393"/>
    <cellStyle name="40 % - zvýraznenie2 4 3 4 5" xfId="29388"/>
    <cellStyle name="40 % - zvýraznenie2 4 3 5" xfId="5591"/>
    <cellStyle name="40 % - zvýraznenie2 4 3 5 2" xfId="5592"/>
    <cellStyle name="40 % - zvýraznenie2 4 3 5 2 2" xfId="29395"/>
    <cellStyle name="40 % - zvýraznenie2 4 3 5 3" xfId="5593"/>
    <cellStyle name="40 % - zvýraznenie2 4 3 5 3 2" xfId="29396"/>
    <cellStyle name="40 % - zvýraznenie2 4 3 5 4" xfId="29394"/>
    <cellStyle name="40 % - zvýraznenie2 4 3 6" xfId="5594"/>
    <cellStyle name="40 % - zvýraznenie2 4 3 6 2" xfId="29397"/>
    <cellStyle name="40 % - zvýraznenie2 4 3 7" xfId="5595"/>
    <cellStyle name="40 % - zvýraznenie2 4 3 7 2" xfId="29398"/>
    <cellStyle name="40 % - zvýraznenie2 4 3 8" xfId="29369"/>
    <cellStyle name="40 % - zvýraznenie2 4 4" xfId="5596"/>
    <cellStyle name="40 % - zvýraznenie2 4 4 2" xfId="5597"/>
    <cellStyle name="40 % - zvýraznenie2 4 4 2 2" xfId="5598"/>
    <cellStyle name="40 % - zvýraznenie2 4 4 2 2 2" xfId="5599"/>
    <cellStyle name="40 % - zvýraznenie2 4 4 2 2 2 2" xfId="29402"/>
    <cellStyle name="40 % - zvýraznenie2 4 4 2 2 3" xfId="5600"/>
    <cellStyle name="40 % - zvýraznenie2 4 4 2 2 3 2" xfId="29403"/>
    <cellStyle name="40 % - zvýraznenie2 4 4 2 2 4" xfId="29401"/>
    <cellStyle name="40 % - zvýraznenie2 4 4 2 3" xfId="5601"/>
    <cellStyle name="40 % - zvýraznenie2 4 4 2 3 2" xfId="29404"/>
    <cellStyle name="40 % - zvýraznenie2 4 4 2 4" xfId="5602"/>
    <cellStyle name="40 % - zvýraznenie2 4 4 2 4 2" xfId="29405"/>
    <cellStyle name="40 % - zvýraznenie2 4 4 2 5" xfId="29400"/>
    <cellStyle name="40 % - zvýraznenie2 4 4 3" xfId="5603"/>
    <cellStyle name="40 % - zvýraznenie2 4 4 3 2" xfId="5604"/>
    <cellStyle name="40 % - zvýraznenie2 4 4 3 2 2" xfId="29407"/>
    <cellStyle name="40 % - zvýraznenie2 4 4 3 3" xfId="5605"/>
    <cellStyle name="40 % - zvýraznenie2 4 4 3 3 2" xfId="29408"/>
    <cellStyle name="40 % - zvýraznenie2 4 4 3 4" xfId="29406"/>
    <cellStyle name="40 % - zvýraznenie2 4 4 4" xfId="5606"/>
    <cellStyle name="40 % - zvýraznenie2 4 4 4 2" xfId="29409"/>
    <cellStyle name="40 % - zvýraznenie2 4 4 5" xfId="5607"/>
    <cellStyle name="40 % - zvýraznenie2 4 4 5 2" xfId="29410"/>
    <cellStyle name="40 % - zvýraznenie2 4 4 6" xfId="29399"/>
    <cellStyle name="40 % - zvýraznenie2 4 5" xfId="5608"/>
    <cellStyle name="40 % - zvýraznenie2 4 5 2" xfId="5609"/>
    <cellStyle name="40 % - zvýraznenie2 4 5 2 2" xfId="5610"/>
    <cellStyle name="40 % - zvýraznenie2 4 5 2 2 2" xfId="29413"/>
    <cellStyle name="40 % - zvýraznenie2 4 5 2 3" xfId="5611"/>
    <cellStyle name="40 % - zvýraznenie2 4 5 2 3 2" xfId="29414"/>
    <cellStyle name="40 % - zvýraznenie2 4 5 2 4" xfId="29412"/>
    <cellStyle name="40 % - zvýraznenie2 4 5 3" xfId="5612"/>
    <cellStyle name="40 % - zvýraznenie2 4 5 3 2" xfId="29415"/>
    <cellStyle name="40 % - zvýraznenie2 4 5 4" xfId="5613"/>
    <cellStyle name="40 % - zvýraznenie2 4 5 4 2" xfId="29416"/>
    <cellStyle name="40 % - zvýraznenie2 4 5 5" xfId="29411"/>
    <cellStyle name="40 % - zvýraznenie2 4 6" xfId="5614"/>
    <cellStyle name="40 % - zvýraznenie2 4 6 2" xfId="5615"/>
    <cellStyle name="40 % - zvýraznenie2 4 6 2 2" xfId="5616"/>
    <cellStyle name="40 % - zvýraznenie2 4 6 2 2 2" xfId="29419"/>
    <cellStyle name="40 % - zvýraznenie2 4 6 2 3" xfId="5617"/>
    <cellStyle name="40 % - zvýraznenie2 4 6 2 3 2" xfId="29420"/>
    <cellStyle name="40 % - zvýraznenie2 4 6 2 4" xfId="29418"/>
    <cellStyle name="40 % - zvýraznenie2 4 6 3" xfId="5618"/>
    <cellStyle name="40 % - zvýraznenie2 4 6 3 2" xfId="29421"/>
    <cellStyle name="40 % - zvýraznenie2 4 6 4" xfId="5619"/>
    <cellStyle name="40 % - zvýraznenie2 4 6 4 2" xfId="29422"/>
    <cellStyle name="40 % - zvýraznenie2 4 6 5" xfId="29417"/>
    <cellStyle name="40 % - zvýraznenie2 4 7" xfId="5620"/>
    <cellStyle name="40 % - zvýraznenie2 4 7 2" xfId="5621"/>
    <cellStyle name="40 % - zvýraznenie2 4 7 2 2" xfId="29424"/>
    <cellStyle name="40 % - zvýraznenie2 4 7 3" xfId="5622"/>
    <cellStyle name="40 % - zvýraznenie2 4 7 3 2" xfId="29425"/>
    <cellStyle name="40 % - zvýraznenie2 4 7 4" xfId="29423"/>
    <cellStyle name="40 % - zvýraznenie2 4 8" xfId="5623"/>
    <cellStyle name="40 % - zvýraznenie2 4 8 2" xfId="29426"/>
    <cellStyle name="40 % - zvýraznenie2 4 9" xfId="5624"/>
    <cellStyle name="40 % - zvýraznenie2 4 9 2" xfId="29427"/>
    <cellStyle name="40 % - zvýraznenie2 5" xfId="5625"/>
    <cellStyle name="40 % - zvýraznenie2 5 2" xfId="5626"/>
    <cellStyle name="40 % - zvýraznenie2 5 2 2" xfId="5627"/>
    <cellStyle name="40 % - zvýraznenie2 5 2 2 2" xfId="5628"/>
    <cellStyle name="40 % - zvýraznenie2 5 2 2 2 2" xfId="5629"/>
    <cellStyle name="40 % - zvýraznenie2 5 2 2 2 2 2" xfId="5630"/>
    <cellStyle name="40 % - zvýraznenie2 5 2 2 2 2 2 2" xfId="29433"/>
    <cellStyle name="40 % - zvýraznenie2 5 2 2 2 2 3" xfId="5631"/>
    <cellStyle name="40 % - zvýraznenie2 5 2 2 2 2 3 2" xfId="29434"/>
    <cellStyle name="40 % - zvýraznenie2 5 2 2 2 2 4" xfId="29432"/>
    <cellStyle name="40 % - zvýraznenie2 5 2 2 2 3" xfId="5632"/>
    <cellStyle name="40 % - zvýraznenie2 5 2 2 2 3 2" xfId="29435"/>
    <cellStyle name="40 % - zvýraznenie2 5 2 2 2 4" xfId="5633"/>
    <cellStyle name="40 % - zvýraznenie2 5 2 2 2 4 2" xfId="29436"/>
    <cellStyle name="40 % - zvýraznenie2 5 2 2 2 5" xfId="29431"/>
    <cellStyle name="40 % - zvýraznenie2 5 2 2 3" xfId="5634"/>
    <cellStyle name="40 % - zvýraznenie2 5 2 2 3 2" xfId="5635"/>
    <cellStyle name="40 % - zvýraznenie2 5 2 2 3 2 2" xfId="29438"/>
    <cellStyle name="40 % - zvýraznenie2 5 2 2 3 3" xfId="5636"/>
    <cellStyle name="40 % - zvýraznenie2 5 2 2 3 3 2" xfId="29439"/>
    <cellStyle name="40 % - zvýraznenie2 5 2 2 3 4" xfId="29437"/>
    <cellStyle name="40 % - zvýraznenie2 5 2 2 4" xfId="5637"/>
    <cellStyle name="40 % - zvýraznenie2 5 2 2 4 2" xfId="29440"/>
    <cellStyle name="40 % - zvýraznenie2 5 2 2 5" xfId="5638"/>
    <cellStyle name="40 % - zvýraznenie2 5 2 2 5 2" xfId="29441"/>
    <cellStyle name="40 % - zvýraznenie2 5 2 2 6" xfId="29430"/>
    <cellStyle name="40 % - zvýraznenie2 5 2 3" xfId="5639"/>
    <cellStyle name="40 % - zvýraznenie2 5 2 3 2" xfId="5640"/>
    <cellStyle name="40 % - zvýraznenie2 5 2 3 2 2" xfId="5641"/>
    <cellStyle name="40 % - zvýraznenie2 5 2 3 2 2 2" xfId="29444"/>
    <cellStyle name="40 % - zvýraznenie2 5 2 3 2 3" xfId="5642"/>
    <cellStyle name="40 % - zvýraznenie2 5 2 3 2 3 2" xfId="29445"/>
    <cellStyle name="40 % - zvýraznenie2 5 2 3 2 4" xfId="29443"/>
    <cellStyle name="40 % - zvýraznenie2 5 2 3 3" xfId="5643"/>
    <cellStyle name="40 % - zvýraznenie2 5 2 3 3 2" xfId="29446"/>
    <cellStyle name="40 % - zvýraznenie2 5 2 3 4" xfId="5644"/>
    <cellStyle name="40 % - zvýraznenie2 5 2 3 4 2" xfId="29447"/>
    <cellStyle name="40 % - zvýraznenie2 5 2 3 5" xfId="29442"/>
    <cellStyle name="40 % - zvýraznenie2 5 2 4" xfId="5645"/>
    <cellStyle name="40 % - zvýraznenie2 5 2 4 2" xfId="5646"/>
    <cellStyle name="40 % - zvýraznenie2 5 2 4 2 2" xfId="5647"/>
    <cellStyle name="40 % - zvýraznenie2 5 2 4 2 2 2" xfId="29450"/>
    <cellStyle name="40 % - zvýraznenie2 5 2 4 2 3" xfId="5648"/>
    <cellStyle name="40 % - zvýraznenie2 5 2 4 2 3 2" xfId="29451"/>
    <cellStyle name="40 % - zvýraznenie2 5 2 4 2 4" xfId="29449"/>
    <cellStyle name="40 % - zvýraznenie2 5 2 4 3" xfId="5649"/>
    <cellStyle name="40 % - zvýraznenie2 5 2 4 3 2" xfId="29452"/>
    <cellStyle name="40 % - zvýraznenie2 5 2 4 4" xfId="5650"/>
    <cellStyle name="40 % - zvýraznenie2 5 2 4 4 2" xfId="29453"/>
    <cellStyle name="40 % - zvýraznenie2 5 2 4 5" xfId="29448"/>
    <cellStyle name="40 % - zvýraznenie2 5 2 5" xfId="5651"/>
    <cellStyle name="40 % - zvýraznenie2 5 2 5 2" xfId="5652"/>
    <cellStyle name="40 % - zvýraznenie2 5 2 5 2 2" xfId="29455"/>
    <cellStyle name="40 % - zvýraznenie2 5 2 5 3" xfId="5653"/>
    <cellStyle name="40 % - zvýraznenie2 5 2 5 3 2" xfId="29456"/>
    <cellStyle name="40 % - zvýraznenie2 5 2 5 4" xfId="29454"/>
    <cellStyle name="40 % - zvýraznenie2 5 2 6" xfId="5654"/>
    <cellStyle name="40 % - zvýraznenie2 5 2 6 2" xfId="29457"/>
    <cellStyle name="40 % - zvýraznenie2 5 2 7" xfId="5655"/>
    <cellStyle name="40 % - zvýraznenie2 5 2 7 2" xfId="29458"/>
    <cellStyle name="40 % - zvýraznenie2 5 2 8" xfId="29429"/>
    <cellStyle name="40 % - zvýraznenie2 5 3" xfId="5656"/>
    <cellStyle name="40 % - zvýraznenie2 5 3 2" xfId="5657"/>
    <cellStyle name="40 % - zvýraznenie2 5 3 2 2" xfId="5658"/>
    <cellStyle name="40 % - zvýraznenie2 5 3 2 2 2" xfId="5659"/>
    <cellStyle name="40 % - zvýraznenie2 5 3 2 2 2 2" xfId="29462"/>
    <cellStyle name="40 % - zvýraznenie2 5 3 2 2 3" xfId="5660"/>
    <cellStyle name="40 % - zvýraznenie2 5 3 2 2 3 2" xfId="29463"/>
    <cellStyle name="40 % - zvýraznenie2 5 3 2 2 4" xfId="29461"/>
    <cellStyle name="40 % - zvýraznenie2 5 3 2 3" xfId="5661"/>
    <cellStyle name="40 % - zvýraznenie2 5 3 2 3 2" xfId="29464"/>
    <cellStyle name="40 % - zvýraznenie2 5 3 2 4" xfId="5662"/>
    <cellStyle name="40 % - zvýraznenie2 5 3 2 4 2" xfId="29465"/>
    <cellStyle name="40 % - zvýraznenie2 5 3 2 5" xfId="29460"/>
    <cellStyle name="40 % - zvýraznenie2 5 3 3" xfId="5663"/>
    <cellStyle name="40 % - zvýraznenie2 5 3 3 2" xfId="5664"/>
    <cellStyle name="40 % - zvýraznenie2 5 3 3 2 2" xfId="29467"/>
    <cellStyle name="40 % - zvýraznenie2 5 3 3 3" xfId="5665"/>
    <cellStyle name="40 % - zvýraznenie2 5 3 3 3 2" xfId="29468"/>
    <cellStyle name="40 % - zvýraznenie2 5 3 3 4" xfId="29466"/>
    <cellStyle name="40 % - zvýraznenie2 5 3 4" xfId="5666"/>
    <cellStyle name="40 % - zvýraznenie2 5 3 4 2" xfId="29469"/>
    <cellStyle name="40 % - zvýraznenie2 5 3 5" xfId="5667"/>
    <cellStyle name="40 % - zvýraznenie2 5 3 5 2" xfId="29470"/>
    <cellStyle name="40 % - zvýraznenie2 5 3 6" xfId="29459"/>
    <cellStyle name="40 % - zvýraznenie2 5 4" xfId="5668"/>
    <cellStyle name="40 % - zvýraznenie2 5 4 2" xfId="5669"/>
    <cellStyle name="40 % - zvýraznenie2 5 4 2 2" xfId="5670"/>
    <cellStyle name="40 % - zvýraznenie2 5 4 2 2 2" xfId="29473"/>
    <cellStyle name="40 % - zvýraznenie2 5 4 2 3" xfId="5671"/>
    <cellStyle name="40 % - zvýraznenie2 5 4 2 3 2" xfId="29474"/>
    <cellStyle name="40 % - zvýraznenie2 5 4 2 4" xfId="29472"/>
    <cellStyle name="40 % - zvýraznenie2 5 4 3" xfId="5672"/>
    <cellStyle name="40 % - zvýraznenie2 5 4 3 2" xfId="29475"/>
    <cellStyle name="40 % - zvýraznenie2 5 4 4" xfId="5673"/>
    <cellStyle name="40 % - zvýraznenie2 5 4 4 2" xfId="29476"/>
    <cellStyle name="40 % - zvýraznenie2 5 4 5" xfId="29471"/>
    <cellStyle name="40 % - zvýraznenie2 5 5" xfId="5674"/>
    <cellStyle name="40 % - zvýraznenie2 5 5 2" xfId="5675"/>
    <cellStyle name="40 % - zvýraznenie2 5 5 2 2" xfId="5676"/>
    <cellStyle name="40 % - zvýraznenie2 5 5 2 2 2" xfId="29479"/>
    <cellStyle name="40 % - zvýraznenie2 5 5 2 3" xfId="5677"/>
    <cellStyle name="40 % - zvýraznenie2 5 5 2 3 2" xfId="29480"/>
    <cellStyle name="40 % - zvýraznenie2 5 5 2 4" xfId="29478"/>
    <cellStyle name="40 % - zvýraznenie2 5 5 3" xfId="5678"/>
    <cellStyle name="40 % - zvýraznenie2 5 5 3 2" xfId="29481"/>
    <cellStyle name="40 % - zvýraznenie2 5 5 4" xfId="5679"/>
    <cellStyle name="40 % - zvýraznenie2 5 5 4 2" xfId="29482"/>
    <cellStyle name="40 % - zvýraznenie2 5 5 5" xfId="29477"/>
    <cellStyle name="40 % - zvýraznenie2 5 6" xfId="5680"/>
    <cellStyle name="40 % - zvýraznenie2 5 6 2" xfId="5681"/>
    <cellStyle name="40 % - zvýraznenie2 5 6 2 2" xfId="29484"/>
    <cellStyle name="40 % - zvýraznenie2 5 6 3" xfId="5682"/>
    <cellStyle name="40 % - zvýraznenie2 5 6 3 2" xfId="29485"/>
    <cellStyle name="40 % - zvýraznenie2 5 6 4" xfId="29483"/>
    <cellStyle name="40 % - zvýraznenie2 5 7" xfId="5683"/>
    <cellStyle name="40 % - zvýraznenie2 5 7 2" xfId="29486"/>
    <cellStyle name="40 % - zvýraznenie2 5 8" xfId="5684"/>
    <cellStyle name="40 % - zvýraznenie2 5 8 2" xfId="29487"/>
    <cellStyle name="40 % - zvýraznenie2 5 9" xfId="29428"/>
    <cellStyle name="40 % - zvýraznenie2 6" xfId="5685"/>
    <cellStyle name="40 % - zvýraznenie2 6 2" xfId="5686"/>
    <cellStyle name="40 % - zvýraznenie2 6 2 2" xfId="5687"/>
    <cellStyle name="40 % - zvýraznenie2 6 2 2 2" xfId="5688"/>
    <cellStyle name="40 % - zvýraznenie2 6 2 2 2 2" xfId="5689"/>
    <cellStyle name="40 % - zvýraznenie2 6 2 2 2 2 2" xfId="29492"/>
    <cellStyle name="40 % - zvýraznenie2 6 2 2 2 3" xfId="5690"/>
    <cellStyle name="40 % - zvýraznenie2 6 2 2 2 3 2" xfId="29493"/>
    <cellStyle name="40 % - zvýraznenie2 6 2 2 2 4" xfId="29491"/>
    <cellStyle name="40 % - zvýraznenie2 6 2 2 3" xfId="5691"/>
    <cellStyle name="40 % - zvýraznenie2 6 2 2 3 2" xfId="29494"/>
    <cellStyle name="40 % - zvýraznenie2 6 2 2 4" xfId="5692"/>
    <cellStyle name="40 % - zvýraznenie2 6 2 2 4 2" xfId="29495"/>
    <cellStyle name="40 % - zvýraznenie2 6 2 2 5" xfId="29490"/>
    <cellStyle name="40 % - zvýraznenie2 6 2 3" xfId="5693"/>
    <cellStyle name="40 % - zvýraznenie2 6 2 3 2" xfId="5694"/>
    <cellStyle name="40 % - zvýraznenie2 6 2 3 2 2" xfId="29497"/>
    <cellStyle name="40 % - zvýraznenie2 6 2 3 3" xfId="5695"/>
    <cellStyle name="40 % - zvýraznenie2 6 2 3 3 2" xfId="29498"/>
    <cellStyle name="40 % - zvýraznenie2 6 2 3 4" xfId="29496"/>
    <cellStyle name="40 % - zvýraznenie2 6 2 4" xfId="5696"/>
    <cellStyle name="40 % - zvýraznenie2 6 2 4 2" xfId="29499"/>
    <cellStyle name="40 % - zvýraznenie2 6 2 5" xfId="5697"/>
    <cellStyle name="40 % - zvýraznenie2 6 2 5 2" xfId="29500"/>
    <cellStyle name="40 % - zvýraznenie2 6 2 6" xfId="29489"/>
    <cellStyle name="40 % - zvýraznenie2 6 3" xfId="5698"/>
    <cellStyle name="40 % - zvýraznenie2 6 3 2" xfId="5699"/>
    <cellStyle name="40 % - zvýraznenie2 6 3 2 2" xfId="5700"/>
    <cellStyle name="40 % - zvýraznenie2 6 3 2 2 2" xfId="29503"/>
    <cellStyle name="40 % - zvýraznenie2 6 3 2 3" xfId="5701"/>
    <cellStyle name="40 % - zvýraznenie2 6 3 2 3 2" xfId="29504"/>
    <cellStyle name="40 % - zvýraznenie2 6 3 2 4" xfId="29502"/>
    <cellStyle name="40 % - zvýraznenie2 6 3 3" xfId="5702"/>
    <cellStyle name="40 % - zvýraznenie2 6 3 3 2" xfId="29505"/>
    <cellStyle name="40 % - zvýraznenie2 6 3 4" xfId="5703"/>
    <cellStyle name="40 % - zvýraznenie2 6 3 4 2" xfId="29506"/>
    <cellStyle name="40 % - zvýraznenie2 6 3 5" xfId="29501"/>
    <cellStyle name="40 % - zvýraznenie2 6 4" xfId="5704"/>
    <cellStyle name="40 % - zvýraznenie2 6 4 2" xfId="5705"/>
    <cellStyle name="40 % - zvýraznenie2 6 4 2 2" xfId="5706"/>
    <cellStyle name="40 % - zvýraznenie2 6 4 2 2 2" xfId="29509"/>
    <cellStyle name="40 % - zvýraznenie2 6 4 2 3" xfId="5707"/>
    <cellStyle name="40 % - zvýraznenie2 6 4 2 3 2" xfId="29510"/>
    <cellStyle name="40 % - zvýraznenie2 6 4 2 4" xfId="29508"/>
    <cellStyle name="40 % - zvýraznenie2 6 4 3" xfId="5708"/>
    <cellStyle name="40 % - zvýraznenie2 6 4 3 2" xfId="29511"/>
    <cellStyle name="40 % - zvýraznenie2 6 4 4" xfId="5709"/>
    <cellStyle name="40 % - zvýraznenie2 6 4 4 2" xfId="29512"/>
    <cellStyle name="40 % - zvýraznenie2 6 4 5" xfId="29507"/>
    <cellStyle name="40 % - zvýraznenie2 6 5" xfId="5710"/>
    <cellStyle name="40 % - zvýraznenie2 6 5 2" xfId="5711"/>
    <cellStyle name="40 % - zvýraznenie2 6 5 2 2" xfId="29514"/>
    <cellStyle name="40 % - zvýraznenie2 6 5 3" xfId="5712"/>
    <cellStyle name="40 % - zvýraznenie2 6 5 3 2" xfId="29515"/>
    <cellStyle name="40 % - zvýraznenie2 6 5 4" xfId="29513"/>
    <cellStyle name="40 % - zvýraznenie2 6 6" xfId="5713"/>
    <cellStyle name="40 % - zvýraznenie2 6 6 2" xfId="29516"/>
    <cellStyle name="40 % - zvýraznenie2 6 7" xfId="5714"/>
    <cellStyle name="40 % - zvýraznenie2 6 7 2" xfId="29517"/>
    <cellStyle name="40 % - zvýraznenie2 6 8" xfId="29488"/>
    <cellStyle name="40 % - zvýraznenie2 7" xfId="5715"/>
    <cellStyle name="40 % - zvýraznenie2 7 2" xfId="5716"/>
    <cellStyle name="40 % - zvýraznenie2 7 2 2" xfId="5717"/>
    <cellStyle name="40 % - zvýraznenie2 7 2 2 2" xfId="5718"/>
    <cellStyle name="40 % - zvýraznenie2 7 2 2 2 2" xfId="29521"/>
    <cellStyle name="40 % - zvýraznenie2 7 2 2 3" xfId="5719"/>
    <cellStyle name="40 % - zvýraznenie2 7 2 2 3 2" xfId="29522"/>
    <cellStyle name="40 % - zvýraznenie2 7 2 2 4" xfId="29520"/>
    <cellStyle name="40 % - zvýraznenie2 7 2 3" xfId="5720"/>
    <cellStyle name="40 % - zvýraznenie2 7 2 3 2" xfId="29523"/>
    <cellStyle name="40 % - zvýraznenie2 7 2 4" xfId="5721"/>
    <cellStyle name="40 % - zvýraznenie2 7 2 4 2" xfId="29524"/>
    <cellStyle name="40 % - zvýraznenie2 7 2 5" xfId="29519"/>
    <cellStyle name="40 % - zvýraznenie2 7 3" xfId="5722"/>
    <cellStyle name="40 % - zvýraznenie2 7 3 2" xfId="5723"/>
    <cellStyle name="40 % - zvýraznenie2 7 3 2 2" xfId="29526"/>
    <cellStyle name="40 % - zvýraznenie2 7 3 3" xfId="5724"/>
    <cellStyle name="40 % - zvýraznenie2 7 3 3 2" xfId="29527"/>
    <cellStyle name="40 % - zvýraznenie2 7 3 4" xfId="29525"/>
    <cellStyle name="40 % - zvýraznenie2 7 4" xfId="5725"/>
    <cellStyle name="40 % - zvýraznenie2 7 4 2" xfId="29528"/>
    <cellStyle name="40 % - zvýraznenie2 7 5" xfId="5726"/>
    <cellStyle name="40 % - zvýraznenie2 7 5 2" xfId="29529"/>
    <cellStyle name="40 % - zvýraznenie2 7 6" xfId="29518"/>
    <cellStyle name="40 % - zvýraznenie2 8" xfId="5727"/>
    <cellStyle name="40 % - zvýraznenie2 8 2" xfId="5728"/>
    <cellStyle name="40 % - zvýraznenie2 8 2 2" xfId="5729"/>
    <cellStyle name="40 % - zvýraznenie2 8 2 2 2" xfId="29532"/>
    <cellStyle name="40 % - zvýraznenie2 8 2 3" xfId="5730"/>
    <cellStyle name="40 % - zvýraznenie2 8 2 3 2" xfId="29533"/>
    <cellStyle name="40 % - zvýraznenie2 8 2 4" xfId="29531"/>
    <cellStyle name="40 % - zvýraznenie2 8 3" xfId="5731"/>
    <cellStyle name="40 % - zvýraznenie2 8 3 2" xfId="29534"/>
    <cellStyle name="40 % - zvýraznenie2 8 4" xfId="5732"/>
    <cellStyle name="40 % - zvýraznenie2 8 4 2" xfId="29535"/>
    <cellStyle name="40 % - zvýraznenie2 8 5" xfId="29530"/>
    <cellStyle name="40 % - zvýraznenie2 9" xfId="5733"/>
    <cellStyle name="40 % - zvýraznenie2 9 2" xfId="5734"/>
    <cellStyle name="40 % - zvýraznenie2 9 2 2" xfId="5735"/>
    <cellStyle name="40 % - zvýraznenie2 9 2 2 2" xfId="29538"/>
    <cellStyle name="40 % - zvýraznenie2 9 2 3" xfId="5736"/>
    <cellStyle name="40 % - zvýraznenie2 9 2 3 2" xfId="29539"/>
    <cellStyle name="40 % - zvýraznenie2 9 2 4" xfId="29537"/>
    <cellStyle name="40 % - zvýraznenie2 9 3" xfId="5737"/>
    <cellStyle name="40 % - zvýraznenie2 9 3 2" xfId="29540"/>
    <cellStyle name="40 % - zvýraznenie2 9 4" xfId="5738"/>
    <cellStyle name="40 % - zvýraznenie2 9 4 2" xfId="29541"/>
    <cellStyle name="40 % - zvýraznenie2 9 5" xfId="29536"/>
    <cellStyle name="40 % - zvýraznenie3 10" xfId="5739"/>
    <cellStyle name="40 % - zvýraznenie3 11" xfId="5740"/>
    <cellStyle name="40 % - zvýraznenie3 11 2" xfId="5741"/>
    <cellStyle name="40 % - zvýraznenie3 11 2 2" xfId="29543"/>
    <cellStyle name="40 % - zvýraznenie3 11 3" xfId="5742"/>
    <cellStyle name="40 % - zvýraznenie3 11 3 2" xfId="29544"/>
    <cellStyle name="40 % - zvýraznenie3 11 4" xfId="29542"/>
    <cellStyle name="40 % - zvýraznenie3 12" xfId="5743"/>
    <cellStyle name="40 % - zvýraznenie3 12 2" xfId="29545"/>
    <cellStyle name="40 % - zvýraznenie3 2" xfId="5744"/>
    <cellStyle name="40 % - zvýraznenie3 2 10" xfId="5745"/>
    <cellStyle name="40 % - zvýraznenie3 2 10 2" xfId="29547"/>
    <cellStyle name="40 % - zvýraznenie3 2 11" xfId="29546"/>
    <cellStyle name="40 % - zvýraznenie3 2 2" xfId="5746"/>
    <cellStyle name="40 % - zvýraznenie3 2 2 10" xfId="29548"/>
    <cellStyle name="40 % - zvýraznenie3 2 2 2" xfId="5747"/>
    <cellStyle name="40 % - zvýraznenie3 2 2 2 2" xfId="5748"/>
    <cellStyle name="40 % - zvýraznenie3 2 2 2 2 2" xfId="5749"/>
    <cellStyle name="40 % - zvýraznenie3 2 2 2 2 2 2" xfId="5750"/>
    <cellStyle name="40 % - zvýraznenie3 2 2 2 2 2 2 2" xfId="5751"/>
    <cellStyle name="40 % - zvýraznenie3 2 2 2 2 2 2 2 2" xfId="5752"/>
    <cellStyle name="40 % - zvýraznenie3 2 2 2 2 2 2 2 2 2" xfId="29554"/>
    <cellStyle name="40 % - zvýraznenie3 2 2 2 2 2 2 2 3" xfId="5753"/>
    <cellStyle name="40 % - zvýraznenie3 2 2 2 2 2 2 2 3 2" xfId="29555"/>
    <cellStyle name="40 % - zvýraznenie3 2 2 2 2 2 2 2 4" xfId="29553"/>
    <cellStyle name="40 % - zvýraznenie3 2 2 2 2 2 2 3" xfId="5754"/>
    <cellStyle name="40 % - zvýraznenie3 2 2 2 2 2 2 3 2" xfId="29556"/>
    <cellStyle name="40 % - zvýraznenie3 2 2 2 2 2 2 4" xfId="5755"/>
    <cellStyle name="40 % - zvýraznenie3 2 2 2 2 2 2 4 2" xfId="29557"/>
    <cellStyle name="40 % - zvýraznenie3 2 2 2 2 2 2 5" xfId="29552"/>
    <cellStyle name="40 % - zvýraznenie3 2 2 2 2 2 3" xfId="5756"/>
    <cellStyle name="40 % - zvýraznenie3 2 2 2 2 2 3 2" xfId="5757"/>
    <cellStyle name="40 % - zvýraznenie3 2 2 2 2 2 3 2 2" xfId="29559"/>
    <cellStyle name="40 % - zvýraznenie3 2 2 2 2 2 3 3" xfId="5758"/>
    <cellStyle name="40 % - zvýraznenie3 2 2 2 2 2 3 3 2" xfId="29560"/>
    <cellStyle name="40 % - zvýraznenie3 2 2 2 2 2 3 4" xfId="29558"/>
    <cellStyle name="40 % - zvýraznenie3 2 2 2 2 2 4" xfId="5759"/>
    <cellStyle name="40 % - zvýraznenie3 2 2 2 2 2 4 2" xfId="29561"/>
    <cellStyle name="40 % - zvýraznenie3 2 2 2 2 2 5" xfId="5760"/>
    <cellStyle name="40 % - zvýraznenie3 2 2 2 2 2 5 2" xfId="29562"/>
    <cellStyle name="40 % - zvýraznenie3 2 2 2 2 2 6" xfId="29551"/>
    <cellStyle name="40 % - zvýraznenie3 2 2 2 2 3" xfId="5761"/>
    <cellStyle name="40 % - zvýraznenie3 2 2 2 2 3 2" xfId="5762"/>
    <cellStyle name="40 % - zvýraznenie3 2 2 2 2 3 2 2" xfId="5763"/>
    <cellStyle name="40 % - zvýraznenie3 2 2 2 2 3 2 2 2" xfId="29565"/>
    <cellStyle name="40 % - zvýraznenie3 2 2 2 2 3 2 3" xfId="5764"/>
    <cellStyle name="40 % - zvýraznenie3 2 2 2 2 3 2 3 2" xfId="29566"/>
    <cellStyle name="40 % - zvýraznenie3 2 2 2 2 3 2 4" xfId="29564"/>
    <cellStyle name="40 % - zvýraznenie3 2 2 2 2 3 3" xfId="5765"/>
    <cellStyle name="40 % - zvýraznenie3 2 2 2 2 3 3 2" xfId="29567"/>
    <cellStyle name="40 % - zvýraznenie3 2 2 2 2 3 4" xfId="5766"/>
    <cellStyle name="40 % - zvýraznenie3 2 2 2 2 3 4 2" xfId="29568"/>
    <cellStyle name="40 % - zvýraznenie3 2 2 2 2 3 5" xfId="29563"/>
    <cellStyle name="40 % - zvýraznenie3 2 2 2 2 4" xfId="5767"/>
    <cellStyle name="40 % - zvýraznenie3 2 2 2 2 4 2" xfId="5768"/>
    <cellStyle name="40 % - zvýraznenie3 2 2 2 2 4 2 2" xfId="5769"/>
    <cellStyle name="40 % - zvýraznenie3 2 2 2 2 4 2 2 2" xfId="29571"/>
    <cellStyle name="40 % - zvýraznenie3 2 2 2 2 4 2 3" xfId="5770"/>
    <cellStyle name="40 % - zvýraznenie3 2 2 2 2 4 2 3 2" xfId="29572"/>
    <cellStyle name="40 % - zvýraznenie3 2 2 2 2 4 2 4" xfId="29570"/>
    <cellStyle name="40 % - zvýraznenie3 2 2 2 2 4 3" xfId="5771"/>
    <cellStyle name="40 % - zvýraznenie3 2 2 2 2 4 3 2" xfId="29573"/>
    <cellStyle name="40 % - zvýraznenie3 2 2 2 2 4 4" xfId="5772"/>
    <cellStyle name="40 % - zvýraznenie3 2 2 2 2 4 4 2" xfId="29574"/>
    <cellStyle name="40 % - zvýraznenie3 2 2 2 2 4 5" xfId="29569"/>
    <cellStyle name="40 % - zvýraznenie3 2 2 2 2 5" xfId="5773"/>
    <cellStyle name="40 % - zvýraznenie3 2 2 2 2 5 2" xfId="5774"/>
    <cellStyle name="40 % - zvýraznenie3 2 2 2 2 5 2 2" xfId="29576"/>
    <cellStyle name="40 % - zvýraznenie3 2 2 2 2 5 3" xfId="5775"/>
    <cellStyle name="40 % - zvýraznenie3 2 2 2 2 5 3 2" xfId="29577"/>
    <cellStyle name="40 % - zvýraznenie3 2 2 2 2 5 4" xfId="29575"/>
    <cellStyle name="40 % - zvýraznenie3 2 2 2 2 6" xfId="5776"/>
    <cellStyle name="40 % - zvýraznenie3 2 2 2 2 6 2" xfId="29578"/>
    <cellStyle name="40 % - zvýraznenie3 2 2 2 2 7" xfId="5777"/>
    <cellStyle name="40 % - zvýraznenie3 2 2 2 2 7 2" xfId="29579"/>
    <cellStyle name="40 % - zvýraznenie3 2 2 2 2 8" xfId="29550"/>
    <cellStyle name="40 % - zvýraznenie3 2 2 2 3" xfId="5778"/>
    <cellStyle name="40 % - zvýraznenie3 2 2 2 3 2" xfId="5779"/>
    <cellStyle name="40 % - zvýraznenie3 2 2 2 3 2 2" xfId="5780"/>
    <cellStyle name="40 % - zvýraznenie3 2 2 2 3 2 2 2" xfId="5781"/>
    <cellStyle name="40 % - zvýraznenie3 2 2 2 3 2 2 2 2" xfId="29583"/>
    <cellStyle name="40 % - zvýraznenie3 2 2 2 3 2 2 3" xfId="5782"/>
    <cellStyle name="40 % - zvýraznenie3 2 2 2 3 2 2 3 2" xfId="29584"/>
    <cellStyle name="40 % - zvýraznenie3 2 2 2 3 2 2 4" xfId="29582"/>
    <cellStyle name="40 % - zvýraznenie3 2 2 2 3 2 3" xfId="5783"/>
    <cellStyle name="40 % - zvýraznenie3 2 2 2 3 2 3 2" xfId="29585"/>
    <cellStyle name="40 % - zvýraznenie3 2 2 2 3 2 4" xfId="5784"/>
    <cellStyle name="40 % - zvýraznenie3 2 2 2 3 2 4 2" xfId="29586"/>
    <cellStyle name="40 % - zvýraznenie3 2 2 2 3 2 5" xfId="29581"/>
    <cellStyle name="40 % - zvýraznenie3 2 2 2 3 3" xfId="5785"/>
    <cellStyle name="40 % - zvýraznenie3 2 2 2 3 3 2" xfId="5786"/>
    <cellStyle name="40 % - zvýraznenie3 2 2 2 3 3 2 2" xfId="29588"/>
    <cellStyle name="40 % - zvýraznenie3 2 2 2 3 3 3" xfId="5787"/>
    <cellStyle name="40 % - zvýraznenie3 2 2 2 3 3 3 2" xfId="29589"/>
    <cellStyle name="40 % - zvýraznenie3 2 2 2 3 3 4" xfId="29587"/>
    <cellStyle name="40 % - zvýraznenie3 2 2 2 3 4" xfId="5788"/>
    <cellStyle name="40 % - zvýraznenie3 2 2 2 3 4 2" xfId="29590"/>
    <cellStyle name="40 % - zvýraznenie3 2 2 2 3 5" xfId="5789"/>
    <cellStyle name="40 % - zvýraznenie3 2 2 2 3 5 2" xfId="29591"/>
    <cellStyle name="40 % - zvýraznenie3 2 2 2 3 6" xfId="29580"/>
    <cellStyle name="40 % - zvýraznenie3 2 2 2 4" xfId="5790"/>
    <cellStyle name="40 % - zvýraznenie3 2 2 2 4 2" xfId="5791"/>
    <cellStyle name="40 % - zvýraznenie3 2 2 2 4 2 2" xfId="5792"/>
    <cellStyle name="40 % - zvýraznenie3 2 2 2 4 2 2 2" xfId="29594"/>
    <cellStyle name="40 % - zvýraznenie3 2 2 2 4 2 3" xfId="5793"/>
    <cellStyle name="40 % - zvýraznenie3 2 2 2 4 2 3 2" xfId="29595"/>
    <cellStyle name="40 % - zvýraznenie3 2 2 2 4 2 4" xfId="29593"/>
    <cellStyle name="40 % - zvýraznenie3 2 2 2 4 3" xfId="5794"/>
    <cellStyle name="40 % - zvýraznenie3 2 2 2 4 3 2" xfId="29596"/>
    <cellStyle name="40 % - zvýraznenie3 2 2 2 4 4" xfId="5795"/>
    <cellStyle name="40 % - zvýraznenie3 2 2 2 4 4 2" xfId="29597"/>
    <cellStyle name="40 % - zvýraznenie3 2 2 2 4 5" xfId="29592"/>
    <cellStyle name="40 % - zvýraznenie3 2 2 2 5" xfId="5796"/>
    <cellStyle name="40 % - zvýraznenie3 2 2 2 5 2" xfId="5797"/>
    <cellStyle name="40 % - zvýraznenie3 2 2 2 5 2 2" xfId="5798"/>
    <cellStyle name="40 % - zvýraznenie3 2 2 2 5 2 2 2" xfId="29600"/>
    <cellStyle name="40 % - zvýraznenie3 2 2 2 5 2 3" xfId="5799"/>
    <cellStyle name="40 % - zvýraznenie3 2 2 2 5 2 3 2" xfId="29601"/>
    <cellStyle name="40 % - zvýraznenie3 2 2 2 5 2 4" xfId="29599"/>
    <cellStyle name="40 % - zvýraznenie3 2 2 2 5 3" xfId="5800"/>
    <cellStyle name="40 % - zvýraznenie3 2 2 2 5 3 2" xfId="29602"/>
    <cellStyle name="40 % - zvýraznenie3 2 2 2 5 4" xfId="5801"/>
    <cellStyle name="40 % - zvýraznenie3 2 2 2 5 4 2" xfId="29603"/>
    <cellStyle name="40 % - zvýraznenie3 2 2 2 5 5" xfId="29598"/>
    <cellStyle name="40 % - zvýraznenie3 2 2 2 6" xfId="5802"/>
    <cellStyle name="40 % - zvýraznenie3 2 2 2 6 2" xfId="5803"/>
    <cellStyle name="40 % - zvýraznenie3 2 2 2 6 2 2" xfId="29605"/>
    <cellStyle name="40 % - zvýraznenie3 2 2 2 6 3" xfId="5804"/>
    <cellStyle name="40 % - zvýraznenie3 2 2 2 6 3 2" xfId="29606"/>
    <cellStyle name="40 % - zvýraznenie3 2 2 2 6 4" xfId="29604"/>
    <cellStyle name="40 % - zvýraznenie3 2 2 2 7" xfId="5805"/>
    <cellStyle name="40 % - zvýraznenie3 2 2 2 7 2" xfId="29607"/>
    <cellStyle name="40 % - zvýraznenie3 2 2 2 8" xfId="5806"/>
    <cellStyle name="40 % - zvýraznenie3 2 2 2 8 2" xfId="29608"/>
    <cellStyle name="40 % - zvýraznenie3 2 2 2 9" xfId="29549"/>
    <cellStyle name="40 % - zvýraznenie3 2 2 3" xfId="5807"/>
    <cellStyle name="40 % - zvýraznenie3 2 2 3 2" xfId="5808"/>
    <cellStyle name="40 % - zvýraznenie3 2 2 3 2 2" xfId="5809"/>
    <cellStyle name="40 % - zvýraznenie3 2 2 3 2 2 2" xfId="5810"/>
    <cellStyle name="40 % - zvýraznenie3 2 2 3 2 2 2 2" xfId="5811"/>
    <cellStyle name="40 % - zvýraznenie3 2 2 3 2 2 2 2 2" xfId="29613"/>
    <cellStyle name="40 % - zvýraznenie3 2 2 3 2 2 2 3" xfId="5812"/>
    <cellStyle name="40 % - zvýraznenie3 2 2 3 2 2 2 3 2" xfId="29614"/>
    <cellStyle name="40 % - zvýraznenie3 2 2 3 2 2 2 4" xfId="29612"/>
    <cellStyle name="40 % - zvýraznenie3 2 2 3 2 2 3" xfId="5813"/>
    <cellStyle name="40 % - zvýraznenie3 2 2 3 2 2 3 2" xfId="29615"/>
    <cellStyle name="40 % - zvýraznenie3 2 2 3 2 2 4" xfId="5814"/>
    <cellStyle name="40 % - zvýraznenie3 2 2 3 2 2 4 2" xfId="29616"/>
    <cellStyle name="40 % - zvýraznenie3 2 2 3 2 2 5" xfId="29611"/>
    <cellStyle name="40 % - zvýraznenie3 2 2 3 2 3" xfId="5815"/>
    <cellStyle name="40 % - zvýraznenie3 2 2 3 2 3 2" xfId="5816"/>
    <cellStyle name="40 % - zvýraznenie3 2 2 3 2 3 2 2" xfId="29618"/>
    <cellStyle name="40 % - zvýraznenie3 2 2 3 2 3 3" xfId="5817"/>
    <cellStyle name="40 % - zvýraznenie3 2 2 3 2 3 3 2" xfId="29619"/>
    <cellStyle name="40 % - zvýraznenie3 2 2 3 2 3 4" xfId="29617"/>
    <cellStyle name="40 % - zvýraznenie3 2 2 3 2 4" xfId="5818"/>
    <cellStyle name="40 % - zvýraznenie3 2 2 3 2 4 2" xfId="29620"/>
    <cellStyle name="40 % - zvýraznenie3 2 2 3 2 5" xfId="5819"/>
    <cellStyle name="40 % - zvýraznenie3 2 2 3 2 5 2" xfId="29621"/>
    <cellStyle name="40 % - zvýraznenie3 2 2 3 2 6" xfId="29610"/>
    <cellStyle name="40 % - zvýraznenie3 2 2 3 3" xfId="5820"/>
    <cellStyle name="40 % - zvýraznenie3 2 2 3 3 2" xfId="5821"/>
    <cellStyle name="40 % - zvýraznenie3 2 2 3 3 2 2" xfId="5822"/>
    <cellStyle name="40 % - zvýraznenie3 2 2 3 3 2 2 2" xfId="29624"/>
    <cellStyle name="40 % - zvýraznenie3 2 2 3 3 2 3" xfId="5823"/>
    <cellStyle name="40 % - zvýraznenie3 2 2 3 3 2 3 2" xfId="29625"/>
    <cellStyle name="40 % - zvýraznenie3 2 2 3 3 2 4" xfId="29623"/>
    <cellStyle name="40 % - zvýraznenie3 2 2 3 3 3" xfId="5824"/>
    <cellStyle name="40 % - zvýraznenie3 2 2 3 3 3 2" xfId="29626"/>
    <cellStyle name="40 % - zvýraznenie3 2 2 3 3 4" xfId="5825"/>
    <cellStyle name="40 % - zvýraznenie3 2 2 3 3 4 2" xfId="29627"/>
    <cellStyle name="40 % - zvýraznenie3 2 2 3 3 5" xfId="29622"/>
    <cellStyle name="40 % - zvýraznenie3 2 2 3 4" xfId="5826"/>
    <cellStyle name="40 % - zvýraznenie3 2 2 3 4 2" xfId="5827"/>
    <cellStyle name="40 % - zvýraznenie3 2 2 3 4 2 2" xfId="5828"/>
    <cellStyle name="40 % - zvýraznenie3 2 2 3 4 2 2 2" xfId="29630"/>
    <cellStyle name="40 % - zvýraznenie3 2 2 3 4 2 3" xfId="5829"/>
    <cellStyle name="40 % - zvýraznenie3 2 2 3 4 2 3 2" xfId="29631"/>
    <cellStyle name="40 % - zvýraznenie3 2 2 3 4 2 4" xfId="29629"/>
    <cellStyle name="40 % - zvýraznenie3 2 2 3 4 3" xfId="5830"/>
    <cellStyle name="40 % - zvýraznenie3 2 2 3 4 3 2" xfId="29632"/>
    <cellStyle name="40 % - zvýraznenie3 2 2 3 4 4" xfId="5831"/>
    <cellStyle name="40 % - zvýraznenie3 2 2 3 4 4 2" xfId="29633"/>
    <cellStyle name="40 % - zvýraznenie3 2 2 3 4 5" xfId="29628"/>
    <cellStyle name="40 % - zvýraznenie3 2 2 3 5" xfId="5832"/>
    <cellStyle name="40 % - zvýraznenie3 2 2 3 5 2" xfId="5833"/>
    <cellStyle name="40 % - zvýraznenie3 2 2 3 5 2 2" xfId="29635"/>
    <cellStyle name="40 % - zvýraznenie3 2 2 3 5 3" xfId="5834"/>
    <cellStyle name="40 % - zvýraznenie3 2 2 3 5 3 2" xfId="29636"/>
    <cellStyle name="40 % - zvýraznenie3 2 2 3 5 4" xfId="29634"/>
    <cellStyle name="40 % - zvýraznenie3 2 2 3 6" xfId="5835"/>
    <cellStyle name="40 % - zvýraznenie3 2 2 3 6 2" xfId="29637"/>
    <cellStyle name="40 % - zvýraznenie3 2 2 3 7" xfId="5836"/>
    <cellStyle name="40 % - zvýraznenie3 2 2 3 7 2" xfId="29638"/>
    <cellStyle name="40 % - zvýraznenie3 2 2 3 8" xfId="29609"/>
    <cellStyle name="40 % - zvýraznenie3 2 2 4" xfId="5837"/>
    <cellStyle name="40 % - zvýraznenie3 2 2 4 2" xfId="5838"/>
    <cellStyle name="40 % - zvýraznenie3 2 2 4 2 2" xfId="5839"/>
    <cellStyle name="40 % - zvýraznenie3 2 2 4 2 2 2" xfId="5840"/>
    <cellStyle name="40 % - zvýraznenie3 2 2 4 2 2 2 2" xfId="29642"/>
    <cellStyle name="40 % - zvýraznenie3 2 2 4 2 2 3" xfId="5841"/>
    <cellStyle name="40 % - zvýraznenie3 2 2 4 2 2 3 2" xfId="29643"/>
    <cellStyle name="40 % - zvýraznenie3 2 2 4 2 2 4" xfId="29641"/>
    <cellStyle name="40 % - zvýraznenie3 2 2 4 2 3" xfId="5842"/>
    <cellStyle name="40 % - zvýraznenie3 2 2 4 2 3 2" xfId="29644"/>
    <cellStyle name="40 % - zvýraznenie3 2 2 4 2 4" xfId="5843"/>
    <cellStyle name="40 % - zvýraznenie3 2 2 4 2 4 2" xfId="29645"/>
    <cellStyle name="40 % - zvýraznenie3 2 2 4 2 5" xfId="29640"/>
    <cellStyle name="40 % - zvýraznenie3 2 2 4 3" xfId="5844"/>
    <cellStyle name="40 % - zvýraznenie3 2 2 4 3 2" xfId="5845"/>
    <cellStyle name="40 % - zvýraznenie3 2 2 4 3 2 2" xfId="29647"/>
    <cellStyle name="40 % - zvýraznenie3 2 2 4 3 3" xfId="5846"/>
    <cellStyle name="40 % - zvýraznenie3 2 2 4 3 3 2" xfId="29648"/>
    <cellStyle name="40 % - zvýraznenie3 2 2 4 3 4" xfId="29646"/>
    <cellStyle name="40 % - zvýraznenie3 2 2 4 4" xfId="5847"/>
    <cellStyle name="40 % - zvýraznenie3 2 2 4 4 2" xfId="29649"/>
    <cellStyle name="40 % - zvýraznenie3 2 2 4 5" xfId="5848"/>
    <cellStyle name="40 % - zvýraznenie3 2 2 4 5 2" xfId="29650"/>
    <cellStyle name="40 % - zvýraznenie3 2 2 4 6" xfId="29639"/>
    <cellStyle name="40 % - zvýraznenie3 2 2 5" xfId="5849"/>
    <cellStyle name="40 % - zvýraznenie3 2 2 5 2" xfId="5850"/>
    <cellStyle name="40 % - zvýraznenie3 2 2 5 2 2" xfId="5851"/>
    <cellStyle name="40 % - zvýraznenie3 2 2 5 2 2 2" xfId="29653"/>
    <cellStyle name="40 % - zvýraznenie3 2 2 5 2 3" xfId="5852"/>
    <cellStyle name="40 % - zvýraznenie3 2 2 5 2 3 2" xfId="29654"/>
    <cellStyle name="40 % - zvýraznenie3 2 2 5 2 4" xfId="29652"/>
    <cellStyle name="40 % - zvýraznenie3 2 2 5 3" xfId="5853"/>
    <cellStyle name="40 % - zvýraznenie3 2 2 5 3 2" xfId="29655"/>
    <cellStyle name="40 % - zvýraznenie3 2 2 5 4" xfId="5854"/>
    <cellStyle name="40 % - zvýraznenie3 2 2 5 4 2" xfId="29656"/>
    <cellStyle name="40 % - zvýraznenie3 2 2 5 5" xfId="29651"/>
    <cellStyle name="40 % - zvýraznenie3 2 2 6" xfId="5855"/>
    <cellStyle name="40 % - zvýraznenie3 2 2 6 2" xfId="5856"/>
    <cellStyle name="40 % - zvýraznenie3 2 2 6 2 2" xfId="5857"/>
    <cellStyle name="40 % - zvýraznenie3 2 2 6 2 2 2" xfId="29659"/>
    <cellStyle name="40 % - zvýraznenie3 2 2 6 2 3" xfId="5858"/>
    <cellStyle name="40 % - zvýraznenie3 2 2 6 2 3 2" xfId="29660"/>
    <cellStyle name="40 % - zvýraznenie3 2 2 6 2 4" xfId="29658"/>
    <cellStyle name="40 % - zvýraznenie3 2 2 6 3" xfId="5859"/>
    <cellStyle name="40 % - zvýraznenie3 2 2 6 3 2" xfId="29661"/>
    <cellStyle name="40 % - zvýraznenie3 2 2 6 4" xfId="5860"/>
    <cellStyle name="40 % - zvýraznenie3 2 2 6 4 2" xfId="29662"/>
    <cellStyle name="40 % - zvýraznenie3 2 2 6 5" xfId="29657"/>
    <cellStyle name="40 % - zvýraznenie3 2 2 7" xfId="5861"/>
    <cellStyle name="40 % - zvýraznenie3 2 2 7 2" xfId="5862"/>
    <cellStyle name="40 % - zvýraznenie3 2 2 7 2 2" xfId="29664"/>
    <cellStyle name="40 % - zvýraznenie3 2 2 7 3" xfId="5863"/>
    <cellStyle name="40 % - zvýraznenie3 2 2 7 3 2" xfId="29665"/>
    <cellStyle name="40 % - zvýraznenie3 2 2 7 4" xfId="29663"/>
    <cellStyle name="40 % - zvýraznenie3 2 2 8" xfId="5864"/>
    <cellStyle name="40 % - zvýraznenie3 2 2 8 2" xfId="29666"/>
    <cellStyle name="40 % - zvýraznenie3 2 2 9" xfId="5865"/>
    <cellStyle name="40 % - zvýraznenie3 2 2 9 2" xfId="29667"/>
    <cellStyle name="40 % - zvýraznenie3 2 3" xfId="5866"/>
    <cellStyle name="40 % - zvýraznenie3 2 3 2" xfId="5867"/>
    <cellStyle name="40 % - zvýraznenie3 2 3 2 2" xfId="5868"/>
    <cellStyle name="40 % - zvýraznenie3 2 3 2 2 2" xfId="5869"/>
    <cellStyle name="40 % - zvýraznenie3 2 3 2 2 2 2" xfId="5870"/>
    <cellStyle name="40 % - zvýraznenie3 2 3 2 2 2 2 2" xfId="5871"/>
    <cellStyle name="40 % - zvýraznenie3 2 3 2 2 2 2 2 2" xfId="29673"/>
    <cellStyle name="40 % - zvýraznenie3 2 3 2 2 2 2 3" xfId="5872"/>
    <cellStyle name="40 % - zvýraznenie3 2 3 2 2 2 2 3 2" xfId="29674"/>
    <cellStyle name="40 % - zvýraznenie3 2 3 2 2 2 2 4" xfId="29672"/>
    <cellStyle name="40 % - zvýraznenie3 2 3 2 2 2 3" xfId="5873"/>
    <cellStyle name="40 % - zvýraznenie3 2 3 2 2 2 3 2" xfId="29675"/>
    <cellStyle name="40 % - zvýraznenie3 2 3 2 2 2 4" xfId="5874"/>
    <cellStyle name="40 % - zvýraznenie3 2 3 2 2 2 4 2" xfId="29676"/>
    <cellStyle name="40 % - zvýraznenie3 2 3 2 2 2 5" xfId="29671"/>
    <cellStyle name="40 % - zvýraznenie3 2 3 2 2 3" xfId="5875"/>
    <cellStyle name="40 % - zvýraznenie3 2 3 2 2 3 2" xfId="5876"/>
    <cellStyle name="40 % - zvýraznenie3 2 3 2 2 3 2 2" xfId="29678"/>
    <cellStyle name="40 % - zvýraznenie3 2 3 2 2 3 3" xfId="5877"/>
    <cellStyle name="40 % - zvýraznenie3 2 3 2 2 3 3 2" xfId="29679"/>
    <cellStyle name="40 % - zvýraznenie3 2 3 2 2 3 4" xfId="29677"/>
    <cellStyle name="40 % - zvýraznenie3 2 3 2 2 4" xfId="5878"/>
    <cellStyle name="40 % - zvýraznenie3 2 3 2 2 4 2" xfId="29680"/>
    <cellStyle name="40 % - zvýraznenie3 2 3 2 2 5" xfId="5879"/>
    <cellStyle name="40 % - zvýraznenie3 2 3 2 2 5 2" xfId="29681"/>
    <cellStyle name="40 % - zvýraznenie3 2 3 2 2 6" xfId="29670"/>
    <cellStyle name="40 % - zvýraznenie3 2 3 2 3" xfId="5880"/>
    <cellStyle name="40 % - zvýraznenie3 2 3 2 3 2" xfId="5881"/>
    <cellStyle name="40 % - zvýraznenie3 2 3 2 3 2 2" xfId="5882"/>
    <cellStyle name="40 % - zvýraznenie3 2 3 2 3 2 2 2" xfId="29684"/>
    <cellStyle name="40 % - zvýraznenie3 2 3 2 3 2 3" xfId="5883"/>
    <cellStyle name="40 % - zvýraznenie3 2 3 2 3 2 3 2" xfId="29685"/>
    <cellStyle name="40 % - zvýraznenie3 2 3 2 3 2 4" xfId="29683"/>
    <cellStyle name="40 % - zvýraznenie3 2 3 2 3 3" xfId="5884"/>
    <cellStyle name="40 % - zvýraznenie3 2 3 2 3 3 2" xfId="29686"/>
    <cellStyle name="40 % - zvýraznenie3 2 3 2 3 4" xfId="5885"/>
    <cellStyle name="40 % - zvýraznenie3 2 3 2 3 4 2" xfId="29687"/>
    <cellStyle name="40 % - zvýraznenie3 2 3 2 3 5" xfId="29682"/>
    <cellStyle name="40 % - zvýraznenie3 2 3 2 4" xfId="5886"/>
    <cellStyle name="40 % - zvýraznenie3 2 3 2 4 2" xfId="5887"/>
    <cellStyle name="40 % - zvýraznenie3 2 3 2 4 2 2" xfId="5888"/>
    <cellStyle name="40 % - zvýraznenie3 2 3 2 4 2 2 2" xfId="29690"/>
    <cellStyle name="40 % - zvýraznenie3 2 3 2 4 2 3" xfId="5889"/>
    <cellStyle name="40 % - zvýraznenie3 2 3 2 4 2 3 2" xfId="29691"/>
    <cellStyle name="40 % - zvýraznenie3 2 3 2 4 2 4" xfId="29689"/>
    <cellStyle name="40 % - zvýraznenie3 2 3 2 4 3" xfId="5890"/>
    <cellStyle name="40 % - zvýraznenie3 2 3 2 4 3 2" xfId="29692"/>
    <cellStyle name="40 % - zvýraznenie3 2 3 2 4 4" xfId="5891"/>
    <cellStyle name="40 % - zvýraznenie3 2 3 2 4 4 2" xfId="29693"/>
    <cellStyle name="40 % - zvýraznenie3 2 3 2 4 5" xfId="29688"/>
    <cellStyle name="40 % - zvýraznenie3 2 3 2 5" xfId="5892"/>
    <cellStyle name="40 % - zvýraznenie3 2 3 2 5 2" xfId="5893"/>
    <cellStyle name="40 % - zvýraznenie3 2 3 2 5 2 2" xfId="29695"/>
    <cellStyle name="40 % - zvýraznenie3 2 3 2 5 3" xfId="5894"/>
    <cellStyle name="40 % - zvýraznenie3 2 3 2 5 3 2" xfId="29696"/>
    <cellStyle name="40 % - zvýraznenie3 2 3 2 5 4" xfId="29694"/>
    <cellStyle name="40 % - zvýraznenie3 2 3 2 6" xfId="5895"/>
    <cellStyle name="40 % - zvýraznenie3 2 3 2 6 2" xfId="29697"/>
    <cellStyle name="40 % - zvýraznenie3 2 3 2 7" xfId="5896"/>
    <cellStyle name="40 % - zvýraznenie3 2 3 2 7 2" xfId="29698"/>
    <cellStyle name="40 % - zvýraznenie3 2 3 2 8" xfId="29669"/>
    <cellStyle name="40 % - zvýraznenie3 2 3 3" xfId="5897"/>
    <cellStyle name="40 % - zvýraznenie3 2 3 3 2" xfId="5898"/>
    <cellStyle name="40 % - zvýraznenie3 2 3 3 2 2" xfId="5899"/>
    <cellStyle name="40 % - zvýraznenie3 2 3 3 2 2 2" xfId="5900"/>
    <cellStyle name="40 % - zvýraznenie3 2 3 3 2 2 2 2" xfId="29702"/>
    <cellStyle name="40 % - zvýraznenie3 2 3 3 2 2 3" xfId="5901"/>
    <cellStyle name="40 % - zvýraznenie3 2 3 3 2 2 3 2" xfId="29703"/>
    <cellStyle name="40 % - zvýraznenie3 2 3 3 2 2 4" xfId="29701"/>
    <cellStyle name="40 % - zvýraznenie3 2 3 3 2 3" xfId="5902"/>
    <cellStyle name="40 % - zvýraznenie3 2 3 3 2 3 2" xfId="29704"/>
    <cellStyle name="40 % - zvýraznenie3 2 3 3 2 4" xfId="5903"/>
    <cellStyle name="40 % - zvýraznenie3 2 3 3 2 4 2" xfId="29705"/>
    <cellStyle name="40 % - zvýraznenie3 2 3 3 2 5" xfId="29700"/>
    <cellStyle name="40 % - zvýraznenie3 2 3 3 3" xfId="5904"/>
    <cellStyle name="40 % - zvýraznenie3 2 3 3 3 2" xfId="5905"/>
    <cellStyle name="40 % - zvýraznenie3 2 3 3 3 2 2" xfId="29707"/>
    <cellStyle name="40 % - zvýraznenie3 2 3 3 3 3" xfId="5906"/>
    <cellStyle name="40 % - zvýraznenie3 2 3 3 3 3 2" xfId="29708"/>
    <cellStyle name="40 % - zvýraznenie3 2 3 3 3 4" xfId="29706"/>
    <cellStyle name="40 % - zvýraznenie3 2 3 3 4" xfId="5907"/>
    <cellStyle name="40 % - zvýraznenie3 2 3 3 4 2" xfId="29709"/>
    <cellStyle name="40 % - zvýraznenie3 2 3 3 5" xfId="5908"/>
    <cellStyle name="40 % - zvýraznenie3 2 3 3 5 2" xfId="29710"/>
    <cellStyle name="40 % - zvýraznenie3 2 3 3 6" xfId="29699"/>
    <cellStyle name="40 % - zvýraznenie3 2 3 4" xfId="5909"/>
    <cellStyle name="40 % - zvýraznenie3 2 3 4 2" xfId="5910"/>
    <cellStyle name="40 % - zvýraznenie3 2 3 4 2 2" xfId="5911"/>
    <cellStyle name="40 % - zvýraznenie3 2 3 4 2 2 2" xfId="29713"/>
    <cellStyle name="40 % - zvýraznenie3 2 3 4 2 3" xfId="5912"/>
    <cellStyle name="40 % - zvýraznenie3 2 3 4 2 3 2" xfId="29714"/>
    <cellStyle name="40 % - zvýraznenie3 2 3 4 2 4" xfId="29712"/>
    <cellStyle name="40 % - zvýraznenie3 2 3 4 3" xfId="5913"/>
    <cellStyle name="40 % - zvýraznenie3 2 3 4 3 2" xfId="29715"/>
    <cellStyle name="40 % - zvýraznenie3 2 3 4 4" xfId="5914"/>
    <cellStyle name="40 % - zvýraznenie3 2 3 4 4 2" xfId="29716"/>
    <cellStyle name="40 % - zvýraznenie3 2 3 4 5" xfId="29711"/>
    <cellStyle name="40 % - zvýraznenie3 2 3 5" xfId="5915"/>
    <cellStyle name="40 % - zvýraznenie3 2 3 5 2" xfId="5916"/>
    <cellStyle name="40 % - zvýraznenie3 2 3 5 2 2" xfId="5917"/>
    <cellStyle name="40 % - zvýraznenie3 2 3 5 2 2 2" xfId="29719"/>
    <cellStyle name="40 % - zvýraznenie3 2 3 5 2 3" xfId="5918"/>
    <cellStyle name="40 % - zvýraznenie3 2 3 5 2 3 2" xfId="29720"/>
    <cellStyle name="40 % - zvýraznenie3 2 3 5 2 4" xfId="29718"/>
    <cellStyle name="40 % - zvýraznenie3 2 3 5 3" xfId="5919"/>
    <cellStyle name="40 % - zvýraznenie3 2 3 5 3 2" xfId="29721"/>
    <cellStyle name="40 % - zvýraznenie3 2 3 5 4" xfId="5920"/>
    <cellStyle name="40 % - zvýraznenie3 2 3 5 4 2" xfId="29722"/>
    <cellStyle name="40 % - zvýraznenie3 2 3 5 5" xfId="29717"/>
    <cellStyle name="40 % - zvýraznenie3 2 3 6" xfId="5921"/>
    <cellStyle name="40 % - zvýraznenie3 2 3 6 2" xfId="5922"/>
    <cellStyle name="40 % - zvýraznenie3 2 3 6 2 2" xfId="29724"/>
    <cellStyle name="40 % - zvýraznenie3 2 3 6 3" xfId="5923"/>
    <cellStyle name="40 % - zvýraznenie3 2 3 6 3 2" xfId="29725"/>
    <cellStyle name="40 % - zvýraznenie3 2 3 6 4" xfId="29723"/>
    <cellStyle name="40 % - zvýraznenie3 2 3 7" xfId="5924"/>
    <cellStyle name="40 % - zvýraznenie3 2 3 7 2" xfId="29726"/>
    <cellStyle name="40 % - zvýraznenie3 2 3 8" xfId="5925"/>
    <cellStyle name="40 % - zvýraznenie3 2 3 8 2" xfId="29727"/>
    <cellStyle name="40 % - zvýraznenie3 2 3 9" xfId="29668"/>
    <cellStyle name="40 % - zvýraznenie3 2 4" xfId="5926"/>
    <cellStyle name="40 % - zvýraznenie3 2 4 2" xfId="5927"/>
    <cellStyle name="40 % - zvýraznenie3 2 4 2 2" xfId="5928"/>
    <cellStyle name="40 % - zvýraznenie3 2 4 2 2 2" xfId="5929"/>
    <cellStyle name="40 % - zvýraznenie3 2 4 2 2 2 2" xfId="5930"/>
    <cellStyle name="40 % - zvýraznenie3 2 4 2 2 2 2 2" xfId="29732"/>
    <cellStyle name="40 % - zvýraznenie3 2 4 2 2 2 3" xfId="5931"/>
    <cellStyle name="40 % - zvýraznenie3 2 4 2 2 2 3 2" xfId="29733"/>
    <cellStyle name="40 % - zvýraznenie3 2 4 2 2 2 4" xfId="29731"/>
    <cellStyle name="40 % - zvýraznenie3 2 4 2 2 3" xfId="5932"/>
    <cellStyle name="40 % - zvýraznenie3 2 4 2 2 3 2" xfId="29734"/>
    <cellStyle name="40 % - zvýraznenie3 2 4 2 2 4" xfId="5933"/>
    <cellStyle name="40 % - zvýraznenie3 2 4 2 2 4 2" xfId="29735"/>
    <cellStyle name="40 % - zvýraznenie3 2 4 2 2 5" xfId="29730"/>
    <cellStyle name="40 % - zvýraznenie3 2 4 2 3" xfId="5934"/>
    <cellStyle name="40 % - zvýraznenie3 2 4 2 3 2" xfId="5935"/>
    <cellStyle name="40 % - zvýraznenie3 2 4 2 3 2 2" xfId="29737"/>
    <cellStyle name="40 % - zvýraznenie3 2 4 2 3 3" xfId="5936"/>
    <cellStyle name="40 % - zvýraznenie3 2 4 2 3 3 2" xfId="29738"/>
    <cellStyle name="40 % - zvýraznenie3 2 4 2 3 4" xfId="29736"/>
    <cellStyle name="40 % - zvýraznenie3 2 4 2 4" xfId="5937"/>
    <cellStyle name="40 % - zvýraznenie3 2 4 2 4 2" xfId="29739"/>
    <cellStyle name="40 % - zvýraznenie3 2 4 2 5" xfId="5938"/>
    <cellStyle name="40 % - zvýraznenie3 2 4 2 5 2" xfId="29740"/>
    <cellStyle name="40 % - zvýraznenie3 2 4 2 6" xfId="29729"/>
    <cellStyle name="40 % - zvýraznenie3 2 4 3" xfId="5939"/>
    <cellStyle name="40 % - zvýraznenie3 2 4 3 2" xfId="5940"/>
    <cellStyle name="40 % - zvýraznenie3 2 4 3 2 2" xfId="5941"/>
    <cellStyle name="40 % - zvýraznenie3 2 4 3 2 2 2" xfId="29743"/>
    <cellStyle name="40 % - zvýraznenie3 2 4 3 2 3" xfId="5942"/>
    <cellStyle name="40 % - zvýraznenie3 2 4 3 2 3 2" xfId="29744"/>
    <cellStyle name="40 % - zvýraznenie3 2 4 3 2 4" xfId="29742"/>
    <cellStyle name="40 % - zvýraznenie3 2 4 3 3" xfId="5943"/>
    <cellStyle name="40 % - zvýraznenie3 2 4 3 3 2" xfId="29745"/>
    <cellStyle name="40 % - zvýraznenie3 2 4 3 4" xfId="5944"/>
    <cellStyle name="40 % - zvýraznenie3 2 4 3 4 2" xfId="29746"/>
    <cellStyle name="40 % - zvýraznenie3 2 4 3 5" xfId="29741"/>
    <cellStyle name="40 % - zvýraznenie3 2 4 4" xfId="5945"/>
    <cellStyle name="40 % - zvýraznenie3 2 4 4 2" xfId="5946"/>
    <cellStyle name="40 % - zvýraznenie3 2 4 4 2 2" xfId="5947"/>
    <cellStyle name="40 % - zvýraznenie3 2 4 4 2 2 2" xfId="29749"/>
    <cellStyle name="40 % - zvýraznenie3 2 4 4 2 3" xfId="5948"/>
    <cellStyle name="40 % - zvýraznenie3 2 4 4 2 3 2" xfId="29750"/>
    <cellStyle name="40 % - zvýraznenie3 2 4 4 2 4" xfId="29748"/>
    <cellStyle name="40 % - zvýraznenie3 2 4 4 3" xfId="5949"/>
    <cellStyle name="40 % - zvýraznenie3 2 4 4 3 2" xfId="29751"/>
    <cellStyle name="40 % - zvýraznenie3 2 4 4 4" xfId="5950"/>
    <cellStyle name="40 % - zvýraznenie3 2 4 4 4 2" xfId="29752"/>
    <cellStyle name="40 % - zvýraznenie3 2 4 4 5" xfId="29747"/>
    <cellStyle name="40 % - zvýraznenie3 2 4 5" xfId="5951"/>
    <cellStyle name="40 % - zvýraznenie3 2 4 5 2" xfId="5952"/>
    <cellStyle name="40 % - zvýraznenie3 2 4 5 2 2" xfId="29754"/>
    <cellStyle name="40 % - zvýraznenie3 2 4 5 3" xfId="5953"/>
    <cellStyle name="40 % - zvýraznenie3 2 4 5 3 2" xfId="29755"/>
    <cellStyle name="40 % - zvýraznenie3 2 4 5 4" xfId="29753"/>
    <cellStyle name="40 % - zvýraznenie3 2 4 6" xfId="5954"/>
    <cellStyle name="40 % - zvýraznenie3 2 4 6 2" xfId="29756"/>
    <cellStyle name="40 % - zvýraznenie3 2 4 7" xfId="5955"/>
    <cellStyle name="40 % - zvýraznenie3 2 4 7 2" xfId="29757"/>
    <cellStyle name="40 % - zvýraznenie3 2 4 8" xfId="29728"/>
    <cellStyle name="40 % - zvýraznenie3 2 5" xfId="5956"/>
    <cellStyle name="40 % - zvýraznenie3 2 5 2" xfId="5957"/>
    <cellStyle name="40 % - zvýraznenie3 2 5 2 2" xfId="5958"/>
    <cellStyle name="40 % - zvýraznenie3 2 5 2 2 2" xfId="5959"/>
    <cellStyle name="40 % - zvýraznenie3 2 5 2 2 2 2" xfId="29761"/>
    <cellStyle name="40 % - zvýraznenie3 2 5 2 2 3" xfId="5960"/>
    <cellStyle name="40 % - zvýraznenie3 2 5 2 2 3 2" xfId="29762"/>
    <cellStyle name="40 % - zvýraznenie3 2 5 2 2 4" xfId="29760"/>
    <cellStyle name="40 % - zvýraznenie3 2 5 2 3" xfId="5961"/>
    <cellStyle name="40 % - zvýraznenie3 2 5 2 3 2" xfId="29763"/>
    <cellStyle name="40 % - zvýraznenie3 2 5 2 4" xfId="5962"/>
    <cellStyle name="40 % - zvýraznenie3 2 5 2 4 2" xfId="29764"/>
    <cellStyle name="40 % - zvýraznenie3 2 5 2 5" xfId="29759"/>
    <cellStyle name="40 % - zvýraznenie3 2 5 3" xfId="5963"/>
    <cellStyle name="40 % - zvýraznenie3 2 5 3 2" xfId="5964"/>
    <cellStyle name="40 % - zvýraznenie3 2 5 3 2 2" xfId="29766"/>
    <cellStyle name="40 % - zvýraznenie3 2 5 3 3" xfId="5965"/>
    <cellStyle name="40 % - zvýraznenie3 2 5 3 3 2" xfId="29767"/>
    <cellStyle name="40 % - zvýraznenie3 2 5 3 4" xfId="29765"/>
    <cellStyle name="40 % - zvýraznenie3 2 5 4" xfId="5966"/>
    <cellStyle name="40 % - zvýraznenie3 2 5 4 2" xfId="29768"/>
    <cellStyle name="40 % - zvýraznenie3 2 5 5" xfId="5967"/>
    <cellStyle name="40 % - zvýraznenie3 2 5 5 2" xfId="29769"/>
    <cellStyle name="40 % - zvýraznenie3 2 5 6" xfId="29758"/>
    <cellStyle name="40 % - zvýraznenie3 2 6" xfId="5968"/>
    <cellStyle name="40 % - zvýraznenie3 2 6 2" xfId="5969"/>
    <cellStyle name="40 % - zvýraznenie3 2 6 2 2" xfId="5970"/>
    <cellStyle name="40 % - zvýraznenie3 2 6 2 2 2" xfId="29772"/>
    <cellStyle name="40 % - zvýraznenie3 2 6 2 3" xfId="5971"/>
    <cellStyle name="40 % - zvýraznenie3 2 6 2 3 2" xfId="29773"/>
    <cellStyle name="40 % - zvýraznenie3 2 6 2 4" xfId="29771"/>
    <cellStyle name="40 % - zvýraznenie3 2 6 3" xfId="5972"/>
    <cellStyle name="40 % - zvýraznenie3 2 6 3 2" xfId="29774"/>
    <cellStyle name="40 % - zvýraznenie3 2 6 4" xfId="5973"/>
    <cellStyle name="40 % - zvýraznenie3 2 6 4 2" xfId="29775"/>
    <cellStyle name="40 % - zvýraznenie3 2 6 5" xfId="29770"/>
    <cellStyle name="40 % - zvýraznenie3 2 7" xfId="5974"/>
    <cellStyle name="40 % - zvýraznenie3 2 7 2" xfId="5975"/>
    <cellStyle name="40 % - zvýraznenie3 2 7 2 2" xfId="5976"/>
    <cellStyle name="40 % - zvýraznenie3 2 7 2 2 2" xfId="29778"/>
    <cellStyle name="40 % - zvýraznenie3 2 7 2 3" xfId="5977"/>
    <cellStyle name="40 % - zvýraznenie3 2 7 2 3 2" xfId="29779"/>
    <cellStyle name="40 % - zvýraznenie3 2 7 2 4" xfId="29777"/>
    <cellStyle name="40 % - zvýraznenie3 2 7 3" xfId="5978"/>
    <cellStyle name="40 % - zvýraznenie3 2 7 3 2" xfId="29780"/>
    <cellStyle name="40 % - zvýraznenie3 2 7 4" xfId="5979"/>
    <cellStyle name="40 % - zvýraznenie3 2 7 4 2" xfId="29781"/>
    <cellStyle name="40 % - zvýraznenie3 2 7 5" xfId="29776"/>
    <cellStyle name="40 % - zvýraznenie3 2 8" xfId="5980"/>
    <cellStyle name="40 % - zvýraznenie3 2 8 2" xfId="5981"/>
    <cellStyle name="40 % - zvýraznenie3 2 8 2 2" xfId="29783"/>
    <cellStyle name="40 % - zvýraznenie3 2 8 3" xfId="5982"/>
    <cellStyle name="40 % - zvýraznenie3 2 8 3 2" xfId="29784"/>
    <cellStyle name="40 % - zvýraznenie3 2 8 4" xfId="29782"/>
    <cellStyle name="40 % - zvýraznenie3 2 9" xfId="5983"/>
    <cellStyle name="40 % - zvýraznenie3 2 9 2" xfId="29785"/>
    <cellStyle name="40 % - zvýraznenie3 3" xfId="5984"/>
    <cellStyle name="40 % - zvýraznenie3 3 10" xfId="5985"/>
    <cellStyle name="40 % - zvýraznenie3 3 10 2" xfId="29787"/>
    <cellStyle name="40 % - zvýraznenie3 3 11" xfId="29786"/>
    <cellStyle name="40 % - zvýraznenie3 3 2" xfId="5986"/>
    <cellStyle name="40 % - zvýraznenie3 3 2 10" xfId="29788"/>
    <cellStyle name="40 % - zvýraznenie3 3 2 2" xfId="5987"/>
    <cellStyle name="40 % - zvýraznenie3 3 2 2 2" xfId="5988"/>
    <cellStyle name="40 % - zvýraznenie3 3 2 2 2 2" xfId="5989"/>
    <cellStyle name="40 % - zvýraznenie3 3 2 2 2 2 2" xfId="5990"/>
    <cellStyle name="40 % - zvýraznenie3 3 2 2 2 2 2 2" xfId="5991"/>
    <cellStyle name="40 % - zvýraznenie3 3 2 2 2 2 2 2 2" xfId="5992"/>
    <cellStyle name="40 % - zvýraznenie3 3 2 2 2 2 2 2 2 2" xfId="29794"/>
    <cellStyle name="40 % - zvýraznenie3 3 2 2 2 2 2 2 3" xfId="5993"/>
    <cellStyle name="40 % - zvýraznenie3 3 2 2 2 2 2 2 3 2" xfId="29795"/>
    <cellStyle name="40 % - zvýraznenie3 3 2 2 2 2 2 2 4" xfId="29793"/>
    <cellStyle name="40 % - zvýraznenie3 3 2 2 2 2 2 3" xfId="5994"/>
    <cellStyle name="40 % - zvýraznenie3 3 2 2 2 2 2 3 2" xfId="29796"/>
    <cellStyle name="40 % - zvýraznenie3 3 2 2 2 2 2 4" xfId="5995"/>
    <cellStyle name="40 % - zvýraznenie3 3 2 2 2 2 2 4 2" xfId="29797"/>
    <cellStyle name="40 % - zvýraznenie3 3 2 2 2 2 2 5" xfId="29792"/>
    <cellStyle name="40 % - zvýraznenie3 3 2 2 2 2 3" xfId="5996"/>
    <cellStyle name="40 % - zvýraznenie3 3 2 2 2 2 3 2" xfId="5997"/>
    <cellStyle name="40 % - zvýraznenie3 3 2 2 2 2 3 2 2" xfId="29799"/>
    <cellStyle name="40 % - zvýraznenie3 3 2 2 2 2 3 3" xfId="5998"/>
    <cellStyle name="40 % - zvýraznenie3 3 2 2 2 2 3 3 2" xfId="29800"/>
    <cellStyle name="40 % - zvýraznenie3 3 2 2 2 2 3 4" xfId="29798"/>
    <cellStyle name="40 % - zvýraznenie3 3 2 2 2 2 4" xfId="5999"/>
    <cellStyle name="40 % - zvýraznenie3 3 2 2 2 2 4 2" xfId="29801"/>
    <cellStyle name="40 % - zvýraznenie3 3 2 2 2 2 5" xfId="6000"/>
    <cellStyle name="40 % - zvýraznenie3 3 2 2 2 2 5 2" xfId="29802"/>
    <cellStyle name="40 % - zvýraznenie3 3 2 2 2 2 6" xfId="29791"/>
    <cellStyle name="40 % - zvýraznenie3 3 2 2 2 3" xfId="6001"/>
    <cellStyle name="40 % - zvýraznenie3 3 2 2 2 3 2" xfId="6002"/>
    <cellStyle name="40 % - zvýraznenie3 3 2 2 2 3 2 2" xfId="6003"/>
    <cellStyle name="40 % - zvýraznenie3 3 2 2 2 3 2 2 2" xfId="29805"/>
    <cellStyle name="40 % - zvýraznenie3 3 2 2 2 3 2 3" xfId="6004"/>
    <cellStyle name="40 % - zvýraznenie3 3 2 2 2 3 2 3 2" xfId="29806"/>
    <cellStyle name="40 % - zvýraznenie3 3 2 2 2 3 2 4" xfId="29804"/>
    <cellStyle name="40 % - zvýraznenie3 3 2 2 2 3 3" xfId="6005"/>
    <cellStyle name="40 % - zvýraznenie3 3 2 2 2 3 3 2" xfId="29807"/>
    <cellStyle name="40 % - zvýraznenie3 3 2 2 2 3 4" xfId="6006"/>
    <cellStyle name="40 % - zvýraznenie3 3 2 2 2 3 4 2" xfId="29808"/>
    <cellStyle name="40 % - zvýraznenie3 3 2 2 2 3 5" xfId="29803"/>
    <cellStyle name="40 % - zvýraznenie3 3 2 2 2 4" xfId="6007"/>
    <cellStyle name="40 % - zvýraznenie3 3 2 2 2 4 2" xfId="6008"/>
    <cellStyle name="40 % - zvýraznenie3 3 2 2 2 4 2 2" xfId="6009"/>
    <cellStyle name="40 % - zvýraznenie3 3 2 2 2 4 2 2 2" xfId="29811"/>
    <cellStyle name="40 % - zvýraznenie3 3 2 2 2 4 2 3" xfId="6010"/>
    <cellStyle name="40 % - zvýraznenie3 3 2 2 2 4 2 3 2" xfId="29812"/>
    <cellStyle name="40 % - zvýraznenie3 3 2 2 2 4 2 4" xfId="29810"/>
    <cellStyle name="40 % - zvýraznenie3 3 2 2 2 4 3" xfId="6011"/>
    <cellStyle name="40 % - zvýraznenie3 3 2 2 2 4 3 2" xfId="29813"/>
    <cellStyle name="40 % - zvýraznenie3 3 2 2 2 4 4" xfId="6012"/>
    <cellStyle name="40 % - zvýraznenie3 3 2 2 2 4 4 2" xfId="29814"/>
    <cellStyle name="40 % - zvýraznenie3 3 2 2 2 4 5" xfId="29809"/>
    <cellStyle name="40 % - zvýraznenie3 3 2 2 2 5" xfId="6013"/>
    <cellStyle name="40 % - zvýraznenie3 3 2 2 2 5 2" xfId="6014"/>
    <cellStyle name="40 % - zvýraznenie3 3 2 2 2 5 2 2" xfId="29816"/>
    <cellStyle name="40 % - zvýraznenie3 3 2 2 2 5 3" xfId="6015"/>
    <cellStyle name="40 % - zvýraznenie3 3 2 2 2 5 3 2" xfId="29817"/>
    <cellStyle name="40 % - zvýraznenie3 3 2 2 2 5 4" xfId="29815"/>
    <cellStyle name="40 % - zvýraznenie3 3 2 2 2 6" xfId="6016"/>
    <cellStyle name="40 % - zvýraznenie3 3 2 2 2 6 2" xfId="29818"/>
    <cellStyle name="40 % - zvýraznenie3 3 2 2 2 7" xfId="6017"/>
    <cellStyle name="40 % - zvýraznenie3 3 2 2 2 7 2" xfId="29819"/>
    <cellStyle name="40 % - zvýraznenie3 3 2 2 2 8" xfId="29790"/>
    <cellStyle name="40 % - zvýraznenie3 3 2 2 3" xfId="6018"/>
    <cellStyle name="40 % - zvýraznenie3 3 2 2 3 2" xfId="6019"/>
    <cellStyle name="40 % - zvýraznenie3 3 2 2 3 2 2" xfId="6020"/>
    <cellStyle name="40 % - zvýraznenie3 3 2 2 3 2 2 2" xfId="6021"/>
    <cellStyle name="40 % - zvýraznenie3 3 2 2 3 2 2 2 2" xfId="29823"/>
    <cellStyle name="40 % - zvýraznenie3 3 2 2 3 2 2 3" xfId="6022"/>
    <cellStyle name="40 % - zvýraznenie3 3 2 2 3 2 2 3 2" xfId="29824"/>
    <cellStyle name="40 % - zvýraznenie3 3 2 2 3 2 2 4" xfId="29822"/>
    <cellStyle name="40 % - zvýraznenie3 3 2 2 3 2 3" xfId="6023"/>
    <cellStyle name="40 % - zvýraznenie3 3 2 2 3 2 3 2" xfId="29825"/>
    <cellStyle name="40 % - zvýraznenie3 3 2 2 3 2 4" xfId="6024"/>
    <cellStyle name="40 % - zvýraznenie3 3 2 2 3 2 4 2" xfId="29826"/>
    <cellStyle name="40 % - zvýraznenie3 3 2 2 3 2 5" xfId="29821"/>
    <cellStyle name="40 % - zvýraznenie3 3 2 2 3 3" xfId="6025"/>
    <cellStyle name="40 % - zvýraznenie3 3 2 2 3 3 2" xfId="6026"/>
    <cellStyle name="40 % - zvýraznenie3 3 2 2 3 3 2 2" xfId="29828"/>
    <cellStyle name="40 % - zvýraznenie3 3 2 2 3 3 3" xfId="6027"/>
    <cellStyle name="40 % - zvýraznenie3 3 2 2 3 3 3 2" xfId="29829"/>
    <cellStyle name="40 % - zvýraznenie3 3 2 2 3 3 4" xfId="29827"/>
    <cellStyle name="40 % - zvýraznenie3 3 2 2 3 4" xfId="6028"/>
    <cellStyle name="40 % - zvýraznenie3 3 2 2 3 4 2" xfId="29830"/>
    <cellStyle name="40 % - zvýraznenie3 3 2 2 3 5" xfId="6029"/>
    <cellStyle name="40 % - zvýraznenie3 3 2 2 3 5 2" xfId="29831"/>
    <cellStyle name="40 % - zvýraznenie3 3 2 2 3 6" xfId="29820"/>
    <cellStyle name="40 % - zvýraznenie3 3 2 2 4" xfId="6030"/>
    <cellStyle name="40 % - zvýraznenie3 3 2 2 4 2" xfId="6031"/>
    <cellStyle name="40 % - zvýraznenie3 3 2 2 4 2 2" xfId="6032"/>
    <cellStyle name="40 % - zvýraznenie3 3 2 2 4 2 2 2" xfId="29834"/>
    <cellStyle name="40 % - zvýraznenie3 3 2 2 4 2 3" xfId="6033"/>
    <cellStyle name="40 % - zvýraznenie3 3 2 2 4 2 3 2" xfId="29835"/>
    <cellStyle name="40 % - zvýraznenie3 3 2 2 4 2 4" xfId="29833"/>
    <cellStyle name="40 % - zvýraznenie3 3 2 2 4 3" xfId="6034"/>
    <cellStyle name="40 % - zvýraznenie3 3 2 2 4 3 2" xfId="29836"/>
    <cellStyle name="40 % - zvýraznenie3 3 2 2 4 4" xfId="6035"/>
    <cellStyle name="40 % - zvýraznenie3 3 2 2 4 4 2" xfId="29837"/>
    <cellStyle name="40 % - zvýraznenie3 3 2 2 4 5" xfId="29832"/>
    <cellStyle name="40 % - zvýraznenie3 3 2 2 5" xfId="6036"/>
    <cellStyle name="40 % - zvýraznenie3 3 2 2 5 2" xfId="6037"/>
    <cellStyle name="40 % - zvýraznenie3 3 2 2 5 2 2" xfId="6038"/>
    <cellStyle name="40 % - zvýraznenie3 3 2 2 5 2 2 2" xfId="29840"/>
    <cellStyle name="40 % - zvýraznenie3 3 2 2 5 2 3" xfId="6039"/>
    <cellStyle name="40 % - zvýraznenie3 3 2 2 5 2 3 2" xfId="29841"/>
    <cellStyle name="40 % - zvýraznenie3 3 2 2 5 2 4" xfId="29839"/>
    <cellStyle name="40 % - zvýraznenie3 3 2 2 5 3" xfId="6040"/>
    <cellStyle name="40 % - zvýraznenie3 3 2 2 5 3 2" xfId="29842"/>
    <cellStyle name="40 % - zvýraznenie3 3 2 2 5 4" xfId="6041"/>
    <cellStyle name="40 % - zvýraznenie3 3 2 2 5 4 2" xfId="29843"/>
    <cellStyle name="40 % - zvýraznenie3 3 2 2 5 5" xfId="29838"/>
    <cellStyle name="40 % - zvýraznenie3 3 2 2 6" xfId="6042"/>
    <cellStyle name="40 % - zvýraznenie3 3 2 2 6 2" xfId="6043"/>
    <cellStyle name="40 % - zvýraznenie3 3 2 2 6 2 2" xfId="29845"/>
    <cellStyle name="40 % - zvýraznenie3 3 2 2 6 3" xfId="6044"/>
    <cellStyle name="40 % - zvýraznenie3 3 2 2 6 3 2" xfId="29846"/>
    <cellStyle name="40 % - zvýraznenie3 3 2 2 6 4" xfId="29844"/>
    <cellStyle name="40 % - zvýraznenie3 3 2 2 7" xfId="6045"/>
    <cellStyle name="40 % - zvýraznenie3 3 2 2 7 2" xfId="29847"/>
    <cellStyle name="40 % - zvýraznenie3 3 2 2 8" xfId="6046"/>
    <cellStyle name="40 % - zvýraznenie3 3 2 2 8 2" xfId="29848"/>
    <cellStyle name="40 % - zvýraznenie3 3 2 2 9" xfId="29789"/>
    <cellStyle name="40 % - zvýraznenie3 3 2 3" xfId="6047"/>
    <cellStyle name="40 % - zvýraznenie3 3 2 3 2" xfId="6048"/>
    <cellStyle name="40 % - zvýraznenie3 3 2 3 2 2" xfId="6049"/>
    <cellStyle name="40 % - zvýraznenie3 3 2 3 2 2 2" xfId="6050"/>
    <cellStyle name="40 % - zvýraznenie3 3 2 3 2 2 2 2" xfId="6051"/>
    <cellStyle name="40 % - zvýraznenie3 3 2 3 2 2 2 2 2" xfId="29853"/>
    <cellStyle name="40 % - zvýraznenie3 3 2 3 2 2 2 3" xfId="6052"/>
    <cellStyle name="40 % - zvýraznenie3 3 2 3 2 2 2 3 2" xfId="29854"/>
    <cellStyle name="40 % - zvýraznenie3 3 2 3 2 2 2 4" xfId="29852"/>
    <cellStyle name="40 % - zvýraznenie3 3 2 3 2 2 3" xfId="6053"/>
    <cellStyle name="40 % - zvýraznenie3 3 2 3 2 2 3 2" xfId="29855"/>
    <cellStyle name="40 % - zvýraznenie3 3 2 3 2 2 4" xfId="6054"/>
    <cellStyle name="40 % - zvýraznenie3 3 2 3 2 2 4 2" xfId="29856"/>
    <cellStyle name="40 % - zvýraznenie3 3 2 3 2 2 5" xfId="29851"/>
    <cellStyle name="40 % - zvýraznenie3 3 2 3 2 3" xfId="6055"/>
    <cellStyle name="40 % - zvýraznenie3 3 2 3 2 3 2" xfId="6056"/>
    <cellStyle name="40 % - zvýraznenie3 3 2 3 2 3 2 2" xfId="29858"/>
    <cellStyle name="40 % - zvýraznenie3 3 2 3 2 3 3" xfId="6057"/>
    <cellStyle name="40 % - zvýraznenie3 3 2 3 2 3 3 2" xfId="29859"/>
    <cellStyle name="40 % - zvýraznenie3 3 2 3 2 3 4" xfId="29857"/>
    <cellStyle name="40 % - zvýraznenie3 3 2 3 2 4" xfId="6058"/>
    <cellStyle name="40 % - zvýraznenie3 3 2 3 2 4 2" xfId="29860"/>
    <cellStyle name="40 % - zvýraznenie3 3 2 3 2 5" xfId="6059"/>
    <cellStyle name="40 % - zvýraznenie3 3 2 3 2 5 2" xfId="29861"/>
    <cellStyle name="40 % - zvýraznenie3 3 2 3 2 6" xfId="29850"/>
    <cellStyle name="40 % - zvýraznenie3 3 2 3 3" xfId="6060"/>
    <cellStyle name="40 % - zvýraznenie3 3 2 3 3 2" xfId="6061"/>
    <cellStyle name="40 % - zvýraznenie3 3 2 3 3 2 2" xfId="6062"/>
    <cellStyle name="40 % - zvýraznenie3 3 2 3 3 2 2 2" xfId="29864"/>
    <cellStyle name="40 % - zvýraznenie3 3 2 3 3 2 3" xfId="6063"/>
    <cellStyle name="40 % - zvýraznenie3 3 2 3 3 2 3 2" xfId="29865"/>
    <cellStyle name="40 % - zvýraznenie3 3 2 3 3 2 4" xfId="29863"/>
    <cellStyle name="40 % - zvýraznenie3 3 2 3 3 3" xfId="6064"/>
    <cellStyle name="40 % - zvýraznenie3 3 2 3 3 3 2" xfId="29866"/>
    <cellStyle name="40 % - zvýraznenie3 3 2 3 3 4" xfId="6065"/>
    <cellStyle name="40 % - zvýraznenie3 3 2 3 3 4 2" xfId="29867"/>
    <cellStyle name="40 % - zvýraznenie3 3 2 3 3 5" xfId="29862"/>
    <cellStyle name="40 % - zvýraznenie3 3 2 3 4" xfId="6066"/>
    <cellStyle name="40 % - zvýraznenie3 3 2 3 4 2" xfId="6067"/>
    <cellStyle name="40 % - zvýraznenie3 3 2 3 4 2 2" xfId="6068"/>
    <cellStyle name="40 % - zvýraznenie3 3 2 3 4 2 2 2" xfId="29870"/>
    <cellStyle name="40 % - zvýraznenie3 3 2 3 4 2 3" xfId="6069"/>
    <cellStyle name="40 % - zvýraznenie3 3 2 3 4 2 3 2" xfId="29871"/>
    <cellStyle name="40 % - zvýraznenie3 3 2 3 4 2 4" xfId="29869"/>
    <cellStyle name="40 % - zvýraznenie3 3 2 3 4 3" xfId="6070"/>
    <cellStyle name="40 % - zvýraznenie3 3 2 3 4 3 2" xfId="29872"/>
    <cellStyle name="40 % - zvýraznenie3 3 2 3 4 4" xfId="6071"/>
    <cellStyle name="40 % - zvýraznenie3 3 2 3 4 4 2" xfId="29873"/>
    <cellStyle name="40 % - zvýraznenie3 3 2 3 4 5" xfId="29868"/>
    <cellStyle name="40 % - zvýraznenie3 3 2 3 5" xfId="6072"/>
    <cellStyle name="40 % - zvýraznenie3 3 2 3 5 2" xfId="6073"/>
    <cellStyle name="40 % - zvýraznenie3 3 2 3 5 2 2" xfId="29875"/>
    <cellStyle name="40 % - zvýraznenie3 3 2 3 5 3" xfId="6074"/>
    <cellStyle name="40 % - zvýraznenie3 3 2 3 5 3 2" xfId="29876"/>
    <cellStyle name="40 % - zvýraznenie3 3 2 3 5 4" xfId="29874"/>
    <cellStyle name="40 % - zvýraznenie3 3 2 3 6" xfId="6075"/>
    <cellStyle name="40 % - zvýraznenie3 3 2 3 6 2" xfId="29877"/>
    <cellStyle name="40 % - zvýraznenie3 3 2 3 7" xfId="6076"/>
    <cellStyle name="40 % - zvýraznenie3 3 2 3 7 2" xfId="29878"/>
    <cellStyle name="40 % - zvýraznenie3 3 2 3 8" xfId="29849"/>
    <cellStyle name="40 % - zvýraznenie3 3 2 4" xfId="6077"/>
    <cellStyle name="40 % - zvýraznenie3 3 2 4 2" xfId="6078"/>
    <cellStyle name="40 % - zvýraznenie3 3 2 4 2 2" xfId="6079"/>
    <cellStyle name="40 % - zvýraznenie3 3 2 4 2 2 2" xfId="6080"/>
    <cellStyle name="40 % - zvýraznenie3 3 2 4 2 2 2 2" xfId="29882"/>
    <cellStyle name="40 % - zvýraznenie3 3 2 4 2 2 3" xfId="6081"/>
    <cellStyle name="40 % - zvýraznenie3 3 2 4 2 2 3 2" xfId="29883"/>
    <cellStyle name="40 % - zvýraznenie3 3 2 4 2 2 4" xfId="29881"/>
    <cellStyle name="40 % - zvýraznenie3 3 2 4 2 3" xfId="6082"/>
    <cellStyle name="40 % - zvýraznenie3 3 2 4 2 3 2" xfId="29884"/>
    <cellStyle name="40 % - zvýraznenie3 3 2 4 2 4" xfId="6083"/>
    <cellStyle name="40 % - zvýraznenie3 3 2 4 2 4 2" xfId="29885"/>
    <cellStyle name="40 % - zvýraznenie3 3 2 4 2 5" xfId="29880"/>
    <cellStyle name="40 % - zvýraznenie3 3 2 4 3" xfId="6084"/>
    <cellStyle name="40 % - zvýraznenie3 3 2 4 3 2" xfId="6085"/>
    <cellStyle name="40 % - zvýraznenie3 3 2 4 3 2 2" xfId="29887"/>
    <cellStyle name="40 % - zvýraznenie3 3 2 4 3 3" xfId="6086"/>
    <cellStyle name="40 % - zvýraznenie3 3 2 4 3 3 2" xfId="29888"/>
    <cellStyle name="40 % - zvýraznenie3 3 2 4 3 4" xfId="29886"/>
    <cellStyle name="40 % - zvýraznenie3 3 2 4 4" xfId="6087"/>
    <cellStyle name="40 % - zvýraznenie3 3 2 4 4 2" xfId="29889"/>
    <cellStyle name="40 % - zvýraznenie3 3 2 4 5" xfId="6088"/>
    <cellStyle name="40 % - zvýraznenie3 3 2 4 5 2" xfId="29890"/>
    <cellStyle name="40 % - zvýraznenie3 3 2 4 6" xfId="29879"/>
    <cellStyle name="40 % - zvýraznenie3 3 2 5" xfId="6089"/>
    <cellStyle name="40 % - zvýraznenie3 3 2 5 2" xfId="6090"/>
    <cellStyle name="40 % - zvýraznenie3 3 2 5 2 2" xfId="6091"/>
    <cellStyle name="40 % - zvýraznenie3 3 2 5 2 2 2" xfId="29893"/>
    <cellStyle name="40 % - zvýraznenie3 3 2 5 2 3" xfId="6092"/>
    <cellStyle name="40 % - zvýraznenie3 3 2 5 2 3 2" xfId="29894"/>
    <cellStyle name="40 % - zvýraznenie3 3 2 5 2 4" xfId="29892"/>
    <cellStyle name="40 % - zvýraznenie3 3 2 5 3" xfId="6093"/>
    <cellStyle name="40 % - zvýraznenie3 3 2 5 3 2" xfId="29895"/>
    <cellStyle name="40 % - zvýraznenie3 3 2 5 4" xfId="6094"/>
    <cellStyle name="40 % - zvýraznenie3 3 2 5 4 2" xfId="29896"/>
    <cellStyle name="40 % - zvýraznenie3 3 2 5 5" xfId="29891"/>
    <cellStyle name="40 % - zvýraznenie3 3 2 6" xfId="6095"/>
    <cellStyle name="40 % - zvýraznenie3 3 2 6 2" xfId="6096"/>
    <cellStyle name="40 % - zvýraznenie3 3 2 6 2 2" xfId="6097"/>
    <cellStyle name="40 % - zvýraznenie3 3 2 6 2 2 2" xfId="29899"/>
    <cellStyle name="40 % - zvýraznenie3 3 2 6 2 3" xfId="6098"/>
    <cellStyle name="40 % - zvýraznenie3 3 2 6 2 3 2" xfId="29900"/>
    <cellStyle name="40 % - zvýraznenie3 3 2 6 2 4" xfId="29898"/>
    <cellStyle name="40 % - zvýraznenie3 3 2 6 3" xfId="6099"/>
    <cellStyle name="40 % - zvýraznenie3 3 2 6 3 2" xfId="29901"/>
    <cellStyle name="40 % - zvýraznenie3 3 2 6 4" xfId="6100"/>
    <cellStyle name="40 % - zvýraznenie3 3 2 6 4 2" xfId="29902"/>
    <cellStyle name="40 % - zvýraznenie3 3 2 6 5" xfId="29897"/>
    <cellStyle name="40 % - zvýraznenie3 3 2 7" xfId="6101"/>
    <cellStyle name="40 % - zvýraznenie3 3 2 7 2" xfId="6102"/>
    <cellStyle name="40 % - zvýraznenie3 3 2 7 2 2" xfId="29904"/>
    <cellStyle name="40 % - zvýraznenie3 3 2 7 3" xfId="6103"/>
    <cellStyle name="40 % - zvýraznenie3 3 2 7 3 2" xfId="29905"/>
    <cellStyle name="40 % - zvýraznenie3 3 2 7 4" xfId="29903"/>
    <cellStyle name="40 % - zvýraznenie3 3 2 8" xfId="6104"/>
    <cellStyle name="40 % - zvýraznenie3 3 2 8 2" xfId="29906"/>
    <cellStyle name="40 % - zvýraznenie3 3 2 9" xfId="6105"/>
    <cellStyle name="40 % - zvýraznenie3 3 2 9 2" xfId="29907"/>
    <cellStyle name="40 % - zvýraznenie3 3 3" xfId="6106"/>
    <cellStyle name="40 % - zvýraznenie3 3 3 2" xfId="6107"/>
    <cellStyle name="40 % - zvýraznenie3 3 3 2 2" xfId="6108"/>
    <cellStyle name="40 % - zvýraznenie3 3 3 2 2 2" xfId="6109"/>
    <cellStyle name="40 % - zvýraznenie3 3 3 2 2 2 2" xfId="6110"/>
    <cellStyle name="40 % - zvýraznenie3 3 3 2 2 2 2 2" xfId="6111"/>
    <cellStyle name="40 % - zvýraznenie3 3 3 2 2 2 2 2 2" xfId="29913"/>
    <cellStyle name="40 % - zvýraznenie3 3 3 2 2 2 2 3" xfId="6112"/>
    <cellStyle name="40 % - zvýraznenie3 3 3 2 2 2 2 3 2" xfId="29914"/>
    <cellStyle name="40 % - zvýraznenie3 3 3 2 2 2 2 4" xfId="29912"/>
    <cellStyle name="40 % - zvýraznenie3 3 3 2 2 2 3" xfId="6113"/>
    <cellStyle name="40 % - zvýraznenie3 3 3 2 2 2 3 2" xfId="29915"/>
    <cellStyle name="40 % - zvýraznenie3 3 3 2 2 2 4" xfId="6114"/>
    <cellStyle name="40 % - zvýraznenie3 3 3 2 2 2 4 2" xfId="29916"/>
    <cellStyle name="40 % - zvýraznenie3 3 3 2 2 2 5" xfId="29911"/>
    <cellStyle name="40 % - zvýraznenie3 3 3 2 2 3" xfId="6115"/>
    <cellStyle name="40 % - zvýraznenie3 3 3 2 2 3 2" xfId="6116"/>
    <cellStyle name="40 % - zvýraznenie3 3 3 2 2 3 2 2" xfId="29918"/>
    <cellStyle name="40 % - zvýraznenie3 3 3 2 2 3 3" xfId="6117"/>
    <cellStyle name="40 % - zvýraznenie3 3 3 2 2 3 3 2" xfId="29919"/>
    <cellStyle name="40 % - zvýraznenie3 3 3 2 2 3 4" xfId="29917"/>
    <cellStyle name="40 % - zvýraznenie3 3 3 2 2 4" xfId="6118"/>
    <cellStyle name="40 % - zvýraznenie3 3 3 2 2 4 2" xfId="29920"/>
    <cellStyle name="40 % - zvýraznenie3 3 3 2 2 5" xfId="6119"/>
    <cellStyle name="40 % - zvýraznenie3 3 3 2 2 5 2" xfId="29921"/>
    <cellStyle name="40 % - zvýraznenie3 3 3 2 2 6" xfId="29910"/>
    <cellStyle name="40 % - zvýraznenie3 3 3 2 3" xfId="6120"/>
    <cellStyle name="40 % - zvýraznenie3 3 3 2 3 2" xfId="6121"/>
    <cellStyle name="40 % - zvýraznenie3 3 3 2 3 2 2" xfId="6122"/>
    <cellStyle name="40 % - zvýraznenie3 3 3 2 3 2 2 2" xfId="29924"/>
    <cellStyle name="40 % - zvýraznenie3 3 3 2 3 2 3" xfId="6123"/>
    <cellStyle name="40 % - zvýraznenie3 3 3 2 3 2 3 2" xfId="29925"/>
    <cellStyle name="40 % - zvýraznenie3 3 3 2 3 2 4" xfId="29923"/>
    <cellStyle name="40 % - zvýraznenie3 3 3 2 3 3" xfId="6124"/>
    <cellStyle name="40 % - zvýraznenie3 3 3 2 3 3 2" xfId="29926"/>
    <cellStyle name="40 % - zvýraznenie3 3 3 2 3 4" xfId="6125"/>
    <cellStyle name="40 % - zvýraznenie3 3 3 2 3 4 2" xfId="29927"/>
    <cellStyle name="40 % - zvýraznenie3 3 3 2 3 5" xfId="29922"/>
    <cellStyle name="40 % - zvýraznenie3 3 3 2 4" xfId="6126"/>
    <cellStyle name="40 % - zvýraznenie3 3 3 2 4 2" xfId="6127"/>
    <cellStyle name="40 % - zvýraznenie3 3 3 2 4 2 2" xfId="6128"/>
    <cellStyle name="40 % - zvýraznenie3 3 3 2 4 2 2 2" xfId="29930"/>
    <cellStyle name="40 % - zvýraznenie3 3 3 2 4 2 3" xfId="6129"/>
    <cellStyle name="40 % - zvýraznenie3 3 3 2 4 2 3 2" xfId="29931"/>
    <cellStyle name="40 % - zvýraznenie3 3 3 2 4 2 4" xfId="29929"/>
    <cellStyle name="40 % - zvýraznenie3 3 3 2 4 3" xfId="6130"/>
    <cellStyle name="40 % - zvýraznenie3 3 3 2 4 3 2" xfId="29932"/>
    <cellStyle name="40 % - zvýraznenie3 3 3 2 4 4" xfId="6131"/>
    <cellStyle name="40 % - zvýraznenie3 3 3 2 4 4 2" xfId="29933"/>
    <cellStyle name="40 % - zvýraznenie3 3 3 2 4 5" xfId="29928"/>
    <cellStyle name="40 % - zvýraznenie3 3 3 2 5" xfId="6132"/>
    <cellStyle name="40 % - zvýraznenie3 3 3 2 5 2" xfId="6133"/>
    <cellStyle name="40 % - zvýraznenie3 3 3 2 5 2 2" xfId="29935"/>
    <cellStyle name="40 % - zvýraznenie3 3 3 2 5 3" xfId="6134"/>
    <cellStyle name="40 % - zvýraznenie3 3 3 2 5 3 2" xfId="29936"/>
    <cellStyle name="40 % - zvýraznenie3 3 3 2 5 4" xfId="29934"/>
    <cellStyle name="40 % - zvýraznenie3 3 3 2 6" xfId="6135"/>
    <cellStyle name="40 % - zvýraznenie3 3 3 2 6 2" xfId="29937"/>
    <cellStyle name="40 % - zvýraznenie3 3 3 2 7" xfId="6136"/>
    <cellStyle name="40 % - zvýraznenie3 3 3 2 7 2" xfId="29938"/>
    <cellStyle name="40 % - zvýraznenie3 3 3 2 8" xfId="29909"/>
    <cellStyle name="40 % - zvýraznenie3 3 3 3" xfId="6137"/>
    <cellStyle name="40 % - zvýraznenie3 3 3 3 2" xfId="6138"/>
    <cellStyle name="40 % - zvýraznenie3 3 3 3 2 2" xfId="6139"/>
    <cellStyle name="40 % - zvýraznenie3 3 3 3 2 2 2" xfId="6140"/>
    <cellStyle name="40 % - zvýraznenie3 3 3 3 2 2 2 2" xfId="29942"/>
    <cellStyle name="40 % - zvýraznenie3 3 3 3 2 2 3" xfId="6141"/>
    <cellStyle name="40 % - zvýraznenie3 3 3 3 2 2 3 2" xfId="29943"/>
    <cellStyle name="40 % - zvýraznenie3 3 3 3 2 2 4" xfId="29941"/>
    <cellStyle name="40 % - zvýraznenie3 3 3 3 2 3" xfId="6142"/>
    <cellStyle name="40 % - zvýraznenie3 3 3 3 2 3 2" xfId="29944"/>
    <cellStyle name="40 % - zvýraznenie3 3 3 3 2 4" xfId="6143"/>
    <cellStyle name="40 % - zvýraznenie3 3 3 3 2 4 2" xfId="29945"/>
    <cellStyle name="40 % - zvýraznenie3 3 3 3 2 5" xfId="29940"/>
    <cellStyle name="40 % - zvýraznenie3 3 3 3 3" xfId="6144"/>
    <cellStyle name="40 % - zvýraznenie3 3 3 3 3 2" xfId="6145"/>
    <cellStyle name="40 % - zvýraznenie3 3 3 3 3 2 2" xfId="29947"/>
    <cellStyle name="40 % - zvýraznenie3 3 3 3 3 3" xfId="6146"/>
    <cellStyle name="40 % - zvýraznenie3 3 3 3 3 3 2" xfId="29948"/>
    <cellStyle name="40 % - zvýraznenie3 3 3 3 3 4" xfId="29946"/>
    <cellStyle name="40 % - zvýraznenie3 3 3 3 4" xfId="6147"/>
    <cellStyle name="40 % - zvýraznenie3 3 3 3 4 2" xfId="29949"/>
    <cellStyle name="40 % - zvýraznenie3 3 3 3 5" xfId="6148"/>
    <cellStyle name="40 % - zvýraznenie3 3 3 3 5 2" xfId="29950"/>
    <cellStyle name="40 % - zvýraznenie3 3 3 3 6" xfId="29939"/>
    <cellStyle name="40 % - zvýraznenie3 3 3 4" xfId="6149"/>
    <cellStyle name="40 % - zvýraznenie3 3 3 4 2" xfId="6150"/>
    <cellStyle name="40 % - zvýraznenie3 3 3 4 2 2" xfId="6151"/>
    <cellStyle name="40 % - zvýraznenie3 3 3 4 2 2 2" xfId="29953"/>
    <cellStyle name="40 % - zvýraznenie3 3 3 4 2 3" xfId="6152"/>
    <cellStyle name="40 % - zvýraznenie3 3 3 4 2 3 2" xfId="29954"/>
    <cellStyle name="40 % - zvýraznenie3 3 3 4 2 4" xfId="29952"/>
    <cellStyle name="40 % - zvýraznenie3 3 3 4 3" xfId="6153"/>
    <cellStyle name="40 % - zvýraznenie3 3 3 4 3 2" xfId="29955"/>
    <cellStyle name="40 % - zvýraznenie3 3 3 4 4" xfId="6154"/>
    <cellStyle name="40 % - zvýraznenie3 3 3 4 4 2" xfId="29956"/>
    <cellStyle name="40 % - zvýraznenie3 3 3 4 5" xfId="29951"/>
    <cellStyle name="40 % - zvýraznenie3 3 3 5" xfId="6155"/>
    <cellStyle name="40 % - zvýraznenie3 3 3 5 2" xfId="6156"/>
    <cellStyle name="40 % - zvýraznenie3 3 3 5 2 2" xfId="6157"/>
    <cellStyle name="40 % - zvýraznenie3 3 3 5 2 2 2" xfId="29959"/>
    <cellStyle name="40 % - zvýraznenie3 3 3 5 2 3" xfId="6158"/>
    <cellStyle name="40 % - zvýraznenie3 3 3 5 2 3 2" xfId="29960"/>
    <cellStyle name="40 % - zvýraznenie3 3 3 5 2 4" xfId="29958"/>
    <cellStyle name="40 % - zvýraznenie3 3 3 5 3" xfId="6159"/>
    <cellStyle name="40 % - zvýraznenie3 3 3 5 3 2" xfId="29961"/>
    <cellStyle name="40 % - zvýraznenie3 3 3 5 4" xfId="6160"/>
    <cellStyle name="40 % - zvýraznenie3 3 3 5 4 2" xfId="29962"/>
    <cellStyle name="40 % - zvýraznenie3 3 3 5 5" xfId="29957"/>
    <cellStyle name="40 % - zvýraznenie3 3 3 6" xfId="6161"/>
    <cellStyle name="40 % - zvýraznenie3 3 3 6 2" xfId="6162"/>
    <cellStyle name="40 % - zvýraznenie3 3 3 6 2 2" xfId="29964"/>
    <cellStyle name="40 % - zvýraznenie3 3 3 6 3" xfId="6163"/>
    <cellStyle name="40 % - zvýraznenie3 3 3 6 3 2" xfId="29965"/>
    <cellStyle name="40 % - zvýraznenie3 3 3 6 4" xfId="29963"/>
    <cellStyle name="40 % - zvýraznenie3 3 3 7" xfId="6164"/>
    <cellStyle name="40 % - zvýraznenie3 3 3 7 2" xfId="29966"/>
    <cellStyle name="40 % - zvýraznenie3 3 3 8" xfId="6165"/>
    <cellStyle name="40 % - zvýraznenie3 3 3 8 2" xfId="29967"/>
    <cellStyle name="40 % - zvýraznenie3 3 3 9" xfId="29908"/>
    <cellStyle name="40 % - zvýraznenie3 3 4" xfId="6166"/>
    <cellStyle name="40 % - zvýraznenie3 3 4 2" xfId="6167"/>
    <cellStyle name="40 % - zvýraznenie3 3 4 2 2" xfId="6168"/>
    <cellStyle name="40 % - zvýraznenie3 3 4 2 2 2" xfId="6169"/>
    <cellStyle name="40 % - zvýraznenie3 3 4 2 2 2 2" xfId="6170"/>
    <cellStyle name="40 % - zvýraznenie3 3 4 2 2 2 2 2" xfId="29972"/>
    <cellStyle name="40 % - zvýraznenie3 3 4 2 2 2 3" xfId="6171"/>
    <cellStyle name="40 % - zvýraznenie3 3 4 2 2 2 3 2" xfId="29973"/>
    <cellStyle name="40 % - zvýraznenie3 3 4 2 2 2 4" xfId="29971"/>
    <cellStyle name="40 % - zvýraznenie3 3 4 2 2 3" xfId="6172"/>
    <cellStyle name="40 % - zvýraznenie3 3 4 2 2 3 2" xfId="29974"/>
    <cellStyle name="40 % - zvýraznenie3 3 4 2 2 4" xfId="6173"/>
    <cellStyle name="40 % - zvýraznenie3 3 4 2 2 4 2" xfId="29975"/>
    <cellStyle name="40 % - zvýraznenie3 3 4 2 2 5" xfId="29970"/>
    <cellStyle name="40 % - zvýraznenie3 3 4 2 3" xfId="6174"/>
    <cellStyle name="40 % - zvýraznenie3 3 4 2 3 2" xfId="6175"/>
    <cellStyle name="40 % - zvýraznenie3 3 4 2 3 2 2" xfId="29977"/>
    <cellStyle name="40 % - zvýraznenie3 3 4 2 3 3" xfId="6176"/>
    <cellStyle name="40 % - zvýraznenie3 3 4 2 3 3 2" xfId="29978"/>
    <cellStyle name="40 % - zvýraznenie3 3 4 2 3 4" xfId="29976"/>
    <cellStyle name="40 % - zvýraznenie3 3 4 2 4" xfId="6177"/>
    <cellStyle name="40 % - zvýraznenie3 3 4 2 4 2" xfId="29979"/>
    <cellStyle name="40 % - zvýraznenie3 3 4 2 5" xfId="6178"/>
    <cellStyle name="40 % - zvýraznenie3 3 4 2 5 2" xfId="29980"/>
    <cellStyle name="40 % - zvýraznenie3 3 4 2 6" xfId="29969"/>
    <cellStyle name="40 % - zvýraznenie3 3 4 3" xfId="6179"/>
    <cellStyle name="40 % - zvýraznenie3 3 4 3 2" xfId="6180"/>
    <cellStyle name="40 % - zvýraznenie3 3 4 3 2 2" xfId="6181"/>
    <cellStyle name="40 % - zvýraznenie3 3 4 3 2 2 2" xfId="29983"/>
    <cellStyle name="40 % - zvýraznenie3 3 4 3 2 3" xfId="6182"/>
    <cellStyle name="40 % - zvýraznenie3 3 4 3 2 3 2" xfId="29984"/>
    <cellStyle name="40 % - zvýraznenie3 3 4 3 2 4" xfId="29982"/>
    <cellStyle name="40 % - zvýraznenie3 3 4 3 3" xfId="6183"/>
    <cellStyle name="40 % - zvýraznenie3 3 4 3 3 2" xfId="29985"/>
    <cellStyle name="40 % - zvýraznenie3 3 4 3 4" xfId="6184"/>
    <cellStyle name="40 % - zvýraznenie3 3 4 3 4 2" xfId="29986"/>
    <cellStyle name="40 % - zvýraznenie3 3 4 3 5" xfId="29981"/>
    <cellStyle name="40 % - zvýraznenie3 3 4 4" xfId="6185"/>
    <cellStyle name="40 % - zvýraznenie3 3 4 4 2" xfId="6186"/>
    <cellStyle name="40 % - zvýraznenie3 3 4 4 2 2" xfId="6187"/>
    <cellStyle name="40 % - zvýraznenie3 3 4 4 2 2 2" xfId="29989"/>
    <cellStyle name="40 % - zvýraznenie3 3 4 4 2 3" xfId="6188"/>
    <cellStyle name="40 % - zvýraznenie3 3 4 4 2 3 2" xfId="29990"/>
    <cellStyle name="40 % - zvýraznenie3 3 4 4 2 4" xfId="29988"/>
    <cellStyle name="40 % - zvýraznenie3 3 4 4 3" xfId="6189"/>
    <cellStyle name="40 % - zvýraznenie3 3 4 4 3 2" xfId="29991"/>
    <cellStyle name="40 % - zvýraznenie3 3 4 4 4" xfId="6190"/>
    <cellStyle name="40 % - zvýraznenie3 3 4 4 4 2" xfId="29992"/>
    <cellStyle name="40 % - zvýraznenie3 3 4 4 5" xfId="29987"/>
    <cellStyle name="40 % - zvýraznenie3 3 4 5" xfId="6191"/>
    <cellStyle name="40 % - zvýraznenie3 3 4 5 2" xfId="6192"/>
    <cellStyle name="40 % - zvýraznenie3 3 4 5 2 2" xfId="29994"/>
    <cellStyle name="40 % - zvýraznenie3 3 4 5 3" xfId="6193"/>
    <cellStyle name="40 % - zvýraznenie3 3 4 5 3 2" xfId="29995"/>
    <cellStyle name="40 % - zvýraznenie3 3 4 5 4" xfId="29993"/>
    <cellStyle name="40 % - zvýraznenie3 3 4 6" xfId="6194"/>
    <cellStyle name="40 % - zvýraznenie3 3 4 6 2" xfId="29996"/>
    <cellStyle name="40 % - zvýraznenie3 3 4 7" xfId="6195"/>
    <cellStyle name="40 % - zvýraznenie3 3 4 7 2" xfId="29997"/>
    <cellStyle name="40 % - zvýraznenie3 3 4 8" xfId="29968"/>
    <cellStyle name="40 % - zvýraznenie3 3 5" xfId="6196"/>
    <cellStyle name="40 % - zvýraznenie3 3 5 2" xfId="6197"/>
    <cellStyle name="40 % - zvýraznenie3 3 5 2 2" xfId="6198"/>
    <cellStyle name="40 % - zvýraznenie3 3 5 2 2 2" xfId="6199"/>
    <cellStyle name="40 % - zvýraznenie3 3 5 2 2 2 2" xfId="30001"/>
    <cellStyle name="40 % - zvýraznenie3 3 5 2 2 3" xfId="6200"/>
    <cellStyle name="40 % - zvýraznenie3 3 5 2 2 3 2" xfId="30002"/>
    <cellStyle name="40 % - zvýraznenie3 3 5 2 2 4" xfId="30000"/>
    <cellStyle name="40 % - zvýraznenie3 3 5 2 3" xfId="6201"/>
    <cellStyle name="40 % - zvýraznenie3 3 5 2 3 2" xfId="30003"/>
    <cellStyle name="40 % - zvýraznenie3 3 5 2 4" xfId="6202"/>
    <cellStyle name="40 % - zvýraznenie3 3 5 2 4 2" xfId="30004"/>
    <cellStyle name="40 % - zvýraznenie3 3 5 2 5" xfId="29999"/>
    <cellStyle name="40 % - zvýraznenie3 3 5 3" xfId="6203"/>
    <cellStyle name="40 % - zvýraznenie3 3 5 3 2" xfId="6204"/>
    <cellStyle name="40 % - zvýraznenie3 3 5 3 2 2" xfId="30006"/>
    <cellStyle name="40 % - zvýraznenie3 3 5 3 3" xfId="6205"/>
    <cellStyle name="40 % - zvýraznenie3 3 5 3 3 2" xfId="30007"/>
    <cellStyle name="40 % - zvýraznenie3 3 5 3 4" xfId="30005"/>
    <cellStyle name="40 % - zvýraznenie3 3 5 4" xfId="6206"/>
    <cellStyle name="40 % - zvýraznenie3 3 5 4 2" xfId="30008"/>
    <cellStyle name="40 % - zvýraznenie3 3 5 5" xfId="6207"/>
    <cellStyle name="40 % - zvýraznenie3 3 5 5 2" xfId="30009"/>
    <cellStyle name="40 % - zvýraznenie3 3 5 6" xfId="29998"/>
    <cellStyle name="40 % - zvýraznenie3 3 6" xfId="6208"/>
    <cellStyle name="40 % - zvýraznenie3 3 6 2" xfId="6209"/>
    <cellStyle name="40 % - zvýraznenie3 3 6 2 2" xfId="6210"/>
    <cellStyle name="40 % - zvýraznenie3 3 6 2 2 2" xfId="30012"/>
    <cellStyle name="40 % - zvýraznenie3 3 6 2 3" xfId="6211"/>
    <cellStyle name="40 % - zvýraznenie3 3 6 2 3 2" xfId="30013"/>
    <cellStyle name="40 % - zvýraznenie3 3 6 2 4" xfId="30011"/>
    <cellStyle name="40 % - zvýraznenie3 3 6 3" xfId="6212"/>
    <cellStyle name="40 % - zvýraznenie3 3 6 3 2" xfId="30014"/>
    <cellStyle name="40 % - zvýraznenie3 3 6 4" xfId="6213"/>
    <cellStyle name="40 % - zvýraznenie3 3 6 4 2" xfId="30015"/>
    <cellStyle name="40 % - zvýraznenie3 3 6 5" xfId="30010"/>
    <cellStyle name="40 % - zvýraznenie3 3 7" xfId="6214"/>
    <cellStyle name="40 % - zvýraznenie3 3 7 2" xfId="6215"/>
    <cellStyle name="40 % - zvýraznenie3 3 7 2 2" xfId="6216"/>
    <cellStyle name="40 % - zvýraznenie3 3 7 2 2 2" xfId="30018"/>
    <cellStyle name="40 % - zvýraznenie3 3 7 2 3" xfId="6217"/>
    <cellStyle name="40 % - zvýraznenie3 3 7 2 3 2" xfId="30019"/>
    <cellStyle name="40 % - zvýraznenie3 3 7 2 4" xfId="30017"/>
    <cellStyle name="40 % - zvýraznenie3 3 7 3" xfId="6218"/>
    <cellStyle name="40 % - zvýraznenie3 3 7 3 2" xfId="30020"/>
    <cellStyle name="40 % - zvýraznenie3 3 7 4" xfId="6219"/>
    <cellStyle name="40 % - zvýraznenie3 3 7 4 2" xfId="30021"/>
    <cellStyle name="40 % - zvýraznenie3 3 7 5" xfId="30016"/>
    <cellStyle name="40 % - zvýraznenie3 3 8" xfId="6220"/>
    <cellStyle name="40 % - zvýraznenie3 3 8 2" xfId="6221"/>
    <cellStyle name="40 % - zvýraznenie3 3 8 2 2" xfId="30023"/>
    <cellStyle name="40 % - zvýraznenie3 3 8 3" xfId="6222"/>
    <cellStyle name="40 % - zvýraznenie3 3 8 3 2" xfId="30024"/>
    <cellStyle name="40 % - zvýraznenie3 3 8 4" xfId="30022"/>
    <cellStyle name="40 % - zvýraznenie3 3 9" xfId="6223"/>
    <cellStyle name="40 % - zvýraznenie3 3 9 2" xfId="30025"/>
    <cellStyle name="40 % - zvýraznenie3 4" xfId="6224"/>
    <cellStyle name="40 % - zvýraznenie3 4 10" xfId="30026"/>
    <cellStyle name="40 % - zvýraznenie3 4 2" xfId="6225"/>
    <cellStyle name="40 % - zvýraznenie3 4 2 2" xfId="6226"/>
    <cellStyle name="40 % - zvýraznenie3 4 2 2 2" xfId="6227"/>
    <cellStyle name="40 % - zvýraznenie3 4 2 2 2 2" xfId="6228"/>
    <cellStyle name="40 % - zvýraznenie3 4 2 2 2 2 2" xfId="6229"/>
    <cellStyle name="40 % - zvýraznenie3 4 2 2 2 2 2 2" xfId="6230"/>
    <cellStyle name="40 % - zvýraznenie3 4 2 2 2 2 2 2 2" xfId="30032"/>
    <cellStyle name="40 % - zvýraznenie3 4 2 2 2 2 2 3" xfId="6231"/>
    <cellStyle name="40 % - zvýraznenie3 4 2 2 2 2 2 3 2" xfId="30033"/>
    <cellStyle name="40 % - zvýraznenie3 4 2 2 2 2 2 4" xfId="30031"/>
    <cellStyle name="40 % - zvýraznenie3 4 2 2 2 2 3" xfId="6232"/>
    <cellStyle name="40 % - zvýraznenie3 4 2 2 2 2 3 2" xfId="30034"/>
    <cellStyle name="40 % - zvýraznenie3 4 2 2 2 2 4" xfId="6233"/>
    <cellStyle name="40 % - zvýraznenie3 4 2 2 2 2 4 2" xfId="30035"/>
    <cellStyle name="40 % - zvýraznenie3 4 2 2 2 2 5" xfId="30030"/>
    <cellStyle name="40 % - zvýraznenie3 4 2 2 2 3" xfId="6234"/>
    <cellStyle name="40 % - zvýraznenie3 4 2 2 2 3 2" xfId="6235"/>
    <cellStyle name="40 % - zvýraznenie3 4 2 2 2 3 2 2" xfId="30037"/>
    <cellStyle name="40 % - zvýraznenie3 4 2 2 2 3 3" xfId="6236"/>
    <cellStyle name="40 % - zvýraznenie3 4 2 2 2 3 3 2" xfId="30038"/>
    <cellStyle name="40 % - zvýraznenie3 4 2 2 2 3 4" xfId="30036"/>
    <cellStyle name="40 % - zvýraznenie3 4 2 2 2 4" xfId="6237"/>
    <cellStyle name="40 % - zvýraznenie3 4 2 2 2 4 2" xfId="30039"/>
    <cellStyle name="40 % - zvýraznenie3 4 2 2 2 5" xfId="6238"/>
    <cellStyle name="40 % - zvýraznenie3 4 2 2 2 5 2" xfId="30040"/>
    <cellStyle name="40 % - zvýraznenie3 4 2 2 2 6" xfId="30029"/>
    <cellStyle name="40 % - zvýraznenie3 4 2 2 3" xfId="6239"/>
    <cellStyle name="40 % - zvýraznenie3 4 2 2 3 2" xfId="6240"/>
    <cellStyle name="40 % - zvýraznenie3 4 2 2 3 2 2" xfId="6241"/>
    <cellStyle name="40 % - zvýraznenie3 4 2 2 3 2 2 2" xfId="30043"/>
    <cellStyle name="40 % - zvýraznenie3 4 2 2 3 2 3" xfId="6242"/>
    <cellStyle name="40 % - zvýraznenie3 4 2 2 3 2 3 2" xfId="30044"/>
    <cellStyle name="40 % - zvýraznenie3 4 2 2 3 2 4" xfId="30042"/>
    <cellStyle name="40 % - zvýraznenie3 4 2 2 3 3" xfId="6243"/>
    <cellStyle name="40 % - zvýraznenie3 4 2 2 3 3 2" xfId="30045"/>
    <cellStyle name="40 % - zvýraznenie3 4 2 2 3 4" xfId="6244"/>
    <cellStyle name="40 % - zvýraznenie3 4 2 2 3 4 2" xfId="30046"/>
    <cellStyle name="40 % - zvýraznenie3 4 2 2 3 5" xfId="30041"/>
    <cellStyle name="40 % - zvýraznenie3 4 2 2 4" xfId="6245"/>
    <cellStyle name="40 % - zvýraznenie3 4 2 2 4 2" xfId="6246"/>
    <cellStyle name="40 % - zvýraznenie3 4 2 2 4 2 2" xfId="6247"/>
    <cellStyle name="40 % - zvýraznenie3 4 2 2 4 2 2 2" xfId="30049"/>
    <cellStyle name="40 % - zvýraznenie3 4 2 2 4 2 3" xfId="6248"/>
    <cellStyle name="40 % - zvýraznenie3 4 2 2 4 2 3 2" xfId="30050"/>
    <cellStyle name="40 % - zvýraznenie3 4 2 2 4 2 4" xfId="30048"/>
    <cellStyle name="40 % - zvýraznenie3 4 2 2 4 3" xfId="6249"/>
    <cellStyle name="40 % - zvýraznenie3 4 2 2 4 3 2" xfId="30051"/>
    <cellStyle name="40 % - zvýraznenie3 4 2 2 4 4" xfId="6250"/>
    <cellStyle name="40 % - zvýraznenie3 4 2 2 4 4 2" xfId="30052"/>
    <cellStyle name="40 % - zvýraznenie3 4 2 2 4 5" xfId="30047"/>
    <cellStyle name="40 % - zvýraznenie3 4 2 2 5" xfId="6251"/>
    <cellStyle name="40 % - zvýraznenie3 4 2 2 5 2" xfId="6252"/>
    <cellStyle name="40 % - zvýraznenie3 4 2 2 5 2 2" xfId="30054"/>
    <cellStyle name="40 % - zvýraznenie3 4 2 2 5 3" xfId="6253"/>
    <cellStyle name="40 % - zvýraznenie3 4 2 2 5 3 2" xfId="30055"/>
    <cellStyle name="40 % - zvýraznenie3 4 2 2 5 4" xfId="30053"/>
    <cellStyle name="40 % - zvýraznenie3 4 2 2 6" xfId="6254"/>
    <cellStyle name="40 % - zvýraznenie3 4 2 2 6 2" xfId="30056"/>
    <cellStyle name="40 % - zvýraznenie3 4 2 2 7" xfId="6255"/>
    <cellStyle name="40 % - zvýraznenie3 4 2 2 7 2" xfId="30057"/>
    <cellStyle name="40 % - zvýraznenie3 4 2 2 8" xfId="30028"/>
    <cellStyle name="40 % - zvýraznenie3 4 2 3" xfId="6256"/>
    <cellStyle name="40 % - zvýraznenie3 4 2 3 2" xfId="6257"/>
    <cellStyle name="40 % - zvýraznenie3 4 2 3 2 2" xfId="6258"/>
    <cellStyle name="40 % - zvýraznenie3 4 2 3 2 2 2" xfId="6259"/>
    <cellStyle name="40 % - zvýraznenie3 4 2 3 2 2 2 2" xfId="30061"/>
    <cellStyle name="40 % - zvýraznenie3 4 2 3 2 2 3" xfId="6260"/>
    <cellStyle name="40 % - zvýraznenie3 4 2 3 2 2 3 2" xfId="30062"/>
    <cellStyle name="40 % - zvýraznenie3 4 2 3 2 2 4" xfId="30060"/>
    <cellStyle name="40 % - zvýraznenie3 4 2 3 2 3" xfId="6261"/>
    <cellStyle name="40 % - zvýraznenie3 4 2 3 2 3 2" xfId="30063"/>
    <cellStyle name="40 % - zvýraznenie3 4 2 3 2 4" xfId="6262"/>
    <cellStyle name="40 % - zvýraznenie3 4 2 3 2 4 2" xfId="30064"/>
    <cellStyle name="40 % - zvýraznenie3 4 2 3 2 5" xfId="30059"/>
    <cellStyle name="40 % - zvýraznenie3 4 2 3 3" xfId="6263"/>
    <cellStyle name="40 % - zvýraznenie3 4 2 3 3 2" xfId="6264"/>
    <cellStyle name="40 % - zvýraznenie3 4 2 3 3 2 2" xfId="30066"/>
    <cellStyle name="40 % - zvýraznenie3 4 2 3 3 3" xfId="6265"/>
    <cellStyle name="40 % - zvýraznenie3 4 2 3 3 3 2" xfId="30067"/>
    <cellStyle name="40 % - zvýraznenie3 4 2 3 3 4" xfId="30065"/>
    <cellStyle name="40 % - zvýraznenie3 4 2 3 4" xfId="6266"/>
    <cellStyle name="40 % - zvýraznenie3 4 2 3 4 2" xfId="30068"/>
    <cellStyle name="40 % - zvýraznenie3 4 2 3 5" xfId="6267"/>
    <cellStyle name="40 % - zvýraznenie3 4 2 3 5 2" xfId="30069"/>
    <cellStyle name="40 % - zvýraznenie3 4 2 3 6" xfId="30058"/>
    <cellStyle name="40 % - zvýraznenie3 4 2 4" xfId="6268"/>
    <cellStyle name="40 % - zvýraznenie3 4 2 4 2" xfId="6269"/>
    <cellStyle name="40 % - zvýraznenie3 4 2 4 2 2" xfId="6270"/>
    <cellStyle name="40 % - zvýraznenie3 4 2 4 2 2 2" xfId="30072"/>
    <cellStyle name="40 % - zvýraznenie3 4 2 4 2 3" xfId="6271"/>
    <cellStyle name="40 % - zvýraznenie3 4 2 4 2 3 2" xfId="30073"/>
    <cellStyle name="40 % - zvýraznenie3 4 2 4 2 4" xfId="30071"/>
    <cellStyle name="40 % - zvýraznenie3 4 2 4 3" xfId="6272"/>
    <cellStyle name="40 % - zvýraznenie3 4 2 4 3 2" xfId="30074"/>
    <cellStyle name="40 % - zvýraznenie3 4 2 4 4" xfId="6273"/>
    <cellStyle name="40 % - zvýraznenie3 4 2 4 4 2" xfId="30075"/>
    <cellStyle name="40 % - zvýraznenie3 4 2 4 5" xfId="30070"/>
    <cellStyle name="40 % - zvýraznenie3 4 2 5" xfId="6274"/>
    <cellStyle name="40 % - zvýraznenie3 4 2 5 2" xfId="6275"/>
    <cellStyle name="40 % - zvýraznenie3 4 2 5 2 2" xfId="6276"/>
    <cellStyle name="40 % - zvýraznenie3 4 2 5 2 2 2" xfId="30078"/>
    <cellStyle name="40 % - zvýraznenie3 4 2 5 2 3" xfId="6277"/>
    <cellStyle name="40 % - zvýraznenie3 4 2 5 2 3 2" xfId="30079"/>
    <cellStyle name="40 % - zvýraznenie3 4 2 5 2 4" xfId="30077"/>
    <cellStyle name="40 % - zvýraznenie3 4 2 5 3" xfId="6278"/>
    <cellStyle name="40 % - zvýraznenie3 4 2 5 3 2" xfId="30080"/>
    <cellStyle name="40 % - zvýraznenie3 4 2 5 4" xfId="6279"/>
    <cellStyle name="40 % - zvýraznenie3 4 2 5 4 2" xfId="30081"/>
    <cellStyle name="40 % - zvýraznenie3 4 2 5 5" xfId="30076"/>
    <cellStyle name="40 % - zvýraznenie3 4 2 6" xfId="6280"/>
    <cellStyle name="40 % - zvýraznenie3 4 2 6 2" xfId="6281"/>
    <cellStyle name="40 % - zvýraznenie3 4 2 6 2 2" xfId="30083"/>
    <cellStyle name="40 % - zvýraznenie3 4 2 6 3" xfId="6282"/>
    <cellStyle name="40 % - zvýraznenie3 4 2 6 3 2" xfId="30084"/>
    <cellStyle name="40 % - zvýraznenie3 4 2 6 4" xfId="30082"/>
    <cellStyle name="40 % - zvýraznenie3 4 2 7" xfId="6283"/>
    <cellStyle name="40 % - zvýraznenie3 4 2 7 2" xfId="30085"/>
    <cellStyle name="40 % - zvýraznenie3 4 2 8" xfId="6284"/>
    <cellStyle name="40 % - zvýraznenie3 4 2 8 2" xfId="30086"/>
    <cellStyle name="40 % - zvýraznenie3 4 2 9" xfId="30027"/>
    <cellStyle name="40 % - zvýraznenie3 4 3" xfId="6285"/>
    <cellStyle name="40 % - zvýraznenie3 4 3 2" xfId="6286"/>
    <cellStyle name="40 % - zvýraznenie3 4 3 2 2" xfId="6287"/>
    <cellStyle name="40 % - zvýraznenie3 4 3 2 2 2" xfId="6288"/>
    <cellStyle name="40 % - zvýraznenie3 4 3 2 2 2 2" xfId="6289"/>
    <cellStyle name="40 % - zvýraznenie3 4 3 2 2 2 2 2" xfId="30091"/>
    <cellStyle name="40 % - zvýraznenie3 4 3 2 2 2 3" xfId="6290"/>
    <cellStyle name="40 % - zvýraznenie3 4 3 2 2 2 3 2" xfId="30092"/>
    <cellStyle name="40 % - zvýraznenie3 4 3 2 2 2 4" xfId="30090"/>
    <cellStyle name="40 % - zvýraznenie3 4 3 2 2 3" xfId="6291"/>
    <cellStyle name="40 % - zvýraznenie3 4 3 2 2 3 2" xfId="30093"/>
    <cellStyle name="40 % - zvýraznenie3 4 3 2 2 4" xfId="6292"/>
    <cellStyle name="40 % - zvýraznenie3 4 3 2 2 4 2" xfId="30094"/>
    <cellStyle name="40 % - zvýraznenie3 4 3 2 2 5" xfId="30089"/>
    <cellStyle name="40 % - zvýraznenie3 4 3 2 3" xfId="6293"/>
    <cellStyle name="40 % - zvýraznenie3 4 3 2 3 2" xfId="6294"/>
    <cellStyle name="40 % - zvýraznenie3 4 3 2 3 2 2" xfId="30096"/>
    <cellStyle name="40 % - zvýraznenie3 4 3 2 3 3" xfId="6295"/>
    <cellStyle name="40 % - zvýraznenie3 4 3 2 3 3 2" xfId="30097"/>
    <cellStyle name="40 % - zvýraznenie3 4 3 2 3 4" xfId="30095"/>
    <cellStyle name="40 % - zvýraznenie3 4 3 2 4" xfId="6296"/>
    <cellStyle name="40 % - zvýraznenie3 4 3 2 4 2" xfId="30098"/>
    <cellStyle name="40 % - zvýraznenie3 4 3 2 5" xfId="6297"/>
    <cellStyle name="40 % - zvýraznenie3 4 3 2 5 2" xfId="30099"/>
    <cellStyle name="40 % - zvýraznenie3 4 3 2 6" xfId="30088"/>
    <cellStyle name="40 % - zvýraznenie3 4 3 3" xfId="6298"/>
    <cellStyle name="40 % - zvýraznenie3 4 3 3 2" xfId="6299"/>
    <cellStyle name="40 % - zvýraznenie3 4 3 3 2 2" xfId="6300"/>
    <cellStyle name="40 % - zvýraznenie3 4 3 3 2 2 2" xfId="30102"/>
    <cellStyle name="40 % - zvýraznenie3 4 3 3 2 3" xfId="6301"/>
    <cellStyle name="40 % - zvýraznenie3 4 3 3 2 3 2" xfId="30103"/>
    <cellStyle name="40 % - zvýraznenie3 4 3 3 2 4" xfId="30101"/>
    <cellStyle name="40 % - zvýraznenie3 4 3 3 3" xfId="6302"/>
    <cellStyle name="40 % - zvýraznenie3 4 3 3 3 2" xfId="30104"/>
    <cellStyle name="40 % - zvýraznenie3 4 3 3 4" xfId="6303"/>
    <cellStyle name="40 % - zvýraznenie3 4 3 3 4 2" xfId="30105"/>
    <cellStyle name="40 % - zvýraznenie3 4 3 3 5" xfId="30100"/>
    <cellStyle name="40 % - zvýraznenie3 4 3 4" xfId="6304"/>
    <cellStyle name="40 % - zvýraznenie3 4 3 4 2" xfId="6305"/>
    <cellStyle name="40 % - zvýraznenie3 4 3 4 2 2" xfId="6306"/>
    <cellStyle name="40 % - zvýraznenie3 4 3 4 2 2 2" xfId="30108"/>
    <cellStyle name="40 % - zvýraznenie3 4 3 4 2 3" xfId="6307"/>
    <cellStyle name="40 % - zvýraznenie3 4 3 4 2 3 2" xfId="30109"/>
    <cellStyle name="40 % - zvýraznenie3 4 3 4 2 4" xfId="30107"/>
    <cellStyle name="40 % - zvýraznenie3 4 3 4 3" xfId="6308"/>
    <cellStyle name="40 % - zvýraznenie3 4 3 4 3 2" xfId="30110"/>
    <cellStyle name="40 % - zvýraznenie3 4 3 4 4" xfId="6309"/>
    <cellStyle name="40 % - zvýraznenie3 4 3 4 4 2" xfId="30111"/>
    <cellStyle name="40 % - zvýraznenie3 4 3 4 5" xfId="30106"/>
    <cellStyle name="40 % - zvýraznenie3 4 3 5" xfId="6310"/>
    <cellStyle name="40 % - zvýraznenie3 4 3 5 2" xfId="6311"/>
    <cellStyle name="40 % - zvýraznenie3 4 3 5 2 2" xfId="30113"/>
    <cellStyle name="40 % - zvýraznenie3 4 3 5 3" xfId="6312"/>
    <cellStyle name="40 % - zvýraznenie3 4 3 5 3 2" xfId="30114"/>
    <cellStyle name="40 % - zvýraznenie3 4 3 5 4" xfId="30112"/>
    <cellStyle name="40 % - zvýraznenie3 4 3 6" xfId="6313"/>
    <cellStyle name="40 % - zvýraznenie3 4 3 6 2" xfId="30115"/>
    <cellStyle name="40 % - zvýraznenie3 4 3 7" xfId="6314"/>
    <cellStyle name="40 % - zvýraznenie3 4 3 7 2" xfId="30116"/>
    <cellStyle name="40 % - zvýraznenie3 4 3 8" xfId="30087"/>
    <cellStyle name="40 % - zvýraznenie3 4 4" xfId="6315"/>
    <cellStyle name="40 % - zvýraznenie3 4 4 2" xfId="6316"/>
    <cellStyle name="40 % - zvýraznenie3 4 4 2 2" xfId="6317"/>
    <cellStyle name="40 % - zvýraznenie3 4 4 2 2 2" xfId="6318"/>
    <cellStyle name="40 % - zvýraznenie3 4 4 2 2 2 2" xfId="30120"/>
    <cellStyle name="40 % - zvýraznenie3 4 4 2 2 3" xfId="6319"/>
    <cellStyle name="40 % - zvýraznenie3 4 4 2 2 3 2" xfId="30121"/>
    <cellStyle name="40 % - zvýraznenie3 4 4 2 2 4" xfId="30119"/>
    <cellStyle name="40 % - zvýraznenie3 4 4 2 3" xfId="6320"/>
    <cellStyle name="40 % - zvýraznenie3 4 4 2 3 2" xfId="30122"/>
    <cellStyle name="40 % - zvýraznenie3 4 4 2 4" xfId="6321"/>
    <cellStyle name="40 % - zvýraznenie3 4 4 2 4 2" xfId="30123"/>
    <cellStyle name="40 % - zvýraznenie3 4 4 2 5" xfId="30118"/>
    <cellStyle name="40 % - zvýraznenie3 4 4 3" xfId="6322"/>
    <cellStyle name="40 % - zvýraznenie3 4 4 3 2" xfId="6323"/>
    <cellStyle name="40 % - zvýraznenie3 4 4 3 2 2" xfId="30125"/>
    <cellStyle name="40 % - zvýraznenie3 4 4 3 3" xfId="6324"/>
    <cellStyle name="40 % - zvýraznenie3 4 4 3 3 2" xfId="30126"/>
    <cellStyle name="40 % - zvýraznenie3 4 4 3 4" xfId="30124"/>
    <cellStyle name="40 % - zvýraznenie3 4 4 4" xfId="6325"/>
    <cellStyle name="40 % - zvýraznenie3 4 4 4 2" xfId="30127"/>
    <cellStyle name="40 % - zvýraznenie3 4 4 5" xfId="6326"/>
    <cellStyle name="40 % - zvýraznenie3 4 4 5 2" xfId="30128"/>
    <cellStyle name="40 % - zvýraznenie3 4 4 6" xfId="30117"/>
    <cellStyle name="40 % - zvýraznenie3 4 5" xfId="6327"/>
    <cellStyle name="40 % - zvýraznenie3 4 5 2" xfId="6328"/>
    <cellStyle name="40 % - zvýraznenie3 4 5 2 2" xfId="6329"/>
    <cellStyle name="40 % - zvýraznenie3 4 5 2 2 2" xfId="30131"/>
    <cellStyle name="40 % - zvýraznenie3 4 5 2 3" xfId="6330"/>
    <cellStyle name="40 % - zvýraznenie3 4 5 2 3 2" xfId="30132"/>
    <cellStyle name="40 % - zvýraznenie3 4 5 2 4" xfId="30130"/>
    <cellStyle name="40 % - zvýraznenie3 4 5 3" xfId="6331"/>
    <cellStyle name="40 % - zvýraznenie3 4 5 3 2" xfId="30133"/>
    <cellStyle name="40 % - zvýraznenie3 4 5 4" xfId="6332"/>
    <cellStyle name="40 % - zvýraznenie3 4 5 4 2" xfId="30134"/>
    <cellStyle name="40 % - zvýraznenie3 4 5 5" xfId="30129"/>
    <cellStyle name="40 % - zvýraznenie3 4 6" xfId="6333"/>
    <cellStyle name="40 % - zvýraznenie3 4 6 2" xfId="6334"/>
    <cellStyle name="40 % - zvýraznenie3 4 6 2 2" xfId="6335"/>
    <cellStyle name="40 % - zvýraznenie3 4 6 2 2 2" xfId="30137"/>
    <cellStyle name="40 % - zvýraznenie3 4 6 2 3" xfId="6336"/>
    <cellStyle name="40 % - zvýraznenie3 4 6 2 3 2" xfId="30138"/>
    <cellStyle name="40 % - zvýraznenie3 4 6 2 4" xfId="30136"/>
    <cellStyle name="40 % - zvýraznenie3 4 6 3" xfId="6337"/>
    <cellStyle name="40 % - zvýraznenie3 4 6 3 2" xfId="30139"/>
    <cellStyle name="40 % - zvýraznenie3 4 6 4" xfId="6338"/>
    <cellStyle name="40 % - zvýraznenie3 4 6 4 2" xfId="30140"/>
    <cellStyle name="40 % - zvýraznenie3 4 6 5" xfId="30135"/>
    <cellStyle name="40 % - zvýraznenie3 4 7" xfId="6339"/>
    <cellStyle name="40 % - zvýraznenie3 4 7 2" xfId="6340"/>
    <cellStyle name="40 % - zvýraznenie3 4 7 2 2" xfId="30142"/>
    <cellStyle name="40 % - zvýraznenie3 4 7 3" xfId="6341"/>
    <cellStyle name="40 % - zvýraznenie3 4 7 3 2" xfId="30143"/>
    <cellStyle name="40 % - zvýraznenie3 4 7 4" xfId="30141"/>
    <cellStyle name="40 % - zvýraznenie3 4 8" xfId="6342"/>
    <cellStyle name="40 % - zvýraznenie3 4 8 2" xfId="30144"/>
    <cellStyle name="40 % - zvýraznenie3 4 9" xfId="6343"/>
    <cellStyle name="40 % - zvýraznenie3 4 9 2" xfId="30145"/>
    <cellStyle name="40 % - zvýraznenie3 5" xfId="6344"/>
    <cellStyle name="40 % - zvýraznenie3 5 2" xfId="6345"/>
    <cellStyle name="40 % - zvýraznenie3 5 2 2" xfId="6346"/>
    <cellStyle name="40 % - zvýraznenie3 5 2 2 2" xfId="6347"/>
    <cellStyle name="40 % - zvýraznenie3 5 2 2 2 2" xfId="6348"/>
    <cellStyle name="40 % - zvýraznenie3 5 2 2 2 2 2" xfId="6349"/>
    <cellStyle name="40 % - zvýraznenie3 5 2 2 2 2 2 2" xfId="30151"/>
    <cellStyle name="40 % - zvýraznenie3 5 2 2 2 2 3" xfId="6350"/>
    <cellStyle name="40 % - zvýraznenie3 5 2 2 2 2 3 2" xfId="30152"/>
    <cellStyle name="40 % - zvýraznenie3 5 2 2 2 2 4" xfId="30150"/>
    <cellStyle name="40 % - zvýraznenie3 5 2 2 2 3" xfId="6351"/>
    <cellStyle name="40 % - zvýraznenie3 5 2 2 2 3 2" xfId="30153"/>
    <cellStyle name="40 % - zvýraznenie3 5 2 2 2 4" xfId="6352"/>
    <cellStyle name="40 % - zvýraznenie3 5 2 2 2 4 2" xfId="30154"/>
    <cellStyle name="40 % - zvýraznenie3 5 2 2 2 5" xfId="30149"/>
    <cellStyle name="40 % - zvýraznenie3 5 2 2 3" xfId="6353"/>
    <cellStyle name="40 % - zvýraznenie3 5 2 2 3 2" xfId="6354"/>
    <cellStyle name="40 % - zvýraznenie3 5 2 2 3 2 2" xfId="30156"/>
    <cellStyle name="40 % - zvýraznenie3 5 2 2 3 3" xfId="6355"/>
    <cellStyle name="40 % - zvýraznenie3 5 2 2 3 3 2" xfId="30157"/>
    <cellStyle name="40 % - zvýraznenie3 5 2 2 3 4" xfId="30155"/>
    <cellStyle name="40 % - zvýraznenie3 5 2 2 4" xfId="6356"/>
    <cellStyle name="40 % - zvýraznenie3 5 2 2 4 2" xfId="30158"/>
    <cellStyle name="40 % - zvýraznenie3 5 2 2 5" xfId="6357"/>
    <cellStyle name="40 % - zvýraznenie3 5 2 2 5 2" xfId="30159"/>
    <cellStyle name="40 % - zvýraznenie3 5 2 2 6" xfId="30148"/>
    <cellStyle name="40 % - zvýraznenie3 5 2 3" xfId="6358"/>
    <cellStyle name="40 % - zvýraznenie3 5 2 3 2" xfId="6359"/>
    <cellStyle name="40 % - zvýraznenie3 5 2 3 2 2" xfId="6360"/>
    <cellStyle name="40 % - zvýraznenie3 5 2 3 2 2 2" xfId="30162"/>
    <cellStyle name="40 % - zvýraznenie3 5 2 3 2 3" xfId="6361"/>
    <cellStyle name="40 % - zvýraznenie3 5 2 3 2 3 2" xfId="30163"/>
    <cellStyle name="40 % - zvýraznenie3 5 2 3 2 4" xfId="30161"/>
    <cellStyle name="40 % - zvýraznenie3 5 2 3 3" xfId="6362"/>
    <cellStyle name="40 % - zvýraznenie3 5 2 3 3 2" xfId="30164"/>
    <cellStyle name="40 % - zvýraznenie3 5 2 3 4" xfId="6363"/>
    <cellStyle name="40 % - zvýraznenie3 5 2 3 4 2" xfId="30165"/>
    <cellStyle name="40 % - zvýraznenie3 5 2 3 5" xfId="30160"/>
    <cellStyle name="40 % - zvýraznenie3 5 2 4" xfId="6364"/>
    <cellStyle name="40 % - zvýraznenie3 5 2 4 2" xfId="6365"/>
    <cellStyle name="40 % - zvýraznenie3 5 2 4 2 2" xfId="6366"/>
    <cellStyle name="40 % - zvýraznenie3 5 2 4 2 2 2" xfId="30168"/>
    <cellStyle name="40 % - zvýraznenie3 5 2 4 2 3" xfId="6367"/>
    <cellStyle name="40 % - zvýraznenie3 5 2 4 2 3 2" xfId="30169"/>
    <cellStyle name="40 % - zvýraznenie3 5 2 4 2 4" xfId="30167"/>
    <cellStyle name="40 % - zvýraznenie3 5 2 4 3" xfId="6368"/>
    <cellStyle name="40 % - zvýraznenie3 5 2 4 3 2" xfId="30170"/>
    <cellStyle name="40 % - zvýraznenie3 5 2 4 4" xfId="6369"/>
    <cellStyle name="40 % - zvýraznenie3 5 2 4 4 2" xfId="30171"/>
    <cellStyle name="40 % - zvýraznenie3 5 2 4 5" xfId="30166"/>
    <cellStyle name="40 % - zvýraznenie3 5 2 5" xfId="6370"/>
    <cellStyle name="40 % - zvýraznenie3 5 2 5 2" xfId="6371"/>
    <cellStyle name="40 % - zvýraznenie3 5 2 5 2 2" xfId="30173"/>
    <cellStyle name="40 % - zvýraznenie3 5 2 5 3" xfId="6372"/>
    <cellStyle name="40 % - zvýraznenie3 5 2 5 3 2" xfId="30174"/>
    <cellStyle name="40 % - zvýraznenie3 5 2 5 4" xfId="30172"/>
    <cellStyle name="40 % - zvýraznenie3 5 2 6" xfId="6373"/>
    <cellStyle name="40 % - zvýraznenie3 5 2 6 2" xfId="30175"/>
    <cellStyle name="40 % - zvýraznenie3 5 2 7" xfId="6374"/>
    <cellStyle name="40 % - zvýraznenie3 5 2 7 2" xfId="30176"/>
    <cellStyle name="40 % - zvýraznenie3 5 2 8" xfId="30147"/>
    <cellStyle name="40 % - zvýraznenie3 5 3" xfId="6375"/>
    <cellStyle name="40 % - zvýraznenie3 5 3 2" xfId="6376"/>
    <cellStyle name="40 % - zvýraznenie3 5 3 2 2" xfId="6377"/>
    <cellStyle name="40 % - zvýraznenie3 5 3 2 2 2" xfId="6378"/>
    <cellStyle name="40 % - zvýraznenie3 5 3 2 2 2 2" xfId="30180"/>
    <cellStyle name="40 % - zvýraznenie3 5 3 2 2 3" xfId="6379"/>
    <cellStyle name="40 % - zvýraznenie3 5 3 2 2 3 2" xfId="30181"/>
    <cellStyle name="40 % - zvýraznenie3 5 3 2 2 4" xfId="30179"/>
    <cellStyle name="40 % - zvýraznenie3 5 3 2 3" xfId="6380"/>
    <cellStyle name="40 % - zvýraznenie3 5 3 2 3 2" xfId="30182"/>
    <cellStyle name="40 % - zvýraznenie3 5 3 2 4" xfId="6381"/>
    <cellStyle name="40 % - zvýraznenie3 5 3 2 4 2" xfId="30183"/>
    <cellStyle name="40 % - zvýraznenie3 5 3 2 5" xfId="30178"/>
    <cellStyle name="40 % - zvýraznenie3 5 3 3" xfId="6382"/>
    <cellStyle name="40 % - zvýraznenie3 5 3 3 2" xfId="6383"/>
    <cellStyle name="40 % - zvýraznenie3 5 3 3 2 2" xfId="30185"/>
    <cellStyle name="40 % - zvýraznenie3 5 3 3 3" xfId="6384"/>
    <cellStyle name="40 % - zvýraznenie3 5 3 3 3 2" xfId="30186"/>
    <cellStyle name="40 % - zvýraznenie3 5 3 3 4" xfId="30184"/>
    <cellStyle name="40 % - zvýraznenie3 5 3 4" xfId="6385"/>
    <cellStyle name="40 % - zvýraznenie3 5 3 4 2" xfId="30187"/>
    <cellStyle name="40 % - zvýraznenie3 5 3 5" xfId="6386"/>
    <cellStyle name="40 % - zvýraznenie3 5 3 5 2" xfId="30188"/>
    <cellStyle name="40 % - zvýraznenie3 5 3 6" xfId="30177"/>
    <cellStyle name="40 % - zvýraznenie3 5 4" xfId="6387"/>
    <cellStyle name="40 % - zvýraznenie3 5 4 2" xfId="6388"/>
    <cellStyle name="40 % - zvýraznenie3 5 4 2 2" xfId="6389"/>
    <cellStyle name="40 % - zvýraznenie3 5 4 2 2 2" xfId="30191"/>
    <cellStyle name="40 % - zvýraznenie3 5 4 2 3" xfId="6390"/>
    <cellStyle name="40 % - zvýraznenie3 5 4 2 3 2" xfId="30192"/>
    <cellStyle name="40 % - zvýraznenie3 5 4 2 4" xfId="30190"/>
    <cellStyle name="40 % - zvýraznenie3 5 4 3" xfId="6391"/>
    <cellStyle name="40 % - zvýraznenie3 5 4 3 2" xfId="30193"/>
    <cellStyle name="40 % - zvýraznenie3 5 4 4" xfId="6392"/>
    <cellStyle name="40 % - zvýraznenie3 5 4 4 2" xfId="30194"/>
    <cellStyle name="40 % - zvýraznenie3 5 4 5" xfId="30189"/>
    <cellStyle name="40 % - zvýraznenie3 5 5" xfId="6393"/>
    <cellStyle name="40 % - zvýraznenie3 5 5 2" xfId="6394"/>
    <cellStyle name="40 % - zvýraznenie3 5 5 2 2" xfId="6395"/>
    <cellStyle name="40 % - zvýraznenie3 5 5 2 2 2" xfId="30197"/>
    <cellStyle name="40 % - zvýraznenie3 5 5 2 3" xfId="6396"/>
    <cellStyle name="40 % - zvýraznenie3 5 5 2 3 2" xfId="30198"/>
    <cellStyle name="40 % - zvýraznenie3 5 5 2 4" xfId="30196"/>
    <cellStyle name="40 % - zvýraznenie3 5 5 3" xfId="6397"/>
    <cellStyle name="40 % - zvýraznenie3 5 5 3 2" xfId="30199"/>
    <cellStyle name="40 % - zvýraznenie3 5 5 4" xfId="6398"/>
    <cellStyle name="40 % - zvýraznenie3 5 5 4 2" xfId="30200"/>
    <cellStyle name="40 % - zvýraznenie3 5 5 5" xfId="30195"/>
    <cellStyle name="40 % - zvýraznenie3 5 6" xfId="6399"/>
    <cellStyle name="40 % - zvýraznenie3 5 6 2" xfId="6400"/>
    <cellStyle name="40 % - zvýraznenie3 5 6 2 2" xfId="30202"/>
    <cellStyle name="40 % - zvýraznenie3 5 6 3" xfId="6401"/>
    <cellStyle name="40 % - zvýraznenie3 5 6 3 2" xfId="30203"/>
    <cellStyle name="40 % - zvýraznenie3 5 6 4" xfId="30201"/>
    <cellStyle name="40 % - zvýraznenie3 5 7" xfId="6402"/>
    <cellStyle name="40 % - zvýraznenie3 5 7 2" xfId="30204"/>
    <cellStyle name="40 % - zvýraznenie3 5 8" xfId="6403"/>
    <cellStyle name="40 % - zvýraznenie3 5 8 2" xfId="30205"/>
    <cellStyle name="40 % - zvýraznenie3 5 9" xfId="30146"/>
    <cellStyle name="40 % - zvýraznenie3 6" xfId="6404"/>
    <cellStyle name="40 % - zvýraznenie3 6 2" xfId="6405"/>
    <cellStyle name="40 % - zvýraznenie3 6 2 2" xfId="6406"/>
    <cellStyle name="40 % - zvýraznenie3 6 2 2 2" xfId="6407"/>
    <cellStyle name="40 % - zvýraznenie3 6 2 2 2 2" xfId="6408"/>
    <cellStyle name="40 % - zvýraznenie3 6 2 2 2 2 2" xfId="30210"/>
    <cellStyle name="40 % - zvýraznenie3 6 2 2 2 3" xfId="6409"/>
    <cellStyle name="40 % - zvýraznenie3 6 2 2 2 3 2" xfId="30211"/>
    <cellStyle name="40 % - zvýraznenie3 6 2 2 2 4" xfId="30209"/>
    <cellStyle name="40 % - zvýraznenie3 6 2 2 3" xfId="6410"/>
    <cellStyle name="40 % - zvýraznenie3 6 2 2 3 2" xfId="30212"/>
    <cellStyle name="40 % - zvýraznenie3 6 2 2 4" xfId="6411"/>
    <cellStyle name="40 % - zvýraznenie3 6 2 2 4 2" xfId="30213"/>
    <cellStyle name="40 % - zvýraznenie3 6 2 2 5" xfId="30208"/>
    <cellStyle name="40 % - zvýraznenie3 6 2 3" xfId="6412"/>
    <cellStyle name="40 % - zvýraznenie3 6 2 3 2" xfId="6413"/>
    <cellStyle name="40 % - zvýraznenie3 6 2 3 2 2" xfId="30215"/>
    <cellStyle name="40 % - zvýraznenie3 6 2 3 3" xfId="6414"/>
    <cellStyle name="40 % - zvýraznenie3 6 2 3 3 2" xfId="30216"/>
    <cellStyle name="40 % - zvýraznenie3 6 2 3 4" xfId="30214"/>
    <cellStyle name="40 % - zvýraznenie3 6 2 4" xfId="6415"/>
    <cellStyle name="40 % - zvýraznenie3 6 2 4 2" xfId="30217"/>
    <cellStyle name="40 % - zvýraznenie3 6 2 5" xfId="6416"/>
    <cellStyle name="40 % - zvýraznenie3 6 2 5 2" xfId="30218"/>
    <cellStyle name="40 % - zvýraznenie3 6 2 6" xfId="30207"/>
    <cellStyle name="40 % - zvýraznenie3 6 3" xfId="6417"/>
    <cellStyle name="40 % - zvýraznenie3 6 3 2" xfId="6418"/>
    <cellStyle name="40 % - zvýraznenie3 6 3 2 2" xfId="6419"/>
    <cellStyle name="40 % - zvýraznenie3 6 3 2 2 2" xfId="30221"/>
    <cellStyle name="40 % - zvýraznenie3 6 3 2 3" xfId="6420"/>
    <cellStyle name="40 % - zvýraznenie3 6 3 2 3 2" xfId="30222"/>
    <cellStyle name="40 % - zvýraznenie3 6 3 2 4" xfId="30220"/>
    <cellStyle name="40 % - zvýraznenie3 6 3 3" xfId="6421"/>
    <cellStyle name="40 % - zvýraznenie3 6 3 3 2" xfId="30223"/>
    <cellStyle name="40 % - zvýraznenie3 6 3 4" xfId="6422"/>
    <cellStyle name="40 % - zvýraznenie3 6 3 4 2" xfId="30224"/>
    <cellStyle name="40 % - zvýraznenie3 6 3 5" xfId="30219"/>
    <cellStyle name="40 % - zvýraznenie3 6 4" xfId="6423"/>
    <cellStyle name="40 % - zvýraznenie3 6 4 2" xfId="6424"/>
    <cellStyle name="40 % - zvýraznenie3 6 4 2 2" xfId="6425"/>
    <cellStyle name="40 % - zvýraznenie3 6 4 2 2 2" xfId="30227"/>
    <cellStyle name="40 % - zvýraznenie3 6 4 2 3" xfId="6426"/>
    <cellStyle name="40 % - zvýraznenie3 6 4 2 3 2" xfId="30228"/>
    <cellStyle name="40 % - zvýraznenie3 6 4 2 4" xfId="30226"/>
    <cellStyle name="40 % - zvýraznenie3 6 4 3" xfId="6427"/>
    <cellStyle name="40 % - zvýraznenie3 6 4 3 2" xfId="30229"/>
    <cellStyle name="40 % - zvýraznenie3 6 4 4" xfId="6428"/>
    <cellStyle name="40 % - zvýraznenie3 6 4 4 2" xfId="30230"/>
    <cellStyle name="40 % - zvýraznenie3 6 4 5" xfId="30225"/>
    <cellStyle name="40 % - zvýraznenie3 6 5" xfId="6429"/>
    <cellStyle name="40 % - zvýraznenie3 6 5 2" xfId="6430"/>
    <cellStyle name="40 % - zvýraznenie3 6 5 2 2" xfId="30232"/>
    <cellStyle name="40 % - zvýraznenie3 6 5 3" xfId="6431"/>
    <cellStyle name="40 % - zvýraznenie3 6 5 3 2" xfId="30233"/>
    <cellStyle name="40 % - zvýraznenie3 6 5 4" xfId="30231"/>
    <cellStyle name="40 % - zvýraznenie3 6 6" xfId="6432"/>
    <cellStyle name="40 % - zvýraznenie3 6 6 2" xfId="30234"/>
    <cellStyle name="40 % - zvýraznenie3 6 7" xfId="6433"/>
    <cellStyle name="40 % - zvýraznenie3 6 7 2" xfId="30235"/>
    <cellStyle name="40 % - zvýraznenie3 6 8" xfId="30206"/>
    <cellStyle name="40 % - zvýraznenie3 7" xfId="6434"/>
    <cellStyle name="40 % - zvýraznenie3 7 2" xfId="6435"/>
    <cellStyle name="40 % - zvýraznenie3 7 2 2" xfId="6436"/>
    <cellStyle name="40 % - zvýraznenie3 7 2 2 2" xfId="6437"/>
    <cellStyle name="40 % - zvýraznenie3 7 2 2 2 2" xfId="30239"/>
    <cellStyle name="40 % - zvýraznenie3 7 2 2 3" xfId="6438"/>
    <cellStyle name="40 % - zvýraznenie3 7 2 2 3 2" xfId="30240"/>
    <cellStyle name="40 % - zvýraznenie3 7 2 2 4" xfId="30238"/>
    <cellStyle name="40 % - zvýraznenie3 7 2 3" xfId="6439"/>
    <cellStyle name="40 % - zvýraznenie3 7 2 3 2" xfId="30241"/>
    <cellStyle name="40 % - zvýraznenie3 7 2 4" xfId="6440"/>
    <cellStyle name="40 % - zvýraznenie3 7 2 4 2" xfId="30242"/>
    <cellStyle name="40 % - zvýraznenie3 7 2 5" xfId="30237"/>
    <cellStyle name="40 % - zvýraznenie3 7 3" xfId="6441"/>
    <cellStyle name="40 % - zvýraznenie3 7 3 2" xfId="6442"/>
    <cellStyle name="40 % - zvýraznenie3 7 3 2 2" xfId="30244"/>
    <cellStyle name="40 % - zvýraznenie3 7 3 3" xfId="6443"/>
    <cellStyle name="40 % - zvýraznenie3 7 3 3 2" xfId="30245"/>
    <cellStyle name="40 % - zvýraznenie3 7 3 4" xfId="30243"/>
    <cellStyle name="40 % - zvýraznenie3 7 4" xfId="6444"/>
    <cellStyle name="40 % - zvýraznenie3 7 4 2" xfId="30246"/>
    <cellStyle name="40 % - zvýraznenie3 7 5" xfId="6445"/>
    <cellStyle name="40 % - zvýraznenie3 7 5 2" xfId="30247"/>
    <cellStyle name="40 % - zvýraznenie3 7 6" xfId="30236"/>
    <cellStyle name="40 % - zvýraznenie3 8" xfId="6446"/>
    <cellStyle name="40 % - zvýraznenie3 8 2" xfId="6447"/>
    <cellStyle name="40 % - zvýraznenie3 8 2 2" xfId="6448"/>
    <cellStyle name="40 % - zvýraznenie3 8 2 2 2" xfId="30250"/>
    <cellStyle name="40 % - zvýraznenie3 8 2 3" xfId="6449"/>
    <cellStyle name="40 % - zvýraznenie3 8 2 3 2" xfId="30251"/>
    <cellStyle name="40 % - zvýraznenie3 8 2 4" xfId="30249"/>
    <cellStyle name="40 % - zvýraznenie3 8 3" xfId="6450"/>
    <cellStyle name="40 % - zvýraznenie3 8 3 2" xfId="30252"/>
    <cellStyle name="40 % - zvýraznenie3 8 4" xfId="6451"/>
    <cellStyle name="40 % - zvýraznenie3 8 4 2" xfId="30253"/>
    <cellStyle name="40 % - zvýraznenie3 8 5" xfId="30248"/>
    <cellStyle name="40 % - zvýraznenie3 9" xfId="6452"/>
    <cellStyle name="40 % - zvýraznenie3 9 2" xfId="6453"/>
    <cellStyle name="40 % - zvýraznenie3 9 2 2" xfId="6454"/>
    <cellStyle name="40 % - zvýraznenie3 9 2 2 2" xfId="30256"/>
    <cellStyle name="40 % - zvýraznenie3 9 2 3" xfId="6455"/>
    <cellStyle name="40 % - zvýraznenie3 9 2 3 2" xfId="30257"/>
    <cellStyle name="40 % - zvýraznenie3 9 2 4" xfId="30255"/>
    <cellStyle name="40 % - zvýraznenie3 9 3" xfId="6456"/>
    <cellStyle name="40 % - zvýraznenie3 9 3 2" xfId="30258"/>
    <cellStyle name="40 % - zvýraznenie3 9 4" xfId="6457"/>
    <cellStyle name="40 % - zvýraznenie3 9 4 2" xfId="30259"/>
    <cellStyle name="40 % - zvýraznenie3 9 5" xfId="30254"/>
    <cellStyle name="40 % - zvýraznenie4 10" xfId="6458"/>
    <cellStyle name="40 % - zvýraznenie4 11" xfId="6459"/>
    <cellStyle name="40 % - zvýraznenie4 11 2" xfId="6460"/>
    <cellStyle name="40 % - zvýraznenie4 11 2 2" xfId="30261"/>
    <cellStyle name="40 % - zvýraznenie4 11 3" xfId="6461"/>
    <cellStyle name="40 % - zvýraznenie4 11 3 2" xfId="30262"/>
    <cellStyle name="40 % - zvýraznenie4 11 4" xfId="30260"/>
    <cellStyle name="40 % - zvýraznenie4 12" xfId="6462"/>
    <cellStyle name="40 % - zvýraznenie4 12 2" xfId="30263"/>
    <cellStyle name="40 % - zvýraznenie4 2" xfId="6463"/>
    <cellStyle name="40 % - zvýraznenie4 2 10" xfId="6464"/>
    <cellStyle name="40 % - zvýraznenie4 2 10 2" xfId="30265"/>
    <cellStyle name="40 % - zvýraznenie4 2 11" xfId="30264"/>
    <cellStyle name="40 % - zvýraznenie4 2 2" xfId="6465"/>
    <cellStyle name="40 % - zvýraznenie4 2 2 10" xfId="30266"/>
    <cellStyle name="40 % - zvýraznenie4 2 2 2" xfId="6466"/>
    <cellStyle name="40 % - zvýraznenie4 2 2 2 2" xfId="6467"/>
    <cellStyle name="40 % - zvýraznenie4 2 2 2 2 2" xfId="6468"/>
    <cellStyle name="40 % - zvýraznenie4 2 2 2 2 2 2" xfId="6469"/>
    <cellStyle name="40 % - zvýraznenie4 2 2 2 2 2 2 2" xfId="6470"/>
    <cellStyle name="40 % - zvýraznenie4 2 2 2 2 2 2 2 2" xfId="6471"/>
    <cellStyle name="40 % - zvýraznenie4 2 2 2 2 2 2 2 2 2" xfId="30272"/>
    <cellStyle name="40 % - zvýraznenie4 2 2 2 2 2 2 2 3" xfId="6472"/>
    <cellStyle name="40 % - zvýraznenie4 2 2 2 2 2 2 2 3 2" xfId="30273"/>
    <cellStyle name="40 % - zvýraznenie4 2 2 2 2 2 2 2 4" xfId="30271"/>
    <cellStyle name="40 % - zvýraznenie4 2 2 2 2 2 2 3" xfId="6473"/>
    <cellStyle name="40 % - zvýraznenie4 2 2 2 2 2 2 3 2" xfId="30274"/>
    <cellStyle name="40 % - zvýraznenie4 2 2 2 2 2 2 4" xfId="6474"/>
    <cellStyle name="40 % - zvýraznenie4 2 2 2 2 2 2 4 2" xfId="30275"/>
    <cellStyle name="40 % - zvýraznenie4 2 2 2 2 2 2 5" xfId="30270"/>
    <cellStyle name="40 % - zvýraznenie4 2 2 2 2 2 3" xfId="6475"/>
    <cellStyle name="40 % - zvýraznenie4 2 2 2 2 2 3 2" xfId="6476"/>
    <cellStyle name="40 % - zvýraznenie4 2 2 2 2 2 3 2 2" xfId="30277"/>
    <cellStyle name="40 % - zvýraznenie4 2 2 2 2 2 3 3" xfId="6477"/>
    <cellStyle name="40 % - zvýraznenie4 2 2 2 2 2 3 3 2" xfId="30278"/>
    <cellStyle name="40 % - zvýraznenie4 2 2 2 2 2 3 4" xfId="30276"/>
    <cellStyle name="40 % - zvýraznenie4 2 2 2 2 2 4" xfId="6478"/>
    <cellStyle name="40 % - zvýraznenie4 2 2 2 2 2 4 2" xfId="30279"/>
    <cellStyle name="40 % - zvýraznenie4 2 2 2 2 2 5" xfId="6479"/>
    <cellStyle name="40 % - zvýraznenie4 2 2 2 2 2 5 2" xfId="30280"/>
    <cellStyle name="40 % - zvýraznenie4 2 2 2 2 2 6" xfId="30269"/>
    <cellStyle name="40 % - zvýraznenie4 2 2 2 2 3" xfId="6480"/>
    <cellStyle name="40 % - zvýraznenie4 2 2 2 2 3 2" xfId="6481"/>
    <cellStyle name="40 % - zvýraznenie4 2 2 2 2 3 2 2" xfId="6482"/>
    <cellStyle name="40 % - zvýraznenie4 2 2 2 2 3 2 2 2" xfId="30283"/>
    <cellStyle name="40 % - zvýraznenie4 2 2 2 2 3 2 3" xfId="6483"/>
    <cellStyle name="40 % - zvýraznenie4 2 2 2 2 3 2 3 2" xfId="30284"/>
    <cellStyle name="40 % - zvýraznenie4 2 2 2 2 3 2 4" xfId="30282"/>
    <cellStyle name="40 % - zvýraznenie4 2 2 2 2 3 3" xfId="6484"/>
    <cellStyle name="40 % - zvýraznenie4 2 2 2 2 3 3 2" xfId="30285"/>
    <cellStyle name="40 % - zvýraznenie4 2 2 2 2 3 4" xfId="6485"/>
    <cellStyle name="40 % - zvýraznenie4 2 2 2 2 3 4 2" xfId="30286"/>
    <cellStyle name="40 % - zvýraznenie4 2 2 2 2 3 5" xfId="30281"/>
    <cellStyle name="40 % - zvýraznenie4 2 2 2 2 4" xfId="6486"/>
    <cellStyle name="40 % - zvýraznenie4 2 2 2 2 4 2" xfId="6487"/>
    <cellStyle name="40 % - zvýraznenie4 2 2 2 2 4 2 2" xfId="6488"/>
    <cellStyle name="40 % - zvýraznenie4 2 2 2 2 4 2 2 2" xfId="30289"/>
    <cellStyle name="40 % - zvýraznenie4 2 2 2 2 4 2 3" xfId="6489"/>
    <cellStyle name="40 % - zvýraznenie4 2 2 2 2 4 2 3 2" xfId="30290"/>
    <cellStyle name="40 % - zvýraznenie4 2 2 2 2 4 2 4" xfId="30288"/>
    <cellStyle name="40 % - zvýraznenie4 2 2 2 2 4 3" xfId="6490"/>
    <cellStyle name="40 % - zvýraznenie4 2 2 2 2 4 3 2" xfId="30291"/>
    <cellStyle name="40 % - zvýraznenie4 2 2 2 2 4 4" xfId="6491"/>
    <cellStyle name="40 % - zvýraznenie4 2 2 2 2 4 4 2" xfId="30292"/>
    <cellStyle name="40 % - zvýraznenie4 2 2 2 2 4 5" xfId="30287"/>
    <cellStyle name="40 % - zvýraznenie4 2 2 2 2 5" xfId="6492"/>
    <cellStyle name="40 % - zvýraznenie4 2 2 2 2 5 2" xfId="6493"/>
    <cellStyle name="40 % - zvýraznenie4 2 2 2 2 5 2 2" xfId="30294"/>
    <cellStyle name="40 % - zvýraznenie4 2 2 2 2 5 3" xfId="6494"/>
    <cellStyle name="40 % - zvýraznenie4 2 2 2 2 5 3 2" xfId="30295"/>
    <cellStyle name="40 % - zvýraznenie4 2 2 2 2 5 4" xfId="30293"/>
    <cellStyle name="40 % - zvýraznenie4 2 2 2 2 6" xfId="6495"/>
    <cellStyle name="40 % - zvýraznenie4 2 2 2 2 6 2" xfId="30296"/>
    <cellStyle name="40 % - zvýraznenie4 2 2 2 2 7" xfId="6496"/>
    <cellStyle name="40 % - zvýraznenie4 2 2 2 2 7 2" xfId="30297"/>
    <cellStyle name="40 % - zvýraznenie4 2 2 2 2 8" xfId="30268"/>
    <cellStyle name="40 % - zvýraznenie4 2 2 2 3" xfId="6497"/>
    <cellStyle name="40 % - zvýraznenie4 2 2 2 3 2" xfId="6498"/>
    <cellStyle name="40 % - zvýraznenie4 2 2 2 3 2 2" xfId="6499"/>
    <cellStyle name="40 % - zvýraznenie4 2 2 2 3 2 2 2" xfId="6500"/>
    <cellStyle name="40 % - zvýraznenie4 2 2 2 3 2 2 2 2" xfId="30301"/>
    <cellStyle name="40 % - zvýraznenie4 2 2 2 3 2 2 3" xfId="6501"/>
    <cellStyle name="40 % - zvýraznenie4 2 2 2 3 2 2 3 2" xfId="30302"/>
    <cellStyle name="40 % - zvýraznenie4 2 2 2 3 2 2 4" xfId="30300"/>
    <cellStyle name="40 % - zvýraznenie4 2 2 2 3 2 3" xfId="6502"/>
    <cellStyle name="40 % - zvýraznenie4 2 2 2 3 2 3 2" xfId="30303"/>
    <cellStyle name="40 % - zvýraznenie4 2 2 2 3 2 4" xfId="6503"/>
    <cellStyle name="40 % - zvýraznenie4 2 2 2 3 2 4 2" xfId="30304"/>
    <cellStyle name="40 % - zvýraznenie4 2 2 2 3 2 5" xfId="30299"/>
    <cellStyle name="40 % - zvýraznenie4 2 2 2 3 3" xfId="6504"/>
    <cellStyle name="40 % - zvýraznenie4 2 2 2 3 3 2" xfId="6505"/>
    <cellStyle name="40 % - zvýraznenie4 2 2 2 3 3 2 2" xfId="30306"/>
    <cellStyle name="40 % - zvýraznenie4 2 2 2 3 3 3" xfId="6506"/>
    <cellStyle name="40 % - zvýraznenie4 2 2 2 3 3 3 2" xfId="30307"/>
    <cellStyle name="40 % - zvýraznenie4 2 2 2 3 3 4" xfId="30305"/>
    <cellStyle name="40 % - zvýraznenie4 2 2 2 3 4" xfId="6507"/>
    <cellStyle name="40 % - zvýraznenie4 2 2 2 3 4 2" xfId="30308"/>
    <cellStyle name="40 % - zvýraznenie4 2 2 2 3 5" xfId="6508"/>
    <cellStyle name="40 % - zvýraznenie4 2 2 2 3 5 2" xfId="30309"/>
    <cellStyle name="40 % - zvýraznenie4 2 2 2 3 6" xfId="30298"/>
    <cellStyle name="40 % - zvýraznenie4 2 2 2 4" xfId="6509"/>
    <cellStyle name="40 % - zvýraznenie4 2 2 2 4 2" xfId="6510"/>
    <cellStyle name="40 % - zvýraznenie4 2 2 2 4 2 2" xfId="6511"/>
    <cellStyle name="40 % - zvýraznenie4 2 2 2 4 2 2 2" xfId="30312"/>
    <cellStyle name="40 % - zvýraznenie4 2 2 2 4 2 3" xfId="6512"/>
    <cellStyle name="40 % - zvýraznenie4 2 2 2 4 2 3 2" xfId="30313"/>
    <cellStyle name="40 % - zvýraznenie4 2 2 2 4 2 4" xfId="30311"/>
    <cellStyle name="40 % - zvýraznenie4 2 2 2 4 3" xfId="6513"/>
    <cellStyle name="40 % - zvýraznenie4 2 2 2 4 3 2" xfId="30314"/>
    <cellStyle name="40 % - zvýraznenie4 2 2 2 4 4" xfId="6514"/>
    <cellStyle name="40 % - zvýraznenie4 2 2 2 4 4 2" xfId="30315"/>
    <cellStyle name="40 % - zvýraznenie4 2 2 2 4 5" xfId="30310"/>
    <cellStyle name="40 % - zvýraznenie4 2 2 2 5" xfId="6515"/>
    <cellStyle name="40 % - zvýraznenie4 2 2 2 5 2" xfId="6516"/>
    <cellStyle name="40 % - zvýraznenie4 2 2 2 5 2 2" xfId="6517"/>
    <cellStyle name="40 % - zvýraznenie4 2 2 2 5 2 2 2" xfId="30318"/>
    <cellStyle name="40 % - zvýraznenie4 2 2 2 5 2 3" xfId="6518"/>
    <cellStyle name="40 % - zvýraznenie4 2 2 2 5 2 3 2" xfId="30319"/>
    <cellStyle name="40 % - zvýraznenie4 2 2 2 5 2 4" xfId="30317"/>
    <cellStyle name="40 % - zvýraznenie4 2 2 2 5 3" xfId="6519"/>
    <cellStyle name="40 % - zvýraznenie4 2 2 2 5 3 2" xfId="30320"/>
    <cellStyle name="40 % - zvýraznenie4 2 2 2 5 4" xfId="6520"/>
    <cellStyle name="40 % - zvýraznenie4 2 2 2 5 4 2" xfId="30321"/>
    <cellStyle name="40 % - zvýraznenie4 2 2 2 5 5" xfId="30316"/>
    <cellStyle name="40 % - zvýraznenie4 2 2 2 6" xfId="6521"/>
    <cellStyle name="40 % - zvýraznenie4 2 2 2 6 2" xfId="6522"/>
    <cellStyle name="40 % - zvýraznenie4 2 2 2 6 2 2" xfId="30323"/>
    <cellStyle name="40 % - zvýraznenie4 2 2 2 6 3" xfId="6523"/>
    <cellStyle name="40 % - zvýraznenie4 2 2 2 6 3 2" xfId="30324"/>
    <cellStyle name="40 % - zvýraznenie4 2 2 2 6 4" xfId="30322"/>
    <cellStyle name="40 % - zvýraznenie4 2 2 2 7" xfId="6524"/>
    <cellStyle name="40 % - zvýraznenie4 2 2 2 7 2" xfId="30325"/>
    <cellStyle name="40 % - zvýraznenie4 2 2 2 8" xfId="6525"/>
    <cellStyle name="40 % - zvýraznenie4 2 2 2 8 2" xfId="30326"/>
    <cellStyle name="40 % - zvýraznenie4 2 2 2 9" xfId="30267"/>
    <cellStyle name="40 % - zvýraznenie4 2 2 3" xfId="6526"/>
    <cellStyle name="40 % - zvýraznenie4 2 2 3 2" xfId="6527"/>
    <cellStyle name="40 % - zvýraznenie4 2 2 3 2 2" xfId="6528"/>
    <cellStyle name="40 % - zvýraznenie4 2 2 3 2 2 2" xfId="6529"/>
    <cellStyle name="40 % - zvýraznenie4 2 2 3 2 2 2 2" xfId="6530"/>
    <cellStyle name="40 % - zvýraznenie4 2 2 3 2 2 2 2 2" xfId="30331"/>
    <cellStyle name="40 % - zvýraznenie4 2 2 3 2 2 2 3" xfId="6531"/>
    <cellStyle name="40 % - zvýraznenie4 2 2 3 2 2 2 3 2" xfId="30332"/>
    <cellStyle name="40 % - zvýraznenie4 2 2 3 2 2 2 4" xfId="30330"/>
    <cellStyle name="40 % - zvýraznenie4 2 2 3 2 2 3" xfId="6532"/>
    <cellStyle name="40 % - zvýraznenie4 2 2 3 2 2 3 2" xfId="30333"/>
    <cellStyle name="40 % - zvýraznenie4 2 2 3 2 2 4" xfId="6533"/>
    <cellStyle name="40 % - zvýraznenie4 2 2 3 2 2 4 2" xfId="30334"/>
    <cellStyle name="40 % - zvýraznenie4 2 2 3 2 2 5" xfId="30329"/>
    <cellStyle name="40 % - zvýraznenie4 2 2 3 2 3" xfId="6534"/>
    <cellStyle name="40 % - zvýraznenie4 2 2 3 2 3 2" xfId="6535"/>
    <cellStyle name="40 % - zvýraznenie4 2 2 3 2 3 2 2" xfId="30336"/>
    <cellStyle name="40 % - zvýraznenie4 2 2 3 2 3 3" xfId="6536"/>
    <cellStyle name="40 % - zvýraznenie4 2 2 3 2 3 3 2" xfId="30337"/>
    <cellStyle name="40 % - zvýraznenie4 2 2 3 2 3 4" xfId="30335"/>
    <cellStyle name="40 % - zvýraznenie4 2 2 3 2 4" xfId="6537"/>
    <cellStyle name="40 % - zvýraznenie4 2 2 3 2 4 2" xfId="30338"/>
    <cellStyle name="40 % - zvýraznenie4 2 2 3 2 5" xfId="6538"/>
    <cellStyle name="40 % - zvýraznenie4 2 2 3 2 5 2" xfId="30339"/>
    <cellStyle name="40 % - zvýraznenie4 2 2 3 2 6" xfId="30328"/>
    <cellStyle name="40 % - zvýraznenie4 2 2 3 3" xfId="6539"/>
    <cellStyle name="40 % - zvýraznenie4 2 2 3 3 2" xfId="6540"/>
    <cellStyle name="40 % - zvýraznenie4 2 2 3 3 2 2" xfId="6541"/>
    <cellStyle name="40 % - zvýraznenie4 2 2 3 3 2 2 2" xfId="30342"/>
    <cellStyle name="40 % - zvýraznenie4 2 2 3 3 2 3" xfId="6542"/>
    <cellStyle name="40 % - zvýraznenie4 2 2 3 3 2 3 2" xfId="30343"/>
    <cellStyle name="40 % - zvýraznenie4 2 2 3 3 2 4" xfId="30341"/>
    <cellStyle name="40 % - zvýraznenie4 2 2 3 3 3" xfId="6543"/>
    <cellStyle name="40 % - zvýraznenie4 2 2 3 3 3 2" xfId="30344"/>
    <cellStyle name="40 % - zvýraznenie4 2 2 3 3 4" xfId="6544"/>
    <cellStyle name="40 % - zvýraznenie4 2 2 3 3 4 2" xfId="30345"/>
    <cellStyle name="40 % - zvýraznenie4 2 2 3 3 5" xfId="30340"/>
    <cellStyle name="40 % - zvýraznenie4 2 2 3 4" xfId="6545"/>
    <cellStyle name="40 % - zvýraznenie4 2 2 3 4 2" xfId="6546"/>
    <cellStyle name="40 % - zvýraznenie4 2 2 3 4 2 2" xfId="6547"/>
    <cellStyle name="40 % - zvýraznenie4 2 2 3 4 2 2 2" xfId="30348"/>
    <cellStyle name="40 % - zvýraznenie4 2 2 3 4 2 3" xfId="6548"/>
    <cellStyle name="40 % - zvýraznenie4 2 2 3 4 2 3 2" xfId="30349"/>
    <cellStyle name="40 % - zvýraznenie4 2 2 3 4 2 4" xfId="30347"/>
    <cellStyle name="40 % - zvýraznenie4 2 2 3 4 3" xfId="6549"/>
    <cellStyle name="40 % - zvýraznenie4 2 2 3 4 3 2" xfId="30350"/>
    <cellStyle name="40 % - zvýraznenie4 2 2 3 4 4" xfId="6550"/>
    <cellStyle name="40 % - zvýraznenie4 2 2 3 4 4 2" xfId="30351"/>
    <cellStyle name="40 % - zvýraznenie4 2 2 3 4 5" xfId="30346"/>
    <cellStyle name="40 % - zvýraznenie4 2 2 3 5" xfId="6551"/>
    <cellStyle name="40 % - zvýraznenie4 2 2 3 5 2" xfId="6552"/>
    <cellStyle name="40 % - zvýraznenie4 2 2 3 5 2 2" xfId="30353"/>
    <cellStyle name="40 % - zvýraznenie4 2 2 3 5 3" xfId="6553"/>
    <cellStyle name="40 % - zvýraznenie4 2 2 3 5 3 2" xfId="30354"/>
    <cellStyle name="40 % - zvýraznenie4 2 2 3 5 4" xfId="30352"/>
    <cellStyle name="40 % - zvýraznenie4 2 2 3 6" xfId="6554"/>
    <cellStyle name="40 % - zvýraznenie4 2 2 3 6 2" xfId="30355"/>
    <cellStyle name="40 % - zvýraznenie4 2 2 3 7" xfId="6555"/>
    <cellStyle name="40 % - zvýraznenie4 2 2 3 7 2" xfId="30356"/>
    <cellStyle name="40 % - zvýraznenie4 2 2 3 8" xfId="30327"/>
    <cellStyle name="40 % - zvýraznenie4 2 2 4" xfId="6556"/>
    <cellStyle name="40 % - zvýraznenie4 2 2 4 2" xfId="6557"/>
    <cellStyle name="40 % - zvýraznenie4 2 2 4 2 2" xfId="6558"/>
    <cellStyle name="40 % - zvýraznenie4 2 2 4 2 2 2" xfId="6559"/>
    <cellStyle name="40 % - zvýraznenie4 2 2 4 2 2 2 2" xfId="30360"/>
    <cellStyle name="40 % - zvýraznenie4 2 2 4 2 2 3" xfId="6560"/>
    <cellStyle name="40 % - zvýraznenie4 2 2 4 2 2 3 2" xfId="30361"/>
    <cellStyle name="40 % - zvýraznenie4 2 2 4 2 2 4" xfId="30359"/>
    <cellStyle name="40 % - zvýraznenie4 2 2 4 2 3" xfId="6561"/>
    <cellStyle name="40 % - zvýraznenie4 2 2 4 2 3 2" xfId="30362"/>
    <cellStyle name="40 % - zvýraznenie4 2 2 4 2 4" xfId="6562"/>
    <cellStyle name="40 % - zvýraznenie4 2 2 4 2 4 2" xfId="30363"/>
    <cellStyle name="40 % - zvýraznenie4 2 2 4 2 5" xfId="30358"/>
    <cellStyle name="40 % - zvýraznenie4 2 2 4 3" xfId="6563"/>
    <cellStyle name="40 % - zvýraznenie4 2 2 4 3 2" xfId="6564"/>
    <cellStyle name="40 % - zvýraznenie4 2 2 4 3 2 2" xfId="30365"/>
    <cellStyle name="40 % - zvýraznenie4 2 2 4 3 3" xfId="6565"/>
    <cellStyle name="40 % - zvýraznenie4 2 2 4 3 3 2" xfId="30366"/>
    <cellStyle name="40 % - zvýraznenie4 2 2 4 3 4" xfId="30364"/>
    <cellStyle name="40 % - zvýraznenie4 2 2 4 4" xfId="6566"/>
    <cellStyle name="40 % - zvýraznenie4 2 2 4 4 2" xfId="30367"/>
    <cellStyle name="40 % - zvýraznenie4 2 2 4 5" xfId="6567"/>
    <cellStyle name="40 % - zvýraznenie4 2 2 4 5 2" xfId="30368"/>
    <cellStyle name="40 % - zvýraznenie4 2 2 4 6" xfId="30357"/>
    <cellStyle name="40 % - zvýraznenie4 2 2 5" xfId="6568"/>
    <cellStyle name="40 % - zvýraznenie4 2 2 5 2" xfId="6569"/>
    <cellStyle name="40 % - zvýraznenie4 2 2 5 2 2" xfId="6570"/>
    <cellStyle name="40 % - zvýraznenie4 2 2 5 2 2 2" xfId="30371"/>
    <cellStyle name="40 % - zvýraznenie4 2 2 5 2 3" xfId="6571"/>
    <cellStyle name="40 % - zvýraznenie4 2 2 5 2 3 2" xfId="30372"/>
    <cellStyle name="40 % - zvýraznenie4 2 2 5 2 4" xfId="30370"/>
    <cellStyle name="40 % - zvýraznenie4 2 2 5 3" xfId="6572"/>
    <cellStyle name="40 % - zvýraznenie4 2 2 5 3 2" xfId="30373"/>
    <cellStyle name="40 % - zvýraznenie4 2 2 5 4" xfId="6573"/>
    <cellStyle name="40 % - zvýraznenie4 2 2 5 4 2" xfId="30374"/>
    <cellStyle name="40 % - zvýraznenie4 2 2 5 5" xfId="30369"/>
    <cellStyle name="40 % - zvýraznenie4 2 2 6" xfId="6574"/>
    <cellStyle name="40 % - zvýraznenie4 2 2 6 2" xfId="6575"/>
    <cellStyle name="40 % - zvýraznenie4 2 2 6 2 2" xfId="6576"/>
    <cellStyle name="40 % - zvýraznenie4 2 2 6 2 2 2" xfId="30377"/>
    <cellStyle name="40 % - zvýraznenie4 2 2 6 2 3" xfId="6577"/>
    <cellStyle name="40 % - zvýraznenie4 2 2 6 2 3 2" xfId="30378"/>
    <cellStyle name="40 % - zvýraznenie4 2 2 6 2 4" xfId="30376"/>
    <cellStyle name="40 % - zvýraznenie4 2 2 6 3" xfId="6578"/>
    <cellStyle name="40 % - zvýraznenie4 2 2 6 3 2" xfId="30379"/>
    <cellStyle name="40 % - zvýraznenie4 2 2 6 4" xfId="6579"/>
    <cellStyle name="40 % - zvýraznenie4 2 2 6 4 2" xfId="30380"/>
    <cellStyle name="40 % - zvýraznenie4 2 2 6 5" xfId="30375"/>
    <cellStyle name="40 % - zvýraznenie4 2 2 7" xfId="6580"/>
    <cellStyle name="40 % - zvýraznenie4 2 2 7 2" xfId="6581"/>
    <cellStyle name="40 % - zvýraznenie4 2 2 7 2 2" xfId="30382"/>
    <cellStyle name="40 % - zvýraznenie4 2 2 7 3" xfId="6582"/>
    <cellStyle name="40 % - zvýraznenie4 2 2 7 3 2" xfId="30383"/>
    <cellStyle name="40 % - zvýraznenie4 2 2 7 4" xfId="30381"/>
    <cellStyle name="40 % - zvýraznenie4 2 2 8" xfId="6583"/>
    <cellStyle name="40 % - zvýraznenie4 2 2 8 2" xfId="30384"/>
    <cellStyle name="40 % - zvýraznenie4 2 2 9" xfId="6584"/>
    <cellStyle name="40 % - zvýraznenie4 2 2 9 2" xfId="30385"/>
    <cellStyle name="40 % - zvýraznenie4 2 3" xfId="6585"/>
    <cellStyle name="40 % - zvýraznenie4 2 3 2" xfId="6586"/>
    <cellStyle name="40 % - zvýraznenie4 2 3 2 2" xfId="6587"/>
    <cellStyle name="40 % - zvýraznenie4 2 3 2 2 2" xfId="6588"/>
    <cellStyle name="40 % - zvýraznenie4 2 3 2 2 2 2" xfId="6589"/>
    <cellStyle name="40 % - zvýraznenie4 2 3 2 2 2 2 2" xfId="6590"/>
    <cellStyle name="40 % - zvýraznenie4 2 3 2 2 2 2 2 2" xfId="30391"/>
    <cellStyle name="40 % - zvýraznenie4 2 3 2 2 2 2 3" xfId="6591"/>
    <cellStyle name="40 % - zvýraznenie4 2 3 2 2 2 2 3 2" xfId="30392"/>
    <cellStyle name="40 % - zvýraznenie4 2 3 2 2 2 2 4" xfId="30390"/>
    <cellStyle name="40 % - zvýraznenie4 2 3 2 2 2 3" xfId="6592"/>
    <cellStyle name="40 % - zvýraznenie4 2 3 2 2 2 3 2" xfId="30393"/>
    <cellStyle name="40 % - zvýraznenie4 2 3 2 2 2 4" xfId="6593"/>
    <cellStyle name="40 % - zvýraznenie4 2 3 2 2 2 4 2" xfId="30394"/>
    <cellStyle name="40 % - zvýraznenie4 2 3 2 2 2 5" xfId="30389"/>
    <cellStyle name="40 % - zvýraznenie4 2 3 2 2 3" xfId="6594"/>
    <cellStyle name="40 % - zvýraznenie4 2 3 2 2 3 2" xfId="6595"/>
    <cellStyle name="40 % - zvýraznenie4 2 3 2 2 3 2 2" xfId="30396"/>
    <cellStyle name="40 % - zvýraznenie4 2 3 2 2 3 3" xfId="6596"/>
    <cellStyle name="40 % - zvýraznenie4 2 3 2 2 3 3 2" xfId="30397"/>
    <cellStyle name="40 % - zvýraznenie4 2 3 2 2 3 4" xfId="30395"/>
    <cellStyle name="40 % - zvýraznenie4 2 3 2 2 4" xfId="6597"/>
    <cellStyle name="40 % - zvýraznenie4 2 3 2 2 4 2" xfId="30398"/>
    <cellStyle name="40 % - zvýraznenie4 2 3 2 2 5" xfId="6598"/>
    <cellStyle name="40 % - zvýraznenie4 2 3 2 2 5 2" xfId="30399"/>
    <cellStyle name="40 % - zvýraznenie4 2 3 2 2 6" xfId="30388"/>
    <cellStyle name="40 % - zvýraznenie4 2 3 2 3" xfId="6599"/>
    <cellStyle name="40 % - zvýraznenie4 2 3 2 3 2" xfId="6600"/>
    <cellStyle name="40 % - zvýraznenie4 2 3 2 3 2 2" xfId="6601"/>
    <cellStyle name="40 % - zvýraznenie4 2 3 2 3 2 2 2" xfId="30402"/>
    <cellStyle name="40 % - zvýraznenie4 2 3 2 3 2 3" xfId="6602"/>
    <cellStyle name="40 % - zvýraznenie4 2 3 2 3 2 3 2" xfId="30403"/>
    <cellStyle name="40 % - zvýraznenie4 2 3 2 3 2 4" xfId="30401"/>
    <cellStyle name="40 % - zvýraznenie4 2 3 2 3 3" xfId="6603"/>
    <cellStyle name="40 % - zvýraznenie4 2 3 2 3 3 2" xfId="30404"/>
    <cellStyle name="40 % - zvýraznenie4 2 3 2 3 4" xfId="6604"/>
    <cellStyle name="40 % - zvýraznenie4 2 3 2 3 4 2" xfId="30405"/>
    <cellStyle name="40 % - zvýraznenie4 2 3 2 3 5" xfId="30400"/>
    <cellStyle name="40 % - zvýraznenie4 2 3 2 4" xfId="6605"/>
    <cellStyle name="40 % - zvýraznenie4 2 3 2 4 2" xfId="6606"/>
    <cellStyle name="40 % - zvýraznenie4 2 3 2 4 2 2" xfId="6607"/>
    <cellStyle name="40 % - zvýraznenie4 2 3 2 4 2 2 2" xfId="30408"/>
    <cellStyle name="40 % - zvýraznenie4 2 3 2 4 2 3" xfId="6608"/>
    <cellStyle name="40 % - zvýraznenie4 2 3 2 4 2 3 2" xfId="30409"/>
    <cellStyle name="40 % - zvýraznenie4 2 3 2 4 2 4" xfId="30407"/>
    <cellStyle name="40 % - zvýraznenie4 2 3 2 4 3" xfId="6609"/>
    <cellStyle name="40 % - zvýraznenie4 2 3 2 4 3 2" xfId="30410"/>
    <cellStyle name="40 % - zvýraznenie4 2 3 2 4 4" xfId="6610"/>
    <cellStyle name="40 % - zvýraznenie4 2 3 2 4 4 2" xfId="30411"/>
    <cellStyle name="40 % - zvýraznenie4 2 3 2 4 5" xfId="30406"/>
    <cellStyle name="40 % - zvýraznenie4 2 3 2 5" xfId="6611"/>
    <cellStyle name="40 % - zvýraznenie4 2 3 2 5 2" xfId="6612"/>
    <cellStyle name="40 % - zvýraznenie4 2 3 2 5 2 2" xfId="30413"/>
    <cellStyle name="40 % - zvýraznenie4 2 3 2 5 3" xfId="6613"/>
    <cellStyle name="40 % - zvýraznenie4 2 3 2 5 3 2" xfId="30414"/>
    <cellStyle name="40 % - zvýraznenie4 2 3 2 5 4" xfId="30412"/>
    <cellStyle name="40 % - zvýraznenie4 2 3 2 6" xfId="6614"/>
    <cellStyle name="40 % - zvýraznenie4 2 3 2 6 2" xfId="30415"/>
    <cellStyle name="40 % - zvýraznenie4 2 3 2 7" xfId="6615"/>
    <cellStyle name="40 % - zvýraznenie4 2 3 2 7 2" xfId="30416"/>
    <cellStyle name="40 % - zvýraznenie4 2 3 2 8" xfId="30387"/>
    <cellStyle name="40 % - zvýraznenie4 2 3 3" xfId="6616"/>
    <cellStyle name="40 % - zvýraznenie4 2 3 3 2" xfId="6617"/>
    <cellStyle name="40 % - zvýraznenie4 2 3 3 2 2" xfId="6618"/>
    <cellStyle name="40 % - zvýraznenie4 2 3 3 2 2 2" xfId="6619"/>
    <cellStyle name="40 % - zvýraznenie4 2 3 3 2 2 2 2" xfId="30420"/>
    <cellStyle name="40 % - zvýraznenie4 2 3 3 2 2 3" xfId="6620"/>
    <cellStyle name="40 % - zvýraznenie4 2 3 3 2 2 3 2" xfId="30421"/>
    <cellStyle name="40 % - zvýraznenie4 2 3 3 2 2 4" xfId="30419"/>
    <cellStyle name="40 % - zvýraznenie4 2 3 3 2 3" xfId="6621"/>
    <cellStyle name="40 % - zvýraznenie4 2 3 3 2 3 2" xfId="30422"/>
    <cellStyle name="40 % - zvýraznenie4 2 3 3 2 4" xfId="6622"/>
    <cellStyle name="40 % - zvýraznenie4 2 3 3 2 4 2" xfId="30423"/>
    <cellStyle name="40 % - zvýraznenie4 2 3 3 2 5" xfId="30418"/>
    <cellStyle name="40 % - zvýraznenie4 2 3 3 3" xfId="6623"/>
    <cellStyle name="40 % - zvýraznenie4 2 3 3 3 2" xfId="6624"/>
    <cellStyle name="40 % - zvýraznenie4 2 3 3 3 2 2" xfId="30425"/>
    <cellStyle name="40 % - zvýraznenie4 2 3 3 3 3" xfId="6625"/>
    <cellStyle name="40 % - zvýraznenie4 2 3 3 3 3 2" xfId="30426"/>
    <cellStyle name="40 % - zvýraznenie4 2 3 3 3 4" xfId="30424"/>
    <cellStyle name="40 % - zvýraznenie4 2 3 3 4" xfId="6626"/>
    <cellStyle name="40 % - zvýraznenie4 2 3 3 4 2" xfId="30427"/>
    <cellStyle name="40 % - zvýraznenie4 2 3 3 5" xfId="6627"/>
    <cellStyle name="40 % - zvýraznenie4 2 3 3 5 2" xfId="30428"/>
    <cellStyle name="40 % - zvýraznenie4 2 3 3 6" xfId="30417"/>
    <cellStyle name="40 % - zvýraznenie4 2 3 4" xfId="6628"/>
    <cellStyle name="40 % - zvýraznenie4 2 3 4 2" xfId="6629"/>
    <cellStyle name="40 % - zvýraznenie4 2 3 4 2 2" xfId="6630"/>
    <cellStyle name="40 % - zvýraznenie4 2 3 4 2 2 2" xfId="30431"/>
    <cellStyle name="40 % - zvýraznenie4 2 3 4 2 3" xfId="6631"/>
    <cellStyle name="40 % - zvýraznenie4 2 3 4 2 3 2" xfId="30432"/>
    <cellStyle name="40 % - zvýraznenie4 2 3 4 2 4" xfId="30430"/>
    <cellStyle name="40 % - zvýraznenie4 2 3 4 3" xfId="6632"/>
    <cellStyle name="40 % - zvýraznenie4 2 3 4 3 2" xfId="30433"/>
    <cellStyle name="40 % - zvýraznenie4 2 3 4 4" xfId="6633"/>
    <cellStyle name="40 % - zvýraznenie4 2 3 4 4 2" xfId="30434"/>
    <cellStyle name="40 % - zvýraznenie4 2 3 4 5" xfId="30429"/>
    <cellStyle name="40 % - zvýraznenie4 2 3 5" xfId="6634"/>
    <cellStyle name="40 % - zvýraznenie4 2 3 5 2" xfId="6635"/>
    <cellStyle name="40 % - zvýraznenie4 2 3 5 2 2" xfId="6636"/>
    <cellStyle name="40 % - zvýraznenie4 2 3 5 2 2 2" xfId="30437"/>
    <cellStyle name="40 % - zvýraznenie4 2 3 5 2 3" xfId="6637"/>
    <cellStyle name="40 % - zvýraznenie4 2 3 5 2 3 2" xfId="30438"/>
    <cellStyle name="40 % - zvýraznenie4 2 3 5 2 4" xfId="30436"/>
    <cellStyle name="40 % - zvýraznenie4 2 3 5 3" xfId="6638"/>
    <cellStyle name="40 % - zvýraznenie4 2 3 5 3 2" xfId="30439"/>
    <cellStyle name="40 % - zvýraznenie4 2 3 5 4" xfId="6639"/>
    <cellStyle name="40 % - zvýraznenie4 2 3 5 4 2" xfId="30440"/>
    <cellStyle name="40 % - zvýraznenie4 2 3 5 5" xfId="30435"/>
    <cellStyle name="40 % - zvýraznenie4 2 3 6" xfId="6640"/>
    <cellStyle name="40 % - zvýraznenie4 2 3 6 2" xfId="6641"/>
    <cellStyle name="40 % - zvýraznenie4 2 3 6 2 2" xfId="30442"/>
    <cellStyle name="40 % - zvýraznenie4 2 3 6 3" xfId="6642"/>
    <cellStyle name="40 % - zvýraznenie4 2 3 6 3 2" xfId="30443"/>
    <cellStyle name="40 % - zvýraznenie4 2 3 6 4" xfId="30441"/>
    <cellStyle name="40 % - zvýraznenie4 2 3 7" xfId="6643"/>
    <cellStyle name="40 % - zvýraznenie4 2 3 7 2" xfId="30444"/>
    <cellStyle name="40 % - zvýraznenie4 2 3 8" xfId="6644"/>
    <cellStyle name="40 % - zvýraznenie4 2 3 8 2" xfId="30445"/>
    <cellStyle name="40 % - zvýraznenie4 2 3 9" xfId="30386"/>
    <cellStyle name="40 % - zvýraznenie4 2 4" xfId="6645"/>
    <cellStyle name="40 % - zvýraznenie4 2 4 2" xfId="6646"/>
    <cellStyle name="40 % - zvýraznenie4 2 4 2 2" xfId="6647"/>
    <cellStyle name="40 % - zvýraznenie4 2 4 2 2 2" xfId="6648"/>
    <cellStyle name="40 % - zvýraznenie4 2 4 2 2 2 2" xfId="6649"/>
    <cellStyle name="40 % - zvýraznenie4 2 4 2 2 2 2 2" xfId="30450"/>
    <cellStyle name="40 % - zvýraznenie4 2 4 2 2 2 3" xfId="6650"/>
    <cellStyle name="40 % - zvýraznenie4 2 4 2 2 2 3 2" xfId="30451"/>
    <cellStyle name="40 % - zvýraznenie4 2 4 2 2 2 4" xfId="30449"/>
    <cellStyle name="40 % - zvýraznenie4 2 4 2 2 3" xfId="6651"/>
    <cellStyle name="40 % - zvýraznenie4 2 4 2 2 3 2" xfId="30452"/>
    <cellStyle name="40 % - zvýraznenie4 2 4 2 2 4" xfId="6652"/>
    <cellStyle name="40 % - zvýraznenie4 2 4 2 2 4 2" xfId="30453"/>
    <cellStyle name="40 % - zvýraznenie4 2 4 2 2 5" xfId="30448"/>
    <cellStyle name="40 % - zvýraznenie4 2 4 2 3" xfId="6653"/>
    <cellStyle name="40 % - zvýraznenie4 2 4 2 3 2" xfId="6654"/>
    <cellStyle name="40 % - zvýraznenie4 2 4 2 3 2 2" xfId="30455"/>
    <cellStyle name="40 % - zvýraznenie4 2 4 2 3 3" xfId="6655"/>
    <cellStyle name="40 % - zvýraznenie4 2 4 2 3 3 2" xfId="30456"/>
    <cellStyle name="40 % - zvýraznenie4 2 4 2 3 4" xfId="30454"/>
    <cellStyle name="40 % - zvýraznenie4 2 4 2 4" xfId="6656"/>
    <cellStyle name="40 % - zvýraznenie4 2 4 2 4 2" xfId="30457"/>
    <cellStyle name="40 % - zvýraznenie4 2 4 2 5" xfId="6657"/>
    <cellStyle name="40 % - zvýraznenie4 2 4 2 5 2" xfId="30458"/>
    <cellStyle name="40 % - zvýraznenie4 2 4 2 6" xfId="30447"/>
    <cellStyle name="40 % - zvýraznenie4 2 4 3" xfId="6658"/>
    <cellStyle name="40 % - zvýraznenie4 2 4 3 2" xfId="6659"/>
    <cellStyle name="40 % - zvýraznenie4 2 4 3 2 2" xfId="6660"/>
    <cellStyle name="40 % - zvýraznenie4 2 4 3 2 2 2" xfId="30461"/>
    <cellStyle name="40 % - zvýraznenie4 2 4 3 2 3" xfId="6661"/>
    <cellStyle name="40 % - zvýraznenie4 2 4 3 2 3 2" xfId="30462"/>
    <cellStyle name="40 % - zvýraznenie4 2 4 3 2 4" xfId="30460"/>
    <cellStyle name="40 % - zvýraznenie4 2 4 3 3" xfId="6662"/>
    <cellStyle name="40 % - zvýraznenie4 2 4 3 3 2" xfId="30463"/>
    <cellStyle name="40 % - zvýraznenie4 2 4 3 4" xfId="6663"/>
    <cellStyle name="40 % - zvýraznenie4 2 4 3 4 2" xfId="30464"/>
    <cellStyle name="40 % - zvýraznenie4 2 4 3 5" xfId="30459"/>
    <cellStyle name="40 % - zvýraznenie4 2 4 4" xfId="6664"/>
    <cellStyle name="40 % - zvýraznenie4 2 4 4 2" xfId="6665"/>
    <cellStyle name="40 % - zvýraznenie4 2 4 4 2 2" xfId="6666"/>
    <cellStyle name="40 % - zvýraznenie4 2 4 4 2 2 2" xfId="30467"/>
    <cellStyle name="40 % - zvýraznenie4 2 4 4 2 3" xfId="6667"/>
    <cellStyle name="40 % - zvýraznenie4 2 4 4 2 3 2" xfId="30468"/>
    <cellStyle name="40 % - zvýraznenie4 2 4 4 2 4" xfId="30466"/>
    <cellStyle name="40 % - zvýraznenie4 2 4 4 3" xfId="6668"/>
    <cellStyle name="40 % - zvýraznenie4 2 4 4 3 2" xfId="30469"/>
    <cellStyle name="40 % - zvýraznenie4 2 4 4 4" xfId="6669"/>
    <cellStyle name="40 % - zvýraznenie4 2 4 4 4 2" xfId="30470"/>
    <cellStyle name="40 % - zvýraznenie4 2 4 4 5" xfId="30465"/>
    <cellStyle name="40 % - zvýraznenie4 2 4 5" xfId="6670"/>
    <cellStyle name="40 % - zvýraznenie4 2 4 5 2" xfId="6671"/>
    <cellStyle name="40 % - zvýraznenie4 2 4 5 2 2" xfId="30472"/>
    <cellStyle name="40 % - zvýraznenie4 2 4 5 3" xfId="6672"/>
    <cellStyle name="40 % - zvýraznenie4 2 4 5 3 2" xfId="30473"/>
    <cellStyle name="40 % - zvýraznenie4 2 4 5 4" xfId="30471"/>
    <cellStyle name="40 % - zvýraznenie4 2 4 6" xfId="6673"/>
    <cellStyle name="40 % - zvýraznenie4 2 4 6 2" xfId="30474"/>
    <cellStyle name="40 % - zvýraznenie4 2 4 7" xfId="6674"/>
    <cellStyle name="40 % - zvýraznenie4 2 4 7 2" xfId="30475"/>
    <cellStyle name="40 % - zvýraznenie4 2 4 8" xfId="30446"/>
    <cellStyle name="40 % - zvýraznenie4 2 5" xfId="6675"/>
    <cellStyle name="40 % - zvýraznenie4 2 5 2" xfId="6676"/>
    <cellStyle name="40 % - zvýraznenie4 2 5 2 2" xfId="6677"/>
    <cellStyle name="40 % - zvýraznenie4 2 5 2 2 2" xfId="6678"/>
    <cellStyle name="40 % - zvýraznenie4 2 5 2 2 2 2" xfId="30479"/>
    <cellStyle name="40 % - zvýraznenie4 2 5 2 2 3" xfId="6679"/>
    <cellStyle name="40 % - zvýraznenie4 2 5 2 2 3 2" xfId="30480"/>
    <cellStyle name="40 % - zvýraznenie4 2 5 2 2 4" xfId="30478"/>
    <cellStyle name="40 % - zvýraznenie4 2 5 2 3" xfId="6680"/>
    <cellStyle name="40 % - zvýraznenie4 2 5 2 3 2" xfId="30481"/>
    <cellStyle name="40 % - zvýraznenie4 2 5 2 4" xfId="6681"/>
    <cellStyle name="40 % - zvýraznenie4 2 5 2 4 2" xfId="30482"/>
    <cellStyle name="40 % - zvýraznenie4 2 5 2 5" xfId="30477"/>
    <cellStyle name="40 % - zvýraznenie4 2 5 3" xfId="6682"/>
    <cellStyle name="40 % - zvýraznenie4 2 5 3 2" xfId="6683"/>
    <cellStyle name="40 % - zvýraznenie4 2 5 3 2 2" xfId="30484"/>
    <cellStyle name="40 % - zvýraznenie4 2 5 3 3" xfId="6684"/>
    <cellStyle name="40 % - zvýraznenie4 2 5 3 3 2" xfId="30485"/>
    <cellStyle name="40 % - zvýraznenie4 2 5 3 4" xfId="30483"/>
    <cellStyle name="40 % - zvýraznenie4 2 5 4" xfId="6685"/>
    <cellStyle name="40 % - zvýraznenie4 2 5 4 2" xfId="30486"/>
    <cellStyle name="40 % - zvýraznenie4 2 5 5" xfId="6686"/>
    <cellStyle name="40 % - zvýraznenie4 2 5 5 2" xfId="30487"/>
    <cellStyle name="40 % - zvýraznenie4 2 5 6" xfId="30476"/>
    <cellStyle name="40 % - zvýraznenie4 2 6" xfId="6687"/>
    <cellStyle name="40 % - zvýraznenie4 2 6 2" xfId="6688"/>
    <cellStyle name="40 % - zvýraznenie4 2 6 2 2" xfId="6689"/>
    <cellStyle name="40 % - zvýraznenie4 2 6 2 2 2" xfId="30490"/>
    <cellStyle name="40 % - zvýraznenie4 2 6 2 3" xfId="6690"/>
    <cellStyle name="40 % - zvýraznenie4 2 6 2 3 2" xfId="30491"/>
    <cellStyle name="40 % - zvýraznenie4 2 6 2 4" xfId="30489"/>
    <cellStyle name="40 % - zvýraznenie4 2 6 3" xfId="6691"/>
    <cellStyle name="40 % - zvýraznenie4 2 6 3 2" xfId="30492"/>
    <cellStyle name="40 % - zvýraznenie4 2 6 4" xfId="6692"/>
    <cellStyle name="40 % - zvýraznenie4 2 6 4 2" xfId="30493"/>
    <cellStyle name="40 % - zvýraznenie4 2 6 5" xfId="30488"/>
    <cellStyle name="40 % - zvýraznenie4 2 7" xfId="6693"/>
    <cellStyle name="40 % - zvýraznenie4 2 7 2" xfId="6694"/>
    <cellStyle name="40 % - zvýraznenie4 2 7 2 2" xfId="6695"/>
    <cellStyle name="40 % - zvýraznenie4 2 7 2 2 2" xfId="30496"/>
    <cellStyle name="40 % - zvýraznenie4 2 7 2 3" xfId="6696"/>
    <cellStyle name="40 % - zvýraznenie4 2 7 2 3 2" xfId="30497"/>
    <cellStyle name="40 % - zvýraznenie4 2 7 2 4" xfId="30495"/>
    <cellStyle name="40 % - zvýraznenie4 2 7 3" xfId="6697"/>
    <cellStyle name="40 % - zvýraznenie4 2 7 3 2" xfId="30498"/>
    <cellStyle name="40 % - zvýraznenie4 2 7 4" xfId="6698"/>
    <cellStyle name="40 % - zvýraznenie4 2 7 4 2" xfId="30499"/>
    <cellStyle name="40 % - zvýraznenie4 2 7 5" xfId="30494"/>
    <cellStyle name="40 % - zvýraznenie4 2 8" xfId="6699"/>
    <cellStyle name="40 % - zvýraznenie4 2 8 2" xfId="6700"/>
    <cellStyle name="40 % - zvýraznenie4 2 8 2 2" xfId="30501"/>
    <cellStyle name="40 % - zvýraznenie4 2 8 3" xfId="6701"/>
    <cellStyle name="40 % - zvýraznenie4 2 8 3 2" xfId="30502"/>
    <cellStyle name="40 % - zvýraznenie4 2 8 4" xfId="30500"/>
    <cellStyle name="40 % - zvýraznenie4 2 9" xfId="6702"/>
    <cellStyle name="40 % - zvýraznenie4 2 9 2" xfId="30503"/>
    <cellStyle name="40 % - zvýraznenie4 3" xfId="6703"/>
    <cellStyle name="40 % - zvýraznenie4 3 10" xfId="6704"/>
    <cellStyle name="40 % - zvýraznenie4 3 10 2" xfId="30505"/>
    <cellStyle name="40 % - zvýraznenie4 3 11" xfId="30504"/>
    <cellStyle name="40 % - zvýraznenie4 3 2" xfId="6705"/>
    <cellStyle name="40 % - zvýraznenie4 3 2 10" xfId="30506"/>
    <cellStyle name="40 % - zvýraznenie4 3 2 2" xfId="6706"/>
    <cellStyle name="40 % - zvýraznenie4 3 2 2 2" xfId="6707"/>
    <cellStyle name="40 % - zvýraznenie4 3 2 2 2 2" xfId="6708"/>
    <cellStyle name="40 % - zvýraznenie4 3 2 2 2 2 2" xfId="6709"/>
    <cellStyle name="40 % - zvýraznenie4 3 2 2 2 2 2 2" xfId="6710"/>
    <cellStyle name="40 % - zvýraznenie4 3 2 2 2 2 2 2 2" xfId="6711"/>
    <cellStyle name="40 % - zvýraznenie4 3 2 2 2 2 2 2 2 2" xfId="30512"/>
    <cellStyle name="40 % - zvýraznenie4 3 2 2 2 2 2 2 3" xfId="6712"/>
    <cellStyle name="40 % - zvýraznenie4 3 2 2 2 2 2 2 3 2" xfId="30513"/>
    <cellStyle name="40 % - zvýraznenie4 3 2 2 2 2 2 2 4" xfId="30511"/>
    <cellStyle name="40 % - zvýraznenie4 3 2 2 2 2 2 3" xfId="6713"/>
    <cellStyle name="40 % - zvýraznenie4 3 2 2 2 2 2 3 2" xfId="30514"/>
    <cellStyle name="40 % - zvýraznenie4 3 2 2 2 2 2 4" xfId="6714"/>
    <cellStyle name="40 % - zvýraznenie4 3 2 2 2 2 2 4 2" xfId="30515"/>
    <cellStyle name="40 % - zvýraznenie4 3 2 2 2 2 2 5" xfId="30510"/>
    <cellStyle name="40 % - zvýraznenie4 3 2 2 2 2 3" xfId="6715"/>
    <cellStyle name="40 % - zvýraznenie4 3 2 2 2 2 3 2" xfId="6716"/>
    <cellStyle name="40 % - zvýraznenie4 3 2 2 2 2 3 2 2" xfId="30517"/>
    <cellStyle name="40 % - zvýraznenie4 3 2 2 2 2 3 3" xfId="6717"/>
    <cellStyle name="40 % - zvýraznenie4 3 2 2 2 2 3 3 2" xfId="30518"/>
    <cellStyle name="40 % - zvýraznenie4 3 2 2 2 2 3 4" xfId="30516"/>
    <cellStyle name="40 % - zvýraznenie4 3 2 2 2 2 4" xfId="6718"/>
    <cellStyle name="40 % - zvýraznenie4 3 2 2 2 2 4 2" xfId="30519"/>
    <cellStyle name="40 % - zvýraznenie4 3 2 2 2 2 5" xfId="6719"/>
    <cellStyle name="40 % - zvýraznenie4 3 2 2 2 2 5 2" xfId="30520"/>
    <cellStyle name="40 % - zvýraznenie4 3 2 2 2 2 6" xfId="30509"/>
    <cellStyle name="40 % - zvýraznenie4 3 2 2 2 3" xfId="6720"/>
    <cellStyle name="40 % - zvýraznenie4 3 2 2 2 3 2" xfId="6721"/>
    <cellStyle name="40 % - zvýraznenie4 3 2 2 2 3 2 2" xfId="6722"/>
    <cellStyle name="40 % - zvýraznenie4 3 2 2 2 3 2 2 2" xfId="30523"/>
    <cellStyle name="40 % - zvýraznenie4 3 2 2 2 3 2 3" xfId="6723"/>
    <cellStyle name="40 % - zvýraznenie4 3 2 2 2 3 2 3 2" xfId="30524"/>
    <cellStyle name="40 % - zvýraznenie4 3 2 2 2 3 2 4" xfId="30522"/>
    <cellStyle name="40 % - zvýraznenie4 3 2 2 2 3 3" xfId="6724"/>
    <cellStyle name="40 % - zvýraznenie4 3 2 2 2 3 3 2" xfId="30525"/>
    <cellStyle name="40 % - zvýraznenie4 3 2 2 2 3 4" xfId="6725"/>
    <cellStyle name="40 % - zvýraznenie4 3 2 2 2 3 4 2" xfId="30526"/>
    <cellStyle name="40 % - zvýraznenie4 3 2 2 2 3 5" xfId="30521"/>
    <cellStyle name="40 % - zvýraznenie4 3 2 2 2 4" xfId="6726"/>
    <cellStyle name="40 % - zvýraznenie4 3 2 2 2 4 2" xfId="6727"/>
    <cellStyle name="40 % - zvýraznenie4 3 2 2 2 4 2 2" xfId="6728"/>
    <cellStyle name="40 % - zvýraznenie4 3 2 2 2 4 2 2 2" xfId="30529"/>
    <cellStyle name="40 % - zvýraznenie4 3 2 2 2 4 2 3" xfId="6729"/>
    <cellStyle name="40 % - zvýraznenie4 3 2 2 2 4 2 3 2" xfId="30530"/>
    <cellStyle name="40 % - zvýraznenie4 3 2 2 2 4 2 4" xfId="30528"/>
    <cellStyle name="40 % - zvýraznenie4 3 2 2 2 4 3" xfId="6730"/>
    <cellStyle name="40 % - zvýraznenie4 3 2 2 2 4 3 2" xfId="30531"/>
    <cellStyle name="40 % - zvýraznenie4 3 2 2 2 4 4" xfId="6731"/>
    <cellStyle name="40 % - zvýraznenie4 3 2 2 2 4 4 2" xfId="30532"/>
    <cellStyle name="40 % - zvýraznenie4 3 2 2 2 4 5" xfId="30527"/>
    <cellStyle name="40 % - zvýraznenie4 3 2 2 2 5" xfId="6732"/>
    <cellStyle name="40 % - zvýraznenie4 3 2 2 2 5 2" xfId="6733"/>
    <cellStyle name="40 % - zvýraznenie4 3 2 2 2 5 2 2" xfId="30534"/>
    <cellStyle name="40 % - zvýraznenie4 3 2 2 2 5 3" xfId="6734"/>
    <cellStyle name="40 % - zvýraznenie4 3 2 2 2 5 3 2" xfId="30535"/>
    <cellStyle name="40 % - zvýraznenie4 3 2 2 2 5 4" xfId="30533"/>
    <cellStyle name="40 % - zvýraznenie4 3 2 2 2 6" xfId="6735"/>
    <cellStyle name="40 % - zvýraznenie4 3 2 2 2 6 2" xfId="30536"/>
    <cellStyle name="40 % - zvýraznenie4 3 2 2 2 7" xfId="6736"/>
    <cellStyle name="40 % - zvýraznenie4 3 2 2 2 7 2" xfId="30537"/>
    <cellStyle name="40 % - zvýraznenie4 3 2 2 2 8" xfId="30508"/>
    <cellStyle name="40 % - zvýraznenie4 3 2 2 3" xfId="6737"/>
    <cellStyle name="40 % - zvýraznenie4 3 2 2 3 2" xfId="6738"/>
    <cellStyle name="40 % - zvýraznenie4 3 2 2 3 2 2" xfId="6739"/>
    <cellStyle name="40 % - zvýraznenie4 3 2 2 3 2 2 2" xfId="6740"/>
    <cellStyle name="40 % - zvýraznenie4 3 2 2 3 2 2 2 2" xfId="30541"/>
    <cellStyle name="40 % - zvýraznenie4 3 2 2 3 2 2 3" xfId="6741"/>
    <cellStyle name="40 % - zvýraznenie4 3 2 2 3 2 2 3 2" xfId="30542"/>
    <cellStyle name="40 % - zvýraznenie4 3 2 2 3 2 2 4" xfId="30540"/>
    <cellStyle name="40 % - zvýraznenie4 3 2 2 3 2 3" xfId="6742"/>
    <cellStyle name="40 % - zvýraznenie4 3 2 2 3 2 3 2" xfId="30543"/>
    <cellStyle name="40 % - zvýraznenie4 3 2 2 3 2 4" xfId="6743"/>
    <cellStyle name="40 % - zvýraznenie4 3 2 2 3 2 4 2" xfId="30544"/>
    <cellStyle name="40 % - zvýraznenie4 3 2 2 3 2 5" xfId="30539"/>
    <cellStyle name="40 % - zvýraznenie4 3 2 2 3 3" xfId="6744"/>
    <cellStyle name="40 % - zvýraznenie4 3 2 2 3 3 2" xfId="6745"/>
    <cellStyle name="40 % - zvýraznenie4 3 2 2 3 3 2 2" xfId="30546"/>
    <cellStyle name="40 % - zvýraznenie4 3 2 2 3 3 3" xfId="6746"/>
    <cellStyle name="40 % - zvýraznenie4 3 2 2 3 3 3 2" xfId="30547"/>
    <cellStyle name="40 % - zvýraznenie4 3 2 2 3 3 4" xfId="30545"/>
    <cellStyle name="40 % - zvýraznenie4 3 2 2 3 4" xfId="6747"/>
    <cellStyle name="40 % - zvýraznenie4 3 2 2 3 4 2" xfId="30548"/>
    <cellStyle name="40 % - zvýraznenie4 3 2 2 3 5" xfId="6748"/>
    <cellStyle name="40 % - zvýraznenie4 3 2 2 3 5 2" xfId="30549"/>
    <cellStyle name="40 % - zvýraznenie4 3 2 2 3 6" xfId="30538"/>
    <cellStyle name="40 % - zvýraznenie4 3 2 2 4" xfId="6749"/>
    <cellStyle name="40 % - zvýraznenie4 3 2 2 4 2" xfId="6750"/>
    <cellStyle name="40 % - zvýraznenie4 3 2 2 4 2 2" xfId="6751"/>
    <cellStyle name="40 % - zvýraznenie4 3 2 2 4 2 2 2" xfId="30552"/>
    <cellStyle name="40 % - zvýraznenie4 3 2 2 4 2 3" xfId="6752"/>
    <cellStyle name="40 % - zvýraznenie4 3 2 2 4 2 3 2" xfId="30553"/>
    <cellStyle name="40 % - zvýraznenie4 3 2 2 4 2 4" xfId="30551"/>
    <cellStyle name="40 % - zvýraznenie4 3 2 2 4 3" xfId="6753"/>
    <cellStyle name="40 % - zvýraznenie4 3 2 2 4 3 2" xfId="30554"/>
    <cellStyle name="40 % - zvýraznenie4 3 2 2 4 4" xfId="6754"/>
    <cellStyle name="40 % - zvýraznenie4 3 2 2 4 4 2" xfId="30555"/>
    <cellStyle name="40 % - zvýraznenie4 3 2 2 4 5" xfId="30550"/>
    <cellStyle name="40 % - zvýraznenie4 3 2 2 5" xfId="6755"/>
    <cellStyle name="40 % - zvýraznenie4 3 2 2 5 2" xfId="6756"/>
    <cellStyle name="40 % - zvýraznenie4 3 2 2 5 2 2" xfId="6757"/>
    <cellStyle name="40 % - zvýraznenie4 3 2 2 5 2 2 2" xfId="30558"/>
    <cellStyle name="40 % - zvýraznenie4 3 2 2 5 2 3" xfId="6758"/>
    <cellStyle name="40 % - zvýraznenie4 3 2 2 5 2 3 2" xfId="30559"/>
    <cellStyle name="40 % - zvýraznenie4 3 2 2 5 2 4" xfId="30557"/>
    <cellStyle name="40 % - zvýraznenie4 3 2 2 5 3" xfId="6759"/>
    <cellStyle name="40 % - zvýraznenie4 3 2 2 5 3 2" xfId="30560"/>
    <cellStyle name="40 % - zvýraznenie4 3 2 2 5 4" xfId="6760"/>
    <cellStyle name="40 % - zvýraznenie4 3 2 2 5 4 2" xfId="30561"/>
    <cellStyle name="40 % - zvýraznenie4 3 2 2 5 5" xfId="30556"/>
    <cellStyle name="40 % - zvýraznenie4 3 2 2 6" xfId="6761"/>
    <cellStyle name="40 % - zvýraznenie4 3 2 2 6 2" xfId="6762"/>
    <cellStyle name="40 % - zvýraznenie4 3 2 2 6 2 2" xfId="30563"/>
    <cellStyle name="40 % - zvýraznenie4 3 2 2 6 3" xfId="6763"/>
    <cellStyle name="40 % - zvýraznenie4 3 2 2 6 3 2" xfId="30564"/>
    <cellStyle name="40 % - zvýraznenie4 3 2 2 6 4" xfId="30562"/>
    <cellStyle name="40 % - zvýraznenie4 3 2 2 7" xfId="6764"/>
    <cellStyle name="40 % - zvýraznenie4 3 2 2 7 2" xfId="30565"/>
    <cellStyle name="40 % - zvýraznenie4 3 2 2 8" xfId="6765"/>
    <cellStyle name="40 % - zvýraznenie4 3 2 2 8 2" xfId="30566"/>
    <cellStyle name="40 % - zvýraznenie4 3 2 2 9" xfId="30507"/>
    <cellStyle name="40 % - zvýraznenie4 3 2 3" xfId="6766"/>
    <cellStyle name="40 % - zvýraznenie4 3 2 3 2" xfId="6767"/>
    <cellStyle name="40 % - zvýraznenie4 3 2 3 2 2" xfId="6768"/>
    <cellStyle name="40 % - zvýraznenie4 3 2 3 2 2 2" xfId="6769"/>
    <cellStyle name="40 % - zvýraznenie4 3 2 3 2 2 2 2" xfId="6770"/>
    <cellStyle name="40 % - zvýraznenie4 3 2 3 2 2 2 2 2" xfId="30571"/>
    <cellStyle name="40 % - zvýraznenie4 3 2 3 2 2 2 3" xfId="6771"/>
    <cellStyle name="40 % - zvýraznenie4 3 2 3 2 2 2 3 2" xfId="30572"/>
    <cellStyle name="40 % - zvýraznenie4 3 2 3 2 2 2 4" xfId="30570"/>
    <cellStyle name="40 % - zvýraznenie4 3 2 3 2 2 3" xfId="6772"/>
    <cellStyle name="40 % - zvýraznenie4 3 2 3 2 2 3 2" xfId="30573"/>
    <cellStyle name="40 % - zvýraznenie4 3 2 3 2 2 4" xfId="6773"/>
    <cellStyle name="40 % - zvýraznenie4 3 2 3 2 2 4 2" xfId="30574"/>
    <cellStyle name="40 % - zvýraznenie4 3 2 3 2 2 5" xfId="30569"/>
    <cellStyle name="40 % - zvýraznenie4 3 2 3 2 3" xfId="6774"/>
    <cellStyle name="40 % - zvýraznenie4 3 2 3 2 3 2" xfId="6775"/>
    <cellStyle name="40 % - zvýraznenie4 3 2 3 2 3 2 2" xfId="30576"/>
    <cellStyle name="40 % - zvýraznenie4 3 2 3 2 3 3" xfId="6776"/>
    <cellStyle name="40 % - zvýraznenie4 3 2 3 2 3 3 2" xfId="30577"/>
    <cellStyle name="40 % - zvýraznenie4 3 2 3 2 3 4" xfId="30575"/>
    <cellStyle name="40 % - zvýraznenie4 3 2 3 2 4" xfId="6777"/>
    <cellStyle name="40 % - zvýraznenie4 3 2 3 2 4 2" xfId="30578"/>
    <cellStyle name="40 % - zvýraznenie4 3 2 3 2 5" xfId="6778"/>
    <cellStyle name="40 % - zvýraznenie4 3 2 3 2 5 2" xfId="30579"/>
    <cellStyle name="40 % - zvýraznenie4 3 2 3 2 6" xfId="30568"/>
    <cellStyle name="40 % - zvýraznenie4 3 2 3 3" xfId="6779"/>
    <cellStyle name="40 % - zvýraznenie4 3 2 3 3 2" xfId="6780"/>
    <cellStyle name="40 % - zvýraznenie4 3 2 3 3 2 2" xfId="6781"/>
    <cellStyle name="40 % - zvýraznenie4 3 2 3 3 2 2 2" xfId="30582"/>
    <cellStyle name="40 % - zvýraznenie4 3 2 3 3 2 3" xfId="6782"/>
    <cellStyle name="40 % - zvýraznenie4 3 2 3 3 2 3 2" xfId="30583"/>
    <cellStyle name="40 % - zvýraznenie4 3 2 3 3 2 4" xfId="30581"/>
    <cellStyle name="40 % - zvýraznenie4 3 2 3 3 3" xfId="6783"/>
    <cellStyle name="40 % - zvýraznenie4 3 2 3 3 3 2" xfId="30584"/>
    <cellStyle name="40 % - zvýraznenie4 3 2 3 3 4" xfId="6784"/>
    <cellStyle name="40 % - zvýraznenie4 3 2 3 3 4 2" xfId="30585"/>
    <cellStyle name="40 % - zvýraznenie4 3 2 3 3 5" xfId="30580"/>
    <cellStyle name="40 % - zvýraznenie4 3 2 3 4" xfId="6785"/>
    <cellStyle name="40 % - zvýraznenie4 3 2 3 4 2" xfId="6786"/>
    <cellStyle name="40 % - zvýraznenie4 3 2 3 4 2 2" xfId="6787"/>
    <cellStyle name="40 % - zvýraznenie4 3 2 3 4 2 2 2" xfId="30588"/>
    <cellStyle name="40 % - zvýraznenie4 3 2 3 4 2 3" xfId="6788"/>
    <cellStyle name="40 % - zvýraznenie4 3 2 3 4 2 3 2" xfId="30589"/>
    <cellStyle name="40 % - zvýraznenie4 3 2 3 4 2 4" xfId="30587"/>
    <cellStyle name="40 % - zvýraznenie4 3 2 3 4 3" xfId="6789"/>
    <cellStyle name="40 % - zvýraznenie4 3 2 3 4 3 2" xfId="30590"/>
    <cellStyle name="40 % - zvýraznenie4 3 2 3 4 4" xfId="6790"/>
    <cellStyle name="40 % - zvýraznenie4 3 2 3 4 4 2" xfId="30591"/>
    <cellStyle name="40 % - zvýraznenie4 3 2 3 4 5" xfId="30586"/>
    <cellStyle name="40 % - zvýraznenie4 3 2 3 5" xfId="6791"/>
    <cellStyle name="40 % - zvýraznenie4 3 2 3 5 2" xfId="6792"/>
    <cellStyle name="40 % - zvýraznenie4 3 2 3 5 2 2" xfId="30593"/>
    <cellStyle name="40 % - zvýraznenie4 3 2 3 5 3" xfId="6793"/>
    <cellStyle name="40 % - zvýraznenie4 3 2 3 5 3 2" xfId="30594"/>
    <cellStyle name="40 % - zvýraznenie4 3 2 3 5 4" xfId="30592"/>
    <cellStyle name="40 % - zvýraznenie4 3 2 3 6" xfId="6794"/>
    <cellStyle name="40 % - zvýraznenie4 3 2 3 6 2" xfId="30595"/>
    <cellStyle name="40 % - zvýraznenie4 3 2 3 7" xfId="6795"/>
    <cellStyle name="40 % - zvýraznenie4 3 2 3 7 2" xfId="30596"/>
    <cellStyle name="40 % - zvýraznenie4 3 2 3 8" xfId="30567"/>
    <cellStyle name="40 % - zvýraznenie4 3 2 4" xfId="6796"/>
    <cellStyle name="40 % - zvýraznenie4 3 2 4 2" xfId="6797"/>
    <cellStyle name="40 % - zvýraznenie4 3 2 4 2 2" xfId="6798"/>
    <cellStyle name="40 % - zvýraznenie4 3 2 4 2 2 2" xfId="6799"/>
    <cellStyle name="40 % - zvýraznenie4 3 2 4 2 2 2 2" xfId="30600"/>
    <cellStyle name="40 % - zvýraznenie4 3 2 4 2 2 3" xfId="6800"/>
    <cellStyle name="40 % - zvýraznenie4 3 2 4 2 2 3 2" xfId="30601"/>
    <cellStyle name="40 % - zvýraznenie4 3 2 4 2 2 4" xfId="30599"/>
    <cellStyle name="40 % - zvýraznenie4 3 2 4 2 3" xfId="6801"/>
    <cellStyle name="40 % - zvýraznenie4 3 2 4 2 3 2" xfId="30602"/>
    <cellStyle name="40 % - zvýraznenie4 3 2 4 2 4" xfId="6802"/>
    <cellStyle name="40 % - zvýraznenie4 3 2 4 2 4 2" xfId="30603"/>
    <cellStyle name="40 % - zvýraznenie4 3 2 4 2 5" xfId="30598"/>
    <cellStyle name="40 % - zvýraznenie4 3 2 4 3" xfId="6803"/>
    <cellStyle name="40 % - zvýraznenie4 3 2 4 3 2" xfId="6804"/>
    <cellStyle name="40 % - zvýraznenie4 3 2 4 3 2 2" xfId="30605"/>
    <cellStyle name="40 % - zvýraznenie4 3 2 4 3 3" xfId="6805"/>
    <cellStyle name="40 % - zvýraznenie4 3 2 4 3 3 2" xfId="30606"/>
    <cellStyle name="40 % - zvýraznenie4 3 2 4 3 4" xfId="30604"/>
    <cellStyle name="40 % - zvýraznenie4 3 2 4 4" xfId="6806"/>
    <cellStyle name="40 % - zvýraznenie4 3 2 4 4 2" xfId="30607"/>
    <cellStyle name="40 % - zvýraznenie4 3 2 4 5" xfId="6807"/>
    <cellStyle name="40 % - zvýraznenie4 3 2 4 5 2" xfId="30608"/>
    <cellStyle name="40 % - zvýraznenie4 3 2 4 6" xfId="30597"/>
    <cellStyle name="40 % - zvýraznenie4 3 2 5" xfId="6808"/>
    <cellStyle name="40 % - zvýraznenie4 3 2 5 2" xfId="6809"/>
    <cellStyle name="40 % - zvýraznenie4 3 2 5 2 2" xfId="6810"/>
    <cellStyle name="40 % - zvýraznenie4 3 2 5 2 2 2" xfId="30611"/>
    <cellStyle name="40 % - zvýraznenie4 3 2 5 2 3" xfId="6811"/>
    <cellStyle name="40 % - zvýraznenie4 3 2 5 2 3 2" xfId="30612"/>
    <cellStyle name="40 % - zvýraznenie4 3 2 5 2 4" xfId="30610"/>
    <cellStyle name="40 % - zvýraznenie4 3 2 5 3" xfId="6812"/>
    <cellStyle name="40 % - zvýraznenie4 3 2 5 3 2" xfId="30613"/>
    <cellStyle name="40 % - zvýraznenie4 3 2 5 4" xfId="6813"/>
    <cellStyle name="40 % - zvýraznenie4 3 2 5 4 2" xfId="30614"/>
    <cellStyle name="40 % - zvýraznenie4 3 2 5 5" xfId="30609"/>
    <cellStyle name="40 % - zvýraznenie4 3 2 6" xfId="6814"/>
    <cellStyle name="40 % - zvýraznenie4 3 2 6 2" xfId="6815"/>
    <cellStyle name="40 % - zvýraznenie4 3 2 6 2 2" xfId="6816"/>
    <cellStyle name="40 % - zvýraznenie4 3 2 6 2 2 2" xfId="30617"/>
    <cellStyle name="40 % - zvýraznenie4 3 2 6 2 3" xfId="6817"/>
    <cellStyle name="40 % - zvýraznenie4 3 2 6 2 3 2" xfId="30618"/>
    <cellStyle name="40 % - zvýraznenie4 3 2 6 2 4" xfId="30616"/>
    <cellStyle name="40 % - zvýraznenie4 3 2 6 3" xfId="6818"/>
    <cellStyle name="40 % - zvýraznenie4 3 2 6 3 2" xfId="30619"/>
    <cellStyle name="40 % - zvýraznenie4 3 2 6 4" xfId="6819"/>
    <cellStyle name="40 % - zvýraznenie4 3 2 6 4 2" xfId="30620"/>
    <cellStyle name="40 % - zvýraznenie4 3 2 6 5" xfId="30615"/>
    <cellStyle name="40 % - zvýraznenie4 3 2 7" xfId="6820"/>
    <cellStyle name="40 % - zvýraznenie4 3 2 7 2" xfId="6821"/>
    <cellStyle name="40 % - zvýraznenie4 3 2 7 2 2" xfId="30622"/>
    <cellStyle name="40 % - zvýraznenie4 3 2 7 3" xfId="6822"/>
    <cellStyle name="40 % - zvýraznenie4 3 2 7 3 2" xfId="30623"/>
    <cellStyle name="40 % - zvýraznenie4 3 2 7 4" xfId="30621"/>
    <cellStyle name="40 % - zvýraznenie4 3 2 8" xfId="6823"/>
    <cellStyle name="40 % - zvýraznenie4 3 2 8 2" xfId="30624"/>
    <cellStyle name="40 % - zvýraznenie4 3 2 9" xfId="6824"/>
    <cellStyle name="40 % - zvýraznenie4 3 2 9 2" xfId="30625"/>
    <cellStyle name="40 % - zvýraznenie4 3 3" xfId="6825"/>
    <cellStyle name="40 % - zvýraznenie4 3 3 2" xfId="6826"/>
    <cellStyle name="40 % - zvýraznenie4 3 3 2 2" xfId="6827"/>
    <cellStyle name="40 % - zvýraznenie4 3 3 2 2 2" xfId="6828"/>
    <cellStyle name="40 % - zvýraznenie4 3 3 2 2 2 2" xfId="6829"/>
    <cellStyle name="40 % - zvýraznenie4 3 3 2 2 2 2 2" xfId="6830"/>
    <cellStyle name="40 % - zvýraznenie4 3 3 2 2 2 2 2 2" xfId="30631"/>
    <cellStyle name="40 % - zvýraznenie4 3 3 2 2 2 2 3" xfId="6831"/>
    <cellStyle name="40 % - zvýraznenie4 3 3 2 2 2 2 3 2" xfId="30632"/>
    <cellStyle name="40 % - zvýraznenie4 3 3 2 2 2 2 4" xfId="30630"/>
    <cellStyle name="40 % - zvýraznenie4 3 3 2 2 2 3" xfId="6832"/>
    <cellStyle name="40 % - zvýraznenie4 3 3 2 2 2 3 2" xfId="30633"/>
    <cellStyle name="40 % - zvýraznenie4 3 3 2 2 2 4" xfId="6833"/>
    <cellStyle name="40 % - zvýraznenie4 3 3 2 2 2 4 2" xfId="30634"/>
    <cellStyle name="40 % - zvýraznenie4 3 3 2 2 2 5" xfId="30629"/>
    <cellStyle name="40 % - zvýraznenie4 3 3 2 2 3" xfId="6834"/>
    <cellStyle name="40 % - zvýraznenie4 3 3 2 2 3 2" xfId="6835"/>
    <cellStyle name="40 % - zvýraznenie4 3 3 2 2 3 2 2" xfId="30636"/>
    <cellStyle name="40 % - zvýraznenie4 3 3 2 2 3 3" xfId="6836"/>
    <cellStyle name="40 % - zvýraznenie4 3 3 2 2 3 3 2" xfId="30637"/>
    <cellStyle name="40 % - zvýraznenie4 3 3 2 2 3 4" xfId="30635"/>
    <cellStyle name="40 % - zvýraznenie4 3 3 2 2 4" xfId="6837"/>
    <cellStyle name="40 % - zvýraznenie4 3 3 2 2 4 2" xfId="30638"/>
    <cellStyle name="40 % - zvýraznenie4 3 3 2 2 5" xfId="6838"/>
    <cellStyle name="40 % - zvýraznenie4 3 3 2 2 5 2" xfId="30639"/>
    <cellStyle name="40 % - zvýraznenie4 3 3 2 2 6" xfId="30628"/>
    <cellStyle name="40 % - zvýraznenie4 3 3 2 3" xfId="6839"/>
    <cellStyle name="40 % - zvýraznenie4 3 3 2 3 2" xfId="6840"/>
    <cellStyle name="40 % - zvýraznenie4 3 3 2 3 2 2" xfId="6841"/>
    <cellStyle name="40 % - zvýraznenie4 3 3 2 3 2 2 2" xfId="30642"/>
    <cellStyle name="40 % - zvýraznenie4 3 3 2 3 2 3" xfId="6842"/>
    <cellStyle name="40 % - zvýraznenie4 3 3 2 3 2 3 2" xfId="30643"/>
    <cellStyle name="40 % - zvýraznenie4 3 3 2 3 2 4" xfId="30641"/>
    <cellStyle name="40 % - zvýraznenie4 3 3 2 3 3" xfId="6843"/>
    <cellStyle name="40 % - zvýraznenie4 3 3 2 3 3 2" xfId="30644"/>
    <cellStyle name="40 % - zvýraznenie4 3 3 2 3 4" xfId="6844"/>
    <cellStyle name="40 % - zvýraznenie4 3 3 2 3 4 2" xfId="30645"/>
    <cellStyle name="40 % - zvýraznenie4 3 3 2 3 5" xfId="30640"/>
    <cellStyle name="40 % - zvýraznenie4 3 3 2 4" xfId="6845"/>
    <cellStyle name="40 % - zvýraznenie4 3 3 2 4 2" xfId="6846"/>
    <cellStyle name="40 % - zvýraznenie4 3 3 2 4 2 2" xfId="6847"/>
    <cellStyle name="40 % - zvýraznenie4 3 3 2 4 2 2 2" xfId="30648"/>
    <cellStyle name="40 % - zvýraznenie4 3 3 2 4 2 3" xfId="6848"/>
    <cellStyle name="40 % - zvýraznenie4 3 3 2 4 2 3 2" xfId="30649"/>
    <cellStyle name="40 % - zvýraznenie4 3 3 2 4 2 4" xfId="30647"/>
    <cellStyle name="40 % - zvýraznenie4 3 3 2 4 3" xfId="6849"/>
    <cellStyle name="40 % - zvýraznenie4 3 3 2 4 3 2" xfId="30650"/>
    <cellStyle name="40 % - zvýraznenie4 3 3 2 4 4" xfId="6850"/>
    <cellStyle name="40 % - zvýraznenie4 3 3 2 4 4 2" xfId="30651"/>
    <cellStyle name="40 % - zvýraznenie4 3 3 2 4 5" xfId="30646"/>
    <cellStyle name="40 % - zvýraznenie4 3 3 2 5" xfId="6851"/>
    <cellStyle name="40 % - zvýraznenie4 3 3 2 5 2" xfId="6852"/>
    <cellStyle name="40 % - zvýraznenie4 3 3 2 5 2 2" xfId="30653"/>
    <cellStyle name="40 % - zvýraznenie4 3 3 2 5 3" xfId="6853"/>
    <cellStyle name="40 % - zvýraznenie4 3 3 2 5 3 2" xfId="30654"/>
    <cellStyle name="40 % - zvýraznenie4 3 3 2 5 4" xfId="30652"/>
    <cellStyle name="40 % - zvýraznenie4 3 3 2 6" xfId="6854"/>
    <cellStyle name="40 % - zvýraznenie4 3 3 2 6 2" xfId="30655"/>
    <cellStyle name="40 % - zvýraznenie4 3 3 2 7" xfId="6855"/>
    <cellStyle name="40 % - zvýraznenie4 3 3 2 7 2" xfId="30656"/>
    <cellStyle name="40 % - zvýraznenie4 3 3 2 8" xfId="30627"/>
    <cellStyle name="40 % - zvýraznenie4 3 3 3" xfId="6856"/>
    <cellStyle name="40 % - zvýraznenie4 3 3 3 2" xfId="6857"/>
    <cellStyle name="40 % - zvýraznenie4 3 3 3 2 2" xfId="6858"/>
    <cellStyle name="40 % - zvýraznenie4 3 3 3 2 2 2" xfId="6859"/>
    <cellStyle name="40 % - zvýraznenie4 3 3 3 2 2 2 2" xfId="30660"/>
    <cellStyle name="40 % - zvýraznenie4 3 3 3 2 2 3" xfId="6860"/>
    <cellStyle name="40 % - zvýraznenie4 3 3 3 2 2 3 2" xfId="30661"/>
    <cellStyle name="40 % - zvýraznenie4 3 3 3 2 2 4" xfId="30659"/>
    <cellStyle name="40 % - zvýraznenie4 3 3 3 2 3" xfId="6861"/>
    <cellStyle name="40 % - zvýraznenie4 3 3 3 2 3 2" xfId="30662"/>
    <cellStyle name="40 % - zvýraznenie4 3 3 3 2 4" xfId="6862"/>
    <cellStyle name="40 % - zvýraznenie4 3 3 3 2 4 2" xfId="30663"/>
    <cellStyle name="40 % - zvýraznenie4 3 3 3 2 5" xfId="30658"/>
    <cellStyle name="40 % - zvýraznenie4 3 3 3 3" xfId="6863"/>
    <cellStyle name="40 % - zvýraznenie4 3 3 3 3 2" xfId="6864"/>
    <cellStyle name="40 % - zvýraznenie4 3 3 3 3 2 2" xfId="30665"/>
    <cellStyle name="40 % - zvýraznenie4 3 3 3 3 3" xfId="6865"/>
    <cellStyle name="40 % - zvýraznenie4 3 3 3 3 3 2" xfId="30666"/>
    <cellStyle name="40 % - zvýraznenie4 3 3 3 3 4" xfId="30664"/>
    <cellStyle name="40 % - zvýraznenie4 3 3 3 4" xfId="6866"/>
    <cellStyle name="40 % - zvýraznenie4 3 3 3 4 2" xfId="30667"/>
    <cellStyle name="40 % - zvýraznenie4 3 3 3 5" xfId="6867"/>
    <cellStyle name="40 % - zvýraznenie4 3 3 3 5 2" xfId="30668"/>
    <cellStyle name="40 % - zvýraznenie4 3 3 3 6" xfId="30657"/>
    <cellStyle name="40 % - zvýraznenie4 3 3 4" xfId="6868"/>
    <cellStyle name="40 % - zvýraznenie4 3 3 4 2" xfId="6869"/>
    <cellStyle name="40 % - zvýraznenie4 3 3 4 2 2" xfId="6870"/>
    <cellStyle name="40 % - zvýraznenie4 3 3 4 2 2 2" xfId="30671"/>
    <cellStyle name="40 % - zvýraznenie4 3 3 4 2 3" xfId="6871"/>
    <cellStyle name="40 % - zvýraznenie4 3 3 4 2 3 2" xfId="30672"/>
    <cellStyle name="40 % - zvýraznenie4 3 3 4 2 4" xfId="30670"/>
    <cellStyle name="40 % - zvýraznenie4 3 3 4 3" xfId="6872"/>
    <cellStyle name="40 % - zvýraznenie4 3 3 4 3 2" xfId="30673"/>
    <cellStyle name="40 % - zvýraznenie4 3 3 4 4" xfId="6873"/>
    <cellStyle name="40 % - zvýraznenie4 3 3 4 4 2" xfId="30674"/>
    <cellStyle name="40 % - zvýraznenie4 3 3 4 5" xfId="30669"/>
    <cellStyle name="40 % - zvýraznenie4 3 3 5" xfId="6874"/>
    <cellStyle name="40 % - zvýraznenie4 3 3 5 2" xfId="6875"/>
    <cellStyle name="40 % - zvýraznenie4 3 3 5 2 2" xfId="6876"/>
    <cellStyle name="40 % - zvýraznenie4 3 3 5 2 2 2" xfId="30677"/>
    <cellStyle name="40 % - zvýraznenie4 3 3 5 2 3" xfId="6877"/>
    <cellStyle name="40 % - zvýraznenie4 3 3 5 2 3 2" xfId="30678"/>
    <cellStyle name="40 % - zvýraznenie4 3 3 5 2 4" xfId="30676"/>
    <cellStyle name="40 % - zvýraznenie4 3 3 5 3" xfId="6878"/>
    <cellStyle name="40 % - zvýraznenie4 3 3 5 3 2" xfId="30679"/>
    <cellStyle name="40 % - zvýraznenie4 3 3 5 4" xfId="6879"/>
    <cellStyle name="40 % - zvýraznenie4 3 3 5 4 2" xfId="30680"/>
    <cellStyle name="40 % - zvýraznenie4 3 3 5 5" xfId="30675"/>
    <cellStyle name="40 % - zvýraznenie4 3 3 6" xfId="6880"/>
    <cellStyle name="40 % - zvýraznenie4 3 3 6 2" xfId="6881"/>
    <cellStyle name="40 % - zvýraznenie4 3 3 6 2 2" xfId="30682"/>
    <cellStyle name="40 % - zvýraznenie4 3 3 6 3" xfId="6882"/>
    <cellStyle name="40 % - zvýraznenie4 3 3 6 3 2" xfId="30683"/>
    <cellStyle name="40 % - zvýraznenie4 3 3 6 4" xfId="30681"/>
    <cellStyle name="40 % - zvýraznenie4 3 3 7" xfId="6883"/>
    <cellStyle name="40 % - zvýraznenie4 3 3 7 2" xfId="30684"/>
    <cellStyle name="40 % - zvýraznenie4 3 3 8" xfId="6884"/>
    <cellStyle name="40 % - zvýraznenie4 3 3 8 2" xfId="30685"/>
    <cellStyle name="40 % - zvýraznenie4 3 3 9" xfId="30626"/>
    <cellStyle name="40 % - zvýraznenie4 3 4" xfId="6885"/>
    <cellStyle name="40 % - zvýraznenie4 3 4 2" xfId="6886"/>
    <cellStyle name="40 % - zvýraznenie4 3 4 2 2" xfId="6887"/>
    <cellStyle name="40 % - zvýraznenie4 3 4 2 2 2" xfId="6888"/>
    <cellStyle name="40 % - zvýraznenie4 3 4 2 2 2 2" xfId="6889"/>
    <cellStyle name="40 % - zvýraznenie4 3 4 2 2 2 2 2" xfId="30690"/>
    <cellStyle name="40 % - zvýraznenie4 3 4 2 2 2 3" xfId="6890"/>
    <cellStyle name="40 % - zvýraznenie4 3 4 2 2 2 3 2" xfId="30691"/>
    <cellStyle name="40 % - zvýraznenie4 3 4 2 2 2 4" xfId="30689"/>
    <cellStyle name="40 % - zvýraznenie4 3 4 2 2 3" xfId="6891"/>
    <cellStyle name="40 % - zvýraznenie4 3 4 2 2 3 2" xfId="30692"/>
    <cellStyle name="40 % - zvýraznenie4 3 4 2 2 4" xfId="6892"/>
    <cellStyle name="40 % - zvýraznenie4 3 4 2 2 4 2" xfId="30693"/>
    <cellStyle name="40 % - zvýraznenie4 3 4 2 2 5" xfId="30688"/>
    <cellStyle name="40 % - zvýraznenie4 3 4 2 3" xfId="6893"/>
    <cellStyle name="40 % - zvýraznenie4 3 4 2 3 2" xfId="6894"/>
    <cellStyle name="40 % - zvýraznenie4 3 4 2 3 2 2" xfId="30695"/>
    <cellStyle name="40 % - zvýraznenie4 3 4 2 3 3" xfId="6895"/>
    <cellStyle name="40 % - zvýraznenie4 3 4 2 3 3 2" xfId="30696"/>
    <cellStyle name="40 % - zvýraznenie4 3 4 2 3 4" xfId="30694"/>
    <cellStyle name="40 % - zvýraznenie4 3 4 2 4" xfId="6896"/>
    <cellStyle name="40 % - zvýraznenie4 3 4 2 4 2" xfId="30697"/>
    <cellStyle name="40 % - zvýraznenie4 3 4 2 5" xfId="6897"/>
    <cellStyle name="40 % - zvýraznenie4 3 4 2 5 2" xfId="30698"/>
    <cellStyle name="40 % - zvýraznenie4 3 4 2 6" xfId="30687"/>
    <cellStyle name="40 % - zvýraznenie4 3 4 3" xfId="6898"/>
    <cellStyle name="40 % - zvýraznenie4 3 4 3 2" xfId="6899"/>
    <cellStyle name="40 % - zvýraznenie4 3 4 3 2 2" xfId="6900"/>
    <cellStyle name="40 % - zvýraznenie4 3 4 3 2 2 2" xfId="30701"/>
    <cellStyle name="40 % - zvýraznenie4 3 4 3 2 3" xfId="6901"/>
    <cellStyle name="40 % - zvýraznenie4 3 4 3 2 3 2" xfId="30702"/>
    <cellStyle name="40 % - zvýraznenie4 3 4 3 2 4" xfId="30700"/>
    <cellStyle name="40 % - zvýraznenie4 3 4 3 3" xfId="6902"/>
    <cellStyle name="40 % - zvýraznenie4 3 4 3 3 2" xfId="30703"/>
    <cellStyle name="40 % - zvýraznenie4 3 4 3 4" xfId="6903"/>
    <cellStyle name="40 % - zvýraznenie4 3 4 3 4 2" xfId="30704"/>
    <cellStyle name="40 % - zvýraznenie4 3 4 3 5" xfId="30699"/>
    <cellStyle name="40 % - zvýraznenie4 3 4 4" xfId="6904"/>
    <cellStyle name="40 % - zvýraznenie4 3 4 4 2" xfId="6905"/>
    <cellStyle name="40 % - zvýraznenie4 3 4 4 2 2" xfId="6906"/>
    <cellStyle name="40 % - zvýraznenie4 3 4 4 2 2 2" xfId="30707"/>
    <cellStyle name="40 % - zvýraznenie4 3 4 4 2 3" xfId="6907"/>
    <cellStyle name="40 % - zvýraznenie4 3 4 4 2 3 2" xfId="30708"/>
    <cellStyle name="40 % - zvýraznenie4 3 4 4 2 4" xfId="30706"/>
    <cellStyle name="40 % - zvýraznenie4 3 4 4 3" xfId="6908"/>
    <cellStyle name="40 % - zvýraznenie4 3 4 4 3 2" xfId="30709"/>
    <cellStyle name="40 % - zvýraznenie4 3 4 4 4" xfId="6909"/>
    <cellStyle name="40 % - zvýraznenie4 3 4 4 4 2" xfId="30710"/>
    <cellStyle name="40 % - zvýraznenie4 3 4 4 5" xfId="30705"/>
    <cellStyle name="40 % - zvýraznenie4 3 4 5" xfId="6910"/>
    <cellStyle name="40 % - zvýraznenie4 3 4 5 2" xfId="6911"/>
    <cellStyle name="40 % - zvýraznenie4 3 4 5 2 2" xfId="30712"/>
    <cellStyle name="40 % - zvýraznenie4 3 4 5 3" xfId="6912"/>
    <cellStyle name="40 % - zvýraznenie4 3 4 5 3 2" xfId="30713"/>
    <cellStyle name="40 % - zvýraznenie4 3 4 5 4" xfId="30711"/>
    <cellStyle name="40 % - zvýraznenie4 3 4 6" xfId="6913"/>
    <cellStyle name="40 % - zvýraznenie4 3 4 6 2" xfId="30714"/>
    <cellStyle name="40 % - zvýraznenie4 3 4 7" xfId="6914"/>
    <cellStyle name="40 % - zvýraznenie4 3 4 7 2" xfId="30715"/>
    <cellStyle name="40 % - zvýraznenie4 3 4 8" xfId="30686"/>
    <cellStyle name="40 % - zvýraznenie4 3 5" xfId="6915"/>
    <cellStyle name="40 % - zvýraznenie4 3 5 2" xfId="6916"/>
    <cellStyle name="40 % - zvýraznenie4 3 5 2 2" xfId="6917"/>
    <cellStyle name="40 % - zvýraznenie4 3 5 2 2 2" xfId="6918"/>
    <cellStyle name="40 % - zvýraznenie4 3 5 2 2 2 2" xfId="30719"/>
    <cellStyle name="40 % - zvýraznenie4 3 5 2 2 3" xfId="6919"/>
    <cellStyle name="40 % - zvýraznenie4 3 5 2 2 3 2" xfId="30720"/>
    <cellStyle name="40 % - zvýraznenie4 3 5 2 2 4" xfId="30718"/>
    <cellStyle name="40 % - zvýraznenie4 3 5 2 3" xfId="6920"/>
    <cellStyle name="40 % - zvýraznenie4 3 5 2 3 2" xfId="30721"/>
    <cellStyle name="40 % - zvýraznenie4 3 5 2 4" xfId="6921"/>
    <cellStyle name="40 % - zvýraznenie4 3 5 2 4 2" xfId="30722"/>
    <cellStyle name="40 % - zvýraznenie4 3 5 2 5" xfId="30717"/>
    <cellStyle name="40 % - zvýraznenie4 3 5 3" xfId="6922"/>
    <cellStyle name="40 % - zvýraznenie4 3 5 3 2" xfId="6923"/>
    <cellStyle name="40 % - zvýraznenie4 3 5 3 2 2" xfId="30724"/>
    <cellStyle name="40 % - zvýraznenie4 3 5 3 3" xfId="6924"/>
    <cellStyle name="40 % - zvýraznenie4 3 5 3 3 2" xfId="30725"/>
    <cellStyle name="40 % - zvýraznenie4 3 5 3 4" xfId="30723"/>
    <cellStyle name="40 % - zvýraznenie4 3 5 4" xfId="6925"/>
    <cellStyle name="40 % - zvýraznenie4 3 5 4 2" xfId="30726"/>
    <cellStyle name="40 % - zvýraznenie4 3 5 5" xfId="6926"/>
    <cellStyle name="40 % - zvýraznenie4 3 5 5 2" xfId="30727"/>
    <cellStyle name="40 % - zvýraznenie4 3 5 6" xfId="30716"/>
    <cellStyle name="40 % - zvýraznenie4 3 6" xfId="6927"/>
    <cellStyle name="40 % - zvýraznenie4 3 6 2" xfId="6928"/>
    <cellStyle name="40 % - zvýraznenie4 3 6 2 2" xfId="6929"/>
    <cellStyle name="40 % - zvýraznenie4 3 6 2 2 2" xfId="30730"/>
    <cellStyle name="40 % - zvýraznenie4 3 6 2 3" xfId="6930"/>
    <cellStyle name="40 % - zvýraznenie4 3 6 2 3 2" xfId="30731"/>
    <cellStyle name="40 % - zvýraznenie4 3 6 2 4" xfId="30729"/>
    <cellStyle name="40 % - zvýraznenie4 3 6 3" xfId="6931"/>
    <cellStyle name="40 % - zvýraznenie4 3 6 3 2" xfId="30732"/>
    <cellStyle name="40 % - zvýraznenie4 3 6 4" xfId="6932"/>
    <cellStyle name="40 % - zvýraznenie4 3 6 4 2" xfId="30733"/>
    <cellStyle name="40 % - zvýraznenie4 3 6 5" xfId="30728"/>
    <cellStyle name="40 % - zvýraznenie4 3 7" xfId="6933"/>
    <cellStyle name="40 % - zvýraznenie4 3 7 2" xfId="6934"/>
    <cellStyle name="40 % - zvýraznenie4 3 7 2 2" xfId="6935"/>
    <cellStyle name="40 % - zvýraznenie4 3 7 2 2 2" xfId="30736"/>
    <cellStyle name="40 % - zvýraznenie4 3 7 2 3" xfId="6936"/>
    <cellStyle name="40 % - zvýraznenie4 3 7 2 3 2" xfId="30737"/>
    <cellStyle name="40 % - zvýraznenie4 3 7 2 4" xfId="30735"/>
    <cellStyle name="40 % - zvýraznenie4 3 7 3" xfId="6937"/>
    <cellStyle name="40 % - zvýraznenie4 3 7 3 2" xfId="30738"/>
    <cellStyle name="40 % - zvýraznenie4 3 7 4" xfId="6938"/>
    <cellStyle name="40 % - zvýraznenie4 3 7 4 2" xfId="30739"/>
    <cellStyle name="40 % - zvýraznenie4 3 7 5" xfId="30734"/>
    <cellStyle name="40 % - zvýraznenie4 3 8" xfId="6939"/>
    <cellStyle name="40 % - zvýraznenie4 3 8 2" xfId="6940"/>
    <cellStyle name="40 % - zvýraznenie4 3 8 2 2" xfId="30741"/>
    <cellStyle name="40 % - zvýraznenie4 3 8 3" xfId="6941"/>
    <cellStyle name="40 % - zvýraznenie4 3 8 3 2" xfId="30742"/>
    <cellStyle name="40 % - zvýraznenie4 3 8 4" xfId="30740"/>
    <cellStyle name="40 % - zvýraznenie4 3 9" xfId="6942"/>
    <cellStyle name="40 % - zvýraznenie4 3 9 2" xfId="30743"/>
    <cellStyle name="40 % - zvýraznenie4 4" xfId="6943"/>
    <cellStyle name="40 % - zvýraznenie4 4 10" xfId="30744"/>
    <cellStyle name="40 % - zvýraznenie4 4 2" xfId="6944"/>
    <cellStyle name="40 % - zvýraznenie4 4 2 2" xfId="6945"/>
    <cellStyle name="40 % - zvýraznenie4 4 2 2 2" xfId="6946"/>
    <cellStyle name="40 % - zvýraznenie4 4 2 2 2 2" xfId="6947"/>
    <cellStyle name="40 % - zvýraznenie4 4 2 2 2 2 2" xfId="6948"/>
    <cellStyle name="40 % - zvýraznenie4 4 2 2 2 2 2 2" xfId="6949"/>
    <cellStyle name="40 % - zvýraznenie4 4 2 2 2 2 2 2 2" xfId="30750"/>
    <cellStyle name="40 % - zvýraznenie4 4 2 2 2 2 2 3" xfId="6950"/>
    <cellStyle name="40 % - zvýraznenie4 4 2 2 2 2 2 3 2" xfId="30751"/>
    <cellStyle name="40 % - zvýraznenie4 4 2 2 2 2 2 4" xfId="30749"/>
    <cellStyle name="40 % - zvýraznenie4 4 2 2 2 2 3" xfId="6951"/>
    <cellStyle name="40 % - zvýraznenie4 4 2 2 2 2 3 2" xfId="30752"/>
    <cellStyle name="40 % - zvýraznenie4 4 2 2 2 2 4" xfId="6952"/>
    <cellStyle name="40 % - zvýraznenie4 4 2 2 2 2 4 2" xfId="30753"/>
    <cellStyle name="40 % - zvýraznenie4 4 2 2 2 2 5" xfId="30748"/>
    <cellStyle name="40 % - zvýraznenie4 4 2 2 2 3" xfId="6953"/>
    <cellStyle name="40 % - zvýraznenie4 4 2 2 2 3 2" xfId="6954"/>
    <cellStyle name="40 % - zvýraznenie4 4 2 2 2 3 2 2" xfId="30755"/>
    <cellStyle name="40 % - zvýraznenie4 4 2 2 2 3 3" xfId="6955"/>
    <cellStyle name="40 % - zvýraznenie4 4 2 2 2 3 3 2" xfId="30756"/>
    <cellStyle name="40 % - zvýraznenie4 4 2 2 2 3 4" xfId="30754"/>
    <cellStyle name="40 % - zvýraznenie4 4 2 2 2 4" xfId="6956"/>
    <cellStyle name="40 % - zvýraznenie4 4 2 2 2 4 2" xfId="30757"/>
    <cellStyle name="40 % - zvýraznenie4 4 2 2 2 5" xfId="6957"/>
    <cellStyle name="40 % - zvýraznenie4 4 2 2 2 5 2" xfId="30758"/>
    <cellStyle name="40 % - zvýraznenie4 4 2 2 2 6" xfId="30747"/>
    <cellStyle name="40 % - zvýraznenie4 4 2 2 3" xfId="6958"/>
    <cellStyle name="40 % - zvýraznenie4 4 2 2 3 2" xfId="6959"/>
    <cellStyle name="40 % - zvýraznenie4 4 2 2 3 2 2" xfId="6960"/>
    <cellStyle name="40 % - zvýraznenie4 4 2 2 3 2 2 2" xfId="30761"/>
    <cellStyle name="40 % - zvýraznenie4 4 2 2 3 2 3" xfId="6961"/>
    <cellStyle name="40 % - zvýraznenie4 4 2 2 3 2 3 2" xfId="30762"/>
    <cellStyle name="40 % - zvýraznenie4 4 2 2 3 2 4" xfId="30760"/>
    <cellStyle name="40 % - zvýraznenie4 4 2 2 3 3" xfId="6962"/>
    <cellStyle name="40 % - zvýraznenie4 4 2 2 3 3 2" xfId="30763"/>
    <cellStyle name="40 % - zvýraznenie4 4 2 2 3 4" xfId="6963"/>
    <cellStyle name="40 % - zvýraznenie4 4 2 2 3 4 2" xfId="30764"/>
    <cellStyle name="40 % - zvýraznenie4 4 2 2 3 5" xfId="30759"/>
    <cellStyle name="40 % - zvýraznenie4 4 2 2 4" xfId="6964"/>
    <cellStyle name="40 % - zvýraznenie4 4 2 2 4 2" xfId="6965"/>
    <cellStyle name="40 % - zvýraznenie4 4 2 2 4 2 2" xfId="6966"/>
    <cellStyle name="40 % - zvýraznenie4 4 2 2 4 2 2 2" xfId="30767"/>
    <cellStyle name="40 % - zvýraznenie4 4 2 2 4 2 3" xfId="6967"/>
    <cellStyle name="40 % - zvýraznenie4 4 2 2 4 2 3 2" xfId="30768"/>
    <cellStyle name="40 % - zvýraznenie4 4 2 2 4 2 4" xfId="30766"/>
    <cellStyle name="40 % - zvýraznenie4 4 2 2 4 3" xfId="6968"/>
    <cellStyle name="40 % - zvýraznenie4 4 2 2 4 3 2" xfId="30769"/>
    <cellStyle name="40 % - zvýraznenie4 4 2 2 4 4" xfId="6969"/>
    <cellStyle name="40 % - zvýraznenie4 4 2 2 4 4 2" xfId="30770"/>
    <cellStyle name="40 % - zvýraznenie4 4 2 2 4 5" xfId="30765"/>
    <cellStyle name="40 % - zvýraznenie4 4 2 2 5" xfId="6970"/>
    <cellStyle name="40 % - zvýraznenie4 4 2 2 5 2" xfId="6971"/>
    <cellStyle name="40 % - zvýraznenie4 4 2 2 5 2 2" xfId="30772"/>
    <cellStyle name="40 % - zvýraznenie4 4 2 2 5 3" xfId="6972"/>
    <cellStyle name="40 % - zvýraznenie4 4 2 2 5 3 2" xfId="30773"/>
    <cellStyle name="40 % - zvýraznenie4 4 2 2 5 4" xfId="30771"/>
    <cellStyle name="40 % - zvýraznenie4 4 2 2 6" xfId="6973"/>
    <cellStyle name="40 % - zvýraznenie4 4 2 2 6 2" xfId="30774"/>
    <cellStyle name="40 % - zvýraznenie4 4 2 2 7" xfId="6974"/>
    <cellStyle name="40 % - zvýraznenie4 4 2 2 7 2" xfId="30775"/>
    <cellStyle name="40 % - zvýraznenie4 4 2 2 8" xfId="30746"/>
    <cellStyle name="40 % - zvýraznenie4 4 2 3" xfId="6975"/>
    <cellStyle name="40 % - zvýraznenie4 4 2 3 2" xfId="6976"/>
    <cellStyle name="40 % - zvýraznenie4 4 2 3 2 2" xfId="6977"/>
    <cellStyle name="40 % - zvýraznenie4 4 2 3 2 2 2" xfId="6978"/>
    <cellStyle name="40 % - zvýraznenie4 4 2 3 2 2 2 2" xfId="30779"/>
    <cellStyle name="40 % - zvýraznenie4 4 2 3 2 2 3" xfId="6979"/>
    <cellStyle name="40 % - zvýraznenie4 4 2 3 2 2 3 2" xfId="30780"/>
    <cellStyle name="40 % - zvýraznenie4 4 2 3 2 2 4" xfId="30778"/>
    <cellStyle name="40 % - zvýraznenie4 4 2 3 2 3" xfId="6980"/>
    <cellStyle name="40 % - zvýraznenie4 4 2 3 2 3 2" xfId="30781"/>
    <cellStyle name="40 % - zvýraznenie4 4 2 3 2 4" xfId="6981"/>
    <cellStyle name="40 % - zvýraznenie4 4 2 3 2 4 2" xfId="30782"/>
    <cellStyle name="40 % - zvýraznenie4 4 2 3 2 5" xfId="30777"/>
    <cellStyle name="40 % - zvýraznenie4 4 2 3 3" xfId="6982"/>
    <cellStyle name="40 % - zvýraznenie4 4 2 3 3 2" xfId="6983"/>
    <cellStyle name="40 % - zvýraznenie4 4 2 3 3 2 2" xfId="30784"/>
    <cellStyle name="40 % - zvýraznenie4 4 2 3 3 3" xfId="6984"/>
    <cellStyle name="40 % - zvýraznenie4 4 2 3 3 3 2" xfId="30785"/>
    <cellStyle name="40 % - zvýraznenie4 4 2 3 3 4" xfId="30783"/>
    <cellStyle name="40 % - zvýraznenie4 4 2 3 4" xfId="6985"/>
    <cellStyle name="40 % - zvýraznenie4 4 2 3 4 2" xfId="30786"/>
    <cellStyle name="40 % - zvýraznenie4 4 2 3 5" xfId="6986"/>
    <cellStyle name="40 % - zvýraznenie4 4 2 3 5 2" xfId="30787"/>
    <cellStyle name="40 % - zvýraznenie4 4 2 3 6" xfId="30776"/>
    <cellStyle name="40 % - zvýraznenie4 4 2 4" xfId="6987"/>
    <cellStyle name="40 % - zvýraznenie4 4 2 4 2" xfId="6988"/>
    <cellStyle name="40 % - zvýraznenie4 4 2 4 2 2" xfId="6989"/>
    <cellStyle name="40 % - zvýraznenie4 4 2 4 2 2 2" xfId="30790"/>
    <cellStyle name="40 % - zvýraznenie4 4 2 4 2 3" xfId="6990"/>
    <cellStyle name="40 % - zvýraznenie4 4 2 4 2 3 2" xfId="30791"/>
    <cellStyle name="40 % - zvýraznenie4 4 2 4 2 4" xfId="30789"/>
    <cellStyle name="40 % - zvýraznenie4 4 2 4 3" xfId="6991"/>
    <cellStyle name="40 % - zvýraznenie4 4 2 4 3 2" xfId="30792"/>
    <cellStyle name="40 % - zvýraznenie4 4 2 4 4" xfId="6992"/>
    <cellStyle name="40 % - zvýraznenie4 4 2 4 4 2" xfId="30793"/>
    <cellStyle name="40 % - zvýraznenie4 4 2 4 5" xfId="30788"/>
    <cellStyle name="40 % - zvýraznenie4 4 2 5" xfId="6993"/>
    <cellStyle name="40 % - zvýraznenie4 4 2 5 2" xfId="6994"/>
    <cellStyle name="40 % - zvýraznenie4 4 2 5 2 2" xfId="6995"/>
    <cellStyle name="40 % - zvýraznenie4 4 2 5 2 2 2" xfId="30796"/>
    <cellStyle name="40 % - zvýraznenie4 4 2 5 2 3" xfId="6996"/>
    <cellStyle name="40 % - zvýraznenie4 4 2 5 2 3 2" xfId="30797"/>
    <cellStyle name="40 % - zvýraznenie4 4 2 5 2 4" xfId="30795"/>
    <cellStyle name="40 % - zvýraznenie4 4 2 5 3" xfId="6997"/>
    <cellStyle name="40 % - zvýraznenie4 4 2 5 3 2" xfId="30798"/>
    <cellStyle name="40 % - zvýraznenie4 4 2 5 4" xfId="6998"/>
    <cellStyle name="40 % - zvýraznenie4 4 2 5 4 2" xfId="30799"/>
    <cellStyle name="40 % - zvýraznenie4 4 2 5 5" xfId="30794"/>
    <cellStyle name="40 % - zvýraznenie4 4 2 6" xfId="6999"/>
    <cellStyle name="40 % - zvýraznenie4 4 2 6 2" xfId="7000"/>
    <cellStyle name="40 % - zvýraznenie4 4 2 6 2 2" xfId="30801"/>
    <cellStyle name="40 % - zvýraznenie4 4 2 6 3" xfId="7001"/>
    <cellStyle name="40 % - zvýraznenie4 4 2 6 3 2" xfId="30802"/>
    <cellStyle name="40 % - zvýraznenie4 4 2 6 4" xfId="30800"/>
    <cellStyle name="40 % - zvýraznenie4 4 2 7" xfId="7002"/>
    <cellStyle name="40 % - zvýraznenie4 4 2 7 2" xfId="30803"/>
    <cellStyle name="40 % - zvýraznenie4 4 2 8" xfId="7003"/>
    <cellStyle name="40 % - zvýraznenie4 4 2 8 2" xfId="30804"/>
    <cellStyle name="40 % - zvýraznenie4 4 2 9" xfId="30745"/>
    <cellStyle name="40 % - zvýraznenie4 4 3" xfId="7004"/>
    <cellStyle name="40 % - zvýraznenie4 4 3 2" xfId="7005"/>
    <cellStyle name="40 % - zvýraznenie4 4 3 2 2" xfId="7006"/>
    <cellStyle name="40 % - zvýraznenie4 4 3 2 2 2" xfId="7007"/>
    <cellStyle name="40 % - zvýraznenie4 4 3 2 2 2 2" xfId="7008"/>
    <cellStyle name="40 % - zvýraznenie4 4 3 2 2 2 2 2" xfId="30809"/>
    <cellStyle name="40 % - zvýraznenie4 4 3 2 2 2 3" xfId="7009"/>
    <cellStyle name="40 % - zvýraznenie4 4 3 2 2 2 3 2" xfId="30810"/>
    <cellStyle name="40 % - zvýraznenie4 4 3 2 2 2 4" xfId="30808"/>
    <cellStyle name="40 % - zvýraznenie4 4 3 2 2 3" xfId="7010"/>
    <cellStyle name="40 % - zvýraznenie4 4 3 2 2 3 2" xfId="30811"/>
    <cellStyle name="40 % - zvýraznenie4 4 3 2 2 4" xfId="7011"/>
    <cellStyle name="40 % - zvýraznenie4 4 3 2 2 4 2" xfId="30812"/>
    <cellStyle name="40 % - zvýraznenie4 4 3 2 2 5" xfId="30807"/>
    <cellStyle name="40 % - zvýraznenie4 4 3 2 3" xfId="7012"/>
    <cellStyle name="40 % - zvýraznenie4 4 3 2 3 2" xfId="7013"/>
    <cellStyle name="40 % - zvýraznenie4 4 3 2 3 2 2" xfId="30814"/>
    <cellStyle name="40 % - zvýraznenie4 4 3 2 3 3" xfId="7014"/>
    <cellStyle name="40 % - zvýraznenie4 4 3 2 3 3 2" xfId="30815"/>
    <cellStyle name="40 % - zvýraznenie4 4 3 2 3 4" xfId="30813"/>
    <cellStyle name="40 % - zvýraznenie4 4 3 2 4" xfId="7015"/>
    <cellStyle name="40 % - zvýraznenie4 4 3 2 4 2" xfId="30816"/>
    <cellStyle name="40 % - zvýraznenie4 4 3 2 5" xfId="7016"/>
    <cellStyle name="40 % - zvýraznenie4 4 3 2 5 2" xfId="30817"/>
    <cellStyle name="40 % - zvýraznenie4 4 3 2 6" xfId="30806"/>
    <cellStyle name="40 % - zvýraznenie4 4 3 3" xfId="7017"/>
    <cellStyle name="40 % - zvýraznenie4 4 3 3 2" xfId="7018"/>
    <cellStyle name="40 % - zvýraznenie4 4 3 3 2 2" xfId="7019"/>
    <cellStyle name="40 % - zvýraznenie4 4 3 3 2 2 2" xfId="30820"/>
    <cellStyle name="40 % - zvýraznenie4 4 3 3 2 3" xfId="7020"/>
    <cellStyle name="40 % - zvýraznenie4 4 3 3 2 3 2" xfId="30821"/>
    <cellStyle name="40 % - zvýraznenie4 4 3 3 2 4" xfId="30819"/>
    <cellStyle name="40 % - zvýraznenie4 4 3 3 3" xfId="7021"/>
    <cellStyle name="40 % - zvýraznenie4 4 3 3 3 2" xfId="30822"/>
    <cellStyle name="40 % - zvýraznenie4 4 3 3 4" xfId="7022"/>
    <cellStyle name="40 % - zvýraznenie4 4 3 3 4 2" xfId="30823"/>
    <cellStyle name="40 % - zvýraznenie4 4 3 3 5" xfId="30818"/>
    <cellStyle name="40 % - zvýraznenie4 4 3 4" xfId="7023"/>
    <cellStyle name="40 % - zvýraznenie4 4 3 4 2" xfId="7024"/>
    <cellStyle name="40 % - zvýraznenie4 4 3 4 2 2" xfId="7025"/>
    <cellStyle name="40 % - zvýraznenie4 4 3 4 2 2 2" xfId="30826"/>
    <cellStyle name="40 % - zvýraznenie4 4 3 4 2 3" xfId="7026"/>
    <cellStyle name="40 % - zvýraznenie4 4 3 4 2 3 2" xfId="30827"/>
    <cellStyle name="40 % - zvýraznenie4 4 3 4 2 4" xfId="30825"/>
    <cellStyle name="40 % - zvýraznenie4 4 3 4 3" xfId="7027"/>
    <cellStyle name="40 % - zvýraznenie4 4 3 4 3 2" xfId="30828"/>
    <cellStyle name="40 % - zvýraznenie4 4 3 4 4" xfId="7028"/>
    <cellStyle name="40 % - zvýraznenie4 4 3 4 4 2" xfId="30829"/>
    <cellStyle name="40 % - zvýraznenie4 4 3 4 5" xfId="30824"/>
    <cellStyle name="40 % - zvýraznenie4 4 3 5" xfId="7029"/>
    <cellStyle name="40 % - zvýraznenie4 4 3 5 2" xfId="7030"/>
    <cellStyle name="40 % - zvýraznenie4 4 3 5 2 2" xfId="30831"/>
    <cellStyle name="40 % - zvýraznenie4 4 3 5 3" xfId="7031"/>
    <cellStyle name="40 % - zvýraznenie4 4 3 5 3 2" xfId="30832"/>
    <cellStyle name="40 % - zvýraznenie4 4 3 5 4" xfId="30830"/>
    <cellStyle name="40 % - zvýraznenie4 4 3 6" xfId="7032"/>
    <cellStyle name="40 % - zvýraznenie4 4 3 6 2" xfId="30833"/>
    <cellStyle name="40 % - zvýraznenie4 4 3 7" xfId="7033"/>
    <cellStyle name="40 % - zvýraznenie4 4 3 7 2" xfId="30834"/>
    <cellStyle name="40 % - zvýraznenie4 4 3 8" xfId="30805"/>
    <cellStyle name="40 % - zvýraznenie4 4 4" xfId="7034"/>
    <cellStyle name="40 % - zvýraznenie4 4 4 2" xfId="7035"/>
    <cellStyle name="40 % - zvýraznenie4 4 4 2 2" xfId="7036"/>
    <cellStyle name="40 % - zvýraznenie4 4 4 2 2 2" xfId="7037"/>
    <cellStyle name="40 % - zvýraznenie4 4 4 2 2 2 2" xfId="30838"/>
    <cellStyle name="40 % - zvýraznenie4 4 4 2 2 3" xfId="7038"/>
    <cellStyle name="40 % - zvýraznenie4 4 4 2 2 3 2" xfId="30839"/>
    <cellStyle name="40 % - zvýraznenie4 4 4 2 2 4" xfId="30837"/>
    <cellStyle name="40 % - zvýraznenie4 4 4 2 3" xfId="7039"/>
    <cellStyle name="40 % - zvýraznenie4 4 4 2 3 2" xfId="30840"/>
    <cellStyle name="40 % - zvýraznenie4 4 4 2 4" xfId="7040"/>
    <cellStyle name="40 % - zvýraznenie4 4 4 2 4 2" xfId="30841"/>
    <cellStyle name="40 % - zvýraznenie4 4 4 2 5" xfId="30836"/>
    <cellStyle name="40 % - zvýraznenie4 4 4 3" xfId="7041"/>
    <cellStyle name="40 % - zvýraznenie4 4 4 3 2" xfId="7042"/>
    <cellStyle name="40 % - zvýraznenie4 4 4 3 2 2" xfId="30843"/>
    <cellStyle name="40 % - zvýraznenie4 4 4 3 3" xfId="7043"/>
    <cellStyle name="40 % - zvýraznenie4 4 4 3 3 2" xfId="30844"/>
    <cellStyle name="40 % - zvýraznenie4 4 4 3 4" xfId="30842"/>
    <cellStyle name="40 % - zvýraznenie4 4 4 4" xfId="7044"/>
    <cellStyle name="40 % - zvýraznenie4 4 4 4 2" xfId="30845"/>
    <cellStyle name="40 % - zvýraznenie4 4 4 5" xfId="7045"/>
    <cellStyle name="40 % - zvýraznenie4 4 4 5 2" xfId="30846"/>
    <cellStyle name="40 % - zvýraznenie4 4 4 6" xfId="30835"/>
    <cellStyle name="40 % - zvýraznenie4 4 5" xfId="7046"/>
    <cellStyle name="40 % - zvýraznenie4 4 5 2" xfId="7047"/>
    <cellStyle name="40 % - zvýraznenie4 4 5 2 2" xfId="7048"/>
    <cellStyle name="40 % - zvýraznenie4 4 5 2 2 2" xfId="30849"/>
    <cellStyle name="40 % - zvýraznenie4 4 5 2 3" xfId="7049"/>
    <cellStyle name="40 % - zvýraznenie4 4 5 2 3 2" xfId="30850"/>
    <cellStyle name="40 % - zvýraznenie4 4 5 2 4" xfId="30848"/>
    <cellStyle name="40 % - zvýraznenie4 4 5 3" xfId="7050"/>
    <cellStyle name="40 % - zvýraznenie4 4 5 3 2" xfId="30851"/>
    <cellStyle name="40 % - zvýraznenie4 4 5 4" xfId="7051"/>
    <cellStyle name="40 % - zvýraznenie4 4 5 4 2" xfId="30852"/>
    <cellStyle name="40 % - zvýraznenie4 4 5 5" xfId="30847"/>
    <cellStyle name="40 % - zvýraznenie4 4 6" xfId="7052"/>
    <cellStyle name="40 % - zvýraznenie4 4 6 2" xfId="7053"/>
    <cellStyle name="40 % - zvýraznenie4 4 6 2 2" xfId="7054"/>
    <cellStyle name="40 % - zvýraznenie4 4 6 2 2 2" xfId="30855"/>
    <cellStyle name="40 % - zvýraznenie4 4 6 2 3" xfId="7055"/>
    <cellStyle name="40 % - zvýraznenie4 4 6 2 3 2" xfId="30856"/>
    <cellStyle name="40 % - zvýraznenie4 4 6 2 4" xfId="30854"/>
    <cellStyle name="40 % - zvýraznenie4 4 6 3" xfId="7056"/>
    <cellStyle name="40 % - zvýraznenie4 4 6 3 2" xfId="30857"/>
    <cellStyle name="40 % - zvýraznenie4 4 6 4" xfId="7057"/>
    <cellStyle name="40 % - zvýraznenie4 4 6 4 2" xfId="30858"/>
    <cellStyle name="40 % - zvýraznenie4 4 6 5" xfId="30853"/>
    <cellStyle name="40 % - zvýraznenie4 4 7" xfId="7058"/>
    <cellStyle name="40 % - zvýraznenie4 4 7 2" xfId="7059"/>
    <cellStyle name="40 % - zvýraznenie4 4 7 2 2" xfId="30860"/>
    <cellStyle name="40 % - zvýraznenie4 4 7 3" xfId="7060"/>
    <cellStyle name="40 % - zvýraznenie4 4 7 3 2" xfId="30861"/>
    <cellStyle name="40 % - zvýraznenie4 4 7 4" xfId="30859"/>
    <cellStyle name="40 % - zvýraznenie4 4 8" xfId="7061"/>
    <cellStyle name="40 % - zvýraznenie4 4 8 2" xfId="30862"/>
    <cellStyle name="40 % - zvýraznenie4 4 9" xfId="7062"/>
    <cellStyle name="40 % - zvýraznenie4 4 9 2" xfId="30863"/>
    <cellStyle name="40 % - zvýraznenie4 5" xfId="7063"/>
    <cellStyle name="40 % - zvýraznenie4 5 2" xfId="7064"/>
    <cellStyle name="40 % - zvýraznenie4 5 2 2" xfId="7065"/>
    <cellStyle name="40 % - zvýraznenie4 5 2 2 2" xfId="7066"/>
    <cellStyle name="40 % - zvýraznenie4 5 2 2 2 2" xfId="7067"/>
    <cellStyle name="40 % - zvýraznenie4 5 2 2 2 2 2" xfId="7068"/>
    <cellStyle name="40 % - zvýraznenie4 5 2 2 2 2 2 2" xfId="30869"/>
    <cellStyle name="40 % - zvýraznenie4 5 2 2 2 2 3" xfId="7069"/>
    <cellStyle name="40 % - zvýraznenie4 5 2 2 2 2 3 2" xfId="30870"/>
    <cellStyle name="40 % - zvýraznenie4 5 2 2 2 2 4" xfId="30868"/>
    <cellStyle name="40 % - zvýraznenie4 5 2 2 2 3" xfId="7070"/>
    <cellStyle name="40 % - zvýraznenie4 5 2 2 2 3 2" xfId="30871"/>
    <cellStyle name="40 % - zvýraznenie4 5 2 2 2 4" xfId="7071"/>
    <cellStyle name="40 % - zvýraznenie4 5 2 2 2 4 2" xfId="30872"/>
    <cellStyle name="40 % - zvýraznenie4 5 2 2 2 5" xfId="30867"/>
    <cellStyle name="40 % - zvýraznenie4 5 2 2 3" xfId="7072"/>
    <cellStyle name="40 % - zvýraznenie4 5 2 2 3 2" xfId="7073"/>
    <cellStyle name="40 % - zvýraznenie4 5 2 2 3 2 2" xfId="30874"/>
    <cellStyle name="40 % - zvýraznenie4 5 2 2 3 3" xfId="7074"/>
    <cellStyle name="40 % - zvýraznenie4 5 2 2 3 3 2" xfId="30875"/>
    <cellStyle name="40 % - zvýraznenie4 5 2 2 3 4" xfId="30873"/>
    <cellStyle name="40 % - zvýraznenie4 5 2 2 4" xfId="7075"/>
    <cellStyle name="40 % - zvýraznenie4 5 2 2 4 2" xfId="30876"/>
    <cellStyle name="40 % - zvýraznenie4 5 2 2 5" xfId="7076"/>
    <cellStyle name="40 % - zvýraznenie4 5 2 2 5 2" xfId="30877"/>
    <cellStyle name="40 % - zvýraznenie4 5 2 2 6" xfId="30866"/>
    <cellStyle name="40 % - zvýraznenie4 5 2 3" xfId="7077"/>
    <cellStyle name="40 % - zvýraznenie4 5 2 3 2" xfId="7078"/>
    <cellStyle name="40 % - zvýraznenie4 5 2 3 2 2" xfId="7079"/>
    <cellStyle name="40 % - zvýraznenie4 5 2 3 2 2 2" xfId="30880"/>
    <cellStyle name="40 % - zvýraznenie4 5 2 3 2 3" xfId="7080"/>
    <cellStyle name="40 % - zvýraznenie4 5 2 3 2 3 2" xfId="30881"/>
    <cellStyle name="40 % - zvýraznenie4 5 2 3 2 4" xfId="30879"/>
    <cellStyle name="40 % - zvýraznenie4 5 2 3 3" xfId="7081"/>
    <cellStyle name="40 % - zvýraznenie4 5 2 3 3 2" xfId="30882"/>
    <cellStyle name="40 % - zvýraznenie4 5 2 3 4" xfId="7082"/>
    <cellStyle name="40 % - zvýraznenie4 5 2 3 4 2" xfId="30883"/>
    <cellStyle name="40 % - zvýraznenie4 5 2 3 5" xfId="30878"/>
    <cellStyle name="40 % - zvýraznenie4 5 2 4" xfId="7083"/>
    <cellStyle name="40 % - zvýraznenie4 5 2 4 2" xfId="7084"/>
    <cellStyle name="40 % - zvýraznenie4 5 2 4 2 2" xfId="7085"/>
    <cellStyle name="40 % - zvýraznenie4 5 2 4 2 2 2" xfId="30886"/>
    <cellStyle name="40 % - zvýraznenie4 5 2 4 2 3" xfId="7086"/>
    <cellStyle name="40 % - zvýraznenie4 5 2 4 2 3 2" xfId="30887"/>
    <cellStyle name="40 % - zvýraznenie4 5 2 4 2 4" xfId="30885"/>
    <cellStyle name="40 % - zvýraznenie4 5 2 4 3" xfId="7087"/>
    <cellStyle name="40 % - zvýraznenie4 5 2 4 3 2" xfId="30888"/>
    <cellStyle name="40 % - zvýraznenie4 5 2 4 4" xfId="7088"/>
    <cellStyle name="40 % - zvýraznenie4 5 2 4 4 2" xfId="30889"/>
    <cellStyle name="40 % - zvýraznenie4 5 2 4 5" xfId="30884"/>
    <cellStyle name="40 % - zvýraznenie4 5 2 5" xfId="7089"/>
    <cellStyle name="40 % - zvýraznenie4 5 2 5 2" xfId="7090"/>
    <cellStyle name="40 % - zvýraznenie4 5 2 5 2 2" xfId="30891"/>
    <cellStyle name="40 % - zvýraznenie4 5 2 5 3" xfId="7091"/>
    <cellStyle name="40 % - zvýraznenie4 5 2 5 3 2" xfId="30892"/>
    <cellStyle name="40 % - zvýraznenie4 5 2 5 4" xfId="30890"/>
    <cellStyle name="40 % - zvýraznenie4 5 2 6" xfId="7092"/>
    <cellStyle name="40 % - zvýraznenie4 5 2 6 2" xfId="30893"/>
    <cellStyle name="40 % - zvýraznenie4 5 2 7" xfId="7093"/>
    <cellStyle name="40 % - zvýraznenie4 5 2 7 2" xfId="30894"/>
    <cellStyle name="40 % - zvýraznenie4 5 2 8" xfId="30865"/>
    <cellStyle name="40 % - zvýraznenie4 5 3" xfId="7094"/>
    <cellStyle name="40 % - zvýraznenie4 5 3 2" xfId="7095"/>
    <cellStyle name="40 % - zvýraznenie4 5 3 2 2" xfId="7096"/>
    <cellStyle name="40 % - zvýraznenie4 5 3 2 2 2" xfId="7097"/>
    <cellStyle name="40 % - zvýraznenie4 5 3 2 2 2 2" xfId="30898"/>
    <cellStyle name="40 % - zvýraznenie4 5 3 2 2 3" xfId="7098"/>
    <cellStyle name="40 % - zvýraznenie4 5 3 2 2 3 2" xfId="30899"/>
    <cellStyle name="40 % - zvýraznenie4 5 3 2 2 4" xfId="30897"/>
    <cellStyle name="40 % - zvýraznenie4 5 3 2 3" xfId="7099"/>
    <cellStyle name="40 % - zvýraznenie4 5 3 2 3 2" xfId="30900"/>
    <cellStyle name="40 % - zvýraznenie4 5 3 2 4" xfId="7100"/>
    <cellStyle name="40 % - zvýraznenie4 5 3 2 4 2" xfId="30901"/>
    <cellStyle name="40 % - zvýraznenie4 5 3 2 5" xfId="30896"/>
    <cellStyle name="40 % - zvýraznenie4 5 3 3" xfId="7101"/>
    <cellStyle name="40 % - zvýraznenie4 5 3 3 2" xfId="7102"/>
    <cellStyle name="40 % - zvýraznenie4 5 3 3 2 2" xfId="30903"/>
    <cellStyle name="40 % - zvýraznenie4 5 3 3 3" xfId="7103"/>
    <cellStyle name="40 % - zvýraznenie4 5 3 3 3 2" xfId="30904"/>
    <cellStyle name="40 % - zvýraznenie4 5 3 3 4" xfId="30902"/>
    <cellStyle name="40 % - zvýraznenie4 5 3 4" xfId="7104"/>
    <cellStyle name="40 % - zvýraznenie4 5 3 4 2" xfId="30905"/>
    <cellStyle name="40 % - zvýraznenie4 5 3 5" xfId="7105"/>
    <cellStyle name="40 % - zvýraznenie4 5 3 5 2" xfId="30906"/>
    <cellStyle name="40 % - zvýraznenie4 5 3 6" xfId="30895"/>
    <cellStyle name="40 % - zvýraznenie4 5 4" xfId="7106"/>
    <cellStyle name="40 % - zvýraznenie4 5 4 2" xfId="7107"/>
    <cellStyle name="40 % - zvýraznenie4 5 4 2 2" xfId="7108"/>
    <cellStyle name="40 % - zvýraznenie4 5 4 2 2 2" xfId="30909"/>
    <cellStyle name="40 % - zvýraznenie4 5 4 2 3" xfId="7109"/>
    <cellStyle name="40 % - zvýraznenie4 5 4 2 3 2" xfId="30910"/>
    <cellStyle name="40 % - zvýraznenie4 5 4 2 4" xfId="30908"/>
    <cellStyle name="40 % - zvýraznenie4 5 4 3" xfId="7110"/>
    <cellStyle name="40 % - zvýraznenie4 5 4 3 2" xfId="30911"/>
    <cellStyle name="40 % - zvýraznenie4 5 4 4" xfId="7111"/>
    <cellStyle name="40 % - zvýraznenie4 5 4 4 2" xfId="30912"/>
    <cellStyle name="40 % - zvýraznenie4 5 4 5" xfId="30907"/>
    <cellStyle name="40 % - zvýraznenie4 5 5" xfId="7112"/>
    <cellStyle name="40 % - zvýraznenie4 5 5 2" xfId="7113"/>
    <cellStyle name="40 % - zvýraznenie4 5 5 2 2" xfId="7114"/>
    <cellStyle name="40 % - zvýraznenie4 5 5 2 2 2" xfId="30915"/>
    <cellStyle name="40 % - zvýraznenie4 5 5 2 3" xfId="7115"/>
    <cellStyle name="40 % - zvýraznenie4 5 5 2 3 2" xfId="30916"/>
    <cellStyle name="40 % - zvýraznenie4 5 5 2 4" xfId="30914"/>
    <cellStyle name="40 % - zvýraznenie4 5 5 3" xfId="7116"/>
    <cellStyle name="40 % - zvýraznenie4 5 5 3 2" xfId="30917"/>
    <cellStyle name="40 % - zvýraznenie4 5 5 4" xfId="7117"/>
    <cellStyle name="40 % - zvýraznenie4 5 5 4 2" xfId="30918"/>
    <cellStyle name="40 % - zvýraznenie4 5 5 5" xfId="30913"/>
    <cellStyle name="40 % - zvýraznenie4 5 6" xfId="7118"/>
    <cellStyle name="40 % - zvýraznenie4 5 6 2" xfId="7119"/>
    <cellStyle name="40 % - zvýraznenie4 5 6 2 2" xfId="30920"/>
    <cellStyle name="40 % - zvýraznenie4 5 6 3" xfId="7120"/>
    <cellStyle name="40 % - zvýraznenie4 5 6 3 2" xfId="30921"/>
    <cellStyle name="40 % - zvýraznenie4 5 6 4" xfId="30919"/>
    <cellStyle name="40 % - zvýraznenie4 5 7" xfId="7121"/>
    <cellStyle name="40 % - zvýraznenie4 5 7 2" xfId="30922"/>
    <cellStyle name="40 % - zvýraznenie4 5 8" xfId="7122"/>
    <cellStyle name="40 % - zvýraznenie4 5 8 2" xfId="30923"/>
    <cellStyle name="40 % - zvýraznenie4 5 9" xfId="30864"/>
    <cellStyle name="40 % - zvýraznenie4 6" xfId="7123"/>
    <cellStyle name="40 % - zvýraznenie4 6 2" xfId="7124"/>
    <cellStyle name="40 % - zvýraznenie4 6 2 2" xfId="7125"/>
    <cellStyle name="40 % - zvýraznenie4 6 2 2 2" xfId="7126"/>
    <cellStyle name="40 % - zvýraznenie4 6 2 2 2 2" xfId="7127"/>
    <cellStyle name="40 % - zvýraznenie4 6 2 2 2 2 2" xfId="30928"/>
    <cellStyle name="40 % - zvýraznenie4 6 2 2 2 3" xfId="7128"/>
    <cellStyle name="40 % - zvýraznenie4 6 2 2 2 3 2" xfId="30929"/>
    <cellStyle name="40 % - zvýraznenie4 6 2 2 2 4" xfId="30927"/>
    <cellStyle name="40 % - zvýraznenie4 6 2 2 3" xfId="7129"/>
    <cellStyle name="40 % - zvýraznenie4 6 2 2 3 2" xfId="30930"/>
    <cellStyle name="40 % - zvýraznenie4 6 2 2 4" xfId="7130"/>
    <cellStyle name="40 % - zvýraznenie4 6 2 2 4 2" xfId="30931"/>
    <cellStyle name="40 % - zvýraznenie4 6 2 2 5" xfId="30926"/>
    <cellStyle name="40 % - zvýraznenie4 6 2 3" xfId="7131"/>
    <cellStyle name="40 % - zvýraznenie4 6 2 3 2" xfId="7132"/>
    <cellStyle name="40 % - zvýraznenie4 6 2 3 2 2" xfId="30933"/>
    <cellStyle name="40 % - zvýraznenie4 6 2 3 3" xfId="7133"/>
    <cellStyle name="40 % - zvýraznenie4 6 2 3 3 2" xfId="30934"/>
    <cellStyle name="40 % - zvýraznenie4 6 2 3 4" xfId="30932"/>
    <cellStyle name="40 % - zvýraznenie4 6 2 4" xfId="7134"/>
    <cellStyle name="40 % - zvýraznenie4 6 2 4 2" xfId="30935"/>
    <cellStyle name="40 % - zvýraznenie4 6 2 5" xfId="7135"/>
    <cellStyle name="40 % - zvýraznenie4 6 2 5 2" xfId="30936"/>
    <cellStyle name="40 % - zvýraznenie4 6 2 6" xfId="30925"/>
    <cellStyle name="40 % - zvýraznenie4 6 3" xfId="7136"/>
    <cellStyle name="40 % - zvýraznenie4 6 3 2" xfId="7137"/>
    <cellStyle name="40 % - zvýraznenie4 6 3 2 2" xfId="7138"/>
    <cellStyle name="40 % - zvýraznenie4 6 3 2 2 2" xfId="30939"/>
    <cellStyle name="40 % - zvýraznenie4 6 3 2 3" xfId="7139"/>
    <cellStyle name="40 % - zvýraznenie4 6 3 2 3 2" xfId="30940"/>
    <cellStyle name="40 % - zvýraznenie4 6 3 2 4" xfId="30938"/>
    <cellStyle name="40 % - zvýraznenie4 6 3 3" xfId="7140"/>
    <cellStyle name="40 % - zvýraznenie4 6 3 3 2" xfId="30941"/>
    <cellStyle name="40 % - zvýraznenie4 6 3 4" xfId="7141"/>
    <cellStyle name="40 % - zvýraznenie4 6 3 4 2" xfId="30942"/>
    <cellStyle name="40 % - zvýraznenie4 6 3 5" xfId="30937"/>
    <cellStyle name="40 % - zvýraznenie4 6 4" xfId="7142"/>
    <cellStyle name="40 % - zvýraznenie4 6 4 2" xfId="7143"/>
    <cellStyle name="40 % - zvýraznenie4 6 4 2 2" xfId="7144"/>
    <cellStyle name="40 % - zvýraznenie4 6 4 2 2 2" xfId="30945"/>
    <cellStyle name="40 % - zvýraznenie4 6 4 2 3" xfId="7145"/>
    <cellStyle name="40 % - zvýraznenie4 6 4 2 3 2" xfId="30946"/>
    <cellStyle name="40 % - zvýraznenie4 6 4 2 4" xfId="30944"/>
    <cellStyle name="40 % - zvýraznenie4 6 4 3" xfId="7146"/>
    <cellStyle name="40 % - zvýraznenie4 6 4 3 2" xfId="30947"/>
    <cellStyle name="40 % - zvýraznenie4 6 4 4" xfId="7147"/>
    <cellStyle name="40 % - zvýraznenie4 6 4 4 2" xfId="30948"/>
    <cellStyle name="40 % - zvýraznenie4 6 4 5" xfId="30943"/>
    <cellStyle name="40 % - zvýraznenie4 6 5" xfId="7148"/>
    <cellStyle name="40 % - zvýraznenie4 6 5 2" xfId="7149"/>
    <cellStyle name="40 % - zvýraznenie4 6 5 2 2" xfId="30950"/>
    <cellStyle name="40 % - zvýraznenie4 6 5 3" xfId="7150"/>
    <cellStyle name="40 % - zvýraznenie4 6 5 3 2" xfId="30951"/>
    <cellStyle name="40 % - zvýraznenie4 6 5 4" xfId="30949"/>
    <cellStyle name="40 % - zvýraznenie4 6 6" xfId="7151"/>
    <cellStyle name="40 % - zvýraznenie4 6 6 2" xfId="30952"/>
    <cellStyle name="40 % - zvýraznenie4 6 7" xfId="7152"/>
    <cellStyle name="40 % - zvýraznenie4 6 7 2" xfId="30953"/>
    <cellStyle name="40 % - zvýraznenie4 6 8" xfId="30924"/>
    <cellStyle name="40 % - zvýraznenie4 7" xfId="7153"/>
    <cellStyle name="40 % - zvýraznenie4 7 2" xfId="7154"/>
    <cellStyle name="40 % - zvýraznenie4 7 2 2" xfId="7155"/>
    <cellStyle name="40 % - zvýraznenie4 7 2 2 2" xfId="7156"/>
    <cellStyle name="40 % - zvýraznenie4 7 2 2 2 2" xfId="30957"/>
    <cellStyle name="40 % - zvýraznenie4 7 2 2 3" xfId="7157"/>
    <cellStyle name="40 % - zvýraznenie4 7 2 2 3 2" xfId="30958"/>
    <cellStyle name="40 % - zvýraznenie4 7 2 2 4" xfId="30956"/>
    <cellStyle name="40 % - zvýraznenie4 7 2 3" xfId="7158"/>
    <cellStyle name="40 % - zvýraznenie4 7 2 3 2" xfId="30959"/>
    <cellStyle name="40 % - zvýraznenie4 7 2 4" xfId="7159"/>
    <cellStyle name="40 % - zvýraznenie4 7 2 4 2" xfId="30960"/>
    <cellStyle name="40 % - zvýraznenie4 7 2 5" xfId="30955"/>
    <cellStyle name="40 % - zvýraznenie4 7 3" xfId="7160"/>
    <cellStyle name="40 % - zvýraznenie4 7 3 2" xfId="7161"/>
    <cellStyle name="40 % - zvýraznenie4 7 3 2 2" xfId="30962"/>
    <cellStyle name="40 % - zvýraznenie4 7 3 3" xfId="7162"/>
    <cellStyle name="40 % - zvýraznenie4 7 3 3 2" xfId="30963"/>
    <cellStyle name="40 % - zvýraznenie4 7 3 4" xfId="30961"/>
    <cellStyle name="40 % - zvýraznenie4 7 4" xfId="7163"/>
    <cellStyle name="40 % - zvýraznenie4 7 4 2" xfId="30964"/>
    <cellStyle name="40 % - zvýraznenie4 7 5" xfId="7164"/>
    <cellStyle name="40 % - zvýraznenie4 7 5 2" xfId="30965"/>
    <cellStyle name="40 % - zvýraznenie4 7 6" xfId="30954"/>
    <cellStyle name="40 % - zvýraznenie4 8" xfId="7165"/>
    <cellStyle name="40 % - zvýraznenie4 8 2" xfId="7166"/>
    <cellStyle name="40 % - zvýraznenie4 8 2 2" xfId="7167"/>
    <cellStyle name="40 % - zvýraznenie4 8 2 2 2" xfId="30968"/>
    <cellStyle name="40 % - zvýraznenie4 8 2 3" xfId="7168"/>
    <cellStyle name="40 % - zvýraznenie4 8 2 3 2" xfId="30969"/>
    <cellStyle name="40 % - zvýraznenie4 8 2 4" xfId="30967"/>
    <cellStyle name="40 % - zvýraznenie4 8 3" xfId="7169"/>
    <cellStyle name="40 % - zvýraznenie4 8 3 2" xfId="30970"/>
    <cellStyle name="40 % - zvýraznenie4 8 4" xfId="7170"/>
    <cellStyle name="40 % - zvýraznenie4 8 4 2" xfId="30971"/>
    <cellStyle name="40 % - zvýraznenie4 8 5" xfId="30966"/>
    <cellStyle name="40 % - zvýraznenie4 9" xfId="7171"/>
    <cellStyle name="40 % - zvýraznenie4 9 2" xfId="7172"/>
    <cellStyle name="40 % - zvýraznenie4 9 2 2" xfId="7173"/>
    <cellStyle name="40 % - zvýraznenie4 9 2 2 2" xfId="30974"/>
    <cellStyle name="40 % - zvýraznenie4 9 2 3" xfId="7174"/>
    <cellStyle name="40 % - zvýraznenie4 9 2 3 2" xfId="30975"/>
    <cellStyle name="40 % - zvýraznenie4 9 2 4" xfId="30973"/>
    <cellStyle name="40 % - zvýraznenie4 9 3" xfId="7175"/>
    <cellStyle name="40 % - zvýraznenie4 9 3 2" xfId="30976"/>
    <cellStyle name="40 % - zvýraznenie4 9 4" xfId="7176"/>
    <cellStyle name="40 % - zvýraznenie4 9 4 2" xfId="30977"/>
    <cellStyle name="40 % - zvýraznenie4 9 5" xfId="30972"/>
    <cellStyle name="40 % - zvýraznenie5 10" xfId="7177"/>
    <cellStyle name="40 % - zvýraznenie5 11" xfId="7178"/>
    <cellStyle name="40 % - zvýraznenie5 11 2" xfId="7179"/>
    <cellStyle name="40 % - zvýraznenie5 11 2 2" xfId="30979"/>
    <cellStyle name="40 % - zvýraznenie5 11 3" xfId="7180"/>
    <cellStyle name="40 % - zvýraznenie5 11 3 2" xfId="30980"/>
    <cellStyle name="40 % - zvýraznenie5 11 4" xfId="30978"/>
    <cellStyle name="40 % - zvýraznenie5 12" xfId="7181"/>
    <cellStyle name="40 % - zvýraznenie5 12 2" xfId="30981"/>
    <cellStyle name="40 % - zvýraznenie5 2" xfId="7182"/>
    <cellStyle name="40 % - zvýraznenie5 2 10" xfId="7183"/>
    <cellStyle name="40 % - zvýraznenie5 2 10 2" xfId="30983"/>
    <cellStyle name="40 % - zvýraznenie5 2 11" xfId="30982"/>
    <cellStyle name="40 % - zvýraznenie5 2 2" xfId="7184"/>
    <cellStyle name="40 % - zvýraznenie5 2 2 10" xfId="30984"/>
    <cellStyle name="40 % - zvýraznenie5 2 2 2" xfId="7185"/>
    <cellStyle name="40 % - zvýraznenie5 2 2 2 2" xfId="7186"/>
    <cellStyle name="40 % - zvýraznenie5 2 2 2 2 2" xfId="7187"/>
    <cellStyle name="40 % - zvýraznenie5 2 2 2 2 2 2" xfId="7188"/>
    <cellStyle name="40 % - zvýraznenie5 2 2 2 2 2 2 2" xfId="7189"/>
    <cellStyle name="40 % - zvýraznenie5 2 2 2 2 2 2 2 2" xfId="7190"/>
    <cellStyle name="40 % - zvýraznenie5 2 2 2 2 2 2 2 2 2" xfId="30990"/>
    <cellStyle name="40 % - zvýraznenie5 2 2 2 2 2 2 2 3" xfId="7191"/>
    <cellStyle name="40 % - zvýraznenie5 2 2 2 2 2 2 2 3 2" xfId="30991"/>
    <cellStyle name="40 % - zvýraznenie5 2 2 2 2 2 2 2 4" xfId="30989"/>
    <cellStyle name="40 % - zvýraznenie5 2 2 2 2 2 2 3" xfId="7192"/>
    <cellStyle name="40 % - zvýraznenie5 2 2 2 2 2 2 3 2" xfId="30992"/>
    <cellStyle name="40 % - zvýraznenie5 2 2 2 2 2 2 4" xfId="7193"/>
    <cellStyle name="40 % - zvýraznenie5 2 2 2 2 2 2 4 2" xfId="30993"/>
    <cellStyle name="40 % - zvýraznenie5 2 2 2 2 2 2 5" xfId="30988"/>
    <cellStyle name="40 % - zvýraznenie5 2 2 2 2 2 3" xfId="7194"/>
    <cellStyle name="40 % - zvýraznenie5 2 2 2 2 2 3 2" xfId="7195"/>
    <cellStyle name="40 % - zvýraznenie5 2 2 2 2 2 3 2 2" xfId="30995"/>
    <cellStyle name="40 % - zvýraznenie5 2 2 2 2 2 3 3" xfId="7196"/>
    <cellStyle name="40 % - zvýraznenie5 2 2 2 2 2 3 3 2" xfId="30996"/>
    <cellStyle name="40 % - zvýraznenie5 2 2 2 2 2 3 4" xfId="30994"/>
    <cellStyle name="40 % - zvýraznenie5 2 2 2 2 2 4" xfId="7197"/>
    <cellStyle name="40 % - zvýraznenie5 2 2 2 2 2 4 2" xfId="30997"/>
    <cellStyle name="40 % - zvýraznenie5 2 2 2 2 2 5" xfId="7198"/>
    <cellStyle name="40 % - zvýraznenie5 2 2 2 2 2 5 2" xfId="30998"/>
    <cellStyle name="40 % - zvýraznenie5 2 2 2 2 2 6" xfId="30987"/>
    <cellStyle name="40 % - zvýraznenie5 2 2 2 2 3" xfId="7199"/>
    <cellStyle name="40 % - zvýraznenie5 2 2 2 2 3 2" xfId="7200"/>
    <cellStyle name="40 % - zvýraznenie5 2 2 2 2 3 2 2" xfId="7201"/>
    <cellStyle name="40 % - zvýraznenie5 2 2 2 2 3 2 2 2" xfId="31001"/>
    <cellStyle name="40 % - zvýraznenie5 2 2 2 2 3 2 3" xfId="7202"/>
    <cellStyle name="40 % - zvýraznenie5 2 2 2 2 3 2 3 2" xfId="31002"/>
    <cellStyle name="40 % - zvýraznenie5 2 2 2 2 3 2 4" xfId="31000"/>
    <cellStyle name="40 % - zvýraznenie5 2 2 2 2 3 3" xfId="7203"/>
    <cellStyle name="40 % - zvýraznenie5 2 2 2 2 3 3 2" xfId="31003"/>
    <cellStyle name="40 % - zvýraznenie5 2 2 2 2 3 4" xfId="7204"/>
    <cellStyle name="40 % - zvýraznenie5 2 2 2 2 3 4 2" xfId="31004"/>
    <cellStyle name="40 % - zvýraznenie5 2 2 2 2 3 5" xfId="30999"/>
    <cellStyle name="40 % - zvýraznenie5 2 2 2 2 4" xfId="7205"/>
    <cellStyle name="40 % - zvýraznenie5 2 2 2 2 4 2" xfId="7206"/>
    <cellStyle name="40 % - zvýraznenie5 2 2 2 2 4 2 2" xfId="7207"/>
    <cellStyle name="40 % - zvýraznenie5 2 2 2 2 4 2 2 2" xfId="31007"/>
    <cellStyle name="40 % - zvýraznenie5 2 2 2 2 4 2 3" xfId="7208"/>
    <cellStyle name="40 % - zvýraznenie5 2 2 2 2 4 2 3 2" xfId="31008"/>
    <cellStyle name="40 % - zvýraznenie5 2 2 2 2 4 2 4" xfId="31006"/>
    <cellStyle name="40 % - zvýraznenie5 2 2 2 2 4 3" xfId="7209"/>
    <cellStyle name="40 % - zvýraznenie5 2 2 2 2 4 3 2" xfId="31009"/>
    <cellStyle name="40 % - zvýraznenie5 2 2 2 2 4 4" xfId="7210"/>
    <cellStyle name="40 % - zvýraznenie5 2 2 2 2 4 4 2" xfId="31010"/>
    <cellStyle name="40 % - zvýraznenie5 2 2 2 2 4 5" xfId="31005"/>
    <cellStyle name="40 % - zvýraznenie5 2 2 2 2 5" xfId="7211"/>
    <cellStyle name="40 % - zvýraznenie5 2 2 2 2 5 2" xfId="7212"/>
    <cellStyle name="40 % - zvýraznenie5 2 2 2 2 5 2 2" xfId="31012"/>
    <cellStyle name="40 % - zvýraznenie5 2 2 2 2 5 3" xfId="7213"/>
    <cellStyle name="40 % - zvýraznenie5 2 2 2 2 5 3 2" xfId="31013"/>
    <cellStyle name="40 % - zvýraznenie5 2 2 2 2 5 4" xfId="31011"/>
    <cellStyle name="40 % - zvýraznenie5 2 2 2 2 6" xfId="7214"/>
    <cellStyle name="40 % - zvýraznenie5 2 2 2 2 6 2" xfId="31014"/>
    <cellStyle name="40 % - zvýraznenie5 2 2 2 2 7" xfId="7215"/>
    <cellStyle name="40 % - zvýraznenie5 2 2 2 2 7 2" xfId="31015"/>
    <cellStyle name="40 % - zvýraznenie5 2 2 2 2 8" xfId="30986"/>
    <cellStyle name="40 % - zvýraznenie5 2 2 2 3" xfId="7216"/>
    <cellStyle name="40 % - zvýraznenie5 2 2 2 3 2" xfId="7217"/>
    <cellStyle name="40 % - zvýraznenie5 2 2 2 3 2 2" xfId="7218"/>
    <cellStyle name="40 % - zvýraznenie5 2 2 2 3 2 2 2" xfId="7219"/>
    <cellStyle name="40 % - zvýraznenie5 2 2 2 3 2 2 2 2" xfId="31019"/>
    <cellStyle name="40 % - zvýraznenie5 2 2 2 3 2 2 3" xfId="7220"/>
    <cellStyle name="40 % - zvýraznenie5 2 2 2 3 2 2 3 2" xfId="31020"/>
    <cellStyle name="40 % - zvýraznenie5 2 2 2 3 2 2 4" xfId="31018"/>
    <cellStyle name="40 % - zvýraznenie5 2 2 2 3 2 3" xfId="7221"/>
    <cellStyle name="40 % - zvýraznenie5 2 2 2 3 2 3 2" xfId="31021"/>
    <cellStyle name="40 % - zvýraznenie5 2 2 2 3 2 4" xfId="7222"/>
    <cellStyle name="40 % - zvýraznenie5 2 2 2 3 2 4 2" xfId="31022"/>
    <cellStyle name="40 % - zvýraznenie5 2 2 2 3 2 5" xfId="31017"/>
    <cellStyle name="40 % - zvýraznenie5 2 2 2 3 3" xfId="7223"/>
    <cellStyle name="40 % - zvýraznenie5 2 2 2 3 3 2" xfId="7224"/>
    <cellStyle name="40 % - zvýraznenie5 2 2 2 3 3 2 2" xfId="31024"/>
    <cellStyle name="40 % - zvýraznenie5 2 2 2 3 3 3" xfId="7225"/>
    <cellStyle name="40 % - zvýraznenie5 2 2 2 3 3 3 2" xfId="31025"/>
    <cellStyle name="40 % - zvýraznenie5 2 2 2 3 3 4" xfId="31023"/>
    <cellStyle name="40 % - zvýraznenie5 2 2 2 3 4" xfId="7226"/>
    <cellStyle name="40 % - zvýraznenie5 2 2 2 3 4 2" xfId="31026"/>
    <cellStyle name="40 % - zvýraznenie5 2 2 2 3 5" xfId="7227"/>
    <cellStyle name="40 % - zvýraznenie5 2 2 2 3 5 2" xfId="31027"/>
    <cellStyle name="40 % - zvýraznenie5 2 2 2 3 6" xfId="31016"/>
    <cellStyle name="40 % - zvýraznenie5 2 2 2 4" xfId="7228"/>
    <cellStyle name="40 % - zvýraznenie5 2 2 2 4 2" xfId="7229"/>
    <cellStyle name="40 % - zvýraznenie5 2 2 2 4 2 2" xfId="7230"/>
    <cellStyle name="40 % - zvýraznenie5 2 2 2 4 2 2 2" xfId="31030"/>
    <cellStyle name="40 % - zvýraznenie5 2 2 2 4 2 3" xfId="7231"/>
    <cellStyle name="40 % - zvýraznenie5 2 2 2 4 2 3 2" xfId="31031"/>
    <cellStyle name="40 % - zvýraznenie5 2 2 2 4 2 4" xfId="31029"/>
    <cellStyle name="40 % - zvýraznenie5 2 2 2 4 3" xfId="7232"/>
    <cellStyle name="40 % - zvýraznenie5 2 2 2 4 3 2" xfId="31032"/>
    <cellStyle name="40 % - zvýraznenie5 2 2 2 4 4" xfId="7233"/>
    <cellStyle name="40 % - zvýraznenie5 2 2 2 4 4 2" xfId="31033"/>
    <cellStyle name="40 % - zvýraznenie5 2 2 2 4 5" xfId="31028"/>
    <cellStyle name="40 % - zvýraznenie5 2 2 2 5" xfId="7234"/>
    <cellStyle name="40 % - zvýraznenie5 2 2 2 5 2" xfId="7235"/>
    <cellStyle name="40 % - zvýraznenie5 2 2 2 5 2 2" xfId="7236"/>
    <cellStyle name="40 % - zvýraznenie5 2 2 2 5 2 2 2" xfId="31036"/>
    <cellStyle name="40 % - zvýraznenie5 2 2 2 5 2 3" xfId="7237"/>
    <cellStyle name="40 % - zvýraznenie5 2 2 2 5 2 3 2" xfId="31037"/>
    <cellStyle name="40 % - zvýraznenie5 2 2 2 5 2 4" xfId="31035"/>
    <cellStyle name="40 % - zvýraznenie5 2 2 2 5 3" xfId="7238"/>
    <cellStyle name="40 % - zvýraznenie5 2 2 2 5 3 2" xfId="31038"/>
    <cellStyle name="40 % - zvýraznenie5 2 2 2 5 4" xfId="7239"/>
    <cellStyle name="40 % - zvýraznenie5 2 2 2 5 4 2" xfId="31039"/>
    <cellStyle name="40 % - zvýraznenie5 2 2 2 5 5" xfId="31034"/>
    <cellStyle name="40 % - zvýraznenie5 2 2 2 6" xfId="7240"/>
    <cellStyle name="40 % - zvýraznenie5 2 2 2 6 2" xfId="7241"/>
    <cellStyle name="40 % - zvýraznenie5 2 2 2 6 2 2" xfId="31041"/>
    <cellStyle name="40 % - zvýraznenie5 2 2 2 6 3" xfId="7242"/>
    <cellStyle name="40 % - zvýraznenie5 2 2 2 6 3 2" xfId="31042"/>
    <cellStyle name="40 % - zvýraznenie5 2 2 2 6 4" xfId="31040"/>
    <cellStyle name="40 % - zvýraznenie5 2 2 2 7" xfId="7243"/>
    <cellStyle name="40 % - zvýraznenie5 2 2 2 7 2" xfId="31043"/>
    <cellStyle name="40 % - zvýraznenie5 2 2 2 8" xfId="7244"/>
    <cellStyle name="40 % - zvýraznenie5 2 2 2 8 2" xfId="31044"/>
    <cellStyle name="40 % - zvýraznenie5 2 2 2 9" xfId="30985"/>
    <cellStyle name="40 % - zvýraznenie5 2 2 3" xfId="7245"/>
    <cellStyle name="40 % - zvýraznenie5 2 2 3 2" xfId="7246"/>
    <cellStyle name="40 % - zvýraznenie5 2 2 3 2 2" xfId="7247"/>
    <cellStyle name="40 % - zvýraznenie5 2 2 3 2 2 2" xfId="7248"/>
    <cellStyle name="40 % - zvýraznenie5 2 2 3 2 2 2 2" xfId="7249"/>
    <cellStyle name="40 % - zvýraznenie5 2 2 3 2 2 2 2 2" xfId="31049"/>
    <cellStyle name="40 % - zvýraznenie5 2 2 3 2 2 2 3" xfId="7250"/>
    <cellStyle name="40 % - zvýraznenie5 2 2 3 2 2 2 3 2" xfId="31050"/>
    <cellStyle name="40 % - zvýraznenie5 2 2 3 2 2 2 4" xfId="31048"/>
    <cellStyle name="40 % - zvýraznenie5 2 2 3 2 2 3" xfId="7251"/>
    <cellStyle name="40 % - zvýraznenie5 2 2 3 2 2 3 2" xfId="31051"/>
    <cellStyle name="40 % - zvýraznenie5 2 2 3 2 2 4" xfId="7252"/>
    <cellStyle name="40 % - zvýraznenie5 2 2 3 2 2 4 2" xfId="31052"/>
    <cellStyle name="40 % - zvýraznenie5 2 2 3 2 2 5" xfId="31047"/>
    <cellStyle name="40 % - zvýraznenie5 2 2 3 2 3" xfId="7253"/>
    <cellStyle name="40 % - zvýraznenie5 2 2 3 2 3 2" xfId="7254"/>
    <cellStyle name="40 % - zvýraznenie5 2 2 3 2 3 2 2" xfId="31054"/>
    <cellStyle name="40 % - zvýraznenie5 2 2 3 2 3 3" xfId="7255"/>
    <cellStyle name="40 % - zvýraznenie5 2 2 3 2 3 3 2" xfId="31055"/>
    <cellStyle name="40 % - zvýraznenie5 2 2 3 2 3 4" xfId="31053"/>
    <cellStyle name="40 % - zvýraznenie5 2 2 3 2 4" xfId="7256"/>
    <cellStyle name="40 % - zvýraznenie5 2 2 3 2 4 2" xfId="31056"/>
    <cellStyle name="40 % - zvýraznenie5 2 2 3 2 5" xfId="7257"/>
    <cellStyle name="40 % - zvýraznenie5 2 2 3 2 5 2" xfId="31057"/>
    <cellStyle name="40 % - zvýraznenie5 2 2 3 2 6" xfId="31046"/>
    <cellStyle name="40 % - zvýraznenie5 2 2 3 3" xfId="7258"/>
    <cellStyle name="40 % - zvýraznenie5 2 2 3 3 2" xfId="7259"/>
    <cellStyle name="40 % - zvýraznenie5 2 2 3 3 2 2" xfId="7260"/>
    <cellStyle name="40 % - zvýraznenie5 2 2 3 3 2 2 2" xfId="31060"/>
    <cellStyle name="40 % - zvýraznenie5 2 2 3 3 2 3" xfId="7261"/>
    <cellStyle name="40 % - zvýraznenie5 2 2 3 3 2 3 2" xfId="31061"/>
    <cellStyle name="40 % - zvýraznenie5 2 2 3 3 2 4" xfId="31059"/>
    <cellStyle name="40 % - zvýraznenie5 2 2 3 3 3" xfId="7262"/>
    <cellStyle name="40 % - zvýraznenie5 2 2 3 3 3 2" xfId="31062"/>
    <cellStyle name="40 % - zvýraznenie5 2 2 3 3 4" xfId="7263"/>
    <cellStyle name="40 % - zvýraznenie5 2 2 3 3 4 2" xfId="31063"/>
    <cellStyle name="40 % - zvýraznenie5 2 2 3 3 5" xfId="31058"/>
    <cellStyle name="40 % - zvýraznenie5 2 2 3 4" xfId="7264"/>
    <cellStyle name="40 % - zvýraznenie5 2 2 3 4 2" xfId="7265"/>
    <cellStyle name="40 % - zvýraznenie5 2 2 3 4 2 2" xfId="7266"/>
    <cellStyle name="40 % - zvýraznenie5 2 2 3 4 2 2 2" xfId="31066"/>
    <cellStyle name="40 % - zvýraznenie5 2 2 3 4 2 3" xfId="7267"/>
    <cellStyle name="40 % - zvýraznenie5 2 2 3 4 2 3 2" xfId="31067"/>
    <cellStyle name="40 % - zvýraznenie5 2 2 3 4 2 4" xfId="31065"/>
    <cellStyle name="40 % - zvýraznenie5 2 2 3 4 3" xfId="7268"/>
    <cellStyle name="40 % - zvýraznenie5 2 2 3 4 3 2" xfId="31068"/>
    <cellStyle name="40 % - zvýraznenie5 2 2 3 4 4" xfId="7269"/>
    <cellStyle name="40 % - zvýraznenie5 2 2 3 4 4 2" xfId="31069"/>
    <cellStyle name="40 % - zvýraznenie5 2 2 3 4 5" xfId="31064"/>
    <cellStyle name="40 % - zvýraznenie5 2 2 3 5" xfId="7270"/>
    <cellStyle name="40 % - zvýraznenie5 2 2 3 5 2" xfId="7271"/>
    <cellStyle name="40 % - zvýraznenie5 2 2 3 5 2 2" xfId="31071"/>
    <cellStyle name="40 % - zvýraznenie5 2 2 3 5 3" xfId="7272"/>
    <cellStyle name="40 % - zvýraznenie5 2 2 3 5 3 2" xfId="31072"/>
    <cellStyle name="40 % - zvýraznenie5 2 2 3 5 4" xfId="31070"/>
    <cellStyle name="40 % - zvýraznenie5 2 2 3 6" xfId="7273"/>
    <cellStyle name="40 % - zvýraznenie5 2 2 3 6 2" xfId="31073"/>
    <cellStyle name="40 % - zvýraznenie5 2 2 3 7" xfId="7274"/>
    <cellStyle name="40 % - zvýraznenie5 2 2 3 7 2" xfId="31074"/>
    <cellStyle name="40 % - zvýraznenie5 2 2 3 8" xfId="31045"/>
    <cellStyle name="40 % - zvýraznenie5 2 2 4" xfId="7275"/>
    <cellStyle name="40 % - zvýraznenie5 2 2 4 2" xfId="7276"/>
    <cellStyle name="40 % - zvýraznenie5 2 2 4 2 2" xfId="7277"/>
    <cellStyle name="40 % - zvýraznenie5 2 2 4 2 2 2" xfId="7278"/>
    <cellStyle name="40 % - zvýraznenie5 2 2 4 2 2 2 2" xfId="31078"/>
    <cellStyle name="40 % - zvýraznenie5 2 2 4 2 2 3" xfId="7279"/>
    <cellStyle name="40 % - zvýraznenie5 2 2 4 2 2 3 2" xfId="31079"/>
    <cellStyle name="40 % - zvýraznenie5 2 2 4 2 2 4" xfId="31077"/>
    <cellStyle name="40 % - zvýraznenie5 2 2 4 2 3" xfId="7280"/>
    <cellStyle name="40 % - zvýraznenie5 2 2 4 2 3 2" xfId="31080"/>
    <cellStyle name="40 % - zvýraznenie5 2 2 4 2 4" xfId="7281"/>
    <cellStyle name="40 % - zvýraznenie5 2 2 4 2 4 2" xfId="31081"/>
    <cellStyle name="40 % - zvýraznenie5 2 2 4 2 5" xfId="31076"/>
    <cellStyle name="40 % - zvýraznenie5 2 2 4 3" xfId="7282"/>
    <cellStyle name="40 % - zvýraznenie5 2 2 4 3 2" xfId="7283"/>
    <cellStyle name="40 % - zvýraznenie5 2 2 4 3 2 2" xfId="31083"/>
    <cellStyle name="40 % - zvýraznenie5 2 2 4 3 3" xfId="7284"/>
    <cellStyle name="40 % - zvýraznenie5 2 2 4 3 3 2" xfId="31084"/>
    <cellStyle name="40 % - zvýraznenie5 2 2 4 3 4" xfId="31082"/>
    <cellStyle name="40 % - zvýraznenie5 2 2 4 4" xfId="7285"/>
    <cellStyle name="40 % - zvýraznenie5 2 2 4 4 2" xfId="31085"/>
    <cellStyle name="40 % - zvýraznenie5 2 2 4 5" xfId="7286"/>
    <cellStyle name="40 % - zvýraznenie5 2 2 4 5 2" xfId="31086"/>
    <cellStyle name="40 % - zvýraznenie5 2 2 4 6" xfId="31075"/>
    <cellStyle name="40 % - zvýraznenie5 2 2 5" xfId="7287"/>
    <cellStyle name="40 % - zvýraznenie5 2 2 5 2" xfId="7288"/>
    <cellStyle name="40 % - zvýraznenie5 2 2 5 2 2" xfId="7289"/>
    <cellStyle name="40 % - zvýraznenie5 2 2 5 2 2 2" xfId="31089"/>
    <cellStyle name="40 % - zvýraznenie5 2 2 5 2 3" xfId="7290"/>
    <cellStyle name="40 % - zvýraznenie5 2 2 5 2 3 2" xfId="31090"/>
    <cellStyle name="40 % - zvýraznenie5 2 2 5 2 4" xfId="31088"/>
    <cellStyle name="40 % - zvýraznenie5 2 2 5 3" xfId="7291"/>
    <cellStyle name="40 % - zvýraznenie5 2 2 5 3 2" xfId="31091"/>
    <cellStyle name="40 % - zvýraznenie5 2 2 5 4" xfId="7292"/>
    <cellStyle name="40 % - zvýraznenie5 2 2 5 4 2" xfId="31092"/>
    <cellStyle name="40 % - zvýraznenie5 2 2 5 5" xfId="31087"/>
    <cellStyle name="40 % - zvýraznenie5 2 2 6" xfId="7293"/>
    <cellStyle name="40 % - zvýraznenie5 2 2 6 2" xfId="7294"/>
    <cellStyle name="40 % - zvýraznenie5 2 2 6 2 2" xfId="7295"/>
    <cellStyle name="40 % - zvýraznenie5 2 2 6 2 2 2" xfId="31095"/>
    <cellStyle name="40 % - zvýraznenie5 2 2 6 2 3" xfId="7296"/>
    <cellStyle name="40 % - zvýraznenie5 2 2 6 2 3 2" xfId="31096"/>
    <cellStyle name="40 % - zvýraznenie5 2 2 6 2 4" xfId="31094"/>
    <cellStyle name="40 % - zvýraznenie5 2 2 6 3" xfId="7297"/>
    <cellStyle name="40 % - zvýraznenie5 2 2 6 3 2" xfId="31097"/>
    <cellStyle name="40 % - zvýraznenie5 2 2 6 4" xfId="7298"/>
    <cellStyle name="40 % - zvýraznenie5 2 2 6 4 2" xfId="31098"/>
    <cellStyle name="40 % - zvýraznenie5 2 2 6 5" xfId="31093"/>
    <cellStyle name="40 % - zvýraznenie5 2 2 7" xfId="7299"/>
    <cellStyle name="40 % - zvýraznenie5 2 2 7 2" xfId="7300"/>
    <cellStyle name="40 % - zvýraznenie5 2 2 7 2 2" xfId="31100"/>
    <cellStyle name="40 % - zvýraznenie5 2 2 7 3" xfId="7301"/>
    <cellStyle name="40 % - zvýraznenie5 2 2 7 3 2" xfId="31101"/>
    <cellStyle name="40 % - zvýraznenie5 2 2 7 4" xfId="31099"/>
    <cellStyle name="40 % - zvýraznenie5 2 2 8" xfId="7302"/>
    <cellStyle name="40 % - zvýraznenie5 2 2 8 2" xfId="31102"/>
    <cellStyle name="40 % - zvýraznenie5 2 2 9" xfId="7303"/>
    <cellStyle name="40 % - zvýraznenie5 2 2 9 2" xfId="31103"/>
    <cellStyle name="40 % - zvýraznenie5 2 3" xfId="7304"/>
    <cellStyle name="40 % - zvýraznenie5 2 3 2" xfId="7305"/>
    <cellStyle name="40 % - zvýraznenie5 2 3 2 2" xfId="7306"/>
    <cellStyle name="40 % - zvýraznenie5 2 3 2 2 2" xfId="7307"/>
    <cellStyle name="40 % - zvýraznenie5 2 3 2 2 2 2" xfId="7308"/>
    <cellStyle name="40 % - zvýraznenie5 2 3 2 2 2 2 2" xfId="7309"/>
    <cellStyle name="40 % - zvýraznenie5 2 3 2 2 2 2 2 2" xfId="31109"/>
    <cellStyle name="40 % - zvýraznenie5 2 3 2 2 2 2 3" xfId="7310"/>
    <cellStyle name="40 % - zvýraznenie5 2 3 2 2 2 2 3 2" xfId="31110"/>
    <cellStyle name="40 % - zvýraznenie5 2 3 2 2 2 2 4" xfId="31108"/>
    <cellStyle name="40 % - zvýraznenie5 2 3 2 2 2 3" xfId="7311"/>
    <cellStyle name="40 % - zvýraznenie5 2 3 2 2 2 3 2" xfId="31111"/>
    <cellStyle name="40 % - zvýraznenie5 2 3 2 2 2 4" xfId="7312"/>
    <cellStyle name="40 % - zvýraznenie5 2 3 2 2 2 4 2" xfId="31112"/>
    <cellStyle name="40 % - zvýraznenie5 2 3 2 2 2 5" xfId="31107"/>
    <cellStyle name="40 % - zvýraznenie5 2 3 2 2 3" xfId="7313"/>
    <cellStyle name="40 % - zvýraznenie5 2 3 2 2 3 2" xfId="7314"/>
    <cellStyle name="40 % - zvýraznenie5 2 3 2 2 3 2 2" xfId="31114"/>
    <cellStyle name="40 % - zvýraznenie5 2 3 2 2 3 3" xfId="7315"/>
    <cellStyle name="40 % - zvýraznenie5 2 3 2 2 3 3 2" xfId="31115"/>
    <cellStyle name="40 % - zvýraznenie5 2 3 2 2 3 4" xfId="31113"/>
    <cellStyle name="40 % - zvýraznenie5 2 3 2 2 4" xfId="7316"/>
    <cellStyle name="40 % - zvýraznenie5 2 3 2 2 4 2" xfId="31116"/>
    <cellStyle name="40 % - zvýraznenie5 2 3 2 2 5" xfId="7317"/>
    <cellStyle name="40 % - zvýraznenie5 2 3 2 2 5 2" xfId="31117"/>
    <cellStyle name="40 % - zvýraznenie5 2 3 2 2 6" xfId="31106"/>
    <cellStyle name="40 % - zvýraznenie5 2 3 2 3" xfId="7318"/>
    <cellStyle name="40 % - zvýraznenie5 2 3 2 3 2" xfId="7319"/>
    <cellStyle name="40 % - zvýraznenie5 2 3 2 3 2 2" xfId="7320"/>
    <cellStyle name="40 % - zvýraznenie5 2 3 2 3 2 2 2" xfId="31120"/>
    <cellStyle name="40 % - zvýraznenie5 2 3 2 3 2 3" xfId="7321"/>
    <cellStyle name="40 % - zvýraznenie5 2 3 2 3 2 3 2" xfId="31121"/>
    <cellStyle name="40 % - zvýraznenie5 2 3 2 3 2 4" xfId="31119"/>
    <cellStyle name="40 % - zvýraznenie5 2 3 2 3 3" xfId="7322"/>
    <cellStyle name="40 % - zvýraznenie5 2 3 2 3 3 2" xfId="31122"/>
    <cellStyle name="40 % - zvýraznenie5 2 3 2 3 4" xfId="7323"/>
    <cellStyle name="40 % - zvýraznenie5 2 3 2 3 4 2" xfId="31123"/>
    <cellStyle name="40 % - zvýraznenie5 2 3 2 3 5" xfId="31118"/>
    <cellStyle name="40 % - zvýraznenie5 2 3 2 4" xfId="7324"/>
    <cellStyle name="40 % - zvýraznenie5 2 3 2 4 2" xfId="7325"/>
    <cellStyle name="40 % - zvýraznenie5 2 3 2 4 2 2" xfId="7326"/>
    <cellStyle name="40 % - zvýraznenie5 2 3 2 4 2 2 2" xfId="31126"/>
    <cellStyle name="40 % - zvýraznenie5 2 3 2 4 2 3" xfId="7327"/>
    <cellStyle name="40 % - zvýraznenie5 2 3 2 4 2 3 2" xfId="31127"/>
    <cellStyle name="40 % - zvýraznenie5 2 3 2 4 2 4" xfId="31125"/>
    <cellStyle name="40 % - zvýraznenie5 2 3 2 4 3" xfId="7328"/>
    <cellStyle name="40 % - zvýraznenie5 2 3 2 4 3 2" xfId="31128"/>
    <cellStyle name="40 % - zvýraznenie5 2 3 2 4 4" xfId="7329"/>
    <cellStyle name="40 % - zvýraznenie5 2 3 2 4 4 2" xfId="31129"/>
    <cellStyle name="40 % - zvýraznenie5 2 3 2 4 5" xfId="31124"/>
    <cellStyle name="40 % - zvýraznenie5 2 3 2 5" xfId="7330"/>
    <cellStyle name="40 % - zvýraznenie5 2 3 2 5 2" xfId="7331"/>
    <cellStyle name="40 % - zvýraznenie5 2 3 2 5 2 2" xfId="31131"/>
    <cellStyle name="40 % - zvýraznenie5 2 3 2 5 3" xfId="7332"/>
    <cellStyle name="40 % - zvýraznenie5 2 3 2 5 3 2" xfId="31132"/>
    <cellStyle name="40 % - zvýraznenie5 2 3 2 5 4" xfId="31130"/>
    <cellStyle name="40 % - zvýraznenie5 2 3 2 6" xfId="7333"/>
    <cellStyle name="40 % - zvýraznenie5 2 3 2 6 2" xfId="31133"/>
    <cellStyle name="40 % - zvýraznenie5 2 3 2 7" xfId="7334"/>
    <cellStyle name="40 % - zvýraznenie5 2 3 2 7 2" xfId="31134"/>
    <cellStyle name="40 % - zvýraznenie5 2 3 2 8" xfId="31105"/>
    <cellStyle name="40 % - zvýraznenie5 2 3 3" xfId="7335"/>
    <cellStyle name="40 % - zvýraznenie5 2 3 3 2" xfId="7336"/>
    <cellStyle name="40 % - zvýraznenie5 2 3 3 2 2" xfId="7337"/>
    <cellStyle name="40 % - zvýraznenie5 2 3 3 2 2 2" xfId="7338"/>
    <cellStyle name="40 % - zvýraznenie5 2 3 3 2 2 2 2" xfId="31138"/>
    <cellStyle name="40 % - zvýraznenie5 2 3 3 2 2 3" xfId="7339"/>
    <cellStyle name="40 % - zvýraznenie5 2 3 3 2 2 3 2" xfId="31139"/>
    <cellStyle name="40 % - zvýraznenie5 2 3 3 2 2 4" xfId="31137"/>
    <cellStyle name="40 % - zvýraznenie5 2 3 3 2 3" xfId="7340"/>
    <cellStyle name="40 % - zvýraznenie5 2 3 3 2 3 2" xfId="31140"/>
    <cellStyle name="40 % - zvýraznenie5 2 3 3 2 4" xfId="7341"/>
    <cellStyle name="40 % - zvýraznenie5 2 3 3 2 4 2" xfId="31141"/>
    <cellStyle name="40 % - zvýraznenie5 2 3 3 2 5" xfId="31136"/>
    <cellStyle name="40 % - zvýraznenie5 2 3 3 3" xfId="7342"/>
    <cellStyle name="40 % - zvýraznenie5 2 3 3 3 2" xfId="7343"/>
    <cellStyle name="40 % - zvýraznenie5 2 3 3 3 2 2" xfId="31143"/>
    <cellStyle name="40 % - zvýraznenie5 2 3 3 3 3" xfId="7344"/>
    <cellStyle name="40 % - zvýraznenie5 2 3 3 3 3 2" xfId="31144"/>
    <cellStyle name="40 % - zvýraznenie5 2 3 3 3 4" xfId="31142"/>
    <cellStyle name="40 % - zvýraznenie5 2 3 3 4" xfId="7345"/>
    <cellStyle name="40 % - zvýraznenie5 2 3 3 4 2" xfId="31145"/>
    <cellStyle name="40 % - zvýraznenie5 2 3 3 5" xfId="7346"/>
    <cellStyle name="40 % - zvýraznenie5 2 3 3 5 2" xfId="31146"/>
    <cellStyle name="40 % - zvýraznenie5 2 3 3 6" xfId="31135"/>
    <cellStyle name="40 % - zvýraznenie5 2 3 4" xfId="7347"/>
    <cellStyle name="40 % - zvýraznenie5 2 3 4 2" xfId="7348"/>
    <cellStyle name="40 % - zvýraznenie5 2 3 4 2 2" xfId="7349"/>
    <cellStyle name="40 % - zvýraznenie5 2 3 4 2 2 2" xfId="31149"/>
    <cellStyle name="40 % - zvýraznenie5 2 3 4 2 3" xfId="7350"/>
    <cellStyle name="40 % - zvýraznenie5 2 3 4 2 3 2" xfId="31150"/>
    <cellStyle name="40 % - zvýraznenie5 2 3 4 2 4" xfId="31148"/>
    <cellStyle name="40 % - zvýraznenie5 2 3 4 3" xfId="7351"/>
    <cellStyle name="40 % - zvýraznenie5 2 3 4 3 2" xfId="31151"/>
    <cellStyle name="40 % - zvýraznenie5 2 3 4 4" xfId="7352"/>
    <cellStyle name="40 % - zvýraznenie5 2 3 4 4 2" xfId="31152"/>
    <cellStyle name="40 % - zvýraznenie5 2 3 4 5" xfId="31147"/>
    <cellStyle name="40 % - zvýraznenie5 2 3 5" xfId="7353"/>
    <cellStyle name="40 % - zvýraznenie5 2 3 5 2" xfId="7354"/>
    <cellStyle name="40 % - zvýraznenie5 2 3 5 2 2" xfId="7355"/>
    <cellStyle name="40 % - zvýraznenie5 2 3 5 2 2 2" xfId="31155"/>
    <cellStyle name="40 % - zvýraznenie5 2 3 5 2 3" xfId="7356"/>
    <cellStyle name="40 % - zvýraznenie5 2 3 5 2 3 2" xfId="31156"/>
    <cellStyle name="40 % - zvýraznenie5 2 3 5 2 4" xfId="31154"/>
    <cellStyle name="40 % - zvýraznenie5 2 3 5 3" xfId="7357"/>
    <cellStyle name="40 % - zvýraznenie5 2 3 5 3 2" xfId="31157"/>
    <cellStyle name="40 % - zvýraznenie5 2 3 5 4" xfId="7358"/>
    <cellStyle name="40 % - zvýraznenie5 2 3 5 4 2" xfId="31158"/>
    <cellStyle name="40 % - zvýraznenie5 2 3 5 5" xfId="31153"/>
    <cellStyle name="40 % - zvýraznenie5 2 3 6" xfId="7359"/>
    <cellStyle name="40 % - zvýraznenie5 2 3 6 2" xfId="7360"/>
    <cellStyle name="40 % - zvýraznenie5 2 3 6 2 2" xfId="31160"/>
    <cellStyle name="40 % - zvýraznenie5 2 3 6 3" xfId="7361"/>
    <cellStyle name="40 % - zvýraznenie5 2 3 6 3 2" xfId="31161"/>
    <cellStyle name="40 % - zvýraznenie5 2 3 6 4" xfId="31159"/>
    <cellStyle name="40 % - zvýraznenie5 2 3 7" xfId="7362"/>
    <cellStyle name="40 % - zvýraznenie5 2 3 7 2" xfId="31162"/>
    <cellStyle name="40 % - zvýraznenie5 2 3 8" xfId="7363"/>
    <cellStyle name="40 % - zvýraznenie5 2 3 8 2" xfId="31163"/>
    <cellStyle name="40 % - zvýraznenie5 2 3 9" xfId="31104"/>
    <cellStyle name="40 % - zvýraznenie5 2 4" xfId="7364"/>
    <cellStyle name="40 % - zvýraznenie5 2 4 2" xfId="7365"/>
    <cellStyle name="40 % - zvýraznenie5 2 4 2 2" xfId="7366"/>
    <cellStyle name="40 % - zvýraznenie5 2 4 2 2 2" xfId="7367"/>
    <cellStyle name="40 % - zvýraznenie5 2 4 2 2 2 2" xfId="7368"/>
    <cellStyle name="40 % - zvýraznenie5 2 4 2 2 2 2 2" xfId="31168"/>
    <cellStyle name="40 % - zvýraznenie5 2 4 2 2 2 3" xfId="7369"/>
    <cellStyle name="40 % - zvýraznenie5 2 4 2 2 2 3 2" xfId="31169"/>
    <cellStyle name="40 % - zvýraznenie5 2 4 2 2 2 4" xfId="31167"/>
    <cellStyle name="40 % - zvýraznenie5 2 4 2 2 3" xfId="7370"/>
    <cellStyle name="40 % - zvýraznenie5 2 4 2 2 3 2" xfId="31170"/>
    <cellStyle name="40 % - zvýraznenie5 2 4 2 2 4" xfId="7371"/>
    <cellStyle name="40 % - zvýraznenie5 2 4 2 2 4 2" xfId="31171"/>
    <cellStyle name="40 % - zvýraznenie5 2 4 2 2 5" xfId="31166"/>
    <cellStyle name="40 % - zvýraznenie5 2 4 2 3" xfId="7372"/>
    <cellStyle name="40 % - zvýraznenie5 2 4 2 3 2" xfId="7373"/>
    <cellStyle name="40 % - zvýraznenie5 2 4 2 3 2 2" xfId="31173"/>
    <cellStyle name="40 % - zvýraznenie5 2 4 2 3 3" xfId="7374"/>
    <cellStyle name="40 % - zvýraznenie5 2 4 2 3 3 2" xfId="31174"/>
    <cellStyle name="40 % - zvýraznenie5 2 4 2 3 4" xfId="31172"/>
    <cellStyle name="40 % - zvýraznenie5 2 4 2 4" xfId="7375"/>
    <cellStyle name="40 % - zvýraznenie5 2 4 2 4 2" xfId="31175"/>
    <cellStyle name="40 % - zvýraznenie5 2 4 2 5" xfId="7376"/>
    <cellStyle name="40 % - zvýraznenie5 2 4 2 5 2" xfId="31176"/>
    <cellStyle name="40 % - zvýraznenie5 2 4 2 6" xfId="31165"/>
    <cellStyle name="40 % - zvýraznenie5 2 4 3" xfId="7377"/>
    <cellStyle name="40 % - zvýraznenie5 2 4 3 2" xfId="7378"/>
    <cellStyle name="40 % - zvýraznenie5 2 4 3 2 2" xfId="7379"/>
    <cellStyle name="40 % - zvýraznenie5 2 4 3 2 2 2" xfId="31179"/>
    <cellStyle name="40 % - zvýraznenie5 2 4 3 2 3" xfId="7380"/>
    <cellStyle name="40 % - zvýraznenie5 2 4 3 2 3 2" xfId="31180"/>
    <cellStyle name="40 % - zvýraznenie5 2 4 3 2 4" xfId="31178"/>
    <cellStyle name="40 % - zvýraznenie5 2 4 3 3" xfId="7381"/>
    <cellStyle name="40 % - zvýraznenie5 2 4 3 3 2" xfId="31181"/>
    <cellStyle name="40 % - zvýraznenie5 2 4 3 4" xfId="7382"/>
    <cellStyle name="40 % - zvýraznenie5 2 4 3 4 2" xfId="31182"/>
    <cellStyle name="40 % - zvýraznenie5 2 4 3 5" xfId="31177"/>
    <cellStyle name="40 % - zvýraznenie5 2 4 4" xfId="7383"/>
    <cellStyle name="40 % - zvýraznenie5 2 4 4 2" xfId="7384"/>
    <cellStyle name="40 % - zvýraznenie5 2 4 4 2 2" xfId="7385"/>
    <cellStyle name="40 % - zvýraznenie5 2 4 4 2 2 2" xfId="31185"/>
    <cellStyle name="40 % - zvýraznenie5 2 4 4 2 3" xfId="7386"/>
    <cellStyle name="40 % - zvýraznenie5 2 4 4 2 3 2" xfId="31186"/>
    <cellStyle name="40 % - zvýraznenie5 2 4 4 2 4" xfId="31184"/>
    <cellStyle name="40 % - zvýraznenie5 2 4 4 3" xfId="7387"/>
    <cellStyle name="40 % - zvýraznenie5 2 4 4 3 2" xfId="31187"/>
    <cellStyle name="40 % - zvýraznenie5 2 4 4 4" xfId="7388"/>
    <cellStyle name="40 % - zvýraznenie5 2 4 4 4 2" xfId="31188"/>
    <cellStyle name="40 % - zvýraznenie5 2 4 4 5" xfId="31183"/>
    <cellStyle name="40 % - zvýraznenie5 2 4 5" xfId="7389"/>
    <cellStyle name="40 % - zvýraznenie5 2 4 5 2" xfId="7390"/>
    <cellStyle name="40 % - zvýraznenie5 2 4 5 2 2" xfId="31190"/>
    <cellStyle name="40 % - zvýraznenie5 2 4 5 3" xfId="7391"/>
    <cellStyle name="40 % - zvýraznenie5 2 4 5 3 2" xfId="31191"/>
    <cellStyle name="40 % - zvýraznenie5 2 4 5 4" xfId="31189"/>
    <cellStyle name="40 % - zvýraznenie5 2 4 6" xfId="7392"/>
    <cellStyle name="40 % - zvýraznenie5 2 4 6 2" xfId="31192"/>
    <cellStyle name="40 % - zvýraznenie5 2 4 7" xfId="7393"/>
    <cellStyle name="40 % - zvýraznenie5 2 4 7 2" xfId="31193"/>
    <cellStyle name="40 % - zvýraznenie5 2 4 8" xfId="31164"/>
    <cellStyle name="40 % - zvýraznenie5 2 5" xfId="7394"/>
    <cellStyle name="40 % - zvýraznenie5 2 5 2" xfId="7395"/>
    <cellStyle name="40 % - zvýraznenie5 2 5 2 2" xfId="7396"/>
    <cellStyle name="40 % - zvýraznenie5 2 5 2 2 2" xfId="7397"/>
    <cellStyle name="40 % - zvýraznenie5 2 5 2 2 2 2" xfId="31197"/>
    <cellStyle name="40 % - zvýraznenie5 2 5 2 2 3" xfId="7398"/>
    <cellStyle name="40 % - zvýraznenie5 2 5 2 2 3 2" xfId="31198"/>
    <cellStyle name="40 % - zvýraznenie5 2 5 2 2 4" xfId="31196"/>
    <cellStyle name="40 % - zvýraznenie5 2 5 2 3" xfId="7399"/>
    <cellStyle name="40 % - zvýraznenie5 2 5 2 3 2" xfId="31199"/>
    <cellStyle name="40 % - zvýraznenie5 2 5 2 4" xfId="7400"/>
    <cellStyle name="40 % - zvýraznenie5 2 5 2 4 2" xfId="31200"/>
    <cellStyle name="40 % - zvýraznenie5 2 5 2 5" xfId="31195"/>
    <cellStyle name="40 % - zvýraznenie5 2 5 3" xfId="7401"/>
    <cellStyle name="40 % - zvýraznenie5 2 5 3 2" xfId="7402"/>
    <cellStyle name="40 % - zvýraznenie5 2 5 3 2 2" xfId="31202"/>
    <cellStyle name="40 % - zvýraznenie5 2 5 3 3" xfId="7403"/>
    <cellStyle name="40 % - zvýraznenie5 2 5 3 3 2" xfId="31203"/>
    <cellStyle name="40 % - zvýraznenie5 2 5 3 4" xfId="31201"/>
    <cellStyle name="40 % - zvýraznenie5 2 5 4" xfId="7404"/>
    <cellStyle name="40 % - zvýraznenie5 2 5 4 2" xfId="31204"/>
    <cellStyle name="40 % - zvýraznenie5 2 5 5" xfId="7405"/>
    <cellStyle name="40 % - zvýraznenie5 2 5 5 2" xfId="31205"/>
    <cellStyle name="40 % - zvýraznenie5 2 5 6" xfId="31194"/>
    <cellStyle name="40 % - zvýraznenie5 2 6" xfId="7406"/>
    <cellStyle name="40 % - zvýraznenie5 2 6 2" xfId="7407"/>
    <cellStyle name="40 % - zvýraznenie5 2 6 2 2" xfId="7408"/>
    <cellStyle name="40 % - zvýraznenie5 2 6 2 2 2" xfId="31208"/>
    <cellStyle name="40 % - zvýraznenie5 2 6 2 3" xfId="7409"/>
    <cellStyle name="40 % - zvýraznenie5 2 6 2 3 2" xfId="31209"/>
    <cellStyle name="40 % - zvýraznenie5 2 6 2 4" xfId="31207"/>
    <cellStyle name="40 % - zvýraznenie5 2 6 3" xfId="7410"/>
    <cellStyle name="40 % - zvýraznenie5 2 6 3 2" xfId="31210"/>
    <cellStyle name="40 % - zvýraznenie5 2 6 4" xfId="7411"/>
    <cellStyle name="40 % - zvýraznenie5 2 6 4 2" xfId="31211"/>
    <cellStyle name="40 % - zvýraznenie5 2 6 5" xfId="31206"/>
    <cellStyle name="40 % - zvýraznenie5 2 7" xfId="7412"/>
    <cellStyle name="40 % - zvýraznenie5 2 7 2" xfId="7413"/>
    <cellStyle name="40 % - zvýraznenie5 2 7 2 2" xfId="7414"/>
    <cellStyle name="40 % - zvýraznenie5 2 7 2 2 2" xfId="31214"/>
    <cellStyle name="40 % - zvýraznenie5 2 7 2 3" xfId="7415"/>
    <cellStyle name="40 % - zvýraznenie5 2 7 2 3 2" xfId="31215"/>
    <cellStyle name="40 % - zvýraznenie5 2 7 2 4" xfId="31213"/>
    <cellStyle name="40 % - zvýraznenie5 2 7 3" xfId="7416"/>
    <cellStyle name="40 % - zvýraznenie5 2 7 3 2" xfId="31216"/>
    <cellStyle name="40 % - zvýraznenie5 2 7 4" xfId="7417"/>
    <cellStyle name="40 % - zvýraznenie5 2 7 4 2" xfId="31217"/>
    <cellStyle name="40 % - zvýraznenie5 2 7 5" xfId="31212"/>
    <cellStyle name="40 % - zvýraznenie5 2 8" xfId="7418"/>
    <cellStyle name="40 % - zvýraznenie5 2 8 2" xfId="7419"/>
    <cellStyle name="40 % - zvýraznenie5 2 8 2 2" xfId="31219"/>
    <cellStyle name="40 % - zvýraznenie5 2 8 3" xfId="7420"/>
    <cellStyle name="40 % - zvýraznenie5 2 8 3 2" xfId="31220"/>
    <cellStyle name="40 % - zvýraznenie5 2 8 4" xfId="31218"/>
    <cellStyle name="40 % - zvýraznenie5 2 9" xfId="7421"/>
    <cellStyle name="40 % - zvýraznenie5 2 9 2" xfId="31221"/>
    <cellStyle name="40 % - zvýraznenie5 3" xfId="7422"/>
    <cellStyle name="40 % - zvýraznenie5 3 10" xfId="7423"/>
    <cellStyle name="40 % - zvýraznenie5 3 10 2" xfId="31223"/>
    <cellStyle name="40 % - zvýraznenie5 3 11" xfId="31222"/>
    <cellStyle name="40 % - zvýraznenie5 3 2" xfId="7424"/>
    <cellStyle name="40 % - zvýraznenie5 3 2 10" xfId="31224"/>
    <cellStyle name="40 % - zvýraznenie5 3 2 2" xfId="7425"/>
    <cellStyle name="40 % - zvýraznenie5 3 2 2 2" xfId="7426"/>
    <cellStyle name="40 % - zvýraznenie5 3 2 2 2 2" xfId="7427"/>
    <cellStyle name="40 % - zvýraznenie5 3 2 2 2 2 2" xfId="7428"/>
    <cellStyle name="40 % - zvýraznenie5 3 2 2 2 2 2 2" xfId="7429"/>
    <cellStyle name="40 % - zvýraznenie5 3 2 2 2 2 2 2 2" xfId="7430"/>
    <cellStyle name="40 % - zvýraznenie5 3 2 2 2 2 2 2 2 2" xfId="31230"/>
    <cellStyle name="40 % - zvýraznenie5 3 2 2 2 2 2 2 3" xfId="7431"/>
    <cellStyle name="40 % - zvýraznenie5 3 2 2 2 2 2 2 3 2" xfId="31231"/>
    <cellStyle name="40 % - zvýraznenie5 3 2 2 2 2 2 2 4" xfId="31229"/>
    <cellStyle name="40 % - zvýraznenie5 3 2 2 2 2 2 3" xfId="7432"/>
    <cellStyle name="40 % - zvýraznenie5 3 2 2 2 2 2 3 2" xfId="31232"/>
    <cellStyle name="40 % - zvýraznenie5 3 2 2 2 2 2 4" xfId="7433"/>
    <cellStyle name="40 % - zvýraznenie5 3 2 2 2 2 2 4 2" xfId="31233"/>
    <cellStyle name="40 % - zvýraznenie5 3 2 2 2 2 2 5" xfId="31228"/>
    <cellStyle name="40 % - zvýraznenie5 3 2 2 2 2 3" xfId="7434"/>
    <cellStyle name="40 % - zvýraznenie5 3 2 2 2 2 3 2" xfId="7435"/>
    <cellStyle name="40 % - zvýraznenie5 3 2 2 2 2 3 2 2" xfId="31235"/>
    <cellStyle name="40 % - zvýraznenie5 3 2 2 2 2 3 3" xfId="7436"/>
    <cellStyle name="40 % - zvýraznenie5 3 2 2 2 2 3 3 2" xfId="31236"/>
    <cellStyle name="40 % - zvýraznenie5 3 2 2 2 2 3 4" xfId="31234"/>
    <cellStyle name="40 % - zvýraznenie5 3 2 2 2 2 4" xfId="7437"/>
    <cellStyle name="40 % - zvýraznenie5 3 2 2 2 2 4 2" xfId="31237"/>
    <cellStyle name="40 % - zvýraznenie5 3 2 2 2 2 5" xfId="7438"/>
    <cellStyle name="40 % - zvýraznenie5 3 2 2 2 2 5 2" xfId="31238"/>
    <cellStyle name="40 % - zvýraznenie5 3 2 2 2 2 6" xfId="31227"/>
    <cellStyle name="40 % - zvýraznenie5 3 2 2 2 3" xfId="7439"/>
    <cellStyle name="40 % - zvýraznenie5 3 2 2 2 3 2" xfId="7440"/>
    <cellStyle name="40 % - zvýraznenie5 3 2 2 2 3 2 2" xfId="7441"/>
    <cellStyle name="40 % - zvýraznenie5 3 2 2 2 3 2 2 2" xfId="31241"/>
    <cellStyle name="40 % - zvýraznenie5 3 2 2 2 3 2 3" xfId="7442"/>
    <cellStyle name="40 % - zvýraznenie5 3 2 2 2 3 2 3 2" xfId="31242"/>
    <cellStyle name="40 % - zvýraznenie5 3 2 2 2 3 2 4" xfId="31240"/>
    <cellStyle name="40 % - zvýraznenie5 3 2 2 2 3 3" xfId="7443"/>
    <cellStyle name="40 % - zvýraznenie5 3 2 2 2 3 3 2" xfId="31243"/>
    <cellStyle name="40 % - zvýraznenie5 3 2 2 2 3 4" xfId="7444"/>
    <cellStyle name="40 % - zvýraznenie5 3 2 2 2 3 4 2" xfId="31244"/>
    <cellStyle name="40 % - zvýraznenie5 3 2 2 2 3 5" xfId="31239"/>
    <cellStyle name="40 % - zvýraznenie5 3 2 2 2 4" xfId="7445"/>
    <cellStyle name="40 % - zvýraznenie5 3 2 2 2 4 2" xfId="7446"/>
    <cellStyle name="40 % - zvýraznenie5 3 2 2 2 4 2 2" xfId="7447"/>
    <cellStyle name="40 % - zvýraznenie5 3 2 2 2 4 2 2 2" xfId="31247"/>
    <cellStyle name="40 % - zvýraznenie5 3 2 2 2 4 2 3" xfId="7448"/>
    <cellStyle name="40 % - zvýraznenie5 3 2 2 2 4 2 3 2" xfId="31248"/>
    <cellStyle name="40 % - zvýraznenie5 3 2 2 2 4 2 4" xfId="31246"/>
    <cellStyle name="40 % - zvýraznenie5 3 2 2 2 4 3" xfId="7449"/>
    <cellStyle name="40 % - zvýraznenie5 3 2 2 2 4 3 2" xfId="31249"/>
    <cellStyle name="40 % - zvýraznenie5 3 2 2 2 4 4" xfId="7450"/>
    <cellStyle name="40 % - zvýraznenie5 3 2 2 2 4 4 2" xfId="31250"/>
    <cellStyle name="40 % - zvýraznenie5 3 2 2 2 4 5" xfId="31245"/>
    <cellStyle name="40 % - zvýraznenie5 3 2 2 2 5" xfId="7451"/>
    <cellStyle name="40 % - zvýraznenie5 3 2 2 2 5 2" xfId="7452"/>
    <cellStyle name="40 % - zvýraznenie5 3 2 2 2 5 2 2" xfId="31252"/>
    <cellStyle name="40 % - zvýraznenie5 3 2 2 2 5 3" xfId="7453"/>
    <cellStyle name="40 % - zvýraznenie5 3 2 2 2 5 3 2" xfId="31253"/>
    <cellStyle name="40 % - zvýraznenie5 3 2 2 2 5 4" xfId="31251"/>
    <cellStyle name="40 % - zvýraznenie5 3 2 2 2 6" xfId="7454"/>
    <cellStyle name="40 % - zvýraznenie5 3 2 2 2 6 2" xfId="31254"/>
    <cellStyle name="40 % - zvýraznenie5 3 2 2 2 7" xfId="7455"/>
    <cellStyle name="40 % - zvýraznenie5 3 2 2 2 7 2" xfId="31255"/>
    <cellStyle name="40 % - zvýraznenie5 3 2 2 2 8" xfId="31226"/>
    <cellStyle name="40 % - zvýraznenie5 3 2 2 3" xfId="7456"/>
    <cellStyle name="40 % - zvýraznenie5 3 2 2 3 2" xfId="7457"/>
    <cellStyle name="40 % - zvýraznenie5 3 2 2 3 2 2" xfId="7458"/>
    <cellStyle name="40 % - zvýraznenie5 3 2 2 3 2 2 2" xfId="7459"/>
    <cellStyle name="40 % - zvýraznenie5 3 2 2 3 2 2 2 2" xfId="31259"/>
    <cellStyle name="40 % - zvýraznenie5 3 2 2 3 2 2 3" xfId="7460"/>
    <cellStyle name="40 % - zvýraznenie5 3 2 2 3 2 2 3 2" xfId="31260"/>
    <cellStyle name="40 % - zvýraznenie5 3 2 2 3 2 2 4" xfId="31258"/>
    <cellStyle name="40 % - zvýraznenie5 3 2 2 3 2 3" xfId="7461"/>
    <cellStyle name="40 % - zvýraznenie5 3 2 2 3 2 3 2" xfId="31261"/>
    <cellStyle name="40 % - zvýraznenie5 3 2 2 3 2 4" xfId="7462"/>
    <cellStyle name="40 % - zvýraznenie5 3 2 2 3 2 4 2" xfId="31262"/>
    <cellStyle name="40 % - zvýraznenie5 3 2 2 3 2 5" xfId="31257"/>
    <cellStyle name="40 % - zvýraznenie5 3 2 2 3 3" xfId="7463"/>
    <cellStyle name="40 % - zvýraznenie5 3 2 2 3 3 2" xfId="7464"/>
    <cellStyle name="40 % - zvýraznenie5 3 2 2 3 3 2 2" xfId="31264"/>
    <cellStyle name="40 % - zvýraznenie5 3 2 2 3 3 3" xfId="7465"/>
    <cellStyle name="40 % - zvýraznenie5 3 2 2 3 3 3 2" xfId="31265"/>
    <cellStyle name="40 % - zvýraznenie5 3 2 2 3 3 4" xfId="31263"/>
    <cellStyle name="40 % - zvýraznenie5 3 2 2 3 4" xfId="7466"/>
    <cellStyle name="40 % - zvýraznenie5 3 2 2 3 4 2" xfId="31266"/>
    <cellStyle name="40 % - zvýraznenie5 3 2 2 3 5" xfId="7467"/>
    <cellStyle name="40 % - zvýraznenie5 3 2 2 3 5 2" xfId="31267"/>
    <cellStyle name="40 % - zvýraznenie5 3 2 2 3 6" xfId="31256"/>
    <cellStyle name="40 % - zvýraznenie5 3 2 2 4" xfId="7468"/>
    <cellStyle name="40 % - zvýraznenie5 3 2 2 4 2" xfId="7469"/>
    <cellStyle name="40 % - zvýraznenie5 3 2 2 4 2 2" xfId="7470"/>
    <cellStyle name="40 % - zvýraznenie5 3 2 2 4 2 2 2" xfId="31270"/>
    <cellStyle name="40 % - zvýraznenie5 3 2 2 4 2 3" xfId="7471"/>
    <cellStyle name="40 % - zvýraznenie5 3 2 2 4 2 3 2" xfId="31271"/>
    <cellStyle name="40 % - zvýraznenie5 3 2 2 4 2 4" xfId="31269"/>
    <cellStyle name="40 % - zvýraznenie5 3 2 2 4 3" xfId="7472"/>
    <cellStyle name="40 % - zvýraznenie5 3 2 2 4 3 2" xfId="31272"/>
    <cellStyle name="40 % - zvýraznenie5 3 2 2 4 4" xfId="7473"/>
    <cellStyle name="40 % - zvýraznenie5 3 2 2 4 4 2" xfId="31273"/>
    <cellStyle name="40 % - zvýraznenie5 3 2 2 4 5" xfId="31268"/>
    <cellStyle name="40 % - zvýraznenie5 3 2 2 5" xfId="7474"/>
    <cellStyle name="40 % - zvýraznenie5 3 2 2 5 2" xfId="7475"/>
    <cellStyle name="40 % - zvýraznenie5 3 2 2 5 2 2" xfId="7476"/>
    <cellStyle name="40 % - zvýraznenie5 3 2 2 5 2 2 2" xfId="31276"/>
    <cellStyle name="40 % - zvýraznenie5 3 2 2 5 2 3" xfId="7477"/>
    <cellStyle name="40 % - zvýraznenie5 3 2 2 5 2 3 2" xfId="31277"/>
    <cellStyle name="40 % - zvýraznenie5 3 2 2 5 2 4" xfId="31275"/>
    <cellStyle name="40 % - zvýraznenie5 3 2 2 5 3" xfId="7478"/>
    <cellStyle name="40 % - zvýraznenie5 3 2 2 5 3 2" xfId="31278"/>
    <cellStyle name="40 % - zvýraznenie5 3 2 2 5 4" xfId="7479"/>
    <cellStyle name="40 % - zvýraznenie5 3 2 2 5 4 2" xfId="31279"/>
    <cellStyle name="40 % - zvýraznenie5 3 2 2 5 5" xfId="31274"/>
    <cellStyle name="40 % - zvýraznenie5 3 2 2 6" xfId="7480"/>
    <cellStyle name="40 % - zvýraznenie5 3 2 2 6 2" xfId="7481"/>
    <cellStyle name="40 % - zvýraznenie5 3 2 2 6 2 2" xfId="31281"/>
    <cellStyle name="40 % - zvýraznenie5 3 2 2 6 3" xfId="7482"/>
    <cellStyle name="40 % - zvýraznenie5 3 2 2 6 3 2" xfId="31282"/>
    <cellStyle name="40 % - zvýraznenie5 3 2 2 6 4" xfId="31280"/>
    <cellStyle name="40 % - zvýraznenie5 3 2 2 7" xfId="7483"/>
    <cellStyle name="40 % - zvýraznenie5 3 2 2 7 2" xfId="31283"/>
    <cellStyle name="40 % - zvýraznenie5 3 2 2 8" xfId="7484"/>
    <cellStyle name="40 % - zvýraznenie5 3 2 2 8 2" xfId="31284"/>
    <cellStyle name="40 % - zvýraznenie5 3 2 2 9" xfId="31225"/>
    <cellStyle name="40 % - zvýraznenie5 3 2 3" xfId="7485"/>
    <cellStyle name="40 % - zvýraznenie5 3 2 3 2" xfId="7486"/>
    <cellStyle name="40 % - zvýraznenie5 3 2 3 2 2" xfId="7487"/>
    <cellStyle name="40 % - zvýraznenie5 3 2 3 2 2 2" xfId="7488"/>
    <cellStyle name="40 % - zvýraznenie5 3 2 3 2 2 2 2" xfId="7489"/>
    <cellStyle name="40 % - zvýraznenie5 3 2 3 2 2 2 2 2" xfId="31289"/>
    <cellStyle name="40 % - zvýraznenie5 3 2 3 2 2 2 3" xfId="7490"/>
    <cellStyle name="40 % - zvýraznenie5 3 2 3 2 2 2 3 2" xfId="31290"/>
    <cellStyle name="40 % - zvýraznenie5 3 2 3 2 2 2 4" xfId="31288"/>
    <cellStyle name="40 % - zvýraznenie5 3 2 3 2 2 3" xfId="7491"/>
    <cellStyle name="40 % - zvýraznenie5 3 2 3 2 2 3 2" xfId="31291"/>
    <cellStyle name="40 % - zvýraznenie5 3 2 3 2 2 4" xfId="7492"/>
    <cellStyle name="40 % - zvýraznenie5 3 2 3 2 2 4 2" xfId="31292"/>
    <cellStyle name="40 % - zvýraznenie5 3 2 3 2 2 5" xfId="31287"/>
    <cellStyle name="40 % - zvýraznenie5 3 2 3 2 3" xfId="7493"/>
    <cellStyle name="40 % - zvýraznenie5 3 2 3 2 3 2" xfId="7494"/>
    <cellStyle name="40 % - zvýraznenie5 3 2 3 2 3 2 2" xfId="31294"/>
    <cellStyle name="40 % - zvýraznenie5 3 2 3 2 3 3" xfId="7495"/>
    <cellStyle name="40 % - zvýraznenie5 3 2 3 2 3 3 2" xfId="31295"/>
    <cellStyle name="40 % - zvýraznenie5 3 2 3 2 3 4" xfId="31293"/>
    <cellStyle name="40 % - zvýraznenie5 3 2 3 2 4" xfId="7496"/>
    <cellStyle name="40 % - zvýraznenie5 3 2 3 2 4 2" xfId="31296"/>
    <cellStyle name="40 % - zvýraznenie5 3 2 3 2 5" xfId="7497"/>
    <cellStyle name="40 % - zvýraznenie5 3 2 3 2 5 2" xfId="31297"/>
    <cellStyle name="40 % - zvýraznenie5 3 2 3 2 6" xfId="31286"/>
    <cellStyle name="40 % - zvýraznenie5 3 2 3 3" xfId="7498"/>
    <cellStyle name="40 % - zvýraznenie5 3 2 3 3 2" xfId="7499"/>
    <cellStyle name="40 % - zvýraznenie5 3 2 3 3 2 2" xfId="7500"/>
    <cellStyle name="40 % - zvýraznenie5 3 2 3 3 2 2 2" xfId="31300"/>
    <cellStyle name="40 % - zvýraznenie5 3 2 3 3 2 3" xfId="7501"/>
    <cellStyle name="40 % - zvýraznenie5 3 2 3 3 2 3 2" xfId="31301"/>
    <cellStyle name="40 % - zvýraznenie5 3 2 3 3 2 4" xfId="31299"/>
    <cellStyle name="40 % - zvýraznenie5 3 2 3 3 3" xfId="7502"/>
    <cellStyle name="40 % - zvýraznenie5 3 2 3 3 3 2" xfId="31302"/>
    <cellStyle name="40 % - zvýraznenie5 3 2 3 3 4" xfId="7503"/>
    <cellStyle name="40 % - zvýraznenie5 3 2 3 3 4 2" xfId="31303"/>
    <cellStyle name="40 % - zvýraznenie5 3 2 3 3 5" xfId="31298"/>
    <cellStyle name="40 % - zvýraznenie5 3 2 3 4" xfId="7504"/>
    <cellStyle name="40 % - zvýraznenie5 3 2 3 4 2" xfId="7505"/>
    <cellStyle name="40 % - zvýraznenie5 3 2 3 4 2 2" xfId="7506"/>
    <cellStyle name="40 % - zvýraznenie5 3 2 3 4 2 2 2" xfId="31306"/>
    <cellStyle name="40 % - zvýraznenie5 3 2 3 4 2 3" xfId="7507"/>
    <cellStyle name="40 % - zvýraznenie5 3 2 3 4 2 3 2" xfId="31307"/>
    <cellStyle name="40 % - zvýraznenie5 3 2 3 4 2 4" xfId="31305"/>
    <cellStyle name="40 % - zvýraznenie5 3 2 3 4 3" xfId="7508"/>
    <cellStyle name="40 % - zvýraznenie5 3 2 3 4 3 2" xfId="31308"/>
    <cellStyle name="40 % - zvýraznenie5 3 2 3 4 4" xfId="7509"/>
    <cellStyle name="40 % - zvýraznenie5 3 2 3 4 4 2" xfId="31309"/>
    <cellStyle name="40 % - zvýraznenie5 3 2 3 4 5" xfId="31304"/>
    <cellStyle name="40 % - zvýraznenie5 3 2 3 5" xfId="7510"/>
    <cellStyle name="40 % - zvýraznenie5 3 2 3 5 2" xfId="7511"/>
    <cellStyle name="40 % - zvýraznenie5 3 2 3 5 2 2" xfId="31311"/>
    <cellStyle name="40 % - zvýraznenie5 3 2 3 5 3" xfId="7512"/>
    <cellStyle name="40 % - zvýraznenie5 3 2 3 5 3 2" xfId="31312"/>
    <cellStyle name="40 % - zvýraznenie5 3 2 3 5 4" xfId="31310"/>
    <cellStyle name="40 % - zvýraznenie5 3 2 3 6" xfId="7513"/>
    <cellStyle name="40 % - zvýraznenie5 3 2 3 6 2" xfId="31313"/>
    <cellStyle name="40 % - zvýraznenie5 3 2 3 7" xfId="7514"/>
    <cellStyle name="40 % - zvýraznenie5 3 2 3 7 2" xfId="31314"/>
    <cellStyle name="40 % - zvýraznenie5 3 2 3 8" xfId="31285"/>
    <cellStyle name="40 % - zvýraznenie5 3 2 4" xfId="7515"/>
    <cellStyle name="40 % - zvýraznenie5 3 2 4 2" xfId="7516"/>
    <cellStyle name="40 % - zvýraznenie5 3 2 4 2 2" xfId="7517"/>
    <cellStyle name="40 % - zvýraznenie5 3 2 4 2 2 2" xfId="7518"/>
    <cellStyle name="40 % - zvýraznenie5 3 2 4 2 2 2 2" xfId="31318"/>
    <cellStyle name="40 % - zvýraznenie5 3 2 4 2 2 3" xfId="7519"/>
    <cellStyle name="40 % - zvýraznenie5 3 2 4 2 2 3 2" xfId="31319"/>
    <cellStyle name="40 % - zvýraznenie5 3 2 4 2 2 4" xfId="31317"/>
    <cellStyle name="40 % - zvýraznenie5 3 2 4 2 3" xfId="7520"/>
    <cellStyle name="40 % - zvýraznenie5 3 2 4 2 3 2" xfId="31320"/>
    <cellStyle name="40 % - zvýraznenie5 3 2 4 2 4" xfId="7521"/>
    <cellStyle name="40 % - zvýraznenie5 3 2 4 2 4 2" xfId="31321"/>
    <cellStyle name="40 % - zvýraznenie5 3 2 4 2 5" xfId="31316"/>
    <cellStyle name="40 % - zvýraznenie5 3 2 4 3" xfId="7522"/>
    <cellStyle name="40 % - zvýraznenie5 3 2 4 3 2" xfId="7523"/>
    <cellStyle name="40 % - zvýraznenie5 3 2 4 3 2 2" xfId="31323"/>
    <cellStyle name="40 % - zvýraznenie5 3 2 4 3 3" xfId="7524"/>
    <cellStyle name="40 % - zvýraznenie5 3 2 4 3 3 2" xfId="31324"/>
    <cellStyle name="40 % - zvýraznenie5 3 2 4 3 4" xfId="31322"/>
    <cellStyle name="40 % - zvýraznenie5 3 2 4 4" xfId="7525"/>
    <cellStyle name="40 % - zvýraznenie5 3 2 4 4 2" xfId="31325"/>
    <cellStyle name="40 % - zvýraznenie5 3 2 4 5" xfId="7526"/>
    <cellStyle name="40 % - zvýraznenie5 3 2 4 5 2" xfId="31326"/>
    <cellStyle name="40 % - zvýraznenie5 3 2 4 6" xfId="31315"/>
    <cellStyle name="40 % - zvýraznenie5 3 2 5" xfId="7527"/>
    <cellStyle name="40 % - zvýraznenie5 3 2 5 2" xfId="7528"/>
    <cellStyle name="40 % - zvýraznenie5 3 2 5 2 2" xfId="7529"/>
    <cellStyle name="40 % - zvýraznenie5 3 2 5 2 2 2" xfId="31329"/>
    <cellStyle name="40 % - zvýraznenie5 3 2 5 2 3" xfId="7530"/>
    <cellStyle name="40 % - zvýraznenie5 3 2 5 2 3 2" xfId="31330"/>
    <cellStyle name="40 % - zvýraznenie5 3 2 5 2 4" xfId="31328"/>
    <cellStyle name="40 % - zvýraznenie5 3 2 5 3" xfId="7531"/>
    <cellStyle name="40 % - zvýraznenie5 3 2 5 3 2" xfId="31331"/>
    <cellStyle name="40 % - zvýraznenie5 3 2 5 4" xfId="7532"/>
    <cellStyle name="40 % - zvýraznenie5 3 2 5 4 2" xfId="31332"/>
    <cellStyle name="40 % - zvýraznenie5 3 2 5 5" xfId="31327"/>
    <cellStyle name="40 % - zvýraznenie5 3 2 6" xfId="7533"/>
    <cellStyle name="40 % - zvýraznenie5 3 2 6 2" xfId="7534"/>
    <cellStyle name="40 % - zvýraznenie5 3 2 6 2 2" xfId="7535"/>
    <cellStyle name="40 % - zvýraznenie5 3 2 6 2 2 2" xfId="31335"/>
    <cellStyle name="40 % - zvýraznenie5 3 2 6 2 3" xfId="7536"/>
    <cellStyle name="40 % - zvýraznenie5 3 2 6 2 3 2" xfId="31336"/>
    <cellStyle name="40 % - zvýraznenie5 3 2 6 2 4" xfId="31334"/>
    <cellStyle name="40 % - zvýraznenie5 3 2 6 3" xfId="7537"/>
    <cellStyle name="40 % - zvýraznenie5 3 2 6 3 2" xfId="31337"/>
    <cellStyle name="40 % - zvýraznenie5 3 2 6 4" xfId="7538"/>
    <cellStyle name="40 % - zvýraznenie5 3 2 6 4 2" xfId="31338"/>
    <cellStyle name="40 % - zvýraznenie5 3 2 6 5" xfId="31333"/>
    <cellStyle name="40 % - zvýraznenie5 3 2 7" xfId="7539"/>
    <cellStyle name="40 % - zvýraznenie5 3 2 7 2" xfId="7540"/>
    <cellStyle name="40 % - zvýraznenie5 3 2 7 2 2" xfId="31340"/>
    <cellStyle name="40 % - zvýraznenie5 3 2 7 3" xfId="7541"/>
    <cellStyle name="40 % - zvýraznenie5 3 2 7 3 2" xfId="31341"/>
    <cellStyle name="40 % - zvýraznenie5 3 2 7 4" xfId="31339"/>
    <cellStyle name="40 % - zvýraznenie5 3 2 8" xfId="7542"/>
    <cellStyle name="40 % - zvýraznenie5 3 2 8 2" xfId="31342"/>
    <cellStyle name="40 % - zvýraznenie5 3 2 9" xfId="7543"/>
    <cellStyle name="40 % - zvýraznenie5 3 2 9 2" xfId="31343"/>
    <cellStyle name="40 % - zvýraznenie5 3 3" xfId="7544"/>
    <cellStyle name="40 % - zvýraznenie5 3 3 2" xfId="7545"/>
    <cellStyle name="40 % - zvýraznenie5 3 3 2 2" xfId="7546"/>
    <cellStyle name="40 % - zvýraznenie5 3 3 2 2 2" xfId="7547"/>
    <cellStyle name="40 % - zvýraznenie5 3 3 2 2 2 2" xfId="7548"/>
    <cellStyle name="40 % - zvýraznenie5 3 3 2 2 2 2 2" xfId="7549"/>
    <cellStyle name="40 % - zvýraznenie5 3 3 2 2 2 2 2 2" xfId="31349"/>
    <cellStyle name="40 % - zvýraznenie5 3 3 2 2 2 2 3" xfId="7550"/>
    <cellStyle name="40 % - zvýraznenie5 3 3 2 2 2 2 3 2" xfId="31350"/>
    <cellStyle name="40 % - zvýraznenie5 3 3 2 2 2 2 4" xfId="31348"/>
    <cellStyle name="40 % - zvýraznenie5 3 3 2 2 2 3" xfId="7551"/>
    <cellStyle name="40 % - zvýraznenie5 3 3 2 2 2 3 2" xfId="31351"/>
    <cellStyle name="40 % - zvýraznenie5 3 3 2 2 2 4" xfId="7552"/>
    <cellStyle name="40 % - zvýraznenie5 3 3 2 2 2 4 2" xfId="31352"/>
    <cellStyle name="40 % - zvýraznenie5 3 3 2 2 2 5" xfId="31347"/>
    <cellStyle name="40 % - zvýraznenie5 3 3 2 2 3" xfId="7553"/>
    <cellStyle name="40 % - zvýraznenie5 3 3 2 2 3 2" xfId="7554"/>
    <cellStyle name="40 % - zvýraznenie5 3 3 2 2 3 2 2" xfId="31354"/>
    <cellStyle name="40 % - zvýraznenie5 3 3 2 2 3 3" xfId="7555"/>
    <cellStyle name="40 % - zvýraznenie5 3 3 2 2 3 3 2" xfId="31355"/>
    <cellStyle name="40 % - zvýraznenie5 3 3 2 2 3 4" xfId="31353"/>
    <cellStyle name="40 % - zvýraznenie5 3 3 2 2 4" xfId="7556"/>
    <cellStyle name="40 % - zvýraznenie5 3 3 2 2 4 2" xfId="31356"/>
    <cellStyle name="40 % - zvýraznenie5 3 3 2 2 5" xfId="7557"/>
    <cellStyle name="40 % - zvýraznenie5 3 3 2 2 5 2" xfId="31357"/>
    <cellStyle name="40 % - zvýraznenie5 3 3 2 2 6" xfId="31346"/>
    <cellStyle name="40 % - zvýraznenie5 3 3 2 3" xfId="7558"/>
    <cellStyle name="40 % - zvýraznenie5 3 3 2 3 2" xfId="7559"/>
    <cellStyle name="40 % - zvýraznenie5 3 3 2 3 2 2" xfId="7560"/>
    <cellStyle name="40 % - zvýraznenie5 3 3 2 3 2 2 2" xfId="31360"/>
    <cellStyle name="40 % - zvýraznenie5 3 3 2 3 2 3" xfId="7561"/>
    <cellStyle name="40 % - zvýraznenie5 3 3 2 3 2 3 2" xfId="31361"/>
    <cellStyle name="40 % - zvýraznenie5 3 3 2 3 2 4" xfId="31359"/>
    <cellStyle name="40 % - zvýraznenie5 3 3 2 3 3" xfId="7562"/>
    <cellStyle name="40 % - zvýraznenie5 3 3 2 3 3 2" xfId="31362"/>
    <cellStyle name="40 % - zvýraznenie5 3 3 2 3 4" xfId="7563"/>
    <cellStyle name="40 % - zvýraznenie5 3 3 2 3 4 2" xfId="31363"/>
    <cellStyle name="40 % - zvýraznenie5 3 3 2 3 5" xfId="31358"/>
    <cellStyle name="40 % - zvýraznenie5 3 3 2 4" xfId="7564"/>
    <cellStyle name="40 % - zvýraznenie5 3 3 2 4 2" xfId="7565"/>
    <cellStyle name="40 % - zvýraznenie5 3 3 2 4 2 2" xfId="7566"/>
    <cellStyle name="40 % - zvýraznenie5 3 3 2 4 2 2 2" xfId="31366"/>
    <cellStyle name="40 % - zvýraznenie5 3 3 2 4 2 3" xfId="7567"/>
    <cellStyle name="40 % - zvýraznenie5 3 3 2 4 2 3 2" xfId="31367"/>
    <cellStyle name="40 % - zvýraznenie5 3 3 2 4 2 4" xfId="31365"/>
    <cellStyle name="40 % - zvýraznenie5 3 3 2 4 3" xfId="7568"/>
    <cellStyle name="40 % - zvýraznenie5 3 3 2 4 3 2" xfId="31368"/>
    <cellStyle name="40 % - zvýraznenie5 3 3 2 4 4" xfId="7569"/>
    <cellStyle name="40 % - zvýraznenie5 3 3 2 4 4 2" xfId="31369"/>
    <cellStyle name="40 % - zvýraznenie5 3 3 2 4 5" xfId="31364"/>
    <cellStyle name="40 % - zvýraznenie5 3 3 2 5" xfId="7570"/>
    <cellStyle name="40 % - zvýraznenie5 3 3 2 5 2" xfId="7571"/>
    <cellStyle name="40 % - zvýraznenie5 3 3 2 5 2 2" xfId="31371"/>
    <cellStyle name="40 % - zvýraznenie5 3 3 2 5 3" xfId="7572"/>
    <cellStyle name="40 % - zvýraznenie5 3 3 2 5 3 2" xfId="31372"/>
    <cellStyle name="40 % - zvýraznenie5 3 3 2 5 4" xfId="31370"/>
    <cellStyle name="40 % - zvýraznenie5 3 3 2 6" xfId="7573"/>
    <cellStyle name="40 % - zvýraznenie5 3 3 2 6 2" xfId="31373"/>
    <cellStyle name="40 % - zvýraznenie5 3 3 2 7" xfId="7574"/>
    <cellStyle name="40 % - zvýraznenie5 3 3 2 7 2" xfId="31374"/>
    <cellStyle name="40 % - zvýraznenie5 3 3 2 8" xfId="31345"/>
    <cellStyle name="40 % - zvýraznenie5 3 3 3" xfId="7575"/>
    <cellStyle name="40 % - zvýraznenie5 3 3 3 2" xfId="7576"/>
    <cellStyle name="40 % - zvýraznenie5 3 3 3 2 2" xfId="7577"/>
    <cellStyle name="40 % - zvýraznenie5 3 3 3 2 2 2" xfId="7578"/>
    <cellStyle name="40 % - zvýraznenie5 3 3 3 2 2 2 2" xfId="31378"/>
    <cellStyle name="40 % - zvýraznenie5 3 3 3 2 2 3" xfId="7579"/>
    <cellStyle name="40 % - zvýraznenie5 3 3 3 2 2 3 2" xfId="31379"/>
    <cellStyle name="40 % - zvýraznenie5 3 3 3 2 2 4" xfId="31377"/>
    <cellStyle name="40 % - zvýraznenie5 3 3 3 2 3" xfId="7580"/>
    <cellStyle name="40 % - zvýraznenie5 3 3 3 2 3 2" xfId="31380"/>
    <cellStyle name="40 % - zvýraznenie5 3 3 3 2 4" xfId="7581"/>
    <cellStyle name="40 % - zvýraznenie5 3 3 3 2 4 2" xfId="31381"/>
    <cellStyle name="40 % - zvýraznenie5 3 3 3 2 5" xfId="31376"/>
    <cellStyle name="40 % - zvýraznenie5 3 3 3 3" xfId="7582"/>
    <cellStyle name="40 % - zvýraznenie5 3 3 3 3 2" xfId="7583"/>
    <cellStyle name="40 % - zvýraznenie5 3 3 3 3 2 2" xfId="31383"/>
    <cellStyle name="40 % - zvýraznenie5 3 3 3 3 3" xfId="7584"/>
    <cellStyle name="40 % - zvýraznenie5 3 3 3 3 3 2" xfId="31384"/>
    <cellStyle name="40 % - zvýraznenie5 3 3 3 3 4" xfId="31382"/>
    <cellStyle name="40 % - zvýraznenie5 3 3 3 4" xfId="7585"/>
    <cellStyle name="40 % - zvýraznenie5 3 3 3 4 2" xfId="31385"/>
    <cellStyle name="40 % - zvýraznenie5 3 3 3 5" xfId="7586"/>
    <cellStyle name="40 % - zvýraznenie5 3 3 3 5 2" xfId="31386"/>
    <cellStyle name="40 % - zvýraznenie5 3 3 3 6" xfId="31375"/>
    <cellStyle name="40 % - zvýraznenie5 3 3 4" xfId="7587"/>
    <cellStyle name="40 % - zvýraznenie5 3 3 4 2" xfId="7588"/>
    <cellStyle name="40 % - zvýraznenie5 3 3 4 2 2" xfId="7589"/>
    <cellStyle name="40 % - zvýraznenie5 3 3 4 2 2 2" xfId="31389"/>
    <cellStyle name="40 % - zvýraznenie5 3 3 4 2 3" xfId="7590"/>
    <cellStyle name="40 % - zvýraznenie5 3 3 4 2 3 2" xfId="31390"/>
    <cellStyle name="40 % - zvýraznenie5 3 3 4 2 4" xfId="31388"/>
    <cellStyle name="40 % - zvýraznenie5 3 3 4 3" xfId="7591"/>
    <cellStyle name="40 % - zvýraznenie5 3 3 4 3 2" xfId="31391"/>
    <cellStyle name="40 % - zvýraznenie5 3 3 4 4" xfId="7592"/>
    <cellStyle name="40 % - zvýraznenie5 3 3 4 4 2" xfId="31392"/>
    <cellStyle name="40 % - zvýraznenie5 3 3 4 5" xfId="31387"/>
    <cellStyle name="40 % - zvýraznenie5 3 3 5" xfId="7593"/>
    <cellStyle name="40 % - zvýraznenie5 3 3 5 2" xfId="7594"/>
    <cellStyle name="40 % - zvýraznenie5 3 3 5 2 2" xfId="7595"/>
    <cellStyle name="40 % - zvýraznenie5 3 3 5 2 2 2" xfId="31395"/>
    <cellStyle name="40 % - zvýraznenie5 3 3 5 2 3" xfId="7596"/>
    <cellStyle name="40 % - zvýraznenie5 3 3 5 2 3 2" xfId="31396"/>
    <cellStyle name="40 % - zvýraznenie5 3 3 5 2 4" xfId="31394"/>
    <cellStyle name="40 % - zvýraznenie5 3 3 5 3" xfId="7597"/>
    <cellStyle name="40 % - zvýraznenie5 3 3 5 3 2" xfId="31397"/>
    <cellStyle name="40 % - zvýraznenie5 3 3 5 4" xfId="7598"/>
    <cellStyle name="40 % - zvýraznenie5 3 3 5 4 2" xfId="31398"/>
    <cellStyle name="40 % - zvýraznenie5 3 3 5 5" xfId="31393"/>
    <cellStyle name="40 % - zvýraznenie5 3 3 6" xfId="7599"/>
    <cellStyle name="40 % - zvýraznenie5 3 3 6 2" xfId="7600"/>
    <cellStyle name="40 % - zvýraznenie5 3 3 6 2 2" xfId="31400"/>
    <cellStyle name="40 % - zvýraznenie5 3 3 6 3" xfId="7601"/>
    <cellStyle name="40 % - zvýraznenie5 3 3 6 3 2" xfId="31401"/>
    <cellStyle name="40 % - zvýraznenie5 3 3 6 4" xfId="31399"/>
    <cellStyle name="40 % - zvýraznenie5 3 3 7" xfId="7602"/>
    <cellStyle name="40 % - zvýraznenie5 3 3 7 2" xfId="31402"/>
    <cellStyle name="40 % - zvýraznenie5 3 3 8" xfId="7603"/>
    <cellStyle name="40 % - zvýraznenie5 3 3 8 2" xfId="31403"/>
    <cellStyle name="40 % - zvýraznenie5 3 3 9" xfId="31344"/>
    <cellStyle name="40 % - zvýraznenie5 3 4" xfId="7604"/>
    <cellStyle name="40 % - zvýraznenie5 3 4 2" xfId="7605"/>
    <cellStyle name="40 % - zvýraznenie5 3 4 2 2" xfId="7606"/>
    <cellStyle name="40 % - zvýraznenie5 3 4 2 2 2" xfId="7607"/>
    <cellStyle name="40 % - zvýraznenie5 3 4 2 2 2 2" xfId="7608"/>
    <cellStyle name="40 % - zvýraznenie5 3 4 2 2 2 2 2" xfId="31408"/>
    <cellStyle name="40 % - zvýraznenie5 3 4 2 2 2 3" xfId="7609"/>
    <cellStyle name="40 % - zvýraznenie5 3 4 2 2 2 3 2" xfId="31409"/>
    <cellStyle name="40 % - zvýraznenie5 3 4 2 2 2 4" xfId="31407"/>
    <cellStyle name="40 % - zvýraznenie5 3 4 2 2 3" xfId="7610"/>
    <cellStyle name="40 % - zvýraznenie5 3 4 2 2 3 2" xfId="31410"/>
    <cellStyle name="40 % - zvýraznenie5 3 4 2 2 4" xfId="7611"/>
    <cellStyle name="40 % - zvýraznenie5 3 4 2 2 4 2" xfId="31411"/>
    <cellStyle name="40 % - zvýraznenie5 3 4 2 2 5" xfId="31406"/>
    <cellStyle name="40 % - zvýraznenie5 3 4 2 3" xfId="7612"/>
    <cellStyle name="40 % - zvýraznenie5 3 4 2 3 2" xfId="7613"/>
    <cellStyle name="40 % - zvýraznenie5 3 4 2 3 2 2" xfId="31413"/>
    <cellStyle name="40 % - zvýraznenie5 3 4 2 3 3" xfId="7614"/>
    <cellStyle name="40 % - zvýraznenie5 3 4 2 3 3 2" xfId="31414"/>
    <cellStyle name="40 % - zvýraznenie5 3 4 2 3 4" xfId="31412"/>
    <cellStyle name="40 % - zvýraznenie5 3 4 2 4" xfId="7615"/>
    <cellStyle name="40 % - zvýraznenie5 3 4 2 4 2" xfId="31415"/>
    <cellStyle name="40 % - zvýraznenie5 3 4 2 5" xfId="7616"/>
    <cellStyle name="40 % - zvýraznenie5 3 4 2 5 2" xfId="31416"/>
    <cellStyle name="40 % - zvýraznenie5 3 4 2 6" xfId="31405"/>
    <cellStyle name="40 % - zvýraznenie5 3 4 3" xfId="7617"/>
    <cellStyle name="40 % - zvýraznenie5 3 4 3 2" xfId="7618"/>
    <cellStyle name="40 % - zvýraznenie5 3 4 3 2 2" xfId="7619"/>
    <cellStyle name="40 % - zvýraznenie5 3 4 3 2 2 2" xfId="31419"/>
    <cellStyle name="40 % - zvýraznenie5 3 4 3 2 3" xfId="7620"/>
    <cellStyle name="40 % - zvýraznenie5 3 4 3 2 3 2" xfId="31420"/>
    <cellStyle name="40 % - zvýraznenie5 3 4 3 2 4" xfId="31418"/>
    <cellStyle name="40 % - zvýraznenie5 3 4 3 3" xfId="7621"/>
    <cellStyle name="40 % - zvýraznenie5 3 4 3 3 2" xfId="31421"/>
    <cellStyle name="40 % - zvýraznenie5 3 4 3 4" xfId="7622"/>
    <cellStyle name="40 % - zvýraznenie5 3 4 3 4 2" xfId="31422"/>
    <cellStyle name="40 % - zvýraznenie5 3 4 3 5" xfId="31417"/>
    <cellStyle name="40 % - zvýraznenie5 3 4 4" xfId="7623"/>
    <cellStyle name="40 % - zvýraznenie5 3 4 4 2" xfId="7624"/>
    <cellStyle name="40 % - zvýraznenie5 3 4 4 2 2" xfId="7625"/>
    <cellStyle name="40 % - zvýraznenie5 3 4 4 2 2 2" xfId="31425"/>
    <cellStyle name="40 % - zvýraznenie5 3 4 4 2 3" xfId="7626"/>
    <cellStyle name="40 % - zvýraznenie5 3 4 4 2 3 2" xfId="31426"/>
    <cellStyle name="40 % - zvýraznenie5 3 4 4 2 4" xfId="31424"/>
    <cellStyle name="40 % - zvýraznenie5 3 4 4 3" xfId="7627"/>
    <cellStyle name="40 % - zvýraznenie5 3 4 4 3 2" xfId="31427"/>
    <cellStyle name="40 % - zvýraznenie5 3 4 4 4" xfId="7628"/>
    <cellStyle name="40 % - zvýraznenie5 3 4 4 4 2" xfId="31428"/>
    <cellStyle name="40 % - zvýraznenie5 3 4 4 5" xfId="31423"/>
    <cellStyle name="40 % - zvýraznenie5 3 4 5" xfId="7629"/>
    <cellStyle name="40 % - zvýraznenie5 3 4 5 2" xfId="7630"/>
    <cellStyle name="40 % - zvýraznenie5 3 4 5 2 2" xfId="31430"/>
    <cellStyle name="40 % - zvýraznenie5 3 4 5 3" xfId="7631"/>
    <cellStyle name="40 % - zvýraznenie5 3 4 5 3 2" xfId="31431"/>
    <cellStyle name="40 % - zvýraznenie5 3 4 5 4" xfId="31429"/>
    <cellStyle name="40 % - zvýraznenie5 3 4 6" xfId="7632"/>
    <cellStyle name="40 % - zvýraznenie5 3 4 6 2" xfId="31432"/>
    <cellStyle name="40 % - zvýraznenie5 3 4 7" xfId="7633"/>
    <cellStyle name="40 % - zvýraznenie5 3 4 7 2" xfId="31433"/>
    <cellStyle name="40 % - zvýraznenie5 3 4 8" xfId="31404"/>
    <cellStyle name="40 % - zvýraznenie5 3 5" xfId="7634"/>
    <cellStyle name="40 % - zvýraznenie5 3 5 2" xfId="7635"/>
    <cellStyle name="40 % - zvýraznenie5 3 5 2 2" xfId="7636"/>
    <cellStyle name="40 % - zvýraznenie5 3 5 2 2 2" xfId="7637"/>
    <cellStyle name="40 % - zvýraznenie5 3 5 2 2 2 2" xfId="31437"/>
    <cellStyle name="40 % - zvýraznenie5 3 5 2 2 3" xfId="7638"/>
    <cellStyle name="40 % - zvýraznenie5 3 5 2 2 3 2" xfId="31438"/>
    <cellStyle name="40 % - zvýraznenie5 3 5 2 2 4" xfId="31436"/>
    <cellStyle name="40 % - zvýraznenie5 3 5 2 3" xfId="7639"/>
    <cellStyle name="40 % - zvýraznenie5 3 5 2 3 2" xfId="31439"/>
    <cellStyle name="40 % - zvýraznenie5 3 5 2 4" xfId="7640"/>
    <cellStyle name="40 % - zvýraznenie5 3 5 2 4 2" xfId="31440"/>
    <cellStyle name="40 % - zvýraznenie5 3 5 2 5" xfId="31435"/>
    <cellStyle name="40 % - zvýraznenie5 3 5 3" xfId="7641"/>
    <cellStyle name="40 % - zvýraznenie5 3 5 3 2" xfId="7642"/>
    <cellStyle name="40 % - zvýraznenie5 3 5 3 2 2" xfId="31442"/>
    <cellStyle name="40 % - zvýraznenie5 3 5 3 3" xfId="7643"/>
    <cellStyle name="40 % - zvýraznenie5 3 5 3 3 2" xfId="31443"/>
    <cellStyle name="40 % - zvýraznenie5 3 5 3 4" xfId="31441"/>
    <cellStyle name="40 % - zvýraznenie5 3 5 4" xfId="7644"/>
    <cellStyle name="40 % - zvýraznenie5 3 5 4 2" xfId="31444"/>
    <cellStyle name="40 % - zvýraznenie5 3 5 5" xfId="7645"/>
    <cellStyle name="40 % - zvýraznenie5 3 5 5 2" xfId="31445"/>
    <cellStyle name="40 % - zvýraznenie5 3 5 6" xfId="31434"/>
    <cellStyle name="40 % - zvýraznenie5 3 6" xfId="7646"/>
    <cellStyle name="40 % - zvýraznenie5 3 6 2" xfId="7647"/>
    <cellStyle name="40 % - zvýraznenie5 3 6 2 2" xfId="7648"/>
    <cellStyle name="40 % - zvýraznenie5 3 6 2 2 2" xfId="31448"/>
    <cellStyle name="40 % - zvýraznenie5 3 6 2 3" xfId="7649"/>
    <cellStyle name="40 % - zvýraznenie5 3 6 2 3 2" xfId="31449"/>
    <cellStyle name="40 % - zvýraznenie5 3 6 2 4" xfId="31447"/>
    <cellStyle name="40 % - zvýraznenie5 3 6 3" xfId="7650"/>
    <cellStyle name="40 % - zvýraznenie5 3 6 3 2" xfId="31450"/>
    <cellStyle name="40 % - zvýraznenie5 3 6 4" xfId="7651"/>
    <cellStyle name="40 % - zvýraznenie5 3 6 4 2" xfId="31451"/>
    <cellStyle name="40 % - zvýraznenie5 3 6 5" xfId="31446"/>
    <cellStyle name="40 % - zvýraznenie5 3 7" xfId="7652"/>
    <cellStyle name="40 % - zvýraznenie5 3 7 2" xfId="7653"/>
    <cellStyle name="40 % - zvýraznenie5 3 7 2 2" xfId="7654"/>
    <cellStyle name="40 % - zvýraznenie5 3 7 2 2 2" xfId="31454"/>
    <cellStyle name="40 % - zvýraznenie5 3 7 2 3" xfId="7655"/>
    <cellStyle name="40 % - zvýraznenie5 3 7 2 3 2" xfId="31455"/>
    <cellStyle name="40 % - zvýraznenie5 3 7 2 4" xfId="31453"/>
    <cellStyle name="40 % - zvýraznenie5 3 7 3" xfId="7656"/>
    <cellStyle name="40 % - zvýraznenie5 3 7 3 2" xfId="31456"/>
    <cellStyle name="40 % - zvýraznenie5 3 7 4" xfId="7657"/>
    <cellStyle name="40 % - zvýraznenie5 3 7 4 2" xfId="31457"/>
    <cellStyle name="40 % - zvýraznenie5 3 7 5" xfId="31452"/>
    <cellStyle name="40 % - zvýraznenie5 3 8" xfId="7658"/>
    <cellStyle name="40 % - zvýraznenie5 3 8 2" xfId="7659"/>
    <cellStyle name="40 % - zvýraznenie5 3 8 2 2" xfId="31459"/>
    <cellStyle name="40 % - zvýraznenie5 3 8 3" xfId="7660"/>
    <cellStyle name="40 % - zvýraznenie5 3 8 3 2" xfId="31460"/>
    <cellStyle name="40 % - zvýraznenie5 3 8 4" xfId="31458"/>
    <cellStyle name="40 % - zvýraznenie5 3 9" xfId="7661"/>
    <cellStyle name="40 % - zvýraznenie5 3 9 2" xfId="31461"/>
    <cellStyle name="40 % - zvýraznenie5 4" xfId="7662"/>
    <cellStyle name="40 % - zvýraznenie5 4 10" xfId="31462"/>
    <cellStyle name="40 % - zvýraznenie5 4 2" xfId="7663"/>
    <cellStyle name="40 % - zvýraznenie5 4 2 2" xfId="7664"/>
    <cellStyle name="40 % - zvýraznenie5 4 2 2 2" xfId="7665"/>
    <cellStyle name="40 % - zvýraznenie5 4 2 2 2 2" xfId="7666"/>
    <cellStyle name="40 % - zvýraznenie5 4 2 2 2 2 2" xfId="7667"/>
    <cellStyle name="40 % - zvýraznenie5 4 2 2 2 2 2 2" xfId="7668"/>
    <cellStyle name="40 % - zvýraznenie5 4 2 2 2 2 2 2 2" xfId="31468"/>
    <cellStyle name="40 % - zvýraznenie5 4 2 2 2 2 2 3" xfId="7669"/>
    <cellStyle name="40 % - zvýraznenie5 4 2 2 2 2 2 3 2" xfId="31469"/>
    <cellStyle name="40 % - zvýraznenie5 4 2 2 2 2 2 4" xfId="31467"/>
    <cellStyle name="40 % - zvýraznenie5 4 2 2 2 2 3" xfId="7670"/>
    <cellStyle name="40 % - zvýraznenie5 4 2 2 2 2 3 2" xfId="31470"/>
    <cellStyle name="40 % - zvýraznenie5 4 2 2 2 2 4" xfId="7671"/>
    <cellStyle name="40 % - zvýraznenie5 4 2 2 2 2 4 2" xfId="31471"/>
    <cellStyle name="40 % - zvýraznenie5 4 2 2 2 2 5" xfId="31466"/>
    <cellStyle name="40 % - zvýraznenie5 4 2 2 2 3" xfId="7672"/>
    <cellStyle name="40 % - zvýraznenie5 4 2 2 2 3 2" xfId="7673"/>
    <cellStyle name="40 % - zvýraznenie5 4 2 2 2 3 2 2" xfId="31473"/>
    <cellStyle name="40 % - zvýraznenie5 4 2 2 2 3 3" xfId="7674"/>
    <cellStyle name="40 % - zvýraznenie5 4 2 2 2 3 3 2" xfId="31474"/>
    <cellStyle name="40 % - zvýraznenie5 4 2 2 2 3 4" xfId="31472"/>
    <cellStyle name="40 % - zvýraznenie5 4 2 2 2 4" xfId="7675"/>
    <cellStyle name="40 % - zvýraznenie5 4 2 2 2 4 2" xfId="31475"/>
    <cellStyle name="40 % - zvýraznenie5 4 2 2 2 5" xfId="7676"/>
    <cellStyle name="40 % - zvýraznenie5 4 2 2 2 5 2" xfId="31476"/>
    <cellStyle name="40 % - zvýraznenie5 4 2 2 2 6" xfId="31465"/>
    <cellStyle name="40 % - zvýraznenie5 4 2 2 3" xfId="7677"/>
    <cellStyle name="40 % - zvýraznenie5 4 2 2 3 2" xfId="7678"/>
    <cellStyle name="40 % - zvýraznenie5 4 2 2 3 2 2" xfId="7679"/>
    <cellStyle name="40 % - zvýraznenie5 4 2 2 3 2 2 2" xfId="31479"/>
    <cellStyle name="40 % - zvýraznenie5 4 2 2 3 2 3" xfId="7680"/>
    <cellStyle name="40 % - zvýraznenie5 4 2 2 3 2 3 2" xfId="31480"/>
    <cellStyle name="40 % - zvýraznenie5 4 2 2 3 2 4" xfId="31478"/>
    <cellStyle name="40 % - zvýraznenie5 4 2 2 3 3" xfId="7681"/>
    <cellStyle name="40 % - zvýraznenie5 4 2 2 3 3 2" xfId="31481"/>
    <cellStyle name="40 % - zvýraznenie5 4 2 2 3 4" xfId="7682"/>
    <cellStyle name="40 % - zvýraznenie5 4 2 2 3 4 2" xfId="31482"/>
    <cellStyle name="40 % - zvýraznenie5 4 2 2 3 5" xfId="31477"/>
    <cellStyle name="40 % - zvýraznenie5 4 2 2 4" xfId="7683"/>
    <cellStyle name="40 % - zvýraznenie5 4 2 2 4 2" xfId="7684"/>
    <cellStyle name="40 % - zvýraznenie5 4 2 2 4 2 2" xfId="7685"/>
    <cellStyle name="40 % - zvýraznenie5 4 2 2 4 2 2 2" xfId="31485"/>
    <cellStyle name="40 % - zvýraznenie5 4 2 2 4 2 3" xfId="7686"/>
    <cellStyle name="40 % - zvýraznenie5 4 2 2 4 2 3 2" xfId="31486"/>
    <cellStyle name="40 % - zvýraznenie5 4 2 2 4 2 4" xfId="31484"/>
    <cellStyle name="40 % - zvýraznenie5 4 2 2 4 3" xfId="7687"/>
    <cellStyle name="40 % - zvýraznenie5 4 2 2 4 3 2" xfId="31487"/>
    <cellStyle name="40 % - zvýraznenie5 4 2 2 4 4" xfId="7688"/>
    <cellStyle name="40 % - zvýraznenie5 4 2 2 4 4 2" xfId="31488"/>
    <cellStyle name="40 % - zvýraznenie5 4 2 2 4 5" xfId="31483"/>
    <cellStyle name="40 % - zvýraznenie5 4 2 2 5" xfId="7689"/>
    <cellStyle name="40 % - zvýraznenie5 4 2 2 5 2" xfId="7690"/>
    <cellStyle name="40 % - zvýraznenie5 4 2 2 5 2 2" xfId="31490"/>
    <cellStyle name="40 % - zvýraznenie5 4 2 2 5 3" xfId="7691"/>
    <cellStyle name="40 % - zvýraznenie5 4 2 2 5 3 2" xfId="31491"/>
    <cellStyle name="40 % - zvýraznenie5 4 2 2 5 4" xfId="31489"/>
    <cellStyle name="40 % - zvýraznenie5 4 2 2 6" xfId="7692"/>
    <cellStyle name="40 % - zvýraznenie5 4 2 2 6 2" xfId="31492"/>
    <cellStyle name="40 % - zvýraznenie5 4 2 2 7" xfId="7693"/>
    <cellStyle name="40 % - zvýraznenie5 4 2 2 7 2" xfId="31493"/>
    <cellStyle name="40 % - zvýraznenie5 4 2 2 8" xfId="31464"/>
    <cellStyle name="40 % - zvýraznenie5 4 2 3" xfId="7694"/>
    <cellStyle name="40 % - zvýraznenie5 4 2 3 2" xfId="7695"/>
    <cellStyle name="40 % - zvýraznenie5 4 2 3 2 2" xfId="7696"/>
    <cellStyle name="40 % - zvýraznenie5 4 2 3 2 2 2" xfId="7697"/>
    <cellStyle name="40 % - zvýraznenie5 4 2 3 2 2 2 2" xfId="31497"/>
    <cellStyle name="40 % - zvýraznenie5 4 2 3 2 2 3" xfId="7698"/>
    <cellStyle name="40 % - zvýraznenie5 4 2 3 2 2 3 2" xfId="31498"/>
    <cellStyle name="40 % - zvýraznenie5 4 2 3 2 2 4" xfId="31496"/>
    <cellStyle name="40 % - zvýraznenie5 4 2 3 2 3" xfId="7699"/>
    <cellStyle name="40 % - zvýraznenie5 4 2 3 2 3 2" xfId="31499"/>
    <cellStyle name="40 % - zvýraznenie5 4 2 3 2 4" xfId="7700"/>
    <cellStyle name="40 % - zvýraznenie5 4 2 3 2 4 2" xfId="31500"/>
    <cellStyle name="40 % - zvýraznenie5 4 2 3 2 5" xfId="31495"/>
    <cellStyle name="40 % - zvýraznenie5 4 2 3 3" xfId="7701"/>
    <cellStyle name="40 % - zvýraznenie5 4 2 3 3 2" xfId="7702"/>
    <cellStyle name="40 % - zvýraznenie5 4 2 3 3 2 2" xfId="31502"/>
    <cellStyle name="40 % - zvýraznenie5 4 2 3 3 3" xfId="7703"/>
    <cellStyle name="40 % - zvýraznenie5 4 2 3 3 3 2" xfId="31503"/>
    <cellStyle name="40 % - zvýraznenie5 4 2 3 3 4" xfId="31501"/>
    <cellStyle name="40 % - zvýraznenie5 4 2 3 4" xfId="7704"/>
    <cellStyle name="40 % - zvýraznenie5 4 2 3 4 2" xfId="31504"/>
    <cellStyle name="40 % - zvýraznenie5 4 2 3 5" xfId="7705"/>
    <cellStyle name="40 % - zvýraznenie5 4 2 3 5 2" xfId="31505"/>
    <cellStyle name="40 % - zvýraznenie5 4 2 3 6" xfId="31494"/>
    <cellStyle name="40 % - zvýraznenie5 4 2 4" xfId="7706"/>
    <cellStyle name="40 % - zvýraznenie5 4 2 4 2" xfId="7707"/>
    <cellStyle name="40 % - zvýraznenie5 4 2 4 2 2" xfId="7708"/>
    <cellStyle name="40 % - zvýraznenie5 4 2 4 2 2 2" xfId="31508"/>
    <cellStyle name="40 % - zvýraznenie5 4 2 4 2 3" xfId="7709"/>
    <cellStyle name="40 % - zvýraznenie5 4 2 4 2 3 2" xfId="31509"/>
    <cellStyle name="40 % - zvýraznenie5 4 2 4 2 4" xfId="31507"/>
    <cellStyle name="40 % - zvýraznenie5 4 2 4 3" xfId="7710"/>
    <cellStyle name="40 % - zvýraznenie5 4 2 4 3 2" xfId="31510"/>
    <cellStyle name="40 % - zvýraznenie5 4 2 4 4" xfId="7711"/>
    <cellStyle name="40 % - zvýraznenie5 4 2 4 4 2" xfId="31511"/>
    <cellStyle name="40 % - zvýraznenie5 4 2 4 5" xfId="31506"/>
    <cellStyle name="40 % - zvýraznenie5 4 2 5" xfId="7712"/>
    <cellStyle name="40 % - zvýraznenie5 4 2 5 2" xfId="7713"/>
    <cellStyle name="40 % - zvýraznenie5 4 2 5 2 2" xfId="7714"/>
    <cellStyle name="40 % - zvýraznenie5 4 2 5 2 2 2" xfId="31514"/>
    <cellStyle name="40 % - zvýraznenie5 4 2 5 2 3" xfId="7715"/>
    <cellStyle name="40 % - zvýraznenie5 4 2 5 2 3 2" xfId="31515"/>
    <cellStyle name="40 % - zvýraznenie5 4 2 5 2 4" xfId="31513"/>
    <cellStyle name="40 % - zvýraznenie5 4 2 5 3" xfId="7716"/>
    <cellStyle name="40 % - zvýraznenie5 4 2 5 3 2" xfId="31516"/>
    <cellStyle name="40 % - zvýraznenie5 4 2 5 4" xfId="7717"/>
    <cellStyle name="40 % - zvýraznenie5 4 2 5 4 2" xfId="31517"/>
    <cellStyle name="40 % - zvýraznenie5 4 2 5 5" xfId="31512"/>
    <cellStyle name="40 % - zvýraznenie5 4 2 6" xfId="7718"/>
    <cellStyle name="40 % - zvýraznenie5 4 2 6 2" xfId="7719"/>
    <cellStyle name="40 % - zvýraznenie5 4 2 6 2 2" xfId="31519"/>
    <cellStyle name="40 % - zvýraznenie5 4 2 6 3" xfId="7720"/>
    <cellStyle name="40 % - zvýraznenie5 4 2 6 3 2" xfId="31520"/>
    <cellStyle name="40 % - zvýraznenie5 4 2 6 4" xfId="31518"/>
    <cellStyle name="40 % - zvýraznenie5 4 2 7" xfId="7721"/>
    <cellStyle name="40 % - zvýraznenie5 4 2 7 2" xfId="31521"/>
    <cellStyle name="40 % - zvýraznenie5 4 2 8" xfId="7722"/>
    <cellStyle name="40 % - zvýraznenie5 4 2 8 2" xfId="31522"/>
    <cellStyle name="40 % - zvýraznenie5 4 2 9" xfId="31463"/>
    <cellStyle name="40 % - zvýraznenie5 4 3" xfId="7723"/>
    <cellStyle name="40 % - zvýraznenie5 4 3 2" xfId="7724"/>
    <cellStyle name="40 % - zvýraznenie5 4 3 2 2" xfId="7725"/>
    <cellStyle name="40 % - zvýraznenie5 4 3 2 2 2" xfId="7726"/>
    <cellStyle name="40 % - zvýraznenie5 4 3 2 2 2 2" xfId="7727"/>
    <cellStyle name="40 % - zvýraznenie5 4 3 2 2 2 2 2" xfId="31527"/>
    <cellStyle name="40 % - zvýraznenie5 4 3 2 2 2 3" xfId="7728"/>
    <cellStyle name="40 % - zvýraznenie5 4 3 2 2 2 3 2" xfId="31528"/>
    <cellStyle name="40 % - zvýraznenie5 4 3 2 2 2 4" xfId="31526"/>
    <cellStyle name="40 % - zvýraznenie5 4 3 2 2 3" xfId="7729"/>
    <cellStyle name="40 % - zvýraznenie5 4 3 2 2 3 2" xfId="31529"/>
    <cellStyle name="40 % - zvýraznenie5 4 3 2 2 4" xfId="7730"/>
    <cellStyle name="40 % - zvýraznenie5 4 3 2 2 4 2" xfId="31530"/>
    <cellStyle name="40 % - zvýraznenie5 4 3 2 2 5" xfId="31525"/>
    <cellStyle name="40 % - zvýraznenie5 4 3 2 3" xfId="7731"/>
    <cellStyle name="40 % - zvýraznenie5 4 3 2 3 2" xfId="7732"/>
    <cellStyle name="40 % - zvýraznenie5 4 3 2 3 2 2" xfId="31532"/>
    <cellStyle name="40 % - zvýraznenie5 4 3 2 3 3" xfId="7733"/>
    <cellStyle name="40 % - zvýraznenie5 4 3 2 3 3 2" xfId="31533"/>
    <cellStyle name="40 % - zvýraznenie5 4 3 2 3 4" xfId="31531"/>
    <cellStyle name="40 % - zvýraznenie5 4 3 2 4" xfId="7734"/>
    <cellStyle name="40 % - zvýraznenie5 4 3 2 4 2" xfId="31534"/>
    <cellStyle name="40 % - zvýraznenie5 4 3 2 5" xfId="7735"/>
    <cellStyle name="40 % - zvýraznenie5 4 3 2 5 2" xfId="31535"/>
    <cellStyle name="40 % - zvýraznenie5 4 3 2 6" xfId="31524"/>
    <cellStyle name="40 % - zvýraznenie5 4 3 3" xfId="7736"/>
    <cellStyle name="40 % - zvýraznenie5 4 3 3 2" xfId="7737"/>
    <cellStyle name="40 % - zvýraznenie5 4 3 3 2 2" xfId="7738"/>
    <cellStyle name="40 % - zvýraznenie5 4 3 3 2 2 2" xfId="31538"/>
    <cellStyle name="40 % - zvýraznenie5 4 3 3 2 3" xfId="7739"/>
    <cellStyle name="40 % - zvýraznenie5 4 3 3 2 3 2" xfId="31539"/>
    <cellStyle name="40 % - zvýraznenie5 4 3 3 2 4" xfId="31537"/>
    <cellStyle name="40 % - zvýraznenie5 4 3 3 3" xfId="7740"/>
    <cellStyle name="40 % - zvýraznenie5 4 3 3 3 2" xfId="31540"/>
    <cellStyle name="40 % - zvýraznenie5 4 3 3 4" xfId="7741"/>
    <cellStyle name="40 % - zvýraznenie5 4 3 3 4 2" xfId="31541"/>
    <cellStyle name="40 % - zvýraznenie5 4 3 3 5" xfId="31536"/>
    <cellStyle name="40 % - zvýraznenie5 4 3 4" xfId="7742"/>
    <cellStyle name="40 % - zvýraznenie5 4 3 4 2" xfId="7743"/>
    <cellStyle name="40 % - zvýraznenie5 4 3 4 2 2" xfId="7744"/>
    <cellStyle name="40 % - zvýraznenie5 4 3 4 2 2 2" xfId="31544"/>
    <cellStyle name="40 % - zvýraznenie5 4 3 4 2 3" xfId="7745"/>
    <cellStyle name="40 % - zvýraznenie5 4 3 4 2 3 2" xfId="31545"/>
    <cellStyle name="40 % - zvýraznenie5 4 3 4 2 4" xfId="31543"/>
    <cellStyle name="40 % - zvýraznenie5 4 3 4 3" xfId="7746"/>
    <cellStyle name="40 % - zvýraznenie5 4 3 4 3 2" xfId="31546"/>
    <cellStyle name="40 % - zvýraznenie5 4 3 4 4" xfId="7747"/>
    <cellStyle name="40 % - zvýraznenie5 4 3 4 4 2" xfId="31547"/>
    <cellStyle name="40 % - zvýraznenie5 4 3 4 5" xfId="31542"/>
    <cellStyle name="40 % - zvýraznenie5 4 3 5" xfId="7748"/>
    <cellStyle name="40 % - zvýraznenie5 4 3 5 2" xfId="7749"/>
    <cellStyle name="40 % - zvýraznenie5 4 3 5 2 2" xfId="31549"/>
    <cellStyle name="40 % - zvýraznenie5 4 3 5 3" xfId="7750"/>
    <cellStyle name="40 % - zvýraznenie5 4 3 5 3 2" xfId="31550"/>
    <cellStyle name="40 % - zvýraznenie5 4 3 5 4" xfId="31548"/>
    <cellStyle name="40 % - zvýraznenie5 4 3 6" xfId="7751"/>
    <cellStyle name="40 % - zvýraznenie5 4 3 6 2" xfId="31551"/>
    <cellStyle name="40 % - zvýraznenie5 4 3 7" xfId="7752"/>
    <cellStyle name="40 % - zvýraznenie5 4 3 7 2" xfId="31552"/>
    <cellStyle name="40 % - zvýraznenie5 4 3 8" xfId="31523"/>
    <cellStyle name="40 % - zvýraznenie5 4 4" xfId="7753"/>
    <cellStyle name="40 % - zvýraznenie5 4 4 2" xfId="7754"/>
    <cellStyle name="40 % - zvýraznenie5 4 4 2 2" xfId="7755"/>
    <cellStyle name="40 % - zvýraznenie5 4 4 2 2 2" xfId="7756"/>
    <cellStyle name="40 % - zvýraznenie5 4 4 2 2 2 2" xfId="31556"/>
    <cellStyle name="40 % - zvýraznenie5 4 4 2 2 3" xfId="7757"/>
    <cellStyle name="40 % - zvýraznenie5 4 4 2 2 3 2" xfId="31557"/>
    <cellStyle name="40 % - zvýraznenie5 4 4 2 2 4" xfId="31555"/>
    <cellStyle name="40 % - zvýraznenie5 4 4 2 3" xfId="7758"/>
    <cellStyle name="40 % - zvýraznenie5 4 4 2 3 2" xfId="31558"/>
    <cellStyle name="40 % - zvýraznenie5 4 4 2 4" xfId="7759"/>
    <cellStyle name="40 % - zvýraznenie5 4 4 2 4 2" xfId="31559"/>
    <cellStyle name="40 % - zvýraznenie5 4 4 2 5" xfId="31554"/>
    <cellStyle name="40 % - zvýraznenie5 4 4 3" xfId="7760"/>
    <cellStyle name="40 % - zvýraznenie5 4 4 3 2" xfId="7761"/>
    <cellStyle name="40 % - zvýraznenie5 4 4 3 2 2" xfId="31561"/>
    <cellStyle name="40 % - zvýraznenie5 4 4 3 3" xfId="7762"/>
    <cellStyle name="40 % - zvýraznenie5 4 4 3 3 2" xfId="31562"/>
    <cellStyle name="40 % - zvýraznenie5 4 4 3 4" xfId="31560"/>
    <cellStyle name="40 % - zvýraznenie5 4 4 4" xfId="7763"/>
    <cellStyle name="40 % - zvýraznenie5 4 4 4 2" xfId="31563"/>
    <cellStyle name="40 % - zvýraznenie5 4 4 5" xfId="7764"/>
    <cellStyle name="40 % - zvýraznenie5 4 4 5 2" xfId="31564"/>
    <cellStyle name="40 % - zvýraznenie5 4 4 6" xfId="31553"/>
    <cellStyle name="40 % - zvýraznenie5 4 5" xfId="7765"/>
    <cellStyle name="40 % - zvýraznenie5 4 5 2" xfId="7766"/>
    <cellStyle name="40 % - zvýraznenie5 4 5 2 2" xfId="7767"/>
    <cellStyle name="40 % - zvýraznenie5 4 5 2 2 2" xfId="31567"/>
    <cellStyle name="40 % - zvýraznenie5 4 5 2 3" xfId="7768"/>
    <cellStyle name="40 % - zvýraznenie5 4 5 2 3 2" xfId="31568"/>
    <cellStyle name="40 % - zvýraznenie5 4 5 2 4" xfId="31566"/>
    <cellStyle name="40 % - zvýraznenie5 4 5 3" xfId="7769"/>
    <cellStyle name="40 % - zvýraznenie5 4 5 3 2" xfId="31569"/>
    <cellStyle name="40 % - zvýraznenie5 4 5 4" xfId="7770"/>
    <cellStyle name="40 % - zvýraznenie5 4 5 4 2" xfId="31570"/>
    <cellStyle name="40 % - zvýraznenie5 4 5 5" xfId="31565"/>
    <cellStyle name="40 % - zvýraznenie5 4 6" xfId="7771"/>
    <cellStyle name="40 % - zvýraznenie5 4 6 2" xfId="7772"/>
    <cellStyle name="40 % - zvýraznenie5 4 6 2 2" xfId="7773"/>
    <cellStyle name="40 % - zvýraznenie5 4 6 2 2 2" xfId="31573"/>
    <cellStyle name="40 % - zvýraznenie5 4 6 2 3" xfId="7774"/>
    <cellStyle name="40 % - zvýraznenie5 4 6 2 3 2" xfId="31574"/>
    <cellStyle name="40 % - zvýraznenie5 4 6 2 4" xfId="31572"/>
    <cellStyle name="40 % - zvýraznenie5 4 6 3" xfId="7775"/>
    <cellStyle name="40 % - zvýraznenie5 4 6 3 2" xfId="31575"/>
    <cellStyle name="40 % - zvýraznenie5 4 6 4" xfId="7776"/>
    <cellStyle name="40 % - zvýraznenie5 4 6 4 2" xfId="31576"/>
    <cellStyle name="40 % - zvýraznenie5 4 6 5" xfId="31571"/>
    <cellStyle name="40 % - zvýraznenie5 4 7" xfId="7777"/>
    <cellStyle name="40 % - zvýraznenie5 4 7 2" xfId="7778"/>
    <cellStyle name="40 % - zvýraznenie5 4 7 2 2" xfId="31578"/>
    <cellStyle name="40 % - zvýraznenie5 4 7 3" xfId="7779"/>
    <cellStyle name="40 % - zvýraznenie5 4 7 3 2" xfId="31579"/>
    <cellStyle name="40 % - zvýraznenie5 4 7 4" xfId="31577"/>
    <cellStyle name="40 % - zvýraznenie5 4 8" xfId="7780"/>
    <cellStyle name="40 % - zvýraznenie5 4 8 2" xfId="31580"/>
    <cellStyle name="40 % - zvýraznenie5 4 9" xfId="7781"/>
    <cellStyle name="40 % - zvýraznenie5 4 9 2" xfId="31581"/>
    <cellStyle name="40 % - zvýraznenie5 5" xfId="7782"/>
    <cellStyle name="40 % - zvýraznenie5 5 2" xfId="7783"/>
    <cellStyle name="40 % - zvýraznenie5 5 2 2" xfId="7784"/>
    <cellStyle name="40 % - zvýraznenie5 5 2 2 2" xfId="7785"/>
    <cellStyle name="40 % - zvýraznenie5 5 2 2 2 2" xfId="7786"/>
    <cellStyle name="40 % - zvýraznenie5 5 2 2 2 2 2" xfId="7787"/>
    <cellStyle name="40 % - zvýraznenie5 5 2 2 2 2 2 2" xfId="31587"/>
    <cellStyle name="40 % - zvýraznenie5 5 2 2 2 2 3" xfId="7788"/>
    <cellStyle name="40 % - zvýraznenie5 5 2 2 2 2 3 2" xfId="31588"/>
    <cellStyle name="40 % - zvýraznenie5 5 2 2 2 2 4" xfId="31586"/>
    <cellStyle name="40 % - zvýraznenie5 5 2 2 2 3" xfId="7789"/>
    <cellStyle name="40 % - zvýraznenie5 5 2 2 2 3 2" xfId="31589"/>
    <cellStyle name="40 % - zvýraznenie5 5 2 2 2 4" xfId="7790"/>
    <cellStyle name="40 % - zvýraznenie5 5 2 2 2 4 2" xfId="31590"/>
    <cellStyle name="40 % - zvýraznenie5 5 2 2 2 5" xfId="31585"/>
    <cellStyle name="40 % - zvýraznenie5 5 2 2 3" xfId="7791"/>
    <cellStyle name="40 % - zvýraznenie5 5 2 2 3 2" xfId="7792"/>
    <cellStyle name="40 % - zvýraznenie5 5 2 2 3 2 2" xfId="31592"/>
    <cellStyle name="40 % - zvýraznenie5 5 2 2 3 3" xfId="7793"/>
    <cellStyle name="40 % - zvýraznenie5 5 2 2 3 3 2" xfId="31593"/>
    <cellStyle name="40 % - zvýraznenie5 5 2 2 3 4" xfId="31591"/>
    <cellStyle name="40 % - zvýraznenie5 5 2 2 4" xfId="7794"/>
    <cellStyle name="40 % - zvýraznenie5 5 2 2 4 2" xfId="31594"/>
    <cellStyle name="40 % - zvýraznenie5 5 2 2 5" xfId="7795"/>
    <cellStyle name="40 % - zvýraznenie5 5 2 2 5 2" xfId="31595"/>
    <cellStyle name="40 % - zvýraznenie5 5 2 2 6" xfId="31584"/>
    <cellStyle name="40 % - zvýraznenie5 5 2 3" xfId="7796"/>
    <cellStyle name="40 % - zvýraznenie5 5 2 3 2" xfId="7797"/>
    <cellStyle name="40 % - zvýraznenie5 5 2 3 2 2" xfId="7798"/>
    <cellStyle name="40 % - zvýraznenie5 5 2 3 2 2 2" xfId="31598"/>
    <cellStyle name="40 % - zvýraznenie5 5 2 3 2 3" xfId="7799"/>
    <cellStyle name="40 % - zvýraznenie5 5 2 3 2 3 2" xfId="31599"/>
    <cellStyle name="40 % - zvýraznenie5 5 2 3 2 4" xfId="31597"/>
    <cellStyle name="40 % - zvýraznenie5 5 2 3 3" xfId="7800"/>
    <cellStyle name="40 % - zvýraznenie5 5 2 3 3 2" xfId="31600"/>
    <cellStyle name="40 % - zvýraznenie5 5 2 3 4" xfId="7801"/>
    <cellStyle name="40 % - zvýraznenie5 5 2 3 4 2" xfId="31601"/>
    <cellStyle name="40 % - zvýraznenie5 5 2 3 5" xfId="31596"/>
    <cellStyle name="40 % - zvýraznenie5 5 2 4" xfId="7802"/>
    <cellStyle name="40 % - zvýraznenie5 5 2 4 2" xfId="7803"/>
    <cellStyle name="40 % - zvýraznenie5 5 2 4 2 2" xfId="7804"/>
    <cellStyle name="40 % - zvýraznenie5 5 2 4 2 2 2" xfId="31604"/>
    <cellStyle name="40 % - zvýraznenie5 5 2 4 2 3" xfId="7805"/>
    <cellStyle name="40 % - zvýraznenie5 5 2 4 2 3 2" xfId="31605"/>
    <cellStyle name="40 % - zvýraznenie5 5 2 4 2 4" xfId="31603"/>
    <cellStyle name="40 % - zvýraznenie5 5 2 4 3" xfId="7806"/>
    <cellStyle name="40 % - zvýraznenie5 5 2 4 3 2" xfId="31606"/>
    <cellStyle name="40 % - zvýraznenie5 5 2 4 4" xfId="7807"/>
    <cellStyle name="40 % - zvýraznenie5 5 2 4 4 2" xfId="31607"/>
    <cellStyle name="40 % - zvýraznenie5 5 2 4 5" xfId="31602"/>
    <cellStyle name="40 % - zvýraznenie5 5 2 5" xfId="7808"/>
    <cellStyle name="40 % - zvýraznenie5 5 2 5 2" xfId="7809"/>
    <cellStyle name="40 % - zvýraznenie5 5 2 5 2 2" xfId="31609"/>
    <cellStyle name="40 % - zvýraznenie5 5 2 5 3" xfId="7810"/>
    <cellStyle name="40 % - zvýraznenie5 5 2 5 3 2" xfId="31610"/>
    <cellStyle name="40 % - zvýraznenie5 5 2 5 4" xfId="31608"/>
    <cellStyle name="40 % - zvýraznenie5 5 2 6" xfId="7811"/>
    <cellStyle name="40 % - zvýraznenie5 5 2 6 2" xfId="31611"/>
    <cellStyle name="40 % - zvýraznenie5 5 2 7" xfId="7812"/>
    <cellStyle name="40 % - zvýraznenie5 5 2 7 2" xfId="31612"/>
    <cellStyle name="40 % - zvýraznenie5 5 2 8" xfId="31583"/>
    <cellStyle name="40 % - zvýraznenie5 5 3" xfId="7813"/>
    <cellStyle name="40 % - zvýraznenie5 5 3 2" xfId="7814"/>
    <cellStyle name="40 % - zvýraznenie5 5 3 2 2" xfId="7815"/>
    <cellStyle name="40 % - zvýraznenie5 5 3 2 2 2" xfId="7816"/>
    <cellStyle name="40 % - zvýraznenie5 5 3 2 2 2 2" xfId="31616"/>
    <cellStyle name="40 % - zvýraznenie5 5 3 2 2 3" xfId="7817"/>
    <cellStyle name="40 % - zvýraznenie5 5 3 2 2 3 2" xfId="31617"/>
    <cellStyle name="40 % - zvýraznenie5 5 3 2 2 4" xfId="31615"/>
    <cellStyle name="40 % - zvýraznenie5 5 3 2 3" xfId="7818"/>
    <cellStyle name="40 % - zvýraznenie5 5 3 2 3 2" xfId="31618"/>
    <cellStyle name="40 % - zvýraznenie5 5 3 2 4" xfId="7819"/>
    <cellStyle name="40 % - zvýraznenie5 5 3 2 4 2" xfId="31619"/>
    <cellStyle name="40 % - zvýraznenie5 5 3 2 5" xfId="31614"/>
    <cellStyle name="40 % - zvýraznenie5 5 3 3" xfId="7820"/>
    <cellStyle name="40 % - zvýraznenie5 5 3 3 2" xfId="7821"/>
    <cellStyle name="40 % - zvýraznenie5 5 3 3 2 2" xfId="31621"/>
    <cellStyle name="40 % - zvýraznenie5 5 3 3 3" xfId="7822"/>
    <cellStyle name="40 % - zvýraznenie5 5 3 3 3 2" xfId="31622"/>
    <cellStyle name="40 % - zvýraznenie5 5 3 3 4" xfId="31620"/>
    <cellStyle name="40 % - zvýraznenie5 5 3 4" xfId="7823"/>
    <cellStyle name="40 % - zvýraznenie5 5 3 4 2" xfId="31623"/>
    <cellStyle name="40 % - zvýraznenie5 5 3 5" xfId="7824"/>
    <cellStyle name="40 % - zvýraznenie5 5 3 5 2" xfId="31624"/>
    <cellStyle name="40 % - zvýraznenie5 5 3 6" xfId="31613"/>
    <cellStyle name="40 % - zvýraznenie5 5 4" xfId="7825"/>
    <cellStyle name="40 % - zvýraznenie5 5 4 2" xfId="7826"/>
    <cellStyle name="40 % - zvýraznenie5 5 4 2 2" xfId="7827"/>
    <cellStyle name="40 % - zvýraznenie5 5 4 2 2 2" xfId="31627"/>
    <cellStyle name="40 % - zvýraznenie5 5 4 2 3" xfId="7828"/>
    <cellStyle name="40 % - zvýraznenie5 5 4 2 3 2" xfId="31628"/>
    <cellStyle name="40 % - zvýraznenie5 5 4 2 4" xfId="31626"/>
    <cellStyle name="40 % - zvýraznenie5 5 4 3" xfId="7829"/>
    <cellStyle name="40 % - zvýraznenie5 5 4 3 2" xfId="31629"/>
    <cellStyle name="40 % - zvýraznenie5 5 4 4" xfId="7830"/>
    <cellStyle name="40 % - zvýraznenie5 5 4 4 2" xfId="31630"/>
    <cellStyle name="40 % - zvýraznenie5 5 4 5" xfId="31625"/>
    <cellStyle name="40 % - zvýraznenie5 5 5" xfId="7831"/>
    <cellStyle name="40 % - zvýraznenie5 5 5 2" xfId="7832"/>
    <cellStyle name="40 % - zvýraznenie5 5 5 2 2" xfId="7833"/>
    <cellStyle name="40 % - zvýraznenie5 5 5 2 2 2" xfId="31633"/>
    <cellStyle name="40 % - zvýraznenie5 5 5 2 3" xfId="7834"/>
    <cellStyle name="40 % - zvýraznenie5 5 5 2 3 2" xfId="31634"/>
    <cellStyle name="40 % - zvýraznenie5 5 5 2 4" xfId="31632"/>
    <cellStyle name="40 % - zvýraznenie5 5 5 3" xfId="7835"/>
    <cellStyle name="40 % - zvýraznenie5 5 5 3 2" xfId="31635"/>
    <cellStyle name="40 % - zvýraznenie5 5 5 4" xfId="7836"/>
    <cellStyle name="40 % - zvýraznenie5 5 5 4 2" xfId="31636"/>
    <cellStyle name="40 % - zvýraznenie5 5 5 5" xfId="31631"/>
    <cellStyle name="40 % - zvýraznenie5 5 6" xfId="7837"/>
    <cellStyle name="40 % - zvýraznenie5 5 6 2" xfId="7838"/>
    <cellStyle name="40 % - zvýraznenie5 5 6 2 2" xfId="31638"/>
    <cellStyle name="40 % - zvýraznenie5 5 6 3" xfId="7839"/>
    <cellStyle name="40 % - zvýraznenie5 5 6 3 2" xfId="31639"/>
    <cellStyle name="40 % - zvýraznenie5 5 6 4" xfId="31637"/>
    <cellStyle name="40 % - zvýraznenie5 5 7" xfId="7840"/>
    <cellStyle name="40 % - zvýraznenie5 5 7 2" xfId="31640"/>
    <cellStyle name="40 % - zvýraznenie5 5 8" xfId="7841"/>
    <cellStyle name="40 % - zvýraznenie5 5 8 2" xfId="31641"/>
    <cellStyle name="40 % - zvýraznenie5 5 9" xfId="31582"/>
    <cellStyle name="40 % - zvýraznenie5 6" xfId="7842"/>
    <cellStyle name="40 % - zvýraznenie5 6 2" xfId="7843"/>
    <cellStyle name="40 % - zvýraznenie5 6 2 2" xfId="7844"/>
    <cellStyle name="40 % - zvýraznenie5 6 2 2 2" xfId="7845"/>
    <cellStyle name="40 % - zvýraznenie5 6 2 2 2 2" xfId="7846"/>
    <cellStyle name="40 % - zvýraznenie5 6 2 2 2 2 2" xfId="31646"/>
    <cellStyle name="40 % - zvýraznenie5 6 2 2 2 3" xfId="7847"/>
    <cellStyle name="40 % - zvýraznenie5 6 2 2 2 3 2" xfId="31647"/>
    <cellStyle name="40 % - zvýraznenie5 6 2 2 2 4" xfId="31645"/>
    <cellStyle name="40 % - zvýraznenie5 6 2 2 3" xfId="7848"/>
    <cellStyle name="40 % - zvýraznenie5 6 2 2 3 2" xfId="31648"/>
    <cellStyle name="40 % - zvýraznenie5 6 2 2 4" xfId="7849"/>
    <cellStyle name="40 % - zvýraznenie5 6 2 2 4 2" xfId="31649"/>
    <cellStyle name="40 % - zvýraznenie5 6 2 2 5" xfId="31644"/>
    <cellStyle name="40 % - zvýraznenie5 6 2 3" xfId="7850"/>
    <cellStyle name="40 % - zvýraznenie5 6 2 3 2" xfId="7851"/>
    <cellStyle name="40 % - zvýraznenie5 6 2 3 2 2" xfId="31651"/>
    <cellStyle name="40 % - zvýraznenie5 6 2 3 3" xfId="7852"/>
    <cellStyle name="40 % - zvýraznenie5 6 2 3 3 2" xfId="31652"/>
    <cellStyle name="40 % - zvýraznenie5 6 2 3 4" xfId="31650"/>
    <cellStyle name="40 % - zvýraznenie5 6 2 4" xfId="7853"/>
    <cellStyle name="40 % - zvýraznenie5 6 2 4 2" xfId="31653"/>
    <cellStyle name="40 % - zvýraznenie5 6 2 5" xfId="7854"/>
    <cellStyle name="40 % - zvýraznenie5 6 2 5 2" xfId="31654"/>
    <cellStyle name="40 % - zvýraznenie5 6 2 6" xfId="31643"/>
    <cellStyle name="40 % - zvýraznenie5 6 3" xfId="7855"/>
    <cellStyle name="40 % - zvýraznenie5 6 3 2" xfId="7856"/>
    <cellStyle name="40 % - zvýraznenie5 6 3 2 2" xfId="7857"/>
    <cellStyle name="40 % - zvýraznenie5 6 3 2 2 2" xfId="31657"/>
    <cellStyle name="40 % - zvýraznenie5 6 3 2 3" xfId="7858"/>
    <cellStyle name="40 % - zvýraznenie5 6 3 2 3 2" xfId="31658"/>
    <cellStyle name="40 % - zvýraznenie5 6 3 2 4" xfId="31656"/>
    <cellStyle name="40 % - zvýraznenie5 6 3 3" xfId="7859"/>
    <cellStyle name="40 % - zvýraznenie5 6 3 3 2" xfId="31659"/>
    <cellStyle name="40 % - zvýraznenie5 6 3 4" xfId="7860"/>
    <cellStyle name="40 % - zvýraznenie5 6 3 4 2" xfId="31660"/>
    <cellStyle name="40 % - zvýraznenie5 6 3 5" xfId="31655"/>
    <cellStyle name="40 % - zvýraznenie5 6 4" xfId="7861"/>
    <cellStyle name="40 % - zvýraznenie5 6 4 2" xfId="7862"/>
    <cellStyle name="40 % - zvýraznenie5 6 4 2 2" xfId="7863"/>
    <cellStyle name="40 % - zvýraznenie5 6 4 2 2 2" xfId="31663"/>
    <cellStyle name="40 % - zvýraznenie5 6 4 2 3" xfId="7864"/>
    <cellStyle name="40 % - zvýraznenie5 6 4 2 3 2" xfId="31664"/>
    <cellStyle name="40 % - zvýraznenie5 6 4 2 4" xfId="31662"/>
    <cellStyle name="40 % - zvýraznenie5 6 4 3" xfId="7865"/>
    <cellStyle name="40 % - zvýraznenie5 6 4 3 2" xfId="31665"/>
    <cellStyle name="40 % - zvýraznenie5 6 4 4" xfId="7866"/>
    <cellStyle name="40 % - zvýraznenie5 6 4 4 2" xfId="31666"/>
    <cellStyle name="40 % - zvýraznenie5 6 4 5" xfId="31661"/>
    <cellStyle name="40 % - zvýraznenie5 6 5" xfId="7867"/>
    <cellStyle name="40 % - zvýraznenie5 6 5 2" xfId="7868"/>
    <cellStyle name="40 % - zvýraznenie5 6 5 2 2" xfId="31668"/>
    <cellStyle name="40 % - zvýraznenie5 6 5 3" xfId="7869"/>
    <cellStyle name="40 % - zvýraznenie5 6 5 3 2" xfId="31669"/>
    <cellStyle name="40 % - zvýraznenie5 6 5 4" xfId="31667"/>
    <cellStyle name="40 % - zvýraznenie5 6 6" xfId="7870"/>
    <cellStyle name="40 % - zvýraznenie5 6 6 2" xfId="31670"/>
    <cellStyle name="40 % - zvýraznenie5 6 7" xfId="7871"/>
    <cellStyle name="40 % - zvýraznenie5 6 7 2" xfId="31671"/>
    <cellStyle name="40 % - zvýraznenie5 6 8" xfId="31642"/>
    <cellStyle name="40 % - zvýraznenie5 7" xfId="7872"/>
    <cellStyle name="40 % - zvýraznenie5 7 2" xfId="7873"/>
    <cellStyle name="40 % - zvýraznenie5 7 2 2" xfId="7874"/>
    <cellStyle name="40 % - zvýraznenie5 7 2 2 2" xfId="7875"/>
    <cellStyle name="40 % - zvýraznenie5 7 2 2 2 2" xfId="31675"/>
    <cellStyle name="40 % - zvýraznenie5 7 2 2 3" xfId="7876"/>
    <cellStyle name="40 % - zvýraznenie5 7 2 2 3 2" xfId="31676"/>
    <cellStyle name="40 % - zvýraznenie5 7 2 2 4" xfId="31674"/>
    <cellStyle name="40 % - zvýraznenie5 7 2 3" xfId="7877"/>
    <cellStyle name="40 % - zvýraznenie5 7 2 3 2" xfId="31677"/>
    <cellStyle name="40 % - zvýraznenie5 7 2 4" xfId="7878"/>
    <cellStyle name="40 % - zvýraznenie5 7 2 4 2" xfId="31678"/>
    <cellStyle name="40 % - zvýraznenie5 7 2 5" xfId="31673"/>
    <cellStyle name="40 % - zvýraznenie5 7 3" xfId="7879"/>
    <cellStyle name="40 % - zvýraznenie5 7 3 2" xfId="7880"/>
    <cellStyle name="40 % - zvýraznenie5 7 3 2 2" xfId="31680"/>
    <cellStyle name="40 % - zvýraznenie5 7 3 3" xfId="7881"/>
    <cellStyle name="40 % - zvýraznenie5 7 3 3 2" xfId="31681"/>
    <cellStyle name="40 % - zvýraznenie5 7 3 4" xfId="31679"/>
    <cellStyle name="40 % - zvýraznenie5 7 4" xfId="7882"/>
    <cellStyle name="40 % - zvýraznenie5 7 4 2" xfId="31682"/>
    <cellStyle name="40 % - zvýraznenie5 7 5" xfId="7883"/>
    <cellStyle name="40 % - zvýraznenie5 7 5 2" xfId="31683"/>
    <cellStyle name="40 % - zvýraznenie5 7 6" xfId="31672"/>
    <cellStyle name="40 % - zvýraznenie5 8" xfId="7884"/>
    <cellStyle name="40 % - zvýraznenie5 8 2" xfId="7885"/>
    <cellStyle name="40 % - zvýraznenie5 8 2 2" xfId="7886"/>
    <cellStyle name="40 % - zvýraznenie5 8 2 2 2" xfId="31686"/>
    <cellStyle name="40 % - zvýraznenie5 8 2 3" xfId="7887"/>
    <cellStyle name="40 % - zvýraznenie5 8 2 3 2" xfId="31687"/>
    <cellStyle name="40 % - zvýraznenie5 8 2 4" xfId="31685"/>
    <cellStyle name="40 % - zvýraznenie5 8 3" xfId="7888"/>
    <cellStyle name="40 % - zvýraznenie5 8 3 2" xfId="31688"/>
    <cellStyle name="40 % - zvýraznenie5 8 4" xfId="7889"/>
    <cellStyle name="40 % - zvýraznenie5 8 4 2" xfId="31689"/>
    <cellStyle name="40 % - zvýraznenie5 8 5" xfId="31684"/>
    <cellStyle name="40 % - zvýraznenie5 9" xfId="7890"/>
    <cellStyle name="40 % - zvýraznenie5 9 2" xfId="7891"/>
    <cellStyle name="40 % - zvýraznenie5 9 2 2" xfId="7892"/>
    <cellStyle name="40 % - zvýraznenie5 9 2 2 2" xfId="31692"/>
    <cellStyle name="40 % - zvýraznenie5 9 2 3" xfId="7893"/>
    <cellStyle name="40 % - zvýraznenie5 9 2 3 2" xfId="31693"/>
    <cellStyle name="40 % - zvýraznenie5 9 2 4" xfId="31691"/>
    <cellStyle name="40 % - zvýraznenie5 9 3" xfId="7894"/>
    <cellStyle name="40 % - zvýraznenie5 9 3 2" xfId="31694"/>
    <cellStyle name="40 % - zvýraznenie5 9 4" xfId="7895"/>
    <cellStyle name="40 % - zvýraznenie5 9 4 2" xfId="31695"/>
    <cellStyle name="40 % - zvýraznenie5 9 5" xfId="31690"/>
    <cellStyle name="40 % - zvýraznenie6 10" xfId="7896"/>
    <cellStyle name="40 % - zvýraznenie6 11" xfId="7897"/>
    <cellStyle name="40 % - zvýraznenie6 11 2" xfId="7898"/>
    <cellStyle name="40 % - zvýraznenie6 11 2 2" xfId="31697"/>
    <cellStyle name="40 % - zvýraznenie6 11 3" xfId="7899"/>
    <cellStyle name="40 % - zvýraznenie6 11 3 2" xfId="31698"/>
    <cellStyle name="40 % - zvýraznenie6 11 4" xfId="31696"/>
    <cellStyle name="40 % - zvýraznenie6 12" xfId="7900"/>
    <cellStyle name="40 % - zvýraznenie6 12 2" xfId="31699"/>
    <cellStyle name="40 % - zvýraznenie6 2" xfId="7901"/>
    <cellStyle name="40 % - zvýraznenie6 2 10" xfId="7902"/>
    <cellStyle name="40 % - zvýraznenie6 2 10 2" xfId="31701"/>
    <cellStyle name="40 % - zvýraznenie6 2 11" xfId="31700"/>
    <cellStyle name="40 % - zvýraznenie6 2 2" xfId="7903"/>
    <cellStyle name="40 % - zvýraznenie6 2 2 10" xfId="31702"/>
    <cellStyle name="40 % - zvýraznenie6 2 2 2" xfId="7904"/>
    <cellStyle name="40 % - zvýraznenie6 2 2 2 2" xfId="7905"/>
    <cellStyle name="40 % - zvýraznenie6 2 2 2 2 2" xfId="7906"/>
    <cellStyle name="40 % - zvýraznenie6 2 2 2 2 2 2" xfId="7907"/>
    <cellStyle name="40 % - zvýraznenie6 2 2 2 2 2 2 2" xfId="7908"/>
    <cellStyle name="40 % - zvýraznenie6 2 2 2 2 2 2 2 2" xfId="7909"/>
    <cellStyle name="40 % - zvýraznenie6 2 2 2 2 2 2 2 2 2" xfId="31708"/>
    <cellStyle name="40 % - zvýraznenie6 2 2 2 2 2 2 2 3" xfId="7910"/>
    <cellStyle name="40 % - zvýraznenie6 2 2 2 2 2 2 2 3 2" xfId="31709"/>
    <cellStyle name="40 % - zvýraznenie6 2 2 2 2 2 2 2 4" xfId="31707"/>
    <cellStyle name="40 % - zvýraznenie6 2 2 2 2 2 2 3" xfId="7911"/>
    <cellStyle name="40 % - zvýraznenie6 2 2 2 2 2 2 3 2" xfId="31710"/>
    <cellStyle name="40 % - zvýraznenie6 2 2 2 2 2 2 4" xfId="7912"/>
    <cellStyle name="40 % - zvýraznenie6 2 2 2 2 2 2 4 2" xfId="31711"/>
    <cellStyle name="40 % - zvýraznenie6 2 2 2 2 2 2 5" xfId="31706"/>
    <cellStyle name="40 % - zvýraznenie6 2 2 2 2 2 3" xfId="7913"/>
    <cellStyle name="40 % - zvýraznenie6 2 2 2 2 2 3 2" xfId="7914"/>
    <cellStyle name="40 % - zvýraznenie6 2 2 2 2 2 3 2 2" xfId="31713"/>
    <cellStyle name="40 % - zvýraznenie6 2 2 2 2 2 3 3" xfId="7915"/>
    <cellStyle name="40 % - zvýraznenie6 2 2 2 2 2 3 3 2" xfId="31714"/>
    <cellStyle name="40 % - zvýraznenie6 2 2 2 2 2 3 4" xfId="31712"/>
    <cellStyle name="40 % - zvýraznenie6 2 2 2 2 2 4" xfId="7916"/>
    <cellStyle name="40 % - zvýraznenie6 2 2 2 2 2 4 2" xfId="31715"/>
    <cellStyle name="40 % - zvýraznenie6 2 2 2 2 2 5" xfId="7917"/>
    <cellStyle name="40 % - zvýraznenie6 2 2 2 2 2 5 2" xfId="31716"/>
    <cellStyle name="40 % - zvýraznenie6 2 2 2 2 2 6" xfId="31705"/>
    <cellStyle name="40 % - zvýraznenie6 2 2 2 2 3" xfId="7918"/>
    <cellStyle name="40 % - zvýraznenie6 2 2 2 2 3 2" xfId="7919"/>
    <cellStyle name="40 % - zvýraznenie6 2 2 2 2 3 2 2" xfId="7920"/>
    <cellStyle name="40 % - zvýraznenie6 2 2 2 2 3 2 2 2" xfId="31719"/>
    <cellStyle name="40 % - zvýraznenie6 2 2 2 2 3 2 3" xfId="7921"/>
    <cellStyle name="40 % - zvýraznenie6 2 2 2 2 3 2 3 2" xfId="31720"/>
    <cellStyle name="40 % - zvýraznenie6 2 2 2 2 3 2 4" xfId="31718"/>
    <cellStyle name="40 % - zvýraznenie6 2 2 2 2 3 3" xfId="7922"/>
    <cellStyle name="40 % - zvýraznenie6 2 2 2 2 3 3 2" xfId="31721"/>
    <cellStyle name="40 % - zvýraznenie6 2 2 2 2 3 4" xfId="7923"/>
    <cellStyle name="40 % - zvýraznenie6 2 2 2 2 3 4 2" xfId="31722"/>
    <cellStyle name="40 % - zvýraznenie6 2 2 2 2 3 5" xfId="31717"/>
    <cellStyle name="40 % - zvýraznenie6 2 2 2 2 4" xfId="7924"/>
    <cellStyle name="40 % - zvýraznenie6 2 2 2 2 4 2" xfId="7925"/>
    <cellStyle name="40 % - zvýraznenie6 2 2 2 2 4 2 2" xfId="7926"/>
    <cellStyle name="40 % - zvýraznenie6 2 2 2 2 4 2 2 2" xfId="31725"/>
    <cellStyle name="40 % - zvýraznenie6 2 2 2 2 4 2 3" xfId="7927"/>
    <cellStyle name="40 % - zvýraznenie6 2 2 2 2 4 2 3 2" xfId="31726"/>
    <cellStyle name="40 % - zvýraznenie6 2 2 2 2 4 2 4" xfId="31724"/>
    <cellStyle name="40 % - zvýraznenie6 2 2 2 2 4 3" xfId="7928"/>
    <cellStyle name="40 % - zvýraznenie6 2 2 2 2 4 3 2" xfId="31727"/>
    <cellStyle name="40 % - zvýraznenie6 2 2 2 2 4 4" xfId="7929"/>
    <cellStyle name="40 % - zvýraznenie6 2 2 2 2 4 4 2" xfId="31728"/>
    <cellStyle name="40 % - zvýraznenie6 2 2 2 2 4 5" xfId="31723"/>
    <cellStyle name="40 % - zvýraznenie6 2 2 2 2 5" xfId="7930"/>
    <cellStyle name="40 % - zvýraznenie6 2 2 2 2 5 2" xfId="7931"/>
    <cellStyle name="40 % - zvýraznenie6 2 2 2 2 5 2 2" xfId="31730"/>
    <cellStyle name="40 % - zvýraznenie6 2 2 2 2 5 3" xfId="7932"/>
    <cellStyle name="40 % - zvýraznenie6 2 2 2 2 5 3 2" xfId="31731"/>
    <cellStyle name="40 % - zvýraznenie6 2 2 2 2 5 4" xfId="31729"/>
    <cellStyle name="40 % - zvýraznenie6 2 2 2 2 6" xfId="7933"/>
    <cellStyle name="40 % - zvýraznenie6 2 2 2 2 6 2" xfId="31732"/>
    <cellStyle name="40 % - zvýraznenie6 2 2 2 2 7" xfId="7934"/>
    <cellStyle name="40 % - zvýraznenie6 2 2 2 2 7 2" xfId="31733"/>
    <cellStyle name="40 % - zvýraznenie6 2 2 2 2 8" xfId="31704"/>
    <cellStyle name="40 % - zvýraznenie6 2 2 2 3" xfId="7935"/>
    <cellStyle name="40 % - zvýraznenie6 2 2 2 3 2" xfId="7936"/>
    <cellStyle name="40 % - zvýraznenie6 2 2 2 3 2 2" xfId="7937"/>
    <cellStyle name="40 % - zvýraznenie6 2 2 2 3 2 2 2" xfId="7938"/>
    <cellStyle name="40 % - zvýraznenie6 2 2 2 3 2 2 2 2" xfId="31737"/>
    <cellStyle name="40 % - zvýraznenie6 2 2 2 3 2 2 3" xfId="7939"/>
    <cellStyle name="40 % - zvýraznenie6 2 2 2 3 2 2 3 2" xfId="31738"/>
    <cellStyle name="40 % - zvýraznenie6 2 2 2 3 2 2 4" xfId="31736"/>
    <cellStyle name="40 % - zvýraznenie6 2 2 2 3 2 3" xfId="7940"/>
    <cellStyle name="40 % - zvýraznenie6 2 2 2 3 2 3 2" xfId="31739"/>
    <cellStyle name="40 % - zvýraznenie6 2 2 2 3 2 4" xfId="7941"/>
    <cellStyle name="40 % - zvýraznenie6 2 2 2 3 2 4 2" xfId="31740"/>
    <cellStyle name="40 % - zvýraznenie6 2 2 2 3 2 5" xfId="31735"/>
    <cellStyle name="40 % - zvýraznenie6 2 2 2 3 3" xfId="7942"/>
    <cellStyle name="40 % - zvýraznenie6 2 2 2 3 3 2" xfId="7943"/>
    <cellStyle name="40 % - zvýraznenie6 2 2 2 3 3 2 2" xfId="31742"/>
    <cellStyle name="40 % - zvýraznenie6 2 2 2 3 3 3" xfId="7944"/>
    <cellStyle name="40 % - zvýraznenie6 2 2 2 3 3 3 2" xfId="31743"/>
    <cellStyle name="40 % - zvýraznenie6 2 2 2 3 3 4" xfId="31741"/>
    <cellStyle name="40 % - zvýraznenie6 2 2 2 3 4" xfId="7945"/>
    <cellStyle name="40 % - zvýraznenie6 2 2 2 3 4 2" xfId="31744"/>
    <cellStyle name="40 % - zvýraznenie6 2 2 2 3 5" xfId="7946"/>
    <cellStyle name="40 % - zvýraznenie6 2 2 2 3 5 2" xfId="31745"/>
    <cellStyle name="40 % - zvýraznenie6 2 2 2 3 6" xfId="31734"/>
    <cellStyle name="40 % - zvýraznenie6 2 2 2 4" xfId="7947"/>
    <cellStyle name="40 % - zvýraznenie6 2 2 2 4 2" xfId="7948"/>
    <cellStyle name="40 % - zvýraznenie6 2 2 2 4 2 2" xfId="7949"/>
    <cellStyle name="40 % - zvýraznenie6 2 2 2 4 2 2 2" xfId="31748"/>
    <cellStyle name="40 % - zvýraznenie6 2 2 2 4 2 3" xfId="7950"/>
    <cellStyle name="40 % - zvýraznenie6 2 2 2 4 2 3 2" xfId="31749"/>
    <cellStyle name="40 % - zvýraznenie6 2 2 2 4 2 4" xfId="31747"/>
    <cellStyle name="40 % - zvýraznenie6 2 2 2 4 3" xfId="7951"/>
    <cellStyle name="40 % - zvýraznenie6 2 2 2 4 3 2" xfId="31750"/>
    <cellStyle name="40 % - zvýraznenie6 2 2 2 4 4" xfId="7952"/>
    <cellStyle name="40 % - zvýraznenie6 2 2 2 4 4 2" xfId="31751"/>
    <cellStyle name="40 % - zvýraznenie6 2 2 2 4 5" xfId="31746"/>
    <cellStyle name="40 % - zvýraznenie6 2 2 2 5" xfId="7953"/>
    <cellStyle name="40 % - zvýraznenie6 2 2 2 5 2" xfId="7954"/>
    <cellStyle name="40 % - zvýraznenie6 2 2 2 5 2 2" xfId="7955"/>
    <cellStyle name="40 % - zvýraznenie6 2 2 2 5 2 2 2" xfId="31754"/>
    <cellStyle name="40 % - zvýraznenie6 2 2 2 5 2 3" xfId="7956"/>
    <cellStyle name="40 % - zvýraznenie6 2 2 2 5 2 3 2" xfId="31755"/>
    <cellStyle name="40 % - zvýraznenie6 2 2 2 5 2 4" xfId="31753"/>
    <cellStyle name="40 % - zvýraznenie6 2 2 2 5 3" xfId="7957"/>
    <cellStyle name="40 % - zvýraznenie6 2 2 2 5 3 2" xfId="31756"/>
    <cellStyle name="40 % - zvýraznenie6 2 2 2 5 4" xfId="7958"/>
    <cellStyle name="40 % - zvýraznenie6 2 2 2 5 4 2" xfId="31757"/>
    <cellStyle name="40 % - zvýraznenie6 2 2 2 5 5" xfId="31752"/>
    <cellStyle name="40 % - zvýraznenie6 2 2 2 6" xfId="7959"/>
    <cellStyle name="40 % - zvýraznenie6 2 2 2 6 2" xfId="7960"/>
    <cellStyle name="40 % - zvýraznenie6 2 2 2 6 2 2" xfId="31759"/>
    <cellStyle name="40 % - zvýraznenie6 2 2 2 6 3" xfId="7961"/>
    <cellStyle name="40 % - zvýraznenie6 2 2 2 6 3 2" xfId="31760"/>
    <cellStyle name="40 % - zvýraznenie6 2 2 2 6 4" xfId="31758"/>
    <cellStyle name="40 % - zvýraznenie6 2 2 2 7" xfId="7962"/>
    <cellStyle name="40 % - zvýraznenie6 2 2 2 7 2" xfId="31761"/>
    <cellStyle name="40 % - zvýraznenie6 2 2 2 8" xfId="7963"/>
    <cellStyle name="40 % - zvýraznenie6 2 2 2 8 2" xfId="31762"/>
    <cellStyle name="40 % - zvýraznenie6 2 2 2 9" xfId="31703"/>
    <cellStyle name="40 % - zvýraznenie6 2 2 3" xfId="7964"/>
    <cellStyle name="40 % - zvýraznenie6 2 2 3 2" xfId="7965"/>
    <cellStyle name="40 % - zvýraznenie6 2 2 3 2 2" xfId="7966"/>
    <cellStyle name="40 % - zvýraznenie6 2 2 3 2 2 2" xfId="7967"/>
    <cellStyle name="40 % - zvýraznenie6 2 2 3 2 2 2 2" xfId="7968"/>
    <cellStyle name="40 % - zvýraznenie6 2 2 3 2 2 2 2 2" xfId="31767"/>
    <cellStyle name="40 % - zvýraznenie6 2 2 3 2 2 2 3" xfId="7969"/>
    <cellStyle name="40 % - zvýraznenie6 2 2 3 2 2 2 3 2" xfId="31768"/>
    <cellStyle name="40 % - zvýraznenie6 2 2 3 2 2 2 4" xfId="31766"/>
    <cellStyle name="40 % - zvýraznenie6 2 2 3 2 2 3" xfId="7970"/>
    <cellStyle name="40 % - zvýraznenie6 2 2 3 2 2 3 2" xfId="31769"/>
    <cellStyle name="40 % - zvýraznenie6 2 2 3 2 2 4" xfId="7971"/>
    <cellStyle name="40 % - zvýraznenie6 2 2 3 2 2 4 2" xfId="31770"/>
    <cellStyle name="40 % - zvýraznenie6 2 2 3 2 2 5" xfId="31765"/>
    <cellStyle name="40 % - zvýraznenie6 2 2 3 2 3" xfId="7972"/>
    <cellStyle name="40 % - zvýraznenie6 2 2 3 2 3 2" xfId="7973"/>
    <cellStyle name="40 % - zvýraznenie6 2 2 3 2 3 2 2" xfId="31772"/>
    <cellStyle name="40 % - zvýraznenie6 2 2 3 2 3 3" xfId="7974"/>
    <cellStyle name="40 % - zvýraznenie6 2 2 3 2 3 3 2" xfId="31773"/>
    <cellStyle name="40 % - zvýraznenie6 2 2 3 2 3 4" xfId="31771"/>
    <cellStyle name="40 % - zvýraznenie6 2 2 3 2 4" xfId="7975"/>
    <cellStyle name="40 % - zvýraznenie6 2 2 3 2 4 2" xfId="31774"/>
    <cellStyle name="40 % - zvýraznenie6 2 2 3 2 5" xfId="7976"/>
    <cellStyle name="40 % - zvýraznenie6 2 2 3 2 5 2" xfId="31775"/>
    <cellStyle name="40 % - zvýraznenie6 2 2 3 2 6" xfId="31764"/>
    <cellStyle name="40 % - zvýraznenie6 2 2 3 3" xfId="7977"/>
    <cellStyle name="40 % - zvýraznenie6 2 2 3 3 2" xfId="7978"/>
    <cellStyle name="40 % - zvýraznenie6 2 2 3 3 2 2" xfId="7979"/>
    <cellStyle name="40 % - zvýraznenie6 2 2 3 3 2 2 2" xfId="31778"/>
    <cellStyle name="40 % - zvýraznenie6 2 2 3 3 2 3" xfId="7980"/>
    <cellStyle name="40 % - zvýraznenie6 2 2 3 3 2 3 2" xfId="31779"/>
    <cellStyle name="40 % - zvýraznenie6 2 2 3 3 2 4" xfId="31777"/>
    <cellStyle name="40 % - zvýraznenie6 2 2 3 3 3" xfId="7981"/>
    <cellStyle name="40 % - zvýraznenie6 2 2 3 3 3 2" xfId="31780"/>
    <cellStyle name="40 % - zvýraznenie6 2 2 3 3 4" xfId="7982"/>
    <cellStyle name="40 % - zvýraznenie6 2 2 3 3 4 2" xfId="31781"/>
    <cellStyle name="40 % - zvýraznenie6 2 2 3 3 5" xfId="31776"/>
    <cellStyle name="40 % - zvýraznenie6 2 2 3 4" xfId="7983"/>
    <cellStyle name="40 % - zvýraznenie6 2 2 3 4 2" xfId="7984"/>
    <cellStyle name="40 % - zvýraznenie6 2 2 3 4 2 2" xfId="7985"/>
    <cellStyle name="40 % - zvýraznenie6 2 2 3 4 2 2 2" xfId="31784"/>
    <cellStyle name="40 % - zvýraznenie6 2 2 3 4 2 3" xfId="7986"/>
    <cellStyle name="40 % - zvýraznenie6 2 2 3 4 2 3 2" xfId="31785"/>
    <cellStyle name="40 % - zvýraznenie6 2 2 3 4 2 4" xfId="31783"/>
    <cellStyle name="40 % - zvýraznenie6 2 2 3 4 3" xfId="7987"/>
    <cellStyle name="40 % - zvýraznenie6 2 2 3 4 3 2" xfId="31786"/>
    <cellStyle name="40 % - zvýraznenie6 2 2 3 4 4" xfId="7988"/>
    <cellStyle name="40 % - zvýraznenie6 2 2 3 4 4 2" xfId="31787"/>
    <cellStyle name="40 % - zvýraznenie6 2 2 3 4 5" xfId="31782"/>
    <cellStyle name="40 % - zvýraznenie6 2 2 3 5" xfId="7989"/>
    <cellStyle name="40 % - zvýraznenie6 2 2 3 5 2" xfId="7990"/>
    <cellStyle name="40 % - zvýraznenie6 2 2 3 5 2 2" xfId="31789"/>
    <cellStyle name="40 % - zvýraznenie6 2 2 3 5 3" xfId="7991"/>
    <cellStyle name="40 % - zvýraznenie6 2 2 3 5 3 2" xfId="31790"/>
    <cellStyle name="40 % - zvýraznenie6 2 2 3 5 4" xfId="31788"/>
    <cellStyle name="40 % - zvýraznenie6 2 2 3 6" xfId="7992"/>
    <cellStyle name="40 % - zvýraznenie6 2 2 3 6 2" xfId="31791"/>
    <cellStyle name="40 % - zvýraznenie6 2 2 3 7" xfId="7993"/>
    <cellStyle name="40 % - zvýraznenie6 2 2 3 7 2" xfId="31792"/>
    <cellStyle name="40 % - zvýraznenie6 2 2 3 8" xfId="31763"/>
    <cellStyle name="40 % - zvýraznenie6 2 2 4" xfId="7994"/>
    <cellStyle name="40 % - zvýraznenie6 2 2 4 2" xfId="7995"/>
    <cellStyle name="40 % - zvýraznenie6 2 2 4 2 2" xfId="7996"/>
    <cellStyle name="40 % - zvýraznenie6 2 2 4 2 2 2" xfId="7997"/>
    <cellStyle name="40 % - zvýraznenie6 2 2 4 2 2 2 2" xfId="31796"/>
    <cellStyle name="40 % - zvýraznenie6 2 2 4 2 2 3" xfId="7998"/>
    <cellStyle name="40 % - zvýraznenie6 2 2 4 2 2 3 2" xfId="31797"/>
    <cellStyle name="40 % - zvýraznenie6 2 2 4 2 2 4" xfId="31795"/>
    <cellStyle name="40 % - zvýraznenie6 2 2 4 2 3" xfId="7999"/>
    <cellStyle name="40 % - zvýraznenie6 2 2 4 2 3 2" xfId="31798"/>
    <cellStyle name="40 % - zvýraznenie6 2 2 4 2 4" xfId="8000"/>
    <cellStyle name="40 % - zvýraznenie6 2 2 4 2 4 2" xfId="31799"/>
    <cellStyle name="40 % - zvýraznenie6 2 2 4 2 5" xfId="31794"/>
    <cellStyle name="40 % - zvýraznenie6 2 2 4 3" xfId="8001"/>
    <cellStyle name="40 % - zvýraznenie6 2 2 4 3 2" xfId="8002"/>
    <cellStyle name="40 % - zvýraznenie6 2 2 4 3 2 2" xfId="31801"/>
    <cellStyle name="40 % - zvýraznenie6 2 2 4 3 3" xfId="8003"/>
    <cellStyle name="40 % - zvýraznenie6 2 2 4 3 3 2" xfId="31802"/>
    <cellStyle name="40 % - zvýraznenie6 2 2 4 3 4" xfId="31800"/>
    <cellStyle name="40 % - zvýraznenie6 2 2 4 4" xfId="8004"/>
    <cellStyle name="40 % - zvýraznenie6 2 2 4 4 2" xfId="31803"/>
    <cellStyle name="40 % - zvýraznenie6 2 2 4 5" xfId="8005"/>
    <cellStyle name="40 % - zvýraznenie6 2 2 4 5 2" xfId="31804"/>
    <cellStyle name="40 % - zvýraznenie6 2 2 4 6" xfId="31793"/>
    <cellStyle name="40 % - zvýraznenie6 2 2 5" xfId="8006"/>
    <cellStyle name="40 % - zvýraznenie6 2 2 5 2" xfId="8007"/>
    <cellStyle name="40 % - zvýraznenie6 2 2 5 2 2" xfId="8008"/>
    <cellStyle name="40 % - zvýraznenie6 2 2 5 2 2 2" xfId="31807"/>
    <cellStyle name="40 % - zvýraznenie6 2 2 5 2 3" xfId="8009"/>
    <cellStyle name="40 % - zvýraznenie6 2 2 5 2 3 2" xfId="31808"/>
    <cellStyle name="40 % - zvýraznenie6 2 2 5 2 4" xfId="31806"/>
    <cellStyle name="40 % - zvýraznenie6 2 2 5 3" xfId="8010"/>
    <cellStyle name="40 % - zvýraznenie6 2 2 5 3 2" xfId="31809"/>
    <cellStyle name="40 % - zvýraznenie6 2 2 5 4" xfId="8011"/>
    <cellStyle name="40 % - zvýraznenie6 2 2 5 4 2" xfId="31810"/>
    <cellStyle name="40 % - zvýraznenie6 2 2 5 5" xfId="31805"/>
    <cellStyle name="40 % - zvýraznenie6 2 2 6" xfId="8012"/>
    <cellStyle name="40 % - zvýraznenie6 2 2 6 2" xfId="8013"/>
    <cellStyle name="40 % - zvýraznenie6 2 2 6 2 2" xfId="8014"/>
    <cellStyle name="40 % - zvýraznenie6 2 2 6 2 2 2" xfId="31813"/>
    <cellStyle name="40 % - zvýraznenie6 2 2 6 2 3" xfId="8015"/>
    <cellStyle name="40 % - zvýraznenie6 2 2 6 2 3 2" xfId="31814"/>
    <cellStyle name="40 % - zvýraznenie6 2 2 6 2 4" xfId="31812"/>
    <cellStyle name="40 % - zvýraznenie6 2 2 6 3" xfId="8016"/>
    <cellStyle name="40 % - zvýraznenie6 2 2 6 3 2" xfId="31815"/>
    <cellStyle name="40 % - zvýraznenie6 2 2 6 4" xfId="8017"/>
    <cellStyle name="40 % - zvýraznenie6 2 2 6 4 2" xfId="31816"/>
    <cellStyle name="40 % - zvýraznenie6 2 2 6 5" xfId="31811"/>
    <cellStyle name="40 % - zvýraznenie6 2 2 7" xfId="8018"/>
    <cellStyle name="40 % - zvýraznenie6 2 2 7 2" xfId="8019"/>
    <cellStyle name="40 % - zvýraznenie6 2 2 7 2 2" xfId="31818"/>
    <cellStyle name="40 % - zvýraznenie6 2 2 7 3" xfId="8020"/>
    <cellStyle name="40 % - zvýraznenie6 2 2 7 3 2" xfId="31819"/>
    <cellStyle name="40 % - zvýraznenie6 2 2 7 4" xfId="31817"/>
    <cellStyle name="40 % - zvýraznenie6 2 2 8" xfId="8021"/>
    <cellStyle name="40 % - zvýraznenie6 2 2 8 2" xfId="31820"/>
    <cellStyle name="40 % - zvýraznenie6 2 2 9" xfId="8022"/>
    <cellStyle name="40 % - zvýraznenie6 2 2 9 2" xfId="31821"/>
    <cellStyle name="40 % - zvýraznenie6 2 3" xfId="8023"/>
    <cellStyle name="40 % - zvýraznenie6 2 3 2" xfId="8024"/>
    <cellStyle name="40 % - zvýraznenie6 2 3 2 2" xfId="8025"/>
    <cellStyle name="40 % - zvýraznenie6 2 3 2 2 2" xfId="8026"/>
    <cellStyle name="40 % - zvýraznenie6 2 3 2 2 2 2" xfId="8027"/>
    <cellStyle name="40 % - zvýraznenie6 2 3 2 2 2 2 2" xfId="8028"/>
    <cellStyle name="40 % - zvýraznenie6 2 3 2 2 2 2 2 2" xfId="31827"/>
    <cellStyle name="40 % - zvýraznenie6 2 3 2 2 2 2 3" xfId="8029"/>
    <cellStyle name="40 % - zvýraznenie6 2 3 2 2 2 2 3 2" xfId="31828"/>
    <cellStyle name="40 % - zvýraznenie6 2 3 2 2 2 2 4" xfId="31826"/>
    <cellStyle name="40 % - zvýraznenie6 2 3 2 2 2 3" xfId="8030"/>
    <cellStyle name="40 % - zvýraznenie6 2 3 2 2 2 3 2" xfId="31829"/>
    <cellStyle name="40 % - zvýraznenie6 2 3 2 2 2 4" xfId="8031"/>
    <cellStyle name="40 % - zvýraznenie6 2 3 2 2 2 4 2" xfId="31830"/>
    <cellStyle name="40 % - zvýraznenie6 2 3 2 2 2 5" xfId="31825"/>
    <cellStyle name="40 % - zvýraznenie6 2 3 2 2 3" xfId="8032"/>
    <cellStyle name="40 % - zvýraznenie6 2 3 2 2 3 2" xfId="8033"/>
    <cellStyle name="40 % - zvýraznenie6 2 3 2 2 3 2 2" xfId="31832"/>
    <cellStyle name="40 % - zvýraznenie6 2 3 2 2 3 3" xfId="8034"/>
    <cellStyle name="40 % - zvýraznenie6 2 3 2 2 3 3 2" xfId="31833"/>
    <cellStyle name="40 % - zvýraznenie6 2 3 2 2 3 4" xfId="31831"/>
    <cellStyle name="40 % - zvýraznenie6 2 3 2 2 4" xfId="8035"/>
    <cellStyle name="40 % - zvýraznenie6 2 3 2 2 4 2" xfId="31834"/>
    <cellStyle name="40 % - zvýraznenie6 2 3 2 2 5" xfId="8036"/>
    <cellStyle name="40 % - zvýraznenie6 2 3 2 2 5 2" xfId="31835"/>
    <cellStyle name="40 % - zvýraznenie6 2 3 2 2 6" xfId="31824"/>
    <cellStyle name="40 % - zvýraznenie6 2 3 2 3" xfId="8037"/>
    <cellStyle name="40 % - zvýraznenie6 2 3 2 3 2" xfId="8038"/>
    <cellStyle name="40 % - zvýraznenie6 2 3 2 3 2 2" xfId="8039"/>
    <cellStyle name="40 % - zvýraznenie6 2 3 2 3 2 2 2" xfId="31838"/>
    <cellStyle name="40 % - zvýraznenie6 2 3 2 3 2 3" xfId="8040"/>
    <cellStyle name="40 % - zvýraznenie6 2 3 2 3 2 3 2" xfId="31839"/>
    <cellStyle name="40 % - zvýraznenie6 2 3 2 3 2 4" xfId="31837"/>
    <cellStyle name="40 % - zvýraznenie6 2 3 2 3 3" xfId="8041"/>
    <cellStyle name="40 % - zvýraznenie6 2 3 2 3 3 2" xfId="31840"/>
    <cellStyle name="40 % - zvýraznenie6 2 3 2 3 4" xfId="8042"/>
    <cellStyle name="40 % - zvýraznenie6 2 3 2 3 4 2" xfId="31841"/>
    <cellStyle name="40 % - zvýraznenie6 2 3 2 3 5" xfId="31836"/>
    <cellStyle name="40 % - zvýraznenie6 2 3 2 4" xfId="8043"/>
    <cellStyle name="40 % - zvýraznenie6 2 3 2 4 2" xfId="8044"/>
    <cellStyle name="40 % - zvýraznenie6 2 3 2 4 2 2" xfId="8045"/>
    <cellStyle name="40 % - zvýraznenie6 2 3 2 4 2 2 2" xfId="31844"/>
    <cellStyle name="40 % - zvýraznenie6 2 3 2 4 2 3" xfId="8046"/>
    <cellStyle name="40 % - zvýraznenie6 2 3 2 4 2 3 2" xfId="31845"/>
    <cellStyle name="40 % - zvýraznenie6 2 3 2 4 2 4" xfId="31843"/>
    <cellStyle name="40 % - zvýraznenie6 2 3 2 4 3" xfId="8047"/>
    <cellStyle name="40 % - zvýraznenie6 2 3 2 4 3 2" xfId="31846"/>
    <cellStyle name="40 % - zvýraznenie6 2 3 2 4 4" xfId="8048"/>
    <cellStyle name="40 % - zvýraznenie6 2 3 2 4 4 2" xfId="31847"/>
    <cellStyle name="40 % - zvýraznenie6 2 3 2 4 5" xfId="31842"/>
    <cellStyle name="40 % - zvýraznenie6 2 3 2 5" xfId="8049"/>
    <cellStyle name="40 % - zvýraznenie6 2 3 2 5 2" xfId="8050"/>
    <cellStyle name="40 % - zvýraznenie6 2 3 2 5 2 2" xfId="31849"/>
    <cellStyle name="40 % - zvýraznenie6 2 3 2 5 3" xfId="8051"/>
    <cellStyle name="40 % - zvýraznenie6 2 3 2 5 3 2" xfId="31850"/>
    <cellStyle name="40 % - zvýraznenie6 2 3 2 5 4" xfId="31848"/>
    <cellStyle name="40 % - zvýraznenie6 2 3 2 6" xfId="8052"/>
    <cellStyle name="40 % - zvýraznenie6 2 3 2 6 2" xfId="31851"/>
    <cellStyle name="40 % - zvýraznenie6 2 3 2 7" xfId="8053"/>
    <cellStyle name="40 % - zvýraznenie6 2 3 2 7 2" xfId="31852"/>
    <cellStyle name="40 % - zvýraznenie6 2 3 2 8" xfId="31823"/>
    <cellStyle name="40 % - zvýraznenie6 2 3 3" xfId="8054"/>
    <cellStyle name="40 % - zvýraznenie6 2 3 3 2" xfId="8055"/>
    <cellStyle name="40 % - zvýraznenie6 2 3 3 2 2" xfId="8056"/>
    <cellStyle name="40 % - zvýraznenie6 2 3 3 2 2 2" xfId="8057"/>
    <cellStyle name="40 % - zvýraznenie6 2 3 3 2 2 2 2" xfId="31856"/>
    <cellStyle name="40 % - zvýraznenie6 2 3 3 2 2 3" xfId="8058"/>
    <cellStyle name="40 % - zvýraznenie6 2 3 3 2 2 3 2" xfId="31857"/>
    <cellStyle name="40 % - zvýraznenie6 2 3 3 2 2 4" xfId="31855"/>
    <cellStyle name="40 % - zvýraznenie6 2 3 3 2 3" xfId="8059"/>
    <cellStyle name="40 % - zvýraznenie6 2 3 3 2 3 2" xfId="31858"/>
    <cellStyle name="40 % - zvýraznenie6 2 3 3 2 4" xfId="8060"/>
    <cellStyle name="40 % - zvýraznenie6 2 3 3 2 4 2" xfId="31859"/>
    <cellStyle name="40 % - zvýraznenie6 2 3 3 2 5" xfId="31854"/>
    <cellStyle name="40 % - zvýraznenie6 2 3 3 3" xfId="8061"/>
    <cellStyle name="40 % - zvýraznenie6 2 3 3 3 2" xfId="8062"/>
    <cellStyle name="40 % - zvýraznenie6 2 3 3 3 2 2" xfId="31861"/>
    <cellStyle name="40 % - zvýraznenie6 2 3 3 3 3" xfId="8063"/>
    <cellStyle name="40 % - zvýraznenie6 2 3 3 3 3 2" xfId="31862"/>
    <cellStyle name="40 % - zvýraznenie6 2 3 3 3 4" xfId="31860"/>
    <cellStyle name="40 % - zvýraznenie6 2 3 3 4" xfId="8064"/>
    <cellStyle name="40 % - zvýraznenie6 2 3 3 4 2" xfId="31863"/>
    <cellStyle name="40 % - zvýraznenie6 2 3 3 5" xfId="8065"/>
    <cellStyle name="40 % - zvýraznenie6 2 3 3 5 2" xfId="31864"/>
    <cellStyle name="40 % - zvýraznenie6 2 3 3 6" xfId="31853"/>
    <cellStyle name="40 % - zvýraznenie6 2 3 4" xfId="8066"/>
    <cellStyle name="40 % - zvýraznenie6 2 3 4 2" xfId="8067"/>
    <cellStyle name="40 % - zvýraznenie6 2 3 4 2 2" xfId="8068"/>
    <cellStyle name="40 % - zvýraznenie6 2 3 4 2 2 2" xfId="31867"/>
    <cellStyle name="40 % - zvýraznenie6 2 3 4 2 3" xfId="8069"/>
    <cellStyle name="40 % - zvýraznenie6 2 3 4 2 3 2" xfId="31868"/>
    <cellStyle name="40 % - zvýraznenie6 2 3 4 2 4" xfId="31866"/>
    <cellStyle name="40 % - zvýraznenie6 2 3 4 3" xfId="8070"/>
    <cellStyle name="40 % - zvýraznenie6 2 3 4 3 2" xfId="31869"/>
    <cellStyle name="40 % - zvýraznenie6 2 3 4 4" xfId="8071"/>
    <cellStyle name="40 % - zvýraznenie6 2 3 4 4 2" xfId="31870"/>
    <cellStyle name="40 % - zvýraznenie6 2 3 4 5" xfId="31865"/>
    <cellStyle name="40 % - zvýraznenie6 2 3 5" xfId="8072"/>
    <cellStyle name="40 % - zvýraznenie6 2 3 5 2" xfId="8073"/>
    <cellStyle name="40 % - zvýraznenie6 2 3 5 2 2" xfId="8074"/>
    <cellStyle name="40 % - zvýraznenie6 2 3 5 2 2 2" xfId="31873"/>
    <cellStyle name="40 % - zvýraznenie6 2 3 5 2 3" xfId="8075"/>
    <cellStyle name="40 % - zvýraznenie6 2 3 5 2 3 2" xfId="31874"/>
    <cellStyle name="40 % - zvýraznenie6 2 3 5 2 4" xfId="31872"/>
    <cellStyle name="40 % - zvýraznenie6 2 3 5 3" xfId="8076"/>
    <cellStyle name="40 % - zvýraznenie6 2 3 5 3 2" xfId="31875"/>
    <cellStyle name="40 % - zvýraznenie6 2 3 5 4" xfId="8077"/>
    <cellStyle name="40 % - zvýraznenie6 2 3 5 4 2" xfId="31876"/>
    <cellStyle name="40 % - zvýraznenie6 2 3 5 5" xfId="31871"/>
    <cellStyle name="40 % - zvýraznenie6 2 3 6" xfId="8078"/>
    <cellStyle name="40 % - zvýraznenie6 2 3 6 2" xfId="8079"/>
    <cellStyle name="40 % - zvýraznenie6 2 3 6 2 2" xfId="31878"/>
    <cellStyle name="40 % - zvýraznenie6 2 3 6 3" xfId="8080"/>
    <cellStyle name="40 % - zvýraznenie6 2 3 6 3 2" xfId="31879"/>
    <cellStyle name="40 % - zvýraznenie6 2 3 6 4" xfId="31877"/>
    <cellStyle name="40 % - zvýraznenie6 2 3 7" xfId="8081"/>
    <cellStyle name="40 % - zvýraznenie6 2 3 7 2" xfId="31880"/>
    <cellStyle name="40 % - zvýraznenie6 2 3 8" xfId="8082"/>
    <cellStyle name="40 % - zvýraznenie6 2 3 8 2" xfId="31881"/>
    <cellStyle name="40 % - zvýraznenie6 2 3 9" xfId="31822"/>
    <cellStyle name="40 % - zvýraznenie6 2 4" xfId="8083"/>
    <cellStyle name="40 % - zvýraznenie6 2 4 2" xfId="8084"/>
    <cellStyle name="40 % - zvýraznenie6 2 4 2 2" xfId="8085"/>
    <cellStyle name="40 % - zvýraznenie6 2 4 2 2 2" xfId="8086"/>
    <cellStyle name="40 % - zvýraznenie6 2 4 2 2 2 2" xfId="8087"/>
    <cellStyle name="40 % - zvýraznenie6 2 4 2 2 2 2 2" xfId="31886"/>
    <cellStyle name="40 % - zvýraznenie6 2 4 2 2 2 3" xfId="8088"/>
    <cellStyle name="40 % - zvýraznenie6 2 4 2 2 2 3 2" xfId="31887"/>
    <cellStyle name="40 % - zvýraznenie6 2 4 2 2 2 4" xfId="31885"/>
    <cellStyle name="40 % - zvýraznenie6 2 4 2 2 3" xfId="8089"/>
    <cellStyle name="40 % - zvýraznenie6 2 4 2 2 3 2" xfId="31888"/>
    <cellStyle name="40 % - zvýraznenie6 2 4 2 2 4" xfId="8090"/>
    <cellStyle name="40 % - zvýraznenie6 2 4 2 2 4 2" xfId="31889"/>
    <cellStyle name="40 % - zvýraznenie6 2 4 2 2 5" xfId="31884"/>
    <cellStyle name="40 % - zvýraznenie6 2 4 2 3" xfId="8091"/>
    <cellStyle name="40 % - zvýraznenie6 2 4 2 3 2" xfId="8092"/>
    <cellStyle name="40 % - zvýraznenie6 2 4 2 3 2 2" xfId="31891"/>
    <cellStyle name="40 % - zvýraznenie6 2 4 2 3 3" xfId="8093"/>
    <cellStyle name="40 % - zvýraznenie6 2 4 2 3 3 2" xfId="31892"/>
    <cellStyle name="40 % - zvýraznenie6 2 4 2 3 4" xfId="31890"/>
    <cellStyle name="40 % - zvýraznenie6 2 4 2 4" xfId="8094"/>
    <cellStyle name="40 % - zvýraznenie6 2 4 2 4 2" xfId="31893"/>
    <cellStyle name="40 % - zvýraznenie6 2 4 2 5" xfId="8095"/>
    <cellStyle name="40 % - zvýraznenie6 2 4 2 5 2" xfId="31894"/>
    <cellStyle name="40 % - zvýraznenie6 2 4 2 6" xfId="31883"/>
    <cellStyle name="40 % - zvýraznenie6 2 4 3" xfId="8096"/>
    <cellStyle name="40 % - zvýraznenie6 2 4 3 2" xfId="8097"/>
    <cellStyle name="40 % - zvýraznenie6 2 4 3 2 2" xfId="8098"/>
    <cellStyle name="40 % - zvýraznenie6 2 4 3 2 2 2" xfId="31897"/>
    <cellStyle name="40 % - zvýraznenie6 2 4 3 2 3" xfId="8099"/>
    <cellStyle name="40 % - zvýraznenie6 2 4 3 2 3 2" xfId="31898"/>
    <cellStyle name="40 % - zvýraznenie6 2 4 3 2 4" xfId="31896"/>
    <cellStyle name="40 % - zvýraznenie6 2 4 3 3" xfId="8100"/>
    <cellStyle name="40 % - zvýraznenie6 2 4 3 3 2" xfId="31899"/>
    <cellStyle name="40 % - zvýraznenie6 2 4 3 4" xfId="8101"/>
    <cellStyle name="40 % - zvýraznenie6 2 4 3 4 2" xfId="31900"/>
    <cellStyle name="40 % - zvýraznenie6 2 4 3 5" xfId="31895"/>
    <cellStyle name="40 % - zvýraznenie6 2 4 4" xfId="8102"/>
    <cellStyle name="40 % - zvýraznenie6 2 4 4 2" xfId="8103"/>
    <cellStyle name="40 % - zvýraznenie6 2 4 4 2 2" xfId="8104"/>
    <cellStyle name="40 % - zvýraznenie6 2 4 4 2 2 2" xfId="31903"/>
    <cellStyle name="40 % - zvýraznenie6 2 4 4 2 3" xfId="8105"/>
    <cellStyle name="40 % - zvýraznenie6 2 4 4 2 3 2" xfId="31904"/>
    <cellStyle name="40 % - zvýraznenie6 2 4 4 2 4" xfId="31902"/>
    <cellStyle name="40 % - zvýraznenie6 2 4 4 3" xfId="8106"/>
    <cellStyle name="40 % - zvýraznenie6 2 4 4 3 2" xfId="31905"/>
    <cellStyle name="40 % - zvýraznenie6 2 4 4 4" xfId="8107"/>
    <cellStyle name="40 % - zvýraznenie6 2 4 4 4 2" xfId="31906"/>
    <cellStyle name="40 % - zvýraznenie6 2 4 4 5" xfId="31901"/>
    <cellStyle name="40 % - zvýraznenie6 2 4 5" xfId="8108"/>
    <cellStyle name="40 % - zvýraznenie6 2 4 5 2" xfId="8109"/>
    <cellStyle name="40 % - zvýraznenie6 2 4 5 2 2" xfId="31908"/>
    <cellStyle name="40 % - zvýraznenie6 2 4 5 3" xfId="8110"/>
    <cellStyle name="40 % - zvýraznenie6 2 4 5 3 2" xfId="31909"/>
    <cellStyle name="40 % - zvýraznenie6 2 4 5 4" xfId="31907"/>
    <cellStyle name="40 % - zvýraznenie6 2 4 6" xfId="8111"/>
    <cellStyle name="40 % - zvýraznenie6 2 4 6 2" xfId="31910"/>
    <cellStyle name="40 % - zvýraznenie6 2 4 7" xfId="8112"/>
    <cellStyle name="40 % - zvýraznenie6 2 4 7 2" xfId="31911"/>
    <cellStyle name="40 % - zvýraznenie6 2 4 8" xfId="31882"/>
    <cellStyle name="40 % - zvýraznenie6 2 5" xfId="8113"/>
    <cellStyle name="40 % - zvýraznenie6 2 5 2" xfId="8114"/>
    <cellStyle name="40 % - zvýraznenie6 2 5 2 2" xfId="8115"/>
    <cellStyle name="40 % - zvýraznenie6 2 5 2 2 2" xfId="8116"/>
    <cellStyle name="40 % - zvýraznenie6 2 5 2 2 2 2" xfId="31915"/>
    <cellStyle name="40 % - zvýraznenie6 2 5 2 2 3" xfId="8117"/>
    <cellStyle name="40 % - zvýraznenie6 2 5 2 2 3 2" xfId="31916"/>
    <cellStyle name="40 % - zvýraznenie6 2 5 2 2 4" xfId="31914"/>
    <cellStyle name="40 % - zvýraznenie6 2 5 2 3" xfId="8118"/>
    <cellStyle name="40 % - zvýraznenie6 2 5 2 3 2" xfId="31917"/>
    <cellStyle name="40 % - zvýraznenie6 2 5 2 4" xfId="8119"/>
    <cellStyle name="40 % - zvýraznenie6 2 5 2 4 2" xfId="31918"/>
    <cellStyle name="40 % - zvýraznenie6 2 5 2 5" xfId="31913"/>
    <cellStyle name="40 % - zvýraznenie6 2 5 3" xfId="8120"/>
    <cellStyle name="40 % - zvýraznenie6 2 5 3 2" xfId="8121"/>
    <cellStyle name="40 % - zvýraznenie6 2 5 3 2 2" xfId="31920"/>
    <cellStyle name="40 % - zvýraznenie6 2 5 3 3" xfId="8122"/>
    <cellStyle name="40 % - zvýraznenie6 2 5 3 3 2" xfId="31921"/>
    <cellStyle name="40 % - zvýraznenie6 2 5 3 4" xfId="31919"/>
    <cellStyle name="40 % - zvýraznenie6 2 5 4" xfId="8123"/>
    <cellStyle name="40 % - zvýraznenie6 2 5 4 2" xfId="31922"/>
    <cellStyle name="40 % - zvýraznenie6 2 5 5" xfId="8124"/>
    <cellStyle name="40 % - zvýraznenie6 2 5 5 2" xfId="31923"/>
    <cellStyle name="40 % - zvýraznenie6 2 5 6" xfId="31912"/>
    <cellStyle name="40 % - zvýraznenie6 2 6" xfId="8125"/>
    <cellStyle name="40 % - zvýraznenie6 2 6 2" xfId="8126"/>
    <cellStyle name="40 % - zvýraznenie6 2 6 2 2" xfId="8127"/>
    <cellStyle name="40 % - zvýraznenie6 2 6 2 2 2" xfId="31926"/>
    <cellStyle name="40 % - zvýraznenie6 2 6 2 3" xfId="8128"/>
    <cellStyle name="40 % - zvýraznenie6 2 6 2 3 2" xfId="31927"/>
    <cellStyle name="40 % - zvýraznenie6 2 6 2 4" xfId="31925"/>
    <cellStyle name="40 % - zvýraznenie6 2 6 3" xfId="8129"/>
    <cellStyle name="40 % - zvýraznenie6 2 6 3 2" xfId="31928"/>
    <cellStyle name="40 % - zvýraznenie6 2 6 4" xfId="8130"/>
    <cellStyle name="40 % - zvýraznenie6 2 6 4 2" xfId="31929"/>
    <cellStyle name="40 % - zvýraznenie6 2 6 5" xfId="31924"/>
    <cellStyle name="40 % - zvýraznenie6 2 7" xfId="8131"/>
    <cellStyle name="40 % - zvýraznenie6 2 7 2" xfId="8132"/>
    <cellStyle name="40 % - zvýraznenie6 2 7 2 2" xfId="8133"/>
    <cellStyle name="40 % - zvýraznenie6 2 7 2 2 2" xfId="31932"/>
    <cellStyle name="40 % - zvýraznenie6 2 7 2 3" xfId="8134"/>
    <cellStyle name="40 % - zvýraznenie6 2 7 2 3 2" xfId="31933"/>
    <cellStyle name="40 % - zvýraznenie6 2 7 2 4" xfId="31931"/>
    <cellStyle name="40 % - zvýraznenie6 2 7 3" xfId="8135"/>
    <cellStyle name="40 % - zvýraznenie6 2 7 3 2" xfId="31934"/>
    <cellStyle name="40 % - zvýraznenie6 2 7 4" xfId="8136"/>
    <cellStyle name="40 % - zvýraznenie6 2 7 4 2" xfId="31935"/>
    <cellStyle name="40 % - zvýraznenie6 2 7 5" xfId="31930"/>
    <cellStyle name="40 % - zvýraznenie6 2 8" xfId="8137"/>
    <cellStyle name="40 % - zvýraznenie6 2 8 2" xfId="8138"/>
    <cellStyle name="40 % - zvýraznenie6 2 8 2 2" xfId="31937"/>
    <cellStyle name="40 % - zvýraznenie6 2 8 3" xfId="8139"/>
    <cellStyle name="40 % - zvýraznenie6 2 8 3 2" xfId="31938"/>
    <cellStyle name="40 % - zvýraznenie6 2 8 4" xfId="31936"/>
    <cellStyle name="40 % - zvýraznenie6 2 9" xfId="8140"/>
    <cellStyle name="40 % - zvýraznenie6 2 9 2" xfId="31939"/>
    <cellStyle name="40 % - zvýraznenie6 3" xfId="8141"/>
    <cellStyle name="40 % - zvýraznenie6 3 10" xfId="8142"/>
    <cellStyle name="40 % - zvýraznenie6 3 10 2" xfId="31941"/>
    <cellStyle name="40 % - zvýraznenie6 3 11" xfId="31940"/>
    <cellStyle name="40 % - zvýraznenie6 3 2" xfId="8143"/>
    <cellStyle name="40 % - zvýraznenie6 3 2 10" xfId="31942"/>
    <cellStyle name="40 % - zvýraznenie6 3 2 2" xfId="8144"/>
    <cellStyle name="40 % - zvýraznenie6 3 2 2 2" xfId="8145"/>
    <cellStyle name="40 % - zvýraznenie6 3 2 2 2 2" xfId="8146"/>
    <cellStyle name="40 % - zvýraznenie6 3 2 2 2 2 2" xfId="8147"/>
    <cellStyle name="40 % - zvýraznenie6 3 2 2 2 2 2 2" xfId="8148"/>
    <cellStyle name="40 % - zvýraznenie6 3 2 2 2 2 2 2 2" xfId="8149"/>
    <cellStyle name="40 % - zvýraznenie6 3 2 2 2 2 2 2 2 2" xfId="31948"/>
    <cellStyle name="40 % - zvýraznenie6 3 2 2 2 2 2 2 3" xfId="8150"/>
    <cellStyle name="40 % - zvýraznenie6 3 2 2 2 2 2 2 3 2" xfId="31949"/>
    <cellStyle name="40 % - zvýraznenie6 3 2 2 2 2 2 2 4" xfId="31947"/>
    <cellStyle name="40 % - zvýraznenie6 3 2 2 2 2 2 3" xfId="8151"/>
    <cellStyle name="40 % - zvýraznenie6 3 2 2 2 2 2 3 2" xfId="31950"/>
    <cellStyle name="40 % - zvýraznenie6 3 2 2 2 2 2 4" xfId="8152"/>
    <cellStyle name="40 % - zvýraznenie6 3 2 2 2 2 2 4 2" xfId="31951"/>
    <cellStyle name="40 % - zvýraznenie6 3 2 2 2 2 2 5" xfId="31946"/>
    <cellStyle name="40 % - zvýraznenie6 3 2 2 2 2 3" xfId="8153"/>
    <cellStyle name="40 % - zvýraznenie6 3 2 2 2 2 3 2" xfId="8154"/>
    <cellStyle name="40 % - zvýraznenie6 3 2 2 2 2 3 2 2" xfId="31953"/>
    <cellStyle name="40 % - zvýraznenie6 3 2 2 2 2 3 3" xfId="8155"/>
    <cellStyle name="40 % - zvýraznenie6 3 2 2 2 2 3 3 2" xfId="31954"/>
    <cellStyle name="40 % - zvýraznenie6 3 2 2 2 2 3 4" xfId="31952"/>
    <cellStyle name="40 % - zvýraznenie6 3 2 2 2 2 4" xfId="8156"/>
    <cellStyle name="40 % - zvýraznenie6 3 2 2 2 2 4 2" xfId="31955"/>
    <cellStyle name="40 % - zvýraznenie6 3 2 2 2 2 5" xfId="8157"/>
    <cellStyle name="40 % - zvýraznenie6 3 2 2 2 2 5 2" xfId="31956"/>
    <cellStyle name="40 % - zvýraznenie6 3 2 2 2 2 6" xfId="31945"/>
    <cellStyle name="40 % - zvýraznenie6 3 2 2 2 3" xfId="8158"/>
    <cellStyle name="40 % - zvýraznenie6 3 2 2 2 3 2" xfId="8159"/>
    <cellStyle name="40 % - zvýraznenie6 3 2 2 2 3 2 2" xfId="8160"/>
    <cellStyle name="40 % - zvýraznenie6 3 2 2 2 3 2 2 2" xfId="31959"/>
    <cellStyle name="40 % - zvýraznenie6 3 2 2 2 3 2 3" xfId="8161"/>
    <cellStyle name="40 % - zvýraznenie6 3 2 2 2 3 2 3 2" xfId="31960"/>
    <cellStyle name="40 % - zvýraznenie6 3 2 2 2 3 2 4" xfId="31958"/>
    <cellStyle name="40 % - zvýraznenie6 3 2 2 2 3 3" xfId="8162"/>
    <cellStyle name="40 % - zvýraznenie6 3 2 2 2 3 3 2" xfId="31961"/>
    <cellStyle name="40 % - zvýraznenie6 3 2 2 2 3 4" xfId="8163"/>
    <cellStyle name="40 % - zvýraznenie6 3 2 2 2 3 4 2" xfId="31962"/>
    <cellStyle name="40 % - zvýraznenie6 3 2 2 2 3 5" xfId="31957"/>
    <cellStyle name="40 % - zvýraznenie6 3 2 2 2 4" xfId="8164"/>
    <cellStyle name="40 % - zvýraznenie6 3 2 2 2 4 2" xfId="8165"/>
    <cellStyle name="40 % - zvýraznenie6 3 2 2 2 4 2 2" xfId="8166"/>
    <cellStyle name="40 % - zvýraznenie6 3 2 2 2 4 2 2 2" xfId="31965"/>
    <cellStyle name="40 % - zvýraznenie6 3 2 2 2 4 2 3" xfId="8167"/>
    <cellStyle name="40 % - zvýraznenie6 3 2 2 2 4 2 3 2" xfId="31966"/>
    <cellStyle name="40 % - zvýraznenie6 3 2 2 2 4 2 4" xfId="31964"/>
    <cellStyle name="40 % - zvýraznenie6 3 2 2 2 4 3" xfId="8168"/>
    <cellStyle name="40 % - zvýraznenie6 3 2 2 2 4 3 2" xfId="31967"/>
    <cellStyle name="40 % - zvýraznenie6 3 2 2 2 4 4" xfId="8169"/>
    <cellStyle name="40 % - zvýraznenie6 3 2 2 2 4 4 2" xfId="31968"/>
    <cellStyle name="40 % - zvýraznenie6 3 2 2 2 4 5" xfId="31963"/>
    <cellStyle name="40 % - zvýraznenie6 3 2 2 2 5" xfId="8170"/>
    <cellStyle name="40 % - zvýraznenie6 3 2 2 2 5 2" xfId="8171"/>
    <cellStyle name="40 % - zvýraznenie6 3 2 2 2 5 2 2" xfId="31970"/>
    <cellStyle name="40 % - zvýraznenie6 3 2 2 2 5 3" xfId="8172"/>
    <cellStyle name="40 % - zvýraznenie6 3 2 2 2 5 3 2" xfId="31971"/>
    <cellStyle name="40 % - zvýraznenie6 3 2 2 2 5 4" xfId="31969"/>
    <cellStyle name="40 % - zvýraznenie6 3 2 2 2 6" xfId="8173"/>
    <cellStyle name="40 % - zvýraznenie6 3 2 2 2 6 2" xfId="31972"/>
    <cellStyle name="40 % - zvýraznenie6 3 2 2 2 7" xfId="8174"/>
    <cellStyle name="40 % - zvýraznenie6 3 2 2 2 7 2" xfId="31973"/>
    <cellStyle name="40 % - zvýraznenie6 3 2 2 2 8" xfId="31944"/>
    <cellStyle name="40 % - zvýraznenie6 3 2 2 3" xfId="8175"/>
    <cellStyle name="40 % - zvýraznenie6 3 2 2 3 2" xfId="8176"/>
    <cellStyle name="40 % - zvýraznenie6 3 2 2 3 2 2" xfId="8177"/>
    <cellStyle name="40 % - zvýraznenie6 3 2 2 3 2 2 2" xfId="8178"/>
    <cellStyle name="40 % - zvýraznenie6 3 2 2 3 2 2 2 2" xfId="31977"/>
    <cellStyle name="40 % - zvýraznenie6 3 2 2 3 2 2 3" xfId="8179"/>
    <cellStyle name="40 % - zvýraznenie6 3 2 2 3 2 2 3 2" xfId="31978"/>
    <cellStyle name="40 % - zvýraznenie6 3 2 2 3 2 2 4" xfId="31976"/>
    <cellStyle name="40 % - zvýraznenie6 3 2 2 3 2 3" xfId="8180"/>
    <cellStyle name="40 % - zvýraznenie6 3 2 2 3 2 3 2" xfId="31979"/>
    <cellStyle name="40 % - zvýraznenie6 3 2 2 3 2 4" xfId="8181"/>
    <cellStyle name="40 % - zvýraznenie6 3 2 2 3 2 4 2" xfId="31980"/>
    <cellStyle name="40 % - zvýraznenie6 3 2 2 3 2 5" xfId="31975"/>
    <cellStyle name="40 % - zvýraznenie6 3 2 2 3 3" xfId="8182"/>
    <cellStyle name="40 % - zvýraznenie6 3 2 2 3 3 2" xfId="8183"/>
    <cellStyle name="40 % - zvýraznenie6 3 2 2 3 3 2 2" xfId="31982"/>
    <cellStyle name="40 % - zvýraznenie6 3 2 2 3 3 3" xfId="8184"/>
    <cellStyle name="40 % - zvýraznenie6 3 2 2 3 3 3 2" xfId="31983"/>
    <cellStyle name="40 % - zvýraznenie6 3 2 2 3 3 4" xfId="31981"/>
    <cellStyle name="40 % - zvýraznenie6 3 2 2 3 4" xfId="8185"/>
    <cellStyle name="40 % - zvýraznenie6 3 2 2 3 4 2" xfId="31984"/>
    <cellStyle name="40 % - zvýraznenie6 3 2 2 3 5" xfId="8186"/>
    <cellStyle name="40 % - zvýraznenie6 3 2 2 3 5 2" xfId="31985"/>
    <cellStyle name="40 % - zvýraznenie6 3 2 2 3 6" xfId="31974"/>
    <cellStyle name="40 % - zvýraznenie6 3 2 2 4" xfId="8187"/>
    <cellStyle name="40 % - zvýraznenie6 3 2 2 4 2" xfId="8188"/>
    <cellStyle name="40 % - zvýraznenie6 3 2 2 4 2 2" xfId="8189"/>
    <cellStyle name="40 % - zvýraznenie6 3 2 2 4 2 2 2" xfId="31988"/>
    <cellStyle name="40 % - zvýraznenie6 3 2 2 4 2 3" xfId="8190"/>
    <cellStyle name="40 % - zvýraznenie6 3 2 2 4 2 3 2" xfId="31989"/>
    <cellStyle name="40 % - zvýraznenie6 3 2 2 4 2 4" xfId="31987"/>
    <cellStyle name="40 % - zvýraznenie6 3 2 2 4 3" xfId="8191"/>
    <cellStyle name="40 % - zvýraznenie6 3 2 2 4 3 2" xfId="31990"/>
    <cellStyle name="40 % - zvýraznenie6 3 2 2 4 4" xfId="8192"/>
    <cellStyle name="40 % - zvýraznenie6 3 2 2 4 4 2" xfId="31991"/>
    <cellStyle name="40 % - zvýraznenie6 3 2 2 4 5" xfId="31986"/>
    <cellStyle name="40 % - zvýraznenie6 3 2 2 5" xfId="8193"/>
    <cellStyle name="40 % - zvýraznenie6 3 2 2 5 2" xfId="8194"/>
    <cellStyle name="40 % - zvýraznenie6 3 2 2 5 2 2" xfId="8195"/>
    <cellStyle name="40 % - zvýraznenie6 3 2 2 5 2 2 2" xfId="31994"/>
    <cellStyle name="40 % - zvýraznenie6 3 2 2 5 2 3" xfId="8196"/>
    <cellStyle name="40 % - zvýraznenie6 3 2 2 5 2 3 2" xfId="31995"/>
    <cellStyle name="40 % - zvýraznenie6 3 2 2 5 2 4" xfId="31993"/>
    <cellStyle name="40 % - zvýraznenie6 3 2 2 5 3" xfId="8197"/>
    <cellStyle name="40 % - zvýraznenie6 3 2 2 5 3 2" xfId="31996"/>
    <cellStyle name="40 % - zvýraznenie6 3 2 2 5 4" xfId="8198"/>
    <cellStyle name="40 % - zvýraznenie6 3 2 2 5 4 2" xfId="31997"/>
    <cellStyle name="40 % - zvýraznenie6 3 2 2 5 5" xfId="31992"/>
    <cellStyle name="40 % - zvýraznenie6 3 2 2 6" xfId="8199"/>
    <cellStyle name="40 % - zvýraznenie6 3 2 2 6 2" xfId="8200"/>
    <cellStyle name="40 % - zvýraznenie6 3 2 2 6 2 2" xfId="31999"/>
    <cellStyle name="40 % - zvýraznenie6 3 2 2 6 3" xfId="8201"/>
    <cellStyle name="40 % - zvýraznenie6 3 2 2 6 3 2" xfId="32000"/>
    <cellStyle name="40 % - zvýraznenie6 3 2 2 6 4" xfId="31998"/>
    <cellStyle name="40 % - zvýraznenie6 3 2 2 7" xfId="8202"/>
    <cellStyle name="40 % - zvýraznenie6 3 2 2 7 2" xfId="32001"/>
    <cellStyle name="40 % - zvýraznenie6 3 2 2 8" xfId="8203"/>
    <cellStyle name="40 % - zvýraznenie6 3 2 2 8 2" xfId="32002"/>
    <cellStyle name="40 % - zvýraznenie6 3 2 2 9" xfId="31943"/>
    <cellStyle name="40 % - zvýraznenie6 3 2 3" xfId="8204"/>
    <cellStyle name="40 % - zvýraznenie6 3 2 3 2" xfId="8205"/>
    <cellStyle name="40 % - zvýraznenie6 3 2 3 2 2" xfId="8206"/>
    <cellStyle name="40 % - zvýraznenie6 3 2 3 2 2 2" xfId="8207"/>
    <cellStyle name="40 % - zvýraznenie6 3 2 3 2 2 2 2" xfId="8208"/>
    <cellStyle name="40 % - zvýraznenie6 3 2 3 2 2 2 2 2" xfId="32007"/>
    <cellStyle name="40 % - zvýraznenie6 3 2 3 2 2 2 3" xfId="8209"/>
    <cellStyle name="40 % - zvýraznenie6 3 2 3 2 2 2 3 2" xfId="32008"/>
    <cellStyle name="40 % - zvýraznenie6 3 2 3 2 2 2 4" xfId="32006"/>
    <cellStyle name="40 % - zvýraznenie6 3 2 3 2 2 3" xfId="8210"/>
    <cellStyle name="40 % - zvýraznenie6 3 2 3 2 2 3 2" xfId="32009"/>
    <cellStyle name="40 % - zvýraznenie6 3 2 3 2 2 4" xfId="8211"/>
    <cellStyle name="40 % - zvýraznenie6 3 2 3 2 2 4 2" xfId="32010"/>
    <cellStyle name="40 % - zvýraznenie6 3 2 3 2 2 5" xfId="32005"/>
    <cellStyle name="40 % - zvýraznenie6 3 2 3 2 3" xfId="8212"/>
    <cellStyle name="40 % - zvýraznenie6 3 2 3 2 3 2" xfId="8213"/>
    <cellStyle name="40 % - zvýraznenie6 3 2 3 2 3 2 2" xfId="32012"/>
    <cellStyle name="40 % - zvýraznenie6 3 2 3 2 3 3" xfId="8214"/>
    <cellStyle name="40 % - zvýraznenie6 3 2 3 2 3 3 2" xfId="32013"/>
    <cellStyle name="40 % - zvýraznenie6 3 2 3 2 3 4" xfId="32011"/>
    <cellStyle name="40 % - zvýraznenie6 3 2 3 2 4" xfId="8215"/>
    <cellStyle name="40 % - zvýraznenie6 3 2 3 2 4 2" xfId="32014"/>
    <cellStyle name="40 % - zvýraznenie6 3 2 3 2 5" xfId="8216"/>
    <cellStyle name="40 % - zvýraznenie6 3 2 3 2 5 2" xfId="32015"/>
    <cellStyle name="40 % - zvýraznenie6 3 2 3 2 6" xfId="32004"/>
    <cellStyle name="40 % - zvýraznenie6 3 2 3 3" xfId="8217"/>
    <cellStyle name="40 % - zvýraznenie6 3 2 3 3 2" xfId="8218"/>
    <cellStyle name="40 % - zvýraznenie6 3 2 3 3 2 2" xfId="8219"/>
    <cellStyle name="40 % - zvýraznenie6 3 2 3 3 2 2 2" xfId="32018"/>
    <cellStyle name="40 % - zvýraznenie6 3 2 3 3 2 3" xfId="8220"/>
    <cellStyle name="40 % - zvýraznenie6 3 2 3 3 2 3 2" xfId="32019"/>
    <cellStyle name="40 % - zvýraznenie6 3 2 3 3 2 4" xfId="32017"/>
    <cellStyle name="40 % - zvýraznenie6 3 2 3 3 3" xfId="8221"/>
    <cellStyle name="40 % - zvýraznenie6 3 2 3 3 3 2" xfId="32020"/>
    <cellStyle name="40 % - zvýraznenie6 3 2 3 3 4" xfId="8222"/>
    <cellStyle name="40 % - zvýraznenie6 3 2 3 3 4 2" xfId="32021"/>
    <cellStyle name="40 % - zvýraznenie6 3 2 3 3 5" xfId="32016"/>
    <cellStyle name="40 % - zvýraznenie6 3 2 3 4" xfId="8223"/>
    <cellStyle name="40 % - zvýraznenie6 3 2 3 4 2" xfId="8224"/>
    <cellStyle name="40 % - zvýraznenie6 3 2 3 4 2 2" xfId="8225"/>
    <cellStyle name="40 % - zvýraznenie6 3 2 3 4 2 2 2" xfId="32024"/>
    <cellStyle name="40 % - zvýraznenie6 3 2 3 4 2 3" xfId="8226"/>
    <cellStyle name="40 % - zvýraznenie6 3 2 3 4 2 3 2" xfId="32025"/>
    <cellStyle name="40 % - zvýraznenie6 3 2 3 4 2 4" xfId="32023"/>
    <cellStyle name="40 % - zvýraznenie6 3 2 3 4 3" xfId="8227"/>
    <cellStyle name="40 % - zvýraznenie6 3 2 3 4 3 2" xfId="32026"/>
    <cellStyle name="40 % - zvýraznenie6 3 2 3 4 4" xfId="8228"/>
    <cellStyle name="40 % - zvýraznenie6 3 2 3 4 4 2" xfId="32027"/>
    <cellStyle name="40 % - zvýraznenie6 3 2 3 4 5" xfId="32022"/>
    <cellStyle name="40 % - zvýraznenie6 3 2 3 5" xfId="8229"/>
    <cellStyle name="40 % - zvýraznenie6 3 2 3 5 2" xfId="8230"/>
    <cellStyle name="40 % - zvýraznenie6 3 2 3 5 2 2" xfId="32029"/>
    <cellStyle name="40 % - zvýraznenie6 3 2 3 5 3" xfId="8231"/>
    <cellStyle name="40 % - zvýraznenie6 3 2 3 5 3 2" xfId="32030"/>
    <cellStyle name="40 % - zvýraznenie6 3 2 3 5 4" xfId="32028"/>
    <cellStyle name="40 % - zvýraznenie6 3 2 3 6" xfId="8232"/>
    <cellStyle name="40 % - zvýraznenie6 3 2 3 6 2" xfId="32031"/>
    <cellStyle name="40 % - zvýraznenie6 3 2 3 7" xfId="8233"/>
    <cellStyle name="40 % - zvýraznenie6 3 2 3 7 2" xfId="32032"/>
    <cellStyle name="40 % - zvýraznenie6 3 2 3 8" xfId="32003"/>
    <cellStyle name="40 % - zvýraznenie6 3 2 4" xfId="8234"/>
    <cellStyle name="40 % - zvýraznenie6 3 2 4 2" xfId="8235"/>
    <cellStyle name="40 % - zvýraznenie6 3 2 4 2 2" xfId="8236"/>
    <cellStyle name="40 % - zvýraznenie6 3 2 4 2 2 2" xfId="8237"/>
    <cellStyle name="40 % - zvýraznenie6 3 2 4 2 2 2 2" xfId="32036"/>
    <cellStyle name="40 % - zvýraznenie6 3 2 4 2 2 3" xfId="8238"/>
    <cellStyle name="40 % - zvýraznenie6 3 2 4 2 2 3 2" xfId="32037"/>
    <cellStyle name="40 % - zvýraznenie6 3 2 4 2 2 4" xfId="32035"/>
    <cellStyle name="40 % - zvýraznenie6 3 2 4 2 3" xfId="8239"/>
    <cellStyle name="40 % - zvýraznenie6 3 2 4 2 3 2" xfId="32038"/>
    <cellStyle name="40 % - zvýraznenie6 3 2 4 2 4" xfId="8240"/>
    <cellStyle name="40 % - zvýraznenie6 3 2 4 2 4 2" xfId="32039"/>
    <cellStyle name="40 % - zvýraznenie6 3 2 4 2 5" xfId="32034"/>
    <cellStyle name="40 % - zvýraznenie6 3 2 4 3" xfId="8241"/>
    <cellStyle name="40 % - zvýraznenie6 3 2 4 3 2" xfId="8242"/>
    <cellStyle name="40 % - zvýraznenie6 3 2 4 3 2 2" xfId="32041"/>
    <cellStyle name="40 % - zvýraznenie6 3 2 4 3 3" xfId="8243"/>
    <cellStyle name="40 % - zvýraznenie6 3 2 4 3 3 2" xfId="32042"/>
    <cellStyle name="40 % - zvýraznenie6 3 2 4 3 4" xfId="32040"/>
    <cellStyle name="40 % - zvýraznenie6 3 2 4 4" xfId="8244"/>
    <cellStyle name="40 % - zvýraznenie6 3 2 4 4 2" xfId="32043"/>
    <cellStyle name="40 % - zvýraznenie6 3 2 4 5" xfId="8245"/>
    <cellStyle name="40 % - zvýraznenie6 3 2 4 5 2" xfId="32044"/>
    <cellStyle name="40 % - zvýraznenie6 3 2 4 6" xfId="32033"/>
    <cellStyle name="40 % - zvýraznenie6 3 2 5" xfId="8246"/>
    <cellStyle name="40 % - zvýraznenie6 3 2 5 2" xfId="8247"/>
    <cellStyle name="40 % - zvýraznenie6 3 2 5 2 2" xfId="8248"/>
    <cellStyle name="40 % - zvýraznenie6 3 2 5 2 2 2" xfId="32047"/>
    <cellStyle name="40 % - zvýraznenie6 3 2 5 2 3" xfId="8249"/>
    <cellStyle name="40 % - zvýraznenie6 3 2 5 2 3 2" xfId="32048"/>
    <cellStyle name="40 % - zvýraznenie6 3 2 5 2 4" xfId="32046"/>
    <cellStyle name="40 % - zvýraznenie6 3 2 5 3" xfId="8250"/>
    <cellStyle name="40 % - zvýraznenie6 3 2 5 3 2" xfId="32049"/>
    <cellStyle name="40 % - zvýraznenie6 3 2 5 4" xfId="8251"/>
    <cellStyle name="40 % - zvýraznenie6 3 2 5 4 2" xfId="32050"/>
    <cellStyle name="40 % - zvýraznenie6 3 2 5 5" xfId="32045"/>
    <cellStyle name="40 % - zvýraznenie6 3 2 6" xfId="8252"/>
    <cellStyle name="40 % - zvýraznenie6 3 2 6 2" xfId="8253"/>
    <cellStyle name="40 % - zvýraznenie6 3 2 6 2 2" xfId="8254"/>
    <cellStyle name="40 % - zvýraznenie6 3 2 6 2 2 2" xfId="32053"/>
    <cellStyle name="40 % - zvýraznenie6 3 2 6 2 3" xfId="8255"/>
    <cellStyle name="40 % - zvýraznenie6 3 2 6 2 3 2" xfId="32054"/>
    <cellStyle name="40 % - zvýraznenie6 3 2 6 2 4" xfId="32052"/>
    <cellStyle name="40 % - zvýraznenie6 3 2 6 3" xfId="8256"/>
    <cellStyle name="40 % - zvýraznenie6 3 2 6 3 2" xfId="32055"/>
    <cellStyle name="40 % - zvýraznenie6 3 2 6 4" xfId="8257"/>
    <cellStyle name="40 % - zvýraznenie6 3 2 6 4 2" xfId="32056"/>
    <cellStyle name="40 % - zvýraznenie6 3 2 6 5" xfId="32051"/>
    <cellStyle name="40 % - zvýraznenie6 3 2 7" xfId="8258"/>
    <cellStyle name="40 % - zvýraznenie6 3 2 7 2" xfId="8259"/>
    <cellStyle name="40 % - zvýraznenie6 3 2 7 2 2" xfId="32058"/>
    <cellStyle name="40 % - zvýraznenie6 3 2 7 3" xfId="8260"/>
    <cellStyle name="40 % - zvýraznenie6 3 2 7 3 2" xfId="32059"/>
    <cellStyle name="40 % - zvýraznenie6 3 2 7 4" xfId="32057"/>
    <cellStyle name="40 % - zvýraznenie6 3 2 8" xfId="8261"/>
    <cellStyle name="40 % - zvýraznenie6 3 2 8 2" xfId="32060"/>
    <cellStyle name="40 % - zvýraznenie6 3 2 9" xfId="8262"/>
    <cellStyle name="40 % - zvýraznenie6 3 2 9 2" xfId="32061"/>
    <cellStyle name="40 % - zvýraznenie6 3 3" xfId="8263"/>
    <cellStyle name="40 % - zvýraznenie6 3 3 2" xfId="8264"/>
    <cellStyle name="40 % - zvýraznenie6 3 3 2 2" xfId="8265"/>
    <cellStyle name="40 % - zvýraznenie6 3 3 2 2 2" xfId="8266"/>
    <cellStyle name="40 % - zvýraznenie6 3 3 2 2 2 2" xfId="8267"/>
    <cellStyle name="40 % - zvýraznenie6 3 3 2 2 2 2 2" xfId="8268"/>
    <cellStyle name="40 % - zvýraznenie6 3 3 2 2 2 2 2 2" xfId="32067"/>
    <cellStyle name="40 % - zvýraznenie6 3 3 2 2 2 2 3" xfId="8269"/>
    <cellStyle name="40 % - zvýraznenie6 3 3 2 2 2 2 3 2" xfId="32068"/>
    <cellStyle name="40 % - zvýraznenie6 3 3 2 2 2 2 4" xfId="32066"/>
    <cellStyle name="40 % - zvýraznenie6 3 3 2 2 2 3" xfId="8270"/>
    <cellStyle name="40 % - zvýraznenie6 3 3 2 2 2 3 2" xfId="32069"/>
    <cellStyle name="40 % - zvýraznenie6 3 3 2 2 2 4" xfId="8271"/>
    <cellStyle name="40 % - zvýraznenie6 3 3 2 2 2 4 2" xfId="32070"/>
    <cellStyle name="40 % - zvýraznenie6 3 3 2 2 2 5" xfId="32065"/>
    <cellStyle name="40 % - zvýraznenie6 3 3 2 2 3" xfId="8272"/>
    <cellStyle name="40 % - zvýraznenie6 3 3 2 2 3 2" xfId="8273"/>
    <cellStyle name="40 % - zvýraznenie6 3 3 2 2 3 2 2" xfId="32072"/>
    <cellStyle name="40 % - zvýraznenie6 3 3 2 2 3 3" xfId="8274"/>
    <cellStyle name="40 % - zvýraznenie6 3 3 2 2 3 3 2" xfId="32073"/>
    <cellStyle name="40 % - zvýraznenie6 3 3 2 2 3 4" xfId="32071"/>
    <cellStyle name="40 % - zvýraznenie6 3 3 2 2 4" xfId="8275"/>
    <cellStyle name="40 % - zvýraznenie6 3 3 2 2 4 2" xfId="32074"/>
    <cellStyle name="40 % - zvýraznenie6 3 3 2 2 5" xfId="8276"/>
    <cellStyle name="40 % - zvýraznenie6 3 3 2 2 5 2" xfId="32075"/>
    <cellStyle name="40 % - zvýraznenie6 3 3 2 2 6" xfId="32064"/>
    <cellStyle name="40 % - zvýraznenie6 3 3 2 3" xfId="8277"/>
    <cellStyle name="40 % - zvýraznenie6 3 3 2 3 2" xfId="8278"/>
    <cellStyle name="40 % - zvýraznenie6 3 3 2 3 2 2" xfId="8279"/>
    <cellStyle name="40 % - zvýraznenie6 3 3 2 3 2 2 2" xfId="32078"/>
    <cellStyle name="40 % - zvýraznenie6 3 3 2 3 2 3" xfId="8280"/>
    <cellStyle name="40 % - zvýraznenie6 3 3 2 3 2 3 2" xfId="32079"/>
    <cellStyle name="40 % - zvýraznenie6 3 3 2 3 2 4" xfId="32077"/>
    <cellStyle name="40 % - zvýraznenie6 3 3 2 3 3" xfId="8281"/>
    <cellStyle name="40 % - zvýraznenie6 3 3 2 3 3 2" xfId="32080"/>
    <cellStyle name="40 % - zvýraznenie6 3 3 2 3 4" xfId="8282"/>
    <cellStyle name="40 % - zvýraznenie6 3 3 2 3 4 2" xfId="32081"/>
    <cellStyle name="40 % - zvýraznenie6 3 3 2 3 5" xfId="32076"/>
    <cellStyle name="40 % - zvýraznenie6 3 3 2 4" xfId="8283"/>
    <cellStyle name="40 % - zvýraznenie6 3 3 2 4 2" xfId="8284"/>
    <cellStyle name="40 % - zvýraznenie6 3 3 2 4 2 2" xfId="8285"/>
    <cellStyle name="40 % - zvýraznenie6 3 3 2 4 2 2 2" xfId="32084"/>
    <cellStyle name="40 % - zvýraznenie6 3 3 2 4 2 3" xfId="8286"/>
    <cellStyle name="40 % - zvýraznenie6 3 3 2 4 2 3 2" xfId="32085"/>
    <cellStyle name="40 % - zvýraznenie6 3 3 2 4 2 4" xfId="32083"/>
    <cellStyle name="40 % - zvýraznenie6 3 3 2 4 3" xfId="8287"/>
    <cellStyle name="40 % - zvýraznenie6 3 3 2 4 3 2" xfId="32086"/>
    <cellStyle name="40 % - zvýraznenie6 3 3 2 4 4" xfId="8288"/>
    <cellStyle name="40 % - zvýraznenie6 3 3 2 4 4 2" xfId="32087"/>
    <cellStyle name="40 % - zvýraznenie6 3 3 2 4 5" xfId="32082"/>
    <cellStyle name="40 % - zvýraznenie6 3 3 2 5" xfId="8289"/>
    <cellStyle name="40 % - zvýraznenie6 3 3 2 5 2" xfId="8290"/>
    <cellStyle name="40 % - zvýraznenie6 3 3 2 5 2 2" xfId="32089"/>
    <cellStyle name="40 % - zvýraznenie6 3 3 2 5 3" xfId="8291"/>
    <cellStyle name="40 % - zvýraznenie6 3 3 2 5 3 2" xfId="32090"/>
    <cellStyle name="40 % - zvýraznenie6 3 3 2 5 4" xfId="32088"/>
    <cellStyle name="40 % - zvýraznenie6 3 3 2 6" xfId="8292"/>
    <cellStyle name="40 % - zvýraznenie6 3 3 2 6 2" xfId="32091"/>
    <cellStyle name="40 % - zvýraznenie6 3 3 2 7" xfId="8293"/>
    <cellStyle name="40 % - zvýraznenie6 3 3 2 7 2" xfId="32092"/>
    <cellStyle name="40 % - zvýraznenie6 3 3 2 8" xfId="32063"/>
    <cellStyle name="40 % - zvýraznenie6 3 3 3" xfId="8294"/>
    <cellStyle name="40 % - zvýraznenie6 3 3 3 2" xfId="8295"/>
    <cellStyle name="40 % - zvýraznenie6 3 3 3 2 2" xfId="8296"/>
    <cellStyle name="40 % - zvýraznenie6 3 3 3 2 2 2" xfId="8297"/>
    <cellStyle name="40 % - zvýraznenie6 3 3 3 2 2 2 2" xfId="32096"/>
    <cellStyle name="40 % - zvýraznenie6 3 3 3 2 2 3" xfId="8298"/>
    <cellStyle name="40 % - zvýraznenie6 3 3 3 2 2 3 2" xfId="32097"/>
    <cellStyle name="40 % - zvýraznenie6 3 3 3 2 2 4" xfId="32095"/>
    <cellStyle name="40 % - zvýraznenie6 3 3 3 2 3" xfId="8299"/>
    <cellStyle name="40 % - zvýraznenie6 3 3 3 2 3 2" xfId="32098"/>
    <cellStyle name="40 % - zvýraznenie6 3 3 3 2 4" xfId="8300"/>
    <cellStyle name="40 % - zvýraznenie6 3 3 3 2 4 2" xfId="32099"/>
    <cellStyle name="40 % - zvýraznenie6 3 3 3 2 5" xfId="32094"/>
    <cellStyle name="40 % - zvýraznenie6 3 3 3 3" xfId="8301"/>
    <cellStyle name="40 % - zvýraznenie6 3 3 3 3 2" xfId="8302"/>
    <cellStyle name="40 % - zvýraznenie6 3 3 3 3 2 2" xfId="32101"/>
    <cellStyle name="40 % - zvýraznenie6 3 3 3 3 3" xfId="8303"/>
    <cellStyle name="40 % - zvýraznenie6 3 3 3 3 3 2" xfId="32102"/>
    <cellStyle name="40 % - zvýraznenie6 3 3 3 3 4" xfId="32100"/>
    <cellStyle name="40 % - zvýraznenie6 3 3 3 4" xfId="8304"/>
    <cellStyle name="40 % - zvýraznenie6 3 3 3 4 2" xfId="32103"/>
    <cellStyle name="40 % - zvýraznenie6 3 3 3 5" xfId="8305"/>
    <cellStyle name="40 % - zvýraznenie6 3 3 3 5 2" xfId="32104"/>
    <cellStyle name="40 % - zvýraznenie6 3 3 3 6" xfId="32093"/>
    <cellStyle name="40 % - zvýraznenie6 3 3 4" xfId="8306"/>
    <cellStyle name="40 % - zvýraznenie6 3 3 4 2" xfId="8307"/>
    <cellStyle name="40 % - zvýraznenie6 3 3 4 2 2" xfId="8308"/>
    <cellStyle name="40 % - zvýraznenie6 3 3 4 2 2 2" xfId="32107"/>
    <cellStyle name="40 % - zvýraznenie6 3 3 4 2 3" xfId="8309"/>
    <cellStyle name="40 % - zvýraznenie6 3 3 4 2 3 2" xfId="32108"/>
    <cellStyle name="40 % - zvýraznenie6 3 3 4 2 4" xfId="32106"/>
    <cellStyle name="40 % - zvýraznenie6 3 3 4 3" xfId="8310"/>
    <cellStyle name="40 % - zvýraznenie6 3 3 4 3 2" xfId="32109"/>
    <cellStyle name="40 % - zvýraznenie6 3 3 4 4" xfId="8311"/>
    <cellStyle name="40 % - zvýraznenie6 3 3 4 4 2" xfId="32110"/>
    <cellStyle name="40 % - zvýraznenie6 3 3 4 5" xfId="32105"/>
    <cellStyle name="40 % - zvýraznenie6 3 3 5" xfId="8312"/>
    <cellStyle name="40 % - zvýraznenie6 3 3 5 2" xfId="8313"/>
    <cellStyle name="40 % - zvýraznenie6 3 3 5 2 2" xfId="8314"/>
    <cellStyle name="40 % - zvýraznenie6 3 3 5 2 2 2" xfId="32113"/>
    <cellStyle name="40 % - zvýraznenie6 3 3 5 2 3" xfId="8315"/>
    <cellStyle name="40 % - zvýraznenie6 3 3 5 2 3 2" xfId="32114"/>
    <cellStyle name="40 % - zvýraznenie6 3 3 5 2 4" xfId="32112"/>
    <cellStyle name="40 % - zvýraznenie6 3 3 5 3" xfId="8316"/>
    <cellStyle name="40 % - zvýraznenie6 3 3 5 3 2" xfId="32115"/>
    <cellStyle name="40 % - zvýraznenie6 3 3 5 4" xfId="8317"/>
    <cellStyle name="40 % - zvýraznenie6 3 3 5 4 2" xfId="32116"/>
    <cellStyle name="40 % - zvýraznenie6 3 3 5 5" xfId="32111"/>
    <cellStyle name="40 % - zvýraznenie6 3 3 6" xfId="8318"/>
    <cellStyle name="40 % - zvýraznenie6 3 3 6 2" xfId="8319"/>
    <cellStyle name="40 % - zvýraznenie6 3 3 6 2 2" xfId="32118"/>
    <cellStyle name="40 % - zvýraznenie6 3 3 6 3" xfId="8320"/>
    <cellStyle name="40 % - zvýraznenie6 3 3 6 3 2" xfId="32119"/>
    <cellStyle name="40 % - zvýraznenie6 3 3 6 4" xfId="32117"/>
    <cellStyle name="40 % - zvýraznenie6 3 3 7" xfId="8321"/>
    <cellStyle name="40 % - zvýraznenie6 3 3 7 2" xfId="32120"/>
    <cellStyle name="40 % - zvýraznenie6 3 3 8" xfId="8322"/>
    <cellStyle name="40 % - zvýraznenie6 3 3 8 2" xfId="32121"/>
    <cellStyle name="40 % - zvýraznenie6 3 3 9" xfId="32062"/>
    <cellStyle name="40 % - zvýraznenie6 3 4" xfId="8323"/>
    <cellStyle name="40 % - zvýraznenie6 3 4 2" xfId="8324"/>
    <cellStyle name="40 % - zvýraznenie6 3 4 2 2" xfId="8325"/>
    <cellStyle name="40 % - zvýraznenie6 3 4 2 2 2" xfId="8326"/>
    <cellStyle name="40 % - zvýraznenie6 3 4 2 2 2 2" xfId="8327"/>
    <cellStyle name="40 % - zvýraznenie6 3 4 2 2 2 2 2" xfId="32126"/>
    <cellStyle name="40 % - zvýraznenie6 3 4 2 2 2 3" xfId="8328"/>
    <cellStyle name="40 % - zvýraznenie6 3 4 2 2 2 3 2" xfId="32127"/>
    <cellStyle name="40 % - zvýraznenie6 3 4 2 2 2 4" xfId="32125"/>
    <cellStyle name="40 % - zvýraznenie6 3 4 2 2 3" xfId="8329"/>
    <cellStyle name="40 % - zvýraznenie6 3 4 2 2 3 2" xfId="32128"/>
    <cellStyle name="40 % - zvýraznenie6 3 4 2 2 4" xfId="8330"/>
    <cellStyle name="40 % - zvýraznenie6 3 4 2 2 4 2" xfId="32129"/>
    <cellStyle name="40 % - zvýraznenie6 3 4 2 2 5" xfId="32124"/>
    <cellStyle name="40 % - zvýraznenie6 3 4 2 3" xfId="8331"/>
    <cellStyle name="40 % - zvýraznenie6 3 4 2 3 2" xfId="8332"/>
    <cellStyle name="40 % - zvýraznenie6 3 4 2 3 2 2" xfId="32131"/>
    <cellStyle name="40 % - zvýraznenie6 3 4 2 3 3" xfId="8333"/>
    <cellStyle name="40 % - zvýraznenie6 3 4 2 3 3 2" xfId="32132"/>
    <cellStyle name="40 % - zvýraznenie6 3 4 2 3 4" xfId="32130"/>
    <cellStyle name="40 % - zvýraznenie6 3 4 2 4" xfId="8334"/>
    <cellStyle name="40 % - zvýraznenie6 3 4 2 4 2" xfId="32133"/>
    <cellStyle name="40 % - zvýraznenie6 3 4 2 5" xfId="8335"/>
    <cellStyle name="40 % - zvýraznenie6 3 4 2 5 2" xfId="32134"/>
    <cellStyle name="40 % - zvýraznenie6 3 4 2 6" xfId="32123"/>
    <cellStyle name="40 % - zvýraznenie6 3 4 3" xfId="8336"/>
    <cellStyle name="40 % - zvýraznenie6 3 4 3 2" xfId="8337"/>
    <cellStyle name="40 % - zvýraznenie6 3 4 3 2 2" xfId="8338"/>
    <cellStyle name="40 % - zvýraznenie6 3 4 3 2 2 2" xfId="32137"/>
    <cellStyle name="40 % - zvýraznenie6 3 4 3 2 3" xfId="8339"/>
    <cellStyle name="40 % - zvýraznenie6 3 4 3 2 3 2" xfId="32138"/>
    <cellStyle name="40 % - zvýraznenie6 3 4 3 2 4" xfId="32136"/>
    <cellStyle name="40 % - zvýraznenie6 3 4 3 3" xfId="8340"/>
    <cellStyle name="40 % - zvýraznenie6 3 4 3 3 2" xfId="32139"/>
    <cellStyle name="40 % - zvýraznenie6 3 4 3 4" xfId="8341"/>
    <cellStyle name="40 % - zvýraznenie6 3 4 3 4 2" xfId="32140"/>
    <cellStyle name="40 % - zvýraznenie6 3 4 3 5" xfId="32135"/>
    <cellStyle name="40 % - zvýraznenie6 3 4 4" xfId="8342"/>
    <cellStyle name="40 % - zvýraznenie6 3 4 4 2" xfId="8343"/>
    <cellStyle name="40 % - zvýraznenie6 3 4 4 2 2" xfId="8344"/>
    <cellStyle name="40 % - zvýraznenie6 3 4 4 2 2 2" xfId="32143"/>
    <cellStyle name="40 % - zvýraznenie6 3 4 4 2 3" xfId="8345"/>
    <cellStyle name="40 % - zvýraznenie6 3 4 4 2 3 2" xfId="32144"/>
    <cellStyle name="40 % - zvýraznenie6 3 4 4 2 4" xfId="32142"/>
    <cellStyle name="40 % - zvýraznenie6 3 4 4 3" xfId="8346"/>
    <cellStyle name="40 % - zvýraznenie6 3 4 4 3 2" xfId="32145"/>
    <cellStyle name="40 % - zvýraznenie6 3 4 4 4" xfId="8347"/>
    <cellStyle name="40 % - zvýraznenie6 3 4 4 4 2" xfId="32146"/>
    <cellStyle name="40 % - zvýraznenie6 3 4 4 5" xfId="32141"/>
    <cellStyle name="40 % - zvýraznenie6 3 4 5" xfId="8348"/>
    <cellStyle name="40 % - zvýraznenie6 3 4 5 2" xfId="8349"/>
    <cellStyle name="40 % - zvýraznenie6 3 4 5 2 2" xfId="32148"/>
    <cellStyle name="40 % - zvýraznenie6 3 4 5 3" xfId="8350"/>
    <cellStyle name="40 % - zvýraznenie6 3 4 5 3 2" xfId="32149"/>
    <cellStyle name="40 % - zvýraznenie6 3 4 5 4" xfId="32147"/>
    <cellStyle name="40 % - zvýraznenie6 3 4 6" xfId="8351"/>
    <cellStyle name="40 % - zvýraznenie6 3 4 6 2" xfId="32150"/>
    <cellStyle name="40 % - zvýraznenie6 3 4 7" xfId="8352"/>
    <cellStyle name="40 % - zvýraznenie6 3 4 7 2" xfId="32151"/>
    <cellStyle name="40 % - zvýraznenie6 3 4 8" xfId="32122"/>
    <cellStyle name="40 % - zvýraznenie6 3 5" xfId="8353"/>
    <cellStyle name="40 % - zvýraznenie6 3 5 2" xfId="8354"/>
    <cellStyle name="40 % - zvýraznenie6 3 5 2 2" xfId="8355"/>
    <cellStyle name="40 % - zvýraznenie6 3 5 2 2 2" xfId="8356"/>
    <cellStyle name="40 % - zvýraznenie6 3 5 2 2 2 2" xfId="32155"/>
    <cellStyle name="40 % - zvýraznenie6 3 5 2 2 3" xfId="8357"/>
    <cellStyle name="40 % - zvýraznenie6 3 5 2 2 3 2" xfId="32156"/>
    <cellStyle name="40 % - zvýraznenie6 3 5 2 2 4" xfId="32154"/>
    <cellStyle name="40 % - zvýraznenie6 3 5 2 3" xfId="8358"/>
    <cellStyle name="40 % - zvýraznenie6 3 5 2 3 2" xfId="32157"/>
    <cellStyle name="40 % - zvýraznenie6 3 5 2 4" xfId="8359"/>
    <cellStyle name="40 % - zvýraznenie6 3 5 2 4 2" xfId="32158"/>
    <cellStyle name="40 % - zvýraznenie6 3 5 2 5" xfId="32153"/>
    <cellStyle name="40 % - zvýraznenie6 3 5 3" xfId="8360"/>
    <cellStyle name="40 % - zvýraznenie6 3 5 3 2" xfId="8361"/>
    <cellStyle name="40 % - zvýraznenie6 3 5 3 2 2" xfId="32160"/>
    <cellStyle name="40 % - zvýraznenie6 3 5 3 3" xfId="8362"/>
    <cellStyle name="40 % - zvýraznenie6 3 5 3 3 2" xfId="32161"/>
    <cellStyle name="40 % - zvýraznenie6 3 5 3 4" xfId="32159"/>
    <cellStyle name="40 % - zvýraznenie6 3 5 4" xfId="8363"/>
    <cellStyle name="40 % - zvýraznenie6 3 5 4 2" xfId="32162"/>
    <cellStyle name="40 % - zvýraznenie6 3 5 5" xfId="8364"/>
    <cellStyle name="40 % - zvýraznenie6 3 5 5 2" xfId="32163"/>
    <cellStyle name="40 % - zvýraznenie6 3 5 6" xfId="32152"/>
    <cellStyle name="40 % - zvýraznenie6 3 6" xfId="8365"/>
    <cellStyle name="40 % - zvýraznenie6 3 6 2" xfId="8366"/>
    <cellStyle name="40 % - zvýraznenie6 3 6 2 2" xfId="8367"/>
    <cellStyle name="40 % - zvýraznenie6 3 6 2 2 2" xfId="32166"/>
    <cellStyle name="40 % - zvýraznenie6 3 6 2 3" xfId="8368"/>
    <cellStyle name="40 % - zvýraznenie6 3 6 2 3 2" xfId="32167"/>
    <cellStyle name="40 % - zvýraznenie6 3 6 2 4" xfId="32165"/>
    <cellStyle name="40 % - zvýraznenie6 3 6 3" xfId="8369"/>
    <cellStyle name="40 % - zvýraznenie6 3 6 3 2" xfId="32168"/>
    <cellStyle name="40 % - zvýraznenie6 3 6 4" xfId="8370"/>
    <cellStyle name="40 % - zvýraznenie6 3 6 4 2" xfId="32169"/>
    <cellStyle name="40 % - zvýraznenie6 3 6 5" xfId="32164"/>
    <cellStyle name="40 % - zvýraznenie6 3 7" xfId="8371"/>
    <cellStyle name="40 % - zvýraznenie6 3 7 2" xfId="8372"/>
    <cellStyle name="40 % - zvýraznenie6 3 7 2 2" xfId="8373"/>
    <cellStyle name="40 % - zvýraznenie6 3 7 2 2 2" xfId="32172"/>
    <cellStyle name="40 % - zvýraznenie6 3 7 2 3" xfId="8374"/>
    <cellStyle name="40 % - zvýraznenie6 3 7 2 3 2" xfId="32173"/>
    <cellStyle name="40 % - zvýraznenie6 3 7 2 4" xfId="32171"/>
    <cellStyle name="40 % - zvýraznenie6 3 7 3" xfId="8375"/>
    <cellStyle name="40 % - zvýraznenie6 3 7 3 2" xfId="32174"/>
    <cellStyle name="40 % - zvýraznenie6 3 7 4" xfId="8376"/>
    <cellStyle name="40 % - zvýraznenie6 3 7 4 2" xfId="32175"/>
    <cellStyle name="40 % - zvýraznenie6 3 7 5" xfId="32170"/>
    <cellStyle name="40 % - zvýraznenie6 3 8" xfId="8377"/>
    <cellStyle name="40 % - zvýraznenie6 3 8 2" xfId="8378"/>
    <cellStyle name="40 % - zvýraznenie6 3 8 2 2" xfId="32177"/>
    <cellStyle name="40 % - zvýraznenie6 3 8 3" xfId="8379"/>
    <cellStyle name="40 % - zvýraznenie6 3 8 3 2" xfId="32178"/>
    <cellStyle name="40 % - zvýraznenie6 3 8 4" xfId="32176"/>
    <cellStyle name="40 % - zvýraznenie6 3 9" xfId="8380"/>
    <cellStyle name="40 % - zvýraznenie6 3 9 2" xfId="32179"/>
    <cellStyle name="40 % - zvýraznenie6 4" xfId="8381"/>
    <cellStyle name="40 % - zvýraznenie6 4 10" xfId="32180"/>
    <cellStyle name="40 % - zvýraznenie6 4 2" xfId="8382"/>
    <cellStyle name="40 % - zvýraznenie6 4 2 2" xfId="8383"/>
    <cellStyle name="40 % - zvýraznenie6 4 2 2 2" xfId="8384"/>
    <cellStyle name="40 % - zvýraznenie6 4 2 2 2 2" xfId="8385"/>
    <cellStyle name="40 % - zvýraznenie6 4 2 2 2 2 2" xfId="8386"/>
    <cellStyle name="40 % - zvýraznenie6 4 2 2 2 2 2 2" xfId="8387"/>
    <cellStyle name="40 % - zvýraznenie6 4 2 2 2 2 2 2 2" xfId="32186"/>
    <cellStyle name="40 % - zvýraznenie6 4 2 2 2 2 2 3" xfId="8388"/>
    <cellStyle name="40 % - zvýraznenie6 4 2 2 2 2 2 3 2" xfId="32187"/>
    <cellStyle name="40 % - zvýraznenie6 4 2 2 2 2 2 4" xfId="32185"/>
    <cellStyle name="40 % - zvýraznenie6 4 2 2 2 2 3" xfId="8389"/>
    <cellStyle name="40 % - zvýraznenie6 4 2 2 2 2 3 2" xfId="32188"/>
    <cellStyle name="40 % - zvýraznenie6 4 2 2 2 2 4" xfId="8390"/>
    <cellStyle name="40 % - zvýraznenie6 4 2 2 2 2 4 2" xfId="32189"/>
    <cellStyle name="40 % - zvýraznenie6 4 2 2 2 2 5" xfId="32184"/>
    <cellStyle name="40 % - zvýraznenie6 4 2 2 2 3" xfId="8391"/>
    <cellStyle name="40 % - zvýraznenie6 4 2 2 2 3 2" xfId="8392"/>
    <cellStyle name="40 % - zvýraznenie6 4 2 2 2 3 2 2" xfId="32191"/>
    <cellStyle name="40 % - zvýraznenie6 4 2 2 2 3 3" xfId="8393"/>
    <cellStyle name="40 % - zvýraznenie6 4 2 2 2 3 3 2" xfId="32192"/>
    <cellStyle name="40 % - zvýraznenie6 4 2 2 2 3 4" xfId="32190"/>
    <cellStyle name="40 % - zvýraznenie6 4 2 2 2 4" xfId="8394"/>
    <cellStyle name="40 % - zvýraznenie6 4 2 2 2 4 2" xfId="32193"/>
    <cellStyle name="40 % - zvýraznenie6 4 2 2 2 5" xfId="8395"/>
    <cellStyle name="40 % - zvýraznenie6 4 2 2 2 5 2" xfId="32194"/>
    <cellStyle name="40 % - zvýraznenie6 4 2 2 2 6" xfId="32183"/>
    <cellStyle name="40 % - zvýraznenie6 4 2 2 3" xfId="8396"/>
    <cellStyle name="40 % - zvýraznenie6 4 2 2 3 2" xfId="8397"/>
    <cellStyle name="40 % - zvýraznenie6 4 2 2 3 2 2" xfId="8398"/>
    <cellStyle name="40 % - zvýraznenie6 4 2 2 3 2 2 2" xfId="32197"/>
    <cellStyle name="40 % - zvýraznenie6 4 2 2 3 2 3" xfId="8399"/>
    <cellStyle name="40 % - zvýraznenie6 4 2 2 3 2 3 2" xfId="32198"/>
    <cellStyle name="40 % - zvýraznenie6 4 2 2 3 2 4" xfId="32196"/>
    <cellStyle name="40 % - zvýraznenie6 4 2 2 3 3" xfId="8400"/>
    <cellStyle name="40 % - zvýraznenie6 4 2 2 3 3 2" xfId="32199"/>
    <cellStyle name="40 % - zvýraznenie6 4 2 2 3 4" xfId="8401"/>
    <cellStyle name="40 % - zvýraznenie6 4 2 2 3 4 2" xfId="32200"/>
    <cellStyle name="40 % - zvýraznenie6 4 2 2 3 5" xfId="32195"/>
    <cellStyle name="40 % - zvýraznenie6 4 2 2 4" xfId="8402"/>
    <cellStyle name="40 % - zvýraznenie6 4 2 2 4 2" xfId="8403"/>
    <cellStyle name="40 % - zvýraznenie6 4 2 2 4 2 2" xfId="8404"/>
    <cellStyle name="40 % - zvýraznenie6 4 2 2 4 2 2 2" xfId="32203"/>
    <cellStyle name="40 % - zvýraznenie6 4 2 2 4 2 3" xfId="8405"/>
    <cellStyle name="40 % - zvýraznenie6 4 2 2 4 2 3 2" xfId="32204"/>
    <cellStyle name="40 % - zvýraznenie6 4 2 2 4 2 4" xfId="32202"/>
    <cellStyle name="40 % - zvýraznenie6 4 2 2 4 3" xfId="8406"/>
    <cellStyle name="40 % - zvýraznenie6 4 2 2 4 3 2" xfId="32205"/>
    <cellStyle name="40 % - zvýraznenie6 4 2 2 4 4" xfId="8407"/>
    <cellStyle name="40 % - zvýraznenie6 4 2 2 4 4 2" xfId="32206"/>
    <cellStyle name="40 % - zvýraznenie6 4 2 2 4 5" xfId="32201"/>
    <cellStyle name="40 % - zvýraznenie6 4 2 2 5" xfId="8408"/>
    <cellStyle name="40 % - zvýraznenie6 4 2 2 5 2" xfId="8409"/>
    <cellStyle name="40 % - zvýraznenie6 4 2 2 5 2 2" xfId="32208"/>
    <cellStyle name="40 % - zvýraznenie6 4 2 2 5 3" xfId="8410"/>
    <cellStyle name="40 % - zvýraznenie6 4 2 2 5 3 2" xfId="32209"/>
    <cellStyle name="40 % - zvýraznenie6 4 2 2 5 4" xfId="32207"/>
    <cellStyle name="40 % - zvýraznenie6 4 2 2 6" xfId="8411"/>
    <cellStyle name="40 % - zvýraznenie6 4 2 2 6 2" xfId="32210"/>
    <cellStyle name="40 % - zvýraznenie6 4 2 2 7" xfId="8412"/>
    <cellStyle name="40 % - zvýraznenie6 4 2 2 7 2" xfId="32211"/>
    <cellStyle name="40 % - zvýraznenie6 4 2 2 8" xfId="32182"/>
    <cellStyle name="40 % - zvýraznenie6 4 2 3" xfId="8413"/>
    <cellStyle name="40 % - zvýraznenie6 4 2 3 2" xfId="8414"/>
    <cellStyle name="40 % - zvýraznenie6 4 2 3 2 2" xfId="8415"/>
    <cellStyle name="40 % - zvýraznenie6 4 2 3 2 2 2" xfId="8416"/>
    <cellStyle name="40 % - zvýraznenie6 4 2 3 2 2 2 2" xfId="32215"/>
    <cellStyle name="40 % - zvýraznenie6 4 2 3 2 2 3" xfId="8417"/>
    <cellStyle name="40 % - zvýraznenie6 4 2 3 2 2 3 2" xfId="32216"/>
    <cellStyle name="40 % - zvýraznenie6 4 2 3 2 2 4" xfId="32214"/>
    <cellStyle name="40 % - zvýraznenie6 4 2 3 2 3" xfId="8418"/>
    <cellStyle name="40 % - zvýraznenie6 4 2 3 2 3 2" xfId="32217"/>
    <cellStyle name="40 % - zvýraznenie6 4 2 3 2 4" xfId="8419"/>
    <cellStyle name="40 % - zvýraznenie6 4 2 3 2 4 2" xfId="32218"/>
    <cellStyle name="40 % - zvýraznenie6 4 2 3 2 5" xfId="32213"/>
    <cellStyle name="40 % - zvýraznenie6 4 2 3 3" xfId="8420"/>
    <cellStyle name="40 % - zvýraznenie6 4 2 3 3 2" xfId="8421"/>
    <cellStyle name="40 % - zvýraznenie6 4 2 3 3 2 2" xfId="32220"/>
    <cellStyle name="40 % - zvýraznenie6 4 2 3 3 3" xfId="8422"/>
    <cellStyle name="40 % - zvýraznenie6 4 2 3 3 3 2" xfId="32221"/>
    <cellStyle name="40 % - zvýraznenie6 4 2 3 3 4" xfId="32219"/>
    <cellStyle name="40 % - zvýraznenie6 4 2 3 4" xfId="8423"/>
    <cellStyle name="40 % - zvýraznenie6 4 2 3 4 2" xfId="32222"/>
    <cellStyle name="40 % - zvýraznenie6 4 2 3 5" xfId="8424"/>
    <cellStyle name="40 % - zvýraznenie6 4 2 3 5 2" xfId="32223"/>
    <cellStyle name="40 % - zvýraznenie6 4 2 3 6" xfId="32212"/>
    <cellStyle name="40 % - zvýraznenie6 4 2 4" xfId="8425"/>
    <cellStyle name="40 % - zvýraznenie6 4 2 4 2" xfId="8426"/>
    <cellStyle name="40 % - zvýraznenie6 4 2 4 2 2" xfId="8427"/>
    <cellStyle name="40 % - zvýraznenie6 4 2 4 2 2 2" xfId="32226"/>
    <cellStyle name="40 % - zvýraznenie6 4 2 4 2 3" xfId="8428"/>
    <cellStyle name="40 % - zvýraznenie6 4 2 4 2 3 2" xfId="32227"/>
    <cellStyle name="40 % - zvýraznenie6 4 2 4 2 4" xfId="32225"/>
    <cellStyle name="40 % - zvýraznenie6 4 2 4 3" xfId="8429"/>
    <cellStyle name="40 % - zvýraznenie6 4 2 4 3 2" xfId="32228"/>
    <cellStyle name="40 % - zvýraznenie6 4 2 4 4" xfId="8430"/>
    <cellStyle name="40 % - zvýraznenie6 4 2 4 4 2" xfId="32229"/>
    <cellStyle name="40 % - zvýraznenie6 4 2 4 5" xfId="32224"/>
    <cellStyle name="40 % - zvýraznenie6 4 2 5" xfId="8431"/>
    <cellStyle name="40 % - zvýraznenie6 4 2 5 2" xfId="8432"/>
    <cellStyle name="40 % - zvýraznenie6 4 2 5 2 2" xfId="8433"/>
    <cellStyle name="40 % - zvýraznenie6 4 2 5 2 2 2" xfId="32232"/>
    <cellStyle name="40 % - zvýraznenie6 4 2 5 2 3" xfId="8434"/>
    <cellStyle name="40 % - zvýraznenie6 4 2 5 2 3 2" xfId="32233"/>
    <cellStyle name="40 % - zvýraznenie6 4 2 5 2 4" xfId="32231"/>
    <cellStyle name="40 % - zvýraznenie6 4 2 5 3" xfId="8435"/>
    <cellStyle name="40 % - zvýraznenie6 4 2 5 3 2" xfId="32234"/>
    <cellStyle name="40 % - zvýraznenie6 4 2 5 4" xfId="8436"/>
    <cellStyle name="40 % - zvýraznenie6 4 2 5 4 2" xfId="32235"/>
    <cellStyle name="40 % - zvýraznenie6 4 2 5 5" xfId="32230"/>
    <cellStyle name="40 % - zvýraznenie6 4 2 6" xfId="8437"/>
    <cellStyle name="40 % - zvýraznenie6 4 2 6 2" xfId="8438"/>
    <cellStyle name="40 % - zvýraznenie6 4 2 6 2 2" xfId="32237"/>
    <cellStyle name="40 % - zvýraznenie6 4 2 6 3" xfId="8439"/>
    <cellStyle name="40 % - zvýraznenie6 4 2 6 3 2" xfId="32238"/>
    <cellStyle name="40 % - zvýraznenie6 4 2 6 4" xfId="32236"/>
    <cellStyle name="40 % - zvýraznenie6 4 2 7" xfId="8440"/>
    <cellStyle name="40 % - zvýraznenie6 4 2 7 2" xfId="32239"/>
    <cellStyle name="40 % - zvýraznenie6 4 2 8" xfId="8441"/>
    <cellStyle name="40 % - zvýraznenie6 4 2 8 2" xfId="32240"/>
    <cellStyle name="40 % - zvýraznenie6 4 2 9" xfId="32181"/>
    <cellStyle name="40 % - zvýraznenie6 4 3" xfId="8442"/>
    <cellStyle name="40 % - zvýraznenie6 4 3 2" xfId="8443"/>
    <cellStyle name="40 % - zvýraznenie6 4 3 2 2" xfId="8444"/>
    <cellStyle name="40 % - zvýraznenie6 4 3 2 2 2" xfId="8445"/>
    <cellStyle name="40 % - zvýraznenie6 4 3 2 2 2 2" xfId="8446"/>
    <cellStyle name="40 % - zvýraznenie6 4 3 2 2 2 2 2" xfId="32245"/>
    <cellStyle name="40 % - zvýraznenie6 4 3 2 2 2 3" xfId="8447"/>
    <cellStyle name="40 % - zvýraznenie6 4 3 2 2 2 3 2" xfId="32246"/>
    <cellStyle name="40 % - zvýraznenie6 4 3 2 2 2 4" xfId="32244"/>
    <cellStyle name="40 % - zvýraznenie6 4 3 2 2 3" xfId="8448"/>
    <cellStyle name="40 % - zvýraznenie6 4 3 2 2 3 2" xfId="32247"/>
    <cellStyle name="40 % - zvýraznenie6 4 3 2 2 4" xfId="8449"/>
    <cellStyle name="40 % - zvýraznenie6 4 3 2 2 4 2" xfId="32248"/>
    <cellStyle name="40 % - zvýraznenie6 4 3 2 2 5" xfId="32243"/>
    <cellStyle name="40 % - zvýraznenie6 4 3 2 3" xfId="8450"/>
    <cellStyle name="40 % - zvýraznenie6 4 3 2 3 2" xfId="8451"/>
    <cellStyle name="40 % - zvýraznenie6 4 3 2 3 2 2" xfId="32250"/>
    <cellStyle name="40 % - zvýraznenie6 4 3 2 3 3" xfId="8452"/>
    <cellStyle name="40 % - zvýraznenie6 4 3 2 3 3 2" xfId="32251"/>
    <cellStyle name="40 % - zvýraznenie6 4 3 2 3 4" xfId="32249"/>
    <cellStyle name="40 % - zvýraznenie6 4 3 2 4" xfId="8453"/>
    <cellStyle name="40 % - zvýraznenie6 4 3 2 4 2" xfId="32252"/>
    <cellStyle name="40 % - zvýraznenie6 4 3 2 5" xfId="8454"/>
    <cellStyle name="40 % - zvýraznenie6 4 3 2 5 2" xfId="32253"/>
    <cellStyle name="40 % - zvýraznenie6 4 3 2 6" xfId="32242"/>
    <cellStyle name="40 % - zvýraznenie6 4 3 3" xfId="8455"/>
    <cellStyle name="40 % - zvýraznenie6 4 3 3 2" xfId="8456"/>
    <cellStyle name="40 % - zvýraznenie6 4 3 3 2 2" xfId="8457"/>
    <cellStyle name="40 % - zvýraznenie6 4 3 3 2 2 2" xfId="32256"/>
    <cellStyle name="40 % - zvýraznenie6 4 3 3 2 3" xfId="8458"/>
    <cellStyle name="40 % - zvýraznenie6 4 3 3 2 3 2" xfId="32257"/>
    <cellStyle name="40 % - zvýraznenie6 4 3 3 2 4" xfId="32255"/>
    <cellStyle name="40 % - zvýraznenie6 4 3 3 3" xfId="8459"/>
    <cellStyle name="40 % - zvýraznenie6 4 3 3 3 2" xfId="32258"/>
    <cellStyle name="40 % - zvýraznenie6 4 3 3 4" xfId="8460"/>
    <cellStyle name="40 % - zvýraznenie6 4 3 3 4 2" xfId="32259"/>
    <cellStyle name="40 % - zvýraznenie6 4 3 3 5" xfId="32254"/>
    <cellStyle name="40 % - zvýraznenie6 4 3 4" xfId="8461"/>
    <cellStyle name="40 % - zvýraznenie6 4 3 4 2" xfId="8462"/>
    <cellStyle name="40 % - zvýraznenie6 4 3 4 2 2" xfId="8463"/>
    <cellStyle name="40 % - zvýraznenie6 4 3 4 2 2 2" xfId="32262"/>
    <cellStyle name="40 % - zvýraznenie6 4 3 4 2 3" xfId="8464"/>
    <cellStyle name="40 % - zvýraznenie6 4 3 4 2 3 2" xfId="32263"/>
    <cellStyle name="40 % - zvýraznenie6 4 3 4 2 4" xfId="32261"/>
    <cellStyle name="40 % - zvýraznenie6 4 3 4 3" xfId="8465"/>
    <cellStyle name="40 % - zvýraznenie6 4 3 4 3 2" xfId="32264"/>
    <cellStyle name="40 % - zvýraznenie6 4 3 4 4" xfId="8466"/>
    <cellStyle name="40 % - zvýraznenie6 4 3 4 4 2" xfId="32265"/>
    <cellStyle name="40 % - zvýraznenie6 4 3 4 5" xfId="32260"/>
    <cellStyle name="40 % - zvýraznenie6 4 3 5" xfId="8467"/>
    <cellStyle name="40 % - zvýraznenie6 4 3 5 2" xfId="8468"/>
    <cellStyle name="40 % - zvýraznenie6 4 3 5 2 2" xfId="32267"/>
    <cellStyle name="40 % - zvýraznenie6 4 3 5 3" xfId="8469"/>
    <cellStyle name="40 % - zvýraznenie6 4 3 5 3 2" xfId="32268"/>
    <cellStyle name="40 % - zvýraznenie6 4 3 5 4" xfId="32266"/>
    <cellStyle name="40 % - zvýraznenie6 4 3 6" xfId="8470"/>
    <cellStyle name="40 % - zvýraznenie6 4 3 6 2" xfId="32269"/>
    <cellStyle name="40 % - zvýraznenie6 4 3 7" xfId="8471"/>
    <cellStyle name="40 % - zvýraznenie6 4 3 7 2" xfId="32270"/>
    <cellStyle name="40 % - zvýraznenie6 4 3 8" xfId="32241"/>
    <cellStyle name="40 % - zvýraznenie6 4 4" xfId="8472"/>
    <cellStyle name="40 % - zvýraznenie6 4 4 2" xfId="8473"/>
    <cellStyle name="40 % - zvýraznenie6 4 4 2 2" xfId="8474"/>
    <cellStyle name="40 % - zvýraznenie6 4 4 2 2 2" xfId="8475"/>
    <cellStyle name="40 % - zvýraznenie6 4 4 2 2 2 2" xfId="32274"/>
    <cellStyle name="40 % - zvýraznenie6 4 4 2 2 3" xfId="8476"/>
    <cellStyle name="40 % - zvýraznenie6 4 4 2 2 3 2" xfId="32275"/>
    <cellStyle name="40 % - zvýraznenie6 4 4 2 2 4" xfId="32273"/>
    <cellStyle name="40 % - zvýraznenie6 4 4 2 3" xfId="8477"/>
    <cellStyle name="40 % - zvýraznenie6 4 4 2 3 2" xfId="32276"/>
    <cellStyle name="40 % - zvýraznenie6 4 4 2 4" xfId="8478"/>
    <cellStyle name="40 % - zvýraznenie6 4 4 2 4 2" xfId="32277"/>
    <cellStyle name="40 % - zvýraznenie6 4 4 2 5" xfId="32272"/>
    <cellStyle name="40 % - zvýraznenie6 4 4 3" xfId="8479"/>
    <cellStyle name="40 % - zvýraznenie6 4 4 3 2" xfId="8480"/>
    <cellStyle name="40 % - zvýraznenie6 4 4 3 2 2" xfId="32279"/>
    <cellStyle name="40 % - zvýraznenie6 4 4 3 3" xfId="8481"/>
    <cellStyle name="40 % - zvýraznenie6 4 4 3 3 2" xfId="32280"/>
    <cellStyle name="40 % - zvýraznenie6 4 4 3 4" xfId="32278"/>
    <cellStyle name="40 % - zvýraznenie6 4 4 4" xfId="8482"/>
    <cellStyle name="40 % - zvýraznenie6 4 4 4 2" xfId="32281"/>
    <cellStyle name="40 % - zvýraznenie6 4 4 5" xfId="8483"/>
    <cellStyle name="40 % - zvýraznenie6 4 4 5 2" xfId="32282"/>
    <cellStyle name="40 % - zvýraznenie6 4 4 6" xfId="32271"/>
    <cellStyle name="40 % - zvýraznenie6 4 5" xfId="8484"/>
    <cellStyle name="40 % - zvýraznenie6 4 5 2" xfId="8485"/>
    <cellStyle name="40 % - zvýraznenie6 4 5 2 2" xfId="8486"/>
    <cellStyle name="40 % - zvýraznenie6 4 5 2 2 2" xfId="32285"/>
    <cellStyle name="40 % - zvýraznenie6 4 5 2 3" xfId="8487"/>
    <cellStyle name="40 % - zvýraznenie6 4 5 2 3 2" xfId="32286"/>
    <cellStyle name="40 % - zvýraznenie6 4 5 2 4" xfId="32284"/>
    <cellStyle name="40 % - zvýraznenie6 4 5 3" xfId="8488"/>
    <cellStyle name="40 % - zvýraznenie6 4 5 3 2" xfId="32287"/>
    <cellStyle name="40 % - zvýraznenie6 4 5 4" xfId="8489"/>
    <cellStyle name="40 % - zvýraznenie6 4 5 4 2" xfId="32288"/>
    <cellStyle name="40 % - zvýraznenie6 4 5 5" xfId="32283"/>
    <cellStyle name="40 % - zvýraznenie6 4 6" xfId="8490"/>
    <cellStyle name="40 % - zvýraznenie6 4 6 2" xfId="8491"/>
    <cellStyle name="40 % - zvýraznenie6 4 6 2 2" xfId="8492"/>
    <cellStyle name="40 % - zvýraznenie6 4 6 2 2 2" xfId="32291"/>
    <cellStyle name="40 % - zvýraznenie6 4 6 2 3" xfId="8493"/>
    <cellStyle name="40 % - zvýraznenie6 4 6 2 3 2" xfId="32292"/>
    <cellStyle name="40 % - zvýraznenie6 4 6 2 4" xfId="32290"/>
    <cellStyle name="40 % - zvýraznenie6 4 6 3" xfId="8494"/>
    <cellStyle name="40 % - zvýraznenie6 4 6 3 2" xfId="32293"/>
    <cellStyle name="40 % - zvýraznenie6 4 6 4" xfId="8495"/>
    <cellStyle name="40 % - zvýraznenie6 4 6 4 2" xfId="32294"/>
    <cellStyle name="40 % - zvýraznenie6 4 6 5" xfId="32289"/>
    <cellStyle name="40 % - zvýraznenie6 4 7" xfId="8496"/>
    <cellStyle name="40 % - zvýraznenie6 4 7 2" xfId="8497"/>
    <cellStyle name="40 % - zvýraznenie6 4 7 2 2" xfId="32296"/>
    <cellStyle name="40 % - zvýraznenie6 4 7 3" xfId="8498"/>
    <cellStyle name="40 % - zvýraznenie6 4 7 3 2" xfId="32297"/>
    <cellStyle name="40 % - zvýraznenie6 4 7 4" xfId="32295"/>
    <cellStyle name="40 % - zvýraznenie6 4 8" xfId="8499"/>
    <cellStyle name="40 % - zvýraznenie6 4 8 2" xfId="32298"/>
    <cellStyle name="40 % - zvýraznenie6 4 9" xfId="8500"/>
    <cellStyle name="40 % - zvýraznenie6 4 9 2" xfId="32299"/>
    <cellStyle name="40 % - zvýraznenie6 5" xfId="8501"/>
    <cellStyle name="40 % - zvýraznenie6 5 2" xfId="8502"/>
    <cellStyle name="40 % - zvýraznenie6 5 2 2" xfId="8503"/>
    <cellStyle name="40 % - zvýraznenie6 5 2 2 2" xfId="8504"/>
    <cellStyle name="40 % - zvýraznenie6 5 2 2 2 2" xfId="8505"/>
    <cellStyle name="40 % - zvýraznenie6 5 2 2 2 2 2" xfId="8506"/>
    <cellStyle name="40 % - zvýraznenie6 5 2 2 2 2 2 2" xfId="32305"/>
    <cellStyle name="40 % - zvýraznenie6 5 2 2 2 2 3" xfId="8507"/>
    <cellStyle name="40 % - zvýraznenie6 5 2 2 2 2 3 2" xfId="32306"/>
    <cellStyle name="40 % - zvýraznenie6 5 2 2 2 2 4" xfId="32304"/>
    <cellStyle name="40 % - zvýraznenie6 5 2 2 2 3" xfId="8508"/>
    <cellStyle name="40 % - zvýraznenie6 5 2 2 2 3 2" xfId="32307"/>
    <cellStyle name="40 % - zvýraznenie6 5 2 2 2 4" xfId="8509"/>
    <cellStyle name="40 % - zvýraznenie6 5 2 2 2 4 2" xfId="32308"/>
    <cellStyle name="40 % - zvýraznenie6 5 2 2 2 5" xfId="32303"/>
    <cellStyle name="40 % - zvýraznenie6 5 2 2 3" xfId="8510"/>
    <cellStyle name="40 % - zvýraznenie6 5 2 2 3 2" xfId="8511"/>
    <cellStyle name="40 % - zvýraznenie6 5 2 2 3 2 2" xfId="32310"/>
    <cellStyle name="40 % - zvýraznenie6 5 2 2 3 3" xfId="8512"/>
    <cellStyle name="40 % - zvýraznenie6 5 2 2 3 3 2" xfId="32311"/>
    <cellStyle name="40 % - zvýraznenie6 5 2 2 3 4" xfId="32309"/>
    <cellStyle name="40 % - zvýraznenie6 5 2 2 4" xfId="8513"/>
    <cellStyle name="40 % - zvýraznenie6 5 2 2 4 2" xfId="32312"/>
    <cellStyle name="40 % - zvýraznenie6 5 2 2 5" xfId="8514"/>
    <cellStyle name="40 % - zvýraznenie6 5 2 2 5 2" xfId="32313"/>
    <cellStyle name="40 % - zvýraznenie6 5 2 2 6" xfId="32302"/>
    <cellStyle name="40 % - zvýraznenie6 5 2 3" xfId="8515"/>
    <cellStyle name="40 % - zvýraznenie6 5 2 3 2" xfId="8516"/>
    <cellStyle name="40 % - zvýraznenie6 5 2 3 2 2" xfId="8517"/>
    <cellStyle name="40 % - zvýraznenie6 5 2 3 2 2 2" xfId="32316"/>
    <cellStyle name="40 % - zvýraznenie6 5 2 3 2 3" xfId="8518"/>
    <cellStyle name="40 % - zvýraznenie6 5 2 3 2 3 2" xfId="32317"/>
    <cellStyle name="40 % - zvýraznenie6 5 2 3 2 4" xfId="32315"/>
    <cellStyle name="40 % - zvýraznenie6 5 2 3 3" xfId="8519"/>
    <cellStyle name="40 % - zvýraznenie6 5 2 3 3 2" xfId="32318"/>
    <cellStyle name="40 % - zvýraznenie6 5 2 3 4" xfId="8520"/>
    <cellStyle name="40 % - zvýraznenie6 5 2 3 4 2" xfId="32319"/>
    <cellStyle name="40 % - zvýraznenie6 5 2 3 5" xfId="32314"/>
    <cellStyle name="40 % - zvýraznenie6 5 2 4" xfId="8521"/>
    <cellStyle name="40 % - zvýraznenie6 5 2 4 2" xfId="8522"/>
    <cellStyle name="40 % - zvýraznenie6 5 2 4 2 2" xfId="8523"/>
    <cellStyle name="40 % - zvýraznenie6 5 2 4 2 2 2" xfId="32322"/>
    <cellStyle name="40 % - zvýraznenie6 5 2 4 2 3" xfId="8524"/>
    <cellStyle name="40 % - zvýraznenie6 5 2 4 2 3 2" xfId="32323"/>
    <cellStyle name="40 % - zvýraznenie6 5 2 4 2 4" xfId="32321"/>
    <cellStyle name="40 % - zvýraznenie6 5 2 4 3" xfId="8525"/>
    <cellStyle name="40 % - zvýraznenie6 5 2 4 3 2" xfId="32324"/>
    <cellStyle name="40 % - zvýraznenie6 5 2 4 4" xfId="8526"/>
    <cellStyle name="40 % - zvýraznenie6 5 2 4 4 2" xfId="32325"/>
    <cellStyle name="40 % - zvýraznenie6 5 2 4 5" xfId="32320"/>
    <cellStyle name="40 % - zvýraznenie6 5 2 5" xfId="8527"/>
    <cellStyle name="40 % - zvýraznenie6 5 2 5 2" xfId="8528"/>
    <cellStyle name="40 % - zvýraznenie6 5 2 5 2 2" xfId="32327"/>
    <cellStyle name="40 % - zvýraznenie6 5 2 5 3" xfId="8529"/>
    <cellStyle name="40 % - zvýraznenie6 5 2 5 3 2" xfId="32328"/>
    <cellStyle name="40 % - zvýraznenie6 5 2 5 4" xfId="32326"/>
    <cellStyle name="40 % - zvýraznenie6 5 2 6" xfId="8530"/>
    <cellStyle name="40 % - zvýraznenie6 5 2 6 2" xfId="32329"/>
    <cellStyle name="40 % - zvýraznenie6 5 2 7" xfId="8531"/>
    <cellStyle name="40 % - zvýraznenie6 5 2 7 2" xfId="32330"/>
    <cellStyle name="40 % - zvýraznenie6 5 2 8" xfId="32301"/>
    <cellStyle name="40 % - zvýraznenie6 5 3" xfId="8532"/>
    <cellStyle name="40 % - zvýraznenie6 5 3 2" xfId="8533"/>
    <cellStyle name="40 % - zvýraznenie6 5 3 2 2" xfId="8534"/>
    <cellStyle name="40 % - zvýraznenie6 5 3 2 2 2" xfId="8535"/>
    <cellStyle name="40 % - zvýraznenie6 5 3 2 2 2 2" xfId="32334"/>
    <cellStyle name="40 % - zvýraznenie6 5 3 2 2 3" xfId="8536"/>
    <cellStyle name="40 % - zvýraznenie6 5 3 2 2 3 2" xfId="32335"/>
    <cellStyle name="40 % - zvýraznenie6 5 3 2 2 4" xfId="32333"/>
    <cellStyle name="40 % - zvýraznenie6 5 3 2 3" xfId="8537"/>
    <cellStyle name="40 % - zvýraznenie6 5 3 2 3 2" xfId="32336"/>
    <cellStyle name="40 % - zvýraznenie6 5 3 2 4" xfId="8538"/>
    <cellStyle name="40 % - zvýraznenie6 5 3 2 4 2" xfId="32337"/>
    <cellStyle name="40 % - zvýraznenie6 5 3 2 5" xfId="32332"/>
    <cellStyle name="40 % - zvýraznenie6 5 3 3" xfId="8539"/>
    <cellStyle name="40 % - zvýraznenie6 5 3 3 2" xfId="8540"/>
    <cellStyle name="40 % - zvýraznenie6 5 3 3 2 2" xfId="32339"/>
    <cellStyle name="40 % - zvýraznenie6 5 3 3 3" xfId="8541"/>
    <cellStyle name="40 % - zvýraznenie6 5 3 3 3 2" xfId="32340"/>
    <cellStyle name="40 % - zvýraznenie6 5 3 3 4" xfId="32338"/>
    <cellStyle name="40 % - zvýraznenie6 5 3 4" xfId="8542"/>
    <cellStyle name="40 % - zvýraznenie6 5 3 4 2" xfId="32341"/>
    <cellStyle name="40 % - zvýraznenie6 5 3 5" xfId="8543"/>
    <cellStyle name="40 % - zvýraznenie6 5 3 5 2" xfId="32342"/>
    <cellStyle name="40 % - zvýraznenie6 5 3 6" xfId="32331"/>
    <cellStyle name="40 % - zvýraznenie6 5 4" xfId="8544"/>
    <cellStyle name="40 % - zvýraznenie6 5 4 2" xfId="8545"/>
    <cellStyle name="40 % - zvýraznenie6 5 4 2 2" xfId="8546"/>
    <cellStyle name="40 % - zvýraznenie6 5 4 2 2 2" xfId="32345"/>
    <cellStyle name="40 % - zvýraznenie6 5 4 2 3" xfId="8547"/>
    <cellStyle name="40 % - zvýraznenie6 5 4 2 3 2" xfId="32346"/>
    <cellStyle name="40 % - zvýraznenie6 5 4 2 4" xfId="32344"/>
    <cellStyle name="40 % - zvýraznenie6 5 4 3" xfId="8548"/>
    <cellStyle name="40 % - zvýraznenie6 5 4 3 2" xfId="32347"/>
    <cellStyle name="40 % - zvýraznenie6 5 4 4" xfId="8549"/>
    <cellStyle name="40 % - zvýraznenie6 5 4 4 2" xfId="32348"/>
    <cellStyle name="40 % - zvýraznenie6 5 4 5" xfId="32343"/>
    <cellStyle name="40 % - zvýraznenie6 5 5" xfId="8550"/>
    <cellStyle name="40 % - zvýraznenie6 5 5 2" xfId="8551"/>
    <cellStyle name="40 % - zvýraznenie6 5 5 2 2" xfId="8552"/>
    <cellStyle name="40 % - zvýraznenie6 5 5 2 2 2" xfId="32351"/>
    <cellStyle name="40 % - zvýraznenie6 5 5 2 3" xfId="8553"/>
    <cellStyle name="40 % - zvýraznenie6 5 5 2 3 2" xfId="32352"/>
    <cellStyle name="40 % - zvýraznenie6 5 5 2 4" xfId="32350"/>
    <cellStyle name="40 % - zvýraznenie6 5 5 3" xfId="8554"/>
    <cellStyle name="40 % - zvýraznenie6 5 5 3 2" xfId="32353"/>
    <cellStyle name="40 % - zvýraznenie6 5 5 4" xfId="8555"/>
    <cellStyle name="40 % - zvýraznenie6 5 5 4 2" xfId="32354"/>
    <cellStyle name="40 % - zvýraznenie6 5 5 5" xfId="32349"/>
    <cellStyle name="40 % - zvýraznenie6 5 6" xfId="8556"/>
    <cellStyle name="40 % - zvýraznenie6 5 6 2" xfId="8557"/>
    <cellStyle name="40 % - zvýraznenie6 5 6 2 2" xfId="32356"/>
    <cellStyle name="40 % - zvýraznenie6 5 6 3" xfId="8558"/>
    <cellStyle name="40 % - zvýraznenie6 5 6 3 2" xfId="32357"/>
    <cellStyle name="40 % - zvýraznenie6 5 6 4" xfId="32355"/>
    <cellStyle name="40 % - zvýraznenie6 5 7" xfId="8559"/>
    <cellStyle name="40 % - zvýraznenie6 5 7 2" xfId="32358"/>
    <cellStyle name="40 % - zvýraznenie6 5 8" xfId="8560"/>
    <cellStyle name="40 % - zvýraznenie6 5 8 2" xfId="32359"/>
    <cellStyle name="40 % - zvýraznenie6 5 9" xfId="32300"/>
    <cellStyle name="40 % - zvýraznenie6 6" xfId="8561"/>
    <cellStyle name="40 % - zvýraznenie6 6 2" xfId="8562"/>
    <cellStyle name="40 % - zvýraznenie6 6 2 2" xfId="8563"/>
    <cellStyle name="40 % - zvýraznenie6 6 2 2 2" xfId="8564"/>
    <cellStyle name="40 % - zvýraznenie6 6 2 2 2 2" xfId="8565"/>
    <cellStyle name="40 % - zvýraznenie6 6 2 2 2 2 2" xfId="32364"/>
    <cellStyle name="40 % - zvýraznenie6 6 2 2 2 3" xfId="8566"/>
    <cellStyle name="40 % - zvýraznenie6 6 2 2 2 3 2" xfId="32365"/>
    <cellStyle name="40 % - zvýraznenie6 6 2 2 2 4" xfId="32363"/>
    <cellStyle name="40 % - zvýraznenie6 6 2 2 3" xfId="8567"/>
    <cellStyle name="40 % - zvýraznenie6 6 2 2 3 2" xfId="32366"/>
    <cellStyle name="40 % - zvýraznenie6 6 2 2 4" xfId="8568"/>
    <cellStyle name="40 % - zvýraznenie6 6 2 2 4 2" xfId="32367"/>
    <cellStyle name="40 % - zvýraznenie6 6 2 2 5" xfId="32362"/>
    <cellStyle name="40 % - zvýraznenie6 6 2 3" xfId="8569"/>
    <cellStyle name="40 % - zvýraznenie6 6 2 3 2" xfId="8570"/>
    <cellStyle name="40 % - zvýraznenie6 6 2 3 2 2" xfId="32369"/>
    <cellStyle name="40 % - zvýraznenie6 6 2 3 3" xfId="8571"/>
    <cellStyle name="40 % - zvýraznenie6 6 2 3 3 2" xfId="32370"/>
    <cellStyle name="40 % - zvýraznenie6 6 2 3 4" xfId="32368"/>
    <cellStyle name="40 % - zvýraznenie6 6 2 4" xfId="8572"/>
    <cellStyle name="40 % - zvýraznenie6 6 2 4 2" xfId="32371"/>
    <cellStyle name="40 % - zvýraznenie6 6 2 5" xfId="8573"/>
    <cellStyle name="40 % - zvýraznenie6 6 2 5 2" xfId="32372"/>
    <cellStyle name="40 % - zvýraznenie6 6 2 6" xfId="32361"/>
    <cellStyle name="40 % - zvýraznenie6 6 3" xfId="8574"/>
    <cellStyle name="40 % - zvýraznenie6 6 3 2" xfId="8575"/>
    <cellStyle name="40 % - zvýraznenie6 6 3 2 2" xfId="8576"/>
    <cellStyle name="40 % - zvýraznenie6 6 3 2 2 2" xfId="32375"/>
    <cellStyle name="40 % - zvýraznenie6 6 3 2 3" xfId="8577"/>
    <cellStyle name="40 % - zvýraznenie6 6 3 2 3 2" xfId="32376"/>
    <cellStyle name="40 % - zvýraznenie6 6 3 2 4" xfId="32374"/>
    <cellStyle name="40 % - zvýraznenie6 6 3 3" xfId="8578"/>
    <cellStyle name="40 % - zvýraznenie6 6 3 3 2" xfId="32377"/>
    <cellStyle name="40 % - zvýraznenie6 6 3 4" xfId="8579"/>
    <cellStyle name="40 % - zvýraznenie6 6 3 4 2" xfId="32378"/>
    <cellStyle name="40 % - zvýraznenie6 6 3 5" xfId="32373"/>
    <cellStyle name="40 % - zvýraznenie6 6 4" xfId="8580"/>
    <cellStyle name="40 % - zvýraznenie6 6 4 2" xfId="8581"/>
    <cellStyle name="40 % - zvýraznenie6 6 4 2 2" xfId="8582"/>
    <cellStyle name="40 % - zvýraznenie6 6 4 2 2 2" xfId="32381"/>
    <cellStyle name="40 % - zvýraznenie6 6 4 2 3" xfId="8583"/>
    <cellStyle name="40 % - zvýraznenie6 6 4 2 3 2" xfId="32382"/>
    <cellStyle name="40 % - zvýraznenie6 6 4 2 4" xfId="32380"/>
    <cellStyle name="40 % - zvýraznenie6 6 4 3" xfId="8584"/>
    <cellStyle name="40 % - zvýraznenie6 6 4 3 2" xfId="32383"/>
    <cellStyle name="40 % - zvýraznenie6 6 4 4" xfId="8585"/>
    <cellStyle name="40 % - zvýraznenie6 6 4 4 2" xfId="32384"/>
    <cellStyle name="40 % - zvýraznenie6 6 4 5" xfId="32379"/>
    <cellStyle name="40 % - zvýraznenie6 6 5" xfId="8586"/>
    <cellStyle name="40 % - zvýraznenie6 6 5 2" xfId="8587"/>
    <cellStyle name="40 % - zvýraznenie6 6 5 2 2" xfId="32386"/>
    <cellStyle name="40 % - zvýraznenie6 6 5 3" xfId="8588"/>
    <cellStyle name="40 % - zvýraznenie6 6 5 3 2" xfId="32387"/>
    <cellStyle name="40 % - zvýraznenie6 6 5 4" xfId="32385"/>
    <cellStyle name="40 % - zvýraznenie6 6 6" xfId="8589"/>
    <cellStyle name="40 % - zvýraznenie6 6 6 2" xfId="32388"/>
    <cellStyle name="40 % - zvýraznenie6 6 7" xfId="8590"/>
    <cellStyle name="40 % - zvýraznenie6 6 7 2" xfId="32389"/>
    <cellStyle name="40 % - zvýraznenie6 6 8" xfId="32360"/>
    <cellStyle name="40 % - zvýraznenie6 7" xfId="8591"/>
    <cellStyle name="40 % - zvýraznenie6 7 2" xfId="8592"/>
    <cellStyle name="40 % - zvýraznenie6 7 2 2" xfId="8593"/>
    <cellStyle name="40 % - zvýraznenie6 7 2 2 2" xfId="8594"/>
    <cellStyle name="40 % - zvýraznenie6 7 2 2 2 2" xfId="32393"/>
    <cellStyle name="40 % - zvýraznenie6 7 2 2 3" xfId="8595"/>
    <cellStyle name="40 % - zvýraznenie6 7 2 2 3 2" xfId="32394"/>
    <cellStyle name="40 % - zvýraznenie6 7 2 2 4" xfId="32392"/>
    <cellStyle name="40 % - zvýraznenie6 7 2 3" xfId="8596"/>
    <cellStyle name="40 % - zvýraznenie6 7 2 3 2" xfId="32395"/>
    <cellStyle name="40 % - zvýraznenie6 7 2 4" xfId="8597"/>
    <cellStyle name="40 % - zvýraznenie6 7 2 4 2" xfId="32396"/>
    <cellStyle name="40 % - zvýraznenie6 7 2 5" xfId="32391"/>
    <cellStyle name="40 % - zvýraznenie6 7 3" xfId="8598"/>
    <cellStyle name="40 % - zvýraznenie6 7 3 2" xfId="8599"/>
    <cellStyle name="40 % - zvýraznenie6 7 3 2 2" xfId="32398"/>
    <cellStyle name="40 % - zvýraznenie6 7 3 3" xfId="8600"/>
    <cellStyle name="40 % - zvýraznenie6 7 3 3 2" xfId="32399"/>
    <cellStyle name="40 % - zvýraznenie6 7 3 4" xfId="32397"/>
    <cellStyle name="40 % - zvýraznenie6 7 4" xfId="8601"/>
    <cellStyle name="40 % - zvýraznenie6 7 4 2" xfId="32400"/>
    <cellStyle name="40 % - zvýraznenie6 7 5" xfId="8602"/>
    <cellStyle name="40 % - zvýraznenie6 7 5 2" xfId="32401"/>
    <cellStyle name="40 % - zvýraznenie6 7 6" xfId="32390"/>
    <cellStyle name="40 % - zvýraznenie6 8" xfId="8603"/>
    <cellStyle name="40 % - zvýraznenie6 8 2" xfId="8604"/>
    <cellStyle name="40 % - zvýraznenie6 8 2 2" xfId="8605"/>
    <cellStyle name="40 % - zvýraznenie6 8 2 2 2" xfId="32404"/>
    <cellStyle name="40 % - zvýraznenie6 8 2 3" xfId="8606"/>
    <cellStyle name="40 % - zvýraznenie6 8 2 3 2" xfId="32405"/>
    <cellStyle name="40 % - zvýraznenie6 8 2 4" xfId="32403"/>
    <cellStyle name="40 % - zvýraznenie6 8 3" xfId="8607"/>
    <cellStyle name="40 % - zvýraznenie6 8 3 2" xfId="32406"/>
    <cellStyle name="40 % - zvýraznenie6 8 4" xfId="8608"/>
    <cellStyle name="40 % - zvýraznenie6 8 4 2" xfId="32407"/>
    <cellStyle name="40 % - zvýraznenie6 8 5" xfId="32402"/>
    <cellStyle name="40 % - zvýraznenie6 9" xfId="8609"/>
    <cellStyle name="40 % - zvýraznenie6 9 2" xfId="8610"/>
    <cellStyle name="40 % - zvýraznenie6 9 2 2" xfId="8611"/>
    <cellStyle name="40 % - zvýraznenie6 9 2 2 2" xfId="32410"/>
    <cellStyle name="40 % - zvýraznenie6 9 2 3" xfId="8612"/>
    <cellStyle name="40 % - zvýraznenie6 9 2 3 2" xfId="32411"/>
    <cellStyle name="40 % - zvýraznenie6 9 2 4" xfId="32409"/>
    <cellStyle name="40 % - zvýraznenie6 9 3" xfId="8613"/>
    <cellStyle name="40 % - zvýraznenie6 9 3 2" xfId="32412"/>
    <cellStyle name="40 % - zvýraznenie6 9 4" xfId="8614"/>
    <cellStyle name="40 % - zvýraznenie6 9 4 2" xfId="32413"/>
    <cellStyle name="40 % - zvýraznenie6 9 5" xfId="32408"/>
    <cellStyle name="60 % - zvýraznenie1 2" xfId="8615"/>
    <cellStyle name="60 % - zvýraznenie2 2" xfId="8616"/>
    <cellStyle name="60 % - zvýraznenie3 2" xfId="8617"/>
    <cellStyle name="60 % - zvýraznenie4 2" xfId="8618"/>
    <cellStyle name="60 % - zvýraznenie5 2" xfId="8619"/>
    <cellStyle name="60 % - zvýraznenie6 2" xfId="8620"/>
    <cellStyle name="Dobrá 2" xfId="8621"/>
    <cellStyle name="Hypertextové prepojenie 2" xfId="9"/>
    <cellStyle name="Hypertextové prepojenie 2 2" xfId="8622"/>
    <cellStyle name="Hypertextové prepojenie 2 3" xfId="8623"/>
    <cellStyle name="Hypertextové prepojenie 3" xfId="8624"/>
    <cellStyle name="Hypertextové prepojenie 4" xfId="30"/>
    <cellStyle name="Hypertextové prepojenie 5" xfId="8625"/>
    <cellStyle name="Hypertextové prepojenie 6" xfId="23821"/>
    <cellStyle name="Hypertextové prepojenie 7" xfId="47500"/>
    <cellStyle name="Kontrolná bunka 2" xfId="8626"/>
    <cellStyle name="Mena 2" xfId="8627"/>
    <cellStyle name="Mena 2 2" xfId="32414"/>
    <cellStyle name="Nadpis 1 2" xfId="8628"/>
    <cellStyle name="Nadpis 2 2" xfId="8629"/>
    <cellStyle name="Nadpis 3 2" xfId="8630"/>
    <cellStyle name="Nadpis 4 2" xfId="8631"/>
    <cellStyle name="Názov zákazky" xfId="12"/>
    <cellStyle name="Neutrálna 2" xfId="8632"/>
    <cellStyle name="Normálna" xfId="0" builtinId="0"/>
    <cellStyle name="Normálna 10" xfId="8633"/>
    <cellStyle name="Normálna 10 2" xfId="23795"/>
    <cellStyle name="Normálna 11" xfId="8634"/>
    <cellStyle name="Normálna 12" xfId="31"/>
    <cellStyle name="Normálna 12 2" xfId="23788"/>
    <cellStyle name="Normálna 13" xfId="8635"/>
    <cellStyle name="Normálna 14" xfId="8636"/>
    <cellStyle name="Normálna 15" xfId="8637"/>
    <cellStyle name="Normálna 15 2" xfId="8638"/>
    <cellStyle name="Normálna 15 2 2" xfId="8639"/>
    <cellStyle name="Normálna 15 2 2 2" xfId="32417"/>
    <cellStyle name="Normálna 15 2 3" xfId="8640"/>
    <cellStyle name="Normálna 15 2 3 2" xfId="32418"/>
    <cellStyle name="Normálna 15 2 4" xfId="32416"/>
    <cellStyle name="Normálna 15 3" xfId="8641"/>
    <cellStyle name="Normálna 15 3 2" xfId="32419"/>
    <cellStyle name="Normálna 15 4" xfId="8642"/>
    <cellStyle name="Normálna 15 4 2" xfId="32420"/>
    <cellStyle name="Normálna 15 5" xfId="32415"/>
    <cellStyle name="Normálna 16" xfId="8643"/>
    <cellStyle name="Normálna 17" xfId="8644"/>
    <cellStyle name="Normálna 17 2" xfId="8645"/>
    <cellStyle name="Normálna 18" xfId="8646"/>
    <cellStyle name="Normálna 18 2" xfId="8647"/>
    <cellStyle name="Normálna 19" xfId="8648"/>
    <cellStyle name="Normálna 19 2" xfId="32421"/>
    <cellStyle name="Normálna 2" xfId="13"/>
    <cellStyle name="Normálna 2 10" xfId="23794"/>
    <cellStyle name="Normálna 2 2" xfId="21"/>
    <cellStyle name="Normálna 2 2 2" xfId="24"/>
    <cellStyle name="Normálna 2 2 2 2" xfId="8649"/>
    <cellStyle name="Normálna 2 2 2 3" xfId="33"/>
    <cellStyle name="Normálna 2 2 2 3 2" xfId="7"/>
    <cellStyle name="Normálna 2 2 3" xfId="8650"/>
    <cellStyle name="Normálna 2 2 4" xfId="8651"/>
    <cellStyle name="Normálna 2 2 5" xfId="8652"/>
    <cellStyle name="Normálna 2 2 5 2" xfId="8653"/>
    <cellStyle name="Normálna 2 2 6" xfId="8654"/>
    <cellStyle name="Normálna 2 2 6 2" xfId="8655"/>
    <cellStyle name="Normálna 2 2 7" xfId="1"/>
    <cellStyle name="Normálna 2 2 8" xfId="25"/>
    <cellStyle name="Normálna 2 3" xfId="20"/>
    <cellStyle name="Normálna 2 3 2" xfId="32"/>
    <cellStyle name="Normálna 2 4" xfId="18"/>
    <cellStyle name="Normálna 2 4 10" xfId="8657"/>
    <cellStyle name="Normálna 2 4 10 2" xfId="8658"/>
    <cellStyle name="Normálna 2 4 10 2 2" xfId="8659"/>
    <cellStyle name="Normálna 2 4 10 2 2 2" xfId="8660"/>
    <cellStyle name="Normálna 2 4 10 2 2 2 2" xfId="8661"/>
    <cellStyle name="Normálna 2 4 10 2 2 2 2 2" xfId="8662"/>
    <cellStyle name="Normálna 2 4 10 2 2 2 2 2 2" xfId="32428"/>
    <cellStyle name="Normálna 2 4 10 2 2 2 2 3" xfId="8663"/>
    <cellStyle name="Normálna 2 4 10 2 2 2 2 3 2" xfId="32429"/>
    <cellStyle name="Normálna 2 4 10 2 2 2 2 4" xfId="32427"/>
    <cellStyle name="Normálna 2 4 10 2 2 2 3" xfId="8664"/>
    <cellStyle name="Normálna 2 4 10 2 2 2 3 2" xfId="32430"/>
    <cellStyle name="Normálna 2 4 10 2 2 2 4" xfId="8665"/>
    <cellStyle name="Normálna 2 4 10 2 2 2 4 2" xfId="32431"/>
    <cellStyle name="Normálna 2 4 10 2 2 2 5" xfId="32426"/>
    <cellStyle name="Normálna 2 4 10 2 2 3" xfId="8666"/>
    <cellStyle name="Normálna 2 4 10 2 2 3 2" xfId="8667"/>
    <cellStyle name="Normálna 2 4 10 2 2 3 2 2" xfId="32433"/>
    <cellStyle name="Normálna 2 4 10 2 2 3 3" xfId="8668"/>
    <cellStyle name="Normálna 2 4 10 2 2 3 3 2" xfId="32434"/>
    <cellStyle name="Normálna 2 4 10 2 2 3 4" xfId="32432"/>
    <cellStyle name="Normálna 2 4 10 2 2 4" xfId="8669"/>
    <cellStyle name="Normálna 2 4 10 2 2 4 2" xfId="32435"/>
    <cellStyle name="Normálna 2 4 10 2 2 5" xfId="8670"/>
    <cellStyle name="Normálna 2 4 10 2 2 5 2" xfId="32436"/>
    <cellStyle name="Normálna 2 4 10 2 2 6" xfId="32425"/>
    <cellStyle name="Normálna 2 4 10 2 3" xfId="8671"/>
    <cellStyle name="Normálna 2 4 10 2 3 2" xfId="8672"/>
    <cellStyle name="Normálna 2 4 10 2 3 2 2" xfId="8673"/>
    <cellStyle name="Normálna 2 4 10 2 3 2 2 2" xfId="32439"/>
    <cellStyle name="Normálna 2 4 10 2 3 2 3" xfId="8674"/>
    <cellStyle name="Normálna 2 4 10 2 3 2 3 2" xfId="32440"/>
    <cellStyle name="Normálna 2 4 10 2 3 2 4" xfId="32438"/>
    <cellStyle name="Normálna 2 4 10 2 3 3" xfId="8675"/>
    <cellStyle name="Normálna 2 4 10 2 3 3 2" xfId="32441"/>
    <cellStyle name="Normálna 2 4 10 2 3 4" xfId="8676"/>
    <cellStyle name="Normálna 2 4 10 2 3 4 2" xfId="32442"/>
    <cellStyle name="Normálna 2 4 10 2 3 5" xfId="32437"/>
    <cellStyle name="Normálna 2 4 10 2 4" xfId="8677"/>
    <cellStyle name="Normálna 2 4 10 2 4 2" xfId="8678"/>
    <cellStyle name="Normálna 2 4 10 2 4 2 2" xfId="8679"/>
    <cellStyle name="Normálna 2 4 10 2 4 2 2 2" xfId="32445"/>
    <cellStyle name="Normálna 2 4 10 2 4 2 3" xfId="8680"/>
    <cellStyle name="Normálna 2 4 10 2 4 2 3 2" xfId="32446"/>
    <cellStyle name="Normálna 2 4 10 2 4 2 4" xfId="32444"/>
    <cellStyle name="Normálna 2 4 10 2 4 3" xfId="8681"/>
    <cellStyle name="Normálna 2 4 10 2 4 3 2" xfId="32447"/>
    <cellStyle name="Normálna 2 4 10 2 4 4" xfId="8682"/>
    <cellStyle name="Normálna 2 4 10 2 4 4 2" xfId="32448"/>
    <cellStyle name="Normálna 2 4 10 2 4 5" xfId="32443"/>
    <cellStyle name="Normálna 2 4 10 2 5" xfId="8683"/>
    <cellStyle name="Normálna 2 4 10 2 5 2" xfId="8684"/>
    <cellStyle name="Normálna 2 4 10 2 5 2 2" xfId="32450"/>
    <cellStyle name="Normálna 2 4 10 2 5 3" xfId="8685"/>
    <cellStyle name="Normálna 2 4 10 2 5 3 2" xfId="32451"/>
    <cellStyle name="Normálna 2 4 10 2 5 4" xfId="32449"/>
    <cellStyle name="Normálna 2 4 10 2 6" xfId="8686"/>
    <cellStyle name="Normálna 2 4 10 2 6 2" xfId="32452"/>
    <cellStyle name="Normálna 2 4 10 2 7" xfId="8687"/>
    <cellStyle name="Normálna 2 4 10 2 7 2" xfId="32453"/>
    <cellStyle name="Normálna 2 4 10 2 8" xfId="32424"/>
    <cellStyle name="Normálna 2 4 10 3" xfId="8688"/>
    <cellStyle name="Normálna 2 4 10 3 2" xfId="8689"/>
    <cellStyle name="Normálna 2 4 10 3 2 2" xfId="8690"/>
    <cellStyle name="Normálna 2 4 10 3 2 2 2" xfId="8691"/>
    <cellStyle name="Normálna 2 4 10 3 2 2 2 2" xfId="32457"/>
    <cellStyle name="Normálna 2 4 10 3 2 2 3" xfId="8692"/>
    <cellStyle name="Normálna 2 4 10 3 2 2 3 2" xfId="32458"/>
    <cellStyle name="Normálna 2 4 10 3 2 2 4" xfId="32456"/>
    <cellStyle name="Normálna 2 4 10 3 2 3" xfId="8693"/>
    <cellStyle name="Normálna 2 4 10 3 2 3 2" xfId="32459"/>
    <cellStyle name="Normálna 2 4 10 3 2 4" xfId="8694"/>
    <cellStyle name="Normálna 2 4 10 3 2 4 2" xfId="32460"/>
    <cellStyle name="Normálna 2 4 10 3 2 5" xfId="32455"/>
    <cellStyle name="Normálna 2 4 10 3 3" xfId="8695"/>
    <cellStyle name="Normálna 2 4 10 3 3 2" xfId="8696"/>
    <cellStyle name="Normálna 2 4 10 3 3 2 2" xfId="32462"/>
    <cellStyle name="Normálna 2 4 10 3 3 3" xfId="8697"/>
    <cellStyle name="Normálna 2 4 10 3 3 3 2" xfId="32463"/>
    <cellStyle name="Normálna 2 4 10 3 3 4" xfId="32461"/>
    <cellStyle name="Normálna 2 4 10 3 4" xfId="8698"/>
    <cellStyle name="Normálna 2 4 10 3 4 2" xfId="32464"/>
    <cellStyle name="Normálna 2 4 10 3 5" xfId="8699"/>
    <cellStyle name="Normálna 2 4 10 3 5 2" xfId="32465"/>
    <cellStyle name="Normálna 2 4 10 3 6" xfId="32454"/>
    <cellStyle name="Normálna 2 4 10 4" xfId="8700"/>
    <cellStyle name="Normálna 2 4 10 4 2" xfId="8701"/>
    <cellStyle name="Normálna 2 4 10 4 2 2" xfId="8702"/>
    <cellStyle name="Normálna 2 4 10 4 2 2 2" xfId="32468"/>
    <cellStyle name="Normálna 2 4 10 4 2 3" xfId="8703"/>
    <cellStyle name="Normálna 2 4 10 4 2 3 2" xfId="32469"/>
    <cellStyle name="Normálna 2 4 10 4 2 4" xfId="32467"/>
    <cellStyle name="Normálna 2 4 10 4 3" xfId="8704"/>
    <cellStyle name="Normálna 2 4 10 4 3 2" xfId="32470"/>
    <cellStyle name="Normálna 2 4 10 4 4" xfId="8705"/>
    <cellStyle name="Normálna 2 4 10 4 4 2" xfId="32471"/>
    <cellStyle name="Normálna 2 4 10 4 5" xfId="32466"/>
    <cellStyle name="Normálna 2 4 10 5" xfId="8706"/>
    <cellStyle name="Normálna 2 4 10 5 2" xfId="8707"/>
    <cellStyle name="Normálna 2 4 10 5 2 2" xfId="8708"/>
    <cellStyle name="Normálna 2 4 10 5 2 2 2" xfId="32474"/>
    <cellStyle name="Normálna 2 4 10 5 2 3" xfId="8709"/>
    <cellStyle name="Normálna 2 4 10 5 2 3 2" xfId="32475"/>
    <cellStyle name="Normálna 2 4 10 5 2 4" xfId="32473"/>
    <cellStyle name="Normálna 2 4 10 5 3" xfId="8710"/>
    <cellStyle name="Normálna 2 4 10 5 3 2" xfId="32476"/>
    <cellStyle name="Normálna 2 4 10 5 4" xfId="8711"/>
    <cellStyle name="Normálna 2 4 10 5 4 2" xfId="32477"/>
    <cellStyle name="Normálna 2 4 10 5 5" xfId="32472"/>
    <cellStyle name="Normálna 2 4 10 6" xfId="8712"/>
    <cellStyle name="Normálna 2 4 10 6 2" xfId="8713"/>
    <cellStyle name="Normálna 2 4 10 6 2 2" xfId="32479"/>
    <cellStyle name="Normálna 2 4 10 6 3" xfId="8714"/>
    <cellStyle name="Normálna 2 4 10 6 3 2" xfId="32480"/>
    <cellStyle name="Normálna 2 4 10 6 4" xfId="32478"/>
    <cellStyle name="Normálna 2 4 10 7" xfId="8715"/>
    <cellStyle name="Normálna 2 4 10 7 2" xfId="32481"/>
    <cellStyle name="Normálna 2 4 10 8" xfId="8716"/>
    <cellStyle name="Normálna 2 4 10 8 2" xfId="32482"/>
    <cellStyle name="Normálna 2 4 10 9" xfId="32423"/>
    <cellStyle name="Normálna 2 4 11" xfId="8717"/>
    <cellStyle name="Normálna 2 4 11 2" xfId="8718"/>
    <cellStyle name="Normálna 2 4 11 2 2" xfId="8719"/>
    <cellStyle name="Normálna 2 4 11 2 2 2" xfId="8720"/>
    <cellStyle name="Normálna 2 4 11 2 2 2 2" xfId="8721"/>
    <cellStyle name="Normálna 2 4 11 2 2 2 2 2" xfId="8722"/>
    <cellStyle name="Normálna 2 4 11 2 2 2 2 2 2" xfId="32488"/>
    <cellStyle name="Normálna 2 4 11 2 2 2 2 3" xfId="8723"/>
    <cellStyle name="Normálna 2 4 11 2 2 2 2 3 2" xfId="32489"/>
    <cellStyle name="Normálna 2 4 11 2 2 2 2 4" xfId="32487"/>
    <cellStyle name="Normálna 2 4 11 2 2 2 3" xfId="8724"/>
    <cellStyle name="Normálna 2 4 11 2 2 2 3 2" xfId="32490"/>
    <cellStyle name="Normálna 2 4 11 2 2 2 4" xfId="8725"/>
    <cellStyle name="Normálna 2 4 11 2 2 2 4 2" xfId="32491"/>
    <cellStyle name="Normálna 2 4 11 2 2 2 5" xfId="32486"/>
    <cellStyle name="Normálna 2 4 11 2 2 3" xfId="8726"/>
    <cellStyle name="Normálna 2 4 11 2 2 3 2" xfId="8727"/>
    <cellStyle name="Normálna 2 4 11 2 2 3 2 2" xfId="32493"/>
    <cellStyle name="Normálna 2 4 11 2 2 3 3" xfId="8728"/>
    <cellStyle name="Normálna 2 4 11 2 2 3 3 2" xfId="32494"/>
    <cellStyle name="Normálna 2 4 11 2 2 3 4" xfId="32492"/>
    <cellStyle name="Normálna 2 4 11 2 2 4" xfId="8729"/>
    <cellStyle name="Normálna 2 4 11 2 2 4 2" xfId="32495"/>
    <cellStyle name="Normálna 2 4 11 2 2 5" xfId="8730"/>
    <cellStyle name="Normálna 2 4 11 2 2 5 2" xfId="32496"/>
    <cellStyle name="Normálna 2 4 11 2 2 6" xfId="32485"/>
    <cellStyle name="Normálna 2 4 11 2 3" xfId="8731"/>
    <cellStyle name="Normálna 2 4 11 2 3 2" xfId="8732"/>
    <cellStyle name="Normálna 2 4 11 2 3 2 2" xfId="8733"/>
    <cellStyle name="Normálna 2 4 11 2 3 2 2 2" xfId="32499"/>
    <cellStyle name="Normálna 2 4 11 2 3 2 3" xfId="8734"/>
    <cellStyle name="Normálna 2 4 11 2 3 2 3 2" xfId="32500"/>
    <cellStyle name="Normálna 2 4 11 2 3 2 4" xfId="32498"/>
    <cellStyle name="Normálna 2 4 11 2 3 3" xfId="8735"/>
    <cellStyle name="Normálna 2 4 11 2 3 3 2" xfId="32501"/>
    <cellStyle name="Normálna 2 4 11 2 3 4" xfId="8736"/>
    <cellStyle name="Normálna 2 4 11 2 3 4 2" xfId="32502"/>
    <cellStyle name="Normálna 2 4 11 2 3 5" xfId="32497"/>
    <cellStyle name="Normálna 2 4 11 2 4" xfId="8737"/>
    <cellStyle name="Normálna 2 4 11 2 4 2" xfId="8738"/>
    <cellStyle name="Normálna 2 4 11 2 4 2 2" xfId="8739"/>
    <cellStyle name="Normálna 2 4 11 2 4 2 2 2" xfId="32505"/>
    <cellStyle name="Normálna 2 4 11 2 4 2 3" xfId="8740"/>
    <cellStyle name="Normálna 2 4 11 2 4 2 3 2" xfId="32506"/>
    <cellStyle name="Normálna 2 4 11 2 4 2 4" xfId="32504"/>
    <cellStyle name="Normálna 2 4 11 2 4 3" xfId="8741"/>
    <cellStyle name="Normálna 2 4 11 2 4 3 2" xfId="32507"/>
    <cellStyle name="Normálna 2 4 11 2 4 4" xfId="8742"/>
    <cellStyle name="Normálna 2 4 11 2 4 4 2" xfId="32508"/>
    <cellStyle name="Normálna 2 4 11 2 4 5" xfId="32503"/>
    <cellStyle name="Normálna 2 4 11 2 5" xfId="8743"/>
    <cellStyle name="Normálna 2 4 11 2 5 2" xfId="8744"/>
    <cellStyle name="Normálna 2 4 11 2 5 2 2" xfId="32510"/>
    <cellStyle name="Normálna 2 4 11 2 5 3" xfId="8745"/>
    <cellStyle name="Normálna 2 4 11 2 5 3 2" xfId="32511"/>
    <cellStyle name="Normálna 2 4 11 2 5 4" xfId="32509"/>
    <cellStyle name="Normálna 2 4 11 2 6" xfId="8746"/>
    <cellStyle name="Normálna 2 4 11 2 6 2" xfId="32512"/>
    <cellStyle name="Normálna 2 4 11 2 7" xfId="8747"/>
    <cellStyle name="Normálna 2 4 11 2 7 2" xfId="32513"/>
    <cellStyle name="Normálna 2 4 11 2 8" xfId="32484"/>
    <cellStyle name="Normálna 2 4 11 3" xfId="8748"/>
    <cellStyle name="Normálna 2 4 11 3 2" xfId="8749"/>
    <cellStyle name="Normálna 2 4 11 3 2 2" xfId="8750"/>
    <cellStyle name="Normálna 2 4 11 3 2 2 2" xfId="8751"/>
    <cellStyle name="Normálna 2 4 11 3 2 2 2 2" xfId="32517"/>
    <cellStyle name="Normálna 2 4 11 3 2 2 3" xfId="8752"/>
    <cellStyle name="Normálna 2 4 11 3 2 2 3 2" xfId="32518"/>
    <cellStyle name="Normálna 2 4 11 3 2 2 4" xfId="32516"/>
    <cellStyle name="Normálna 2 4 11 3 2 3" xfId="8753"/>
    <cellStyle name="Normálna 2 4 11 3 2 3 2" xfId="32519"/>
    <cellStyle name="Normálna 2 4 11 3 2 4" xfId="8754"/>
    <cellStyle name="Normálna 2 4 11 3 2 4 2" xfId="32520"/>
    <cellStyle name="Normálna 2 4 11 3 2 5" xfId="32515"/>
    <cellStyle name="Normálna 2 4 11 3 3" xfId="8755"/>
    <cellStyle name="Normálna 2 4 11 3 3 2" xfId="8756"/>
    <cellStyle name="Normálna 2 4 11 3 3 2 2" xfId="32522"/>
    <cellStyle name="Normálna 2 4 11 3 3 3" xfId="8757"/>
    <cellStyle name="Normálna 2 4 11 3 3 3 2" xfId="32523"/>
    <cellStyle name="Normálna 2 4 11 3 3 4" xfId="32521"/>
    <cellStyle name="Normálna 2 4 11 3 4" xfId="8758"/>
    <cellStyle name="Normálna 2 4 11 3 4 2" xfId="32524"/>
    <cellStyle name="Normálna 2 4 11 3 5" xfId="8759"/>
    <cellStyle name="Normálna 2 4 11 3 5 2" xfId="32525"/>
    <cellStyle name="Normálna 2 4 11 3 6" xfId="32514"/>
    <cellStyle name="Normálna 2 4 11 4" xfId="8760"/>
    <cellStyle name="Normálna 2 4 11 4 2" xfId="8761"/>
    <cellStyle name="Normálna 2 4 11 4 2 2" xfId="8762"/>
    <cellStyle name="Normálna 2 4 11 4 2 2 2" xfId="32528"/>
    <cellStyle name="Normálna 2 4 11 4 2 3" xfId="8763"/>
    <cellStyle name="Normálna 2 4 11 4 2 3 2" xfId="32529"/>
    <cellStyle name="Normálna 2 4 11 4 2 4" xfId="32527"/>
    <cellStyle name="Normálna 2 4 11 4 3" xfId="8764"/>
    <cellStyle name="Normálna 2 4 11 4 3 2" xfId="32530"/>
    <cellStyle name="Normálna 2 4 11 4 4" xfId="8765"/>
    <cellStyle name="Normálna 2 4 11 4 4 2" xfId="32531"/>
    <cellStyle name="Normálna 2 4 11 4 5" xfId="32526"/>
    <cellStyle name="Normálna 2 4 11 5" xfId="8766"/>
    <cellStyle name="Normálna 2 4 11 5 2" xfId="8767"/>
    <cellStyle name="Normálna 2 4 11 5 2 2" xfId="8768"/>
    <cellStyle name="Normálna 2 4 11 5 2 2 2" xfId="32534"/>
    <cellStyle name="Normálna 2 4 11 5 2 3" xfId="8769"/>
    <cellStyle name="Normálna 2 4 11 5 2 3 2" xfId="32535"/>
    <cellStyle name="Normálna 2 4 11 5 2 4" xfId="32533"/>
    <cellStyle name="Normálna 2 4 11 5 3" xfId="8770"/>
    <cellStyle name="Normálna 2 4 11 5 3 2" xfId="32536"/>
    <cellStyle name="Normálna 2 4 11 5 4" xfId="8771"/>
    <cellStyle name="Normálna 2 4 11 5 4 2" xfId="32537"/>
    <cellStyle name="Normálna 2 4 11 5 5" xfId="32532"/>
    <cellStyle name="Normálna 2 4 11 6" xfId="8772"/>
    <cellStyle name="Normálna 2 4 11 6 2" xfId="8773"/>
    <cellStyle name="Normálna 2 4 11 6 2 2" xfId="32539"/>
    <cellStyle name="Normálna 2 4 11 6 3" xfId="8774"/>
    <cellStyle name="Normálna 2 4 11 6 3 2" xfId="32540"/>
    <cellStyle name="Normálna 2 4 11 6 4" xfId="32538"/>
    <cellStyle name="Normálna 2 4 11 7" xfId="8775"/>
    <cellStyle name="Normálna 2 4 11 7 2" xfId="32541"/>
    <cellStyle name="Normálna 2 4 11 8" xfId="8776"/>
    <cellStyle name="Normálna 2 4 11 8 2" xfId="32542"/>
    <cellStyle name="Normálna 2 4 11 9" xfId="32483"/>
    <cellStyle name="Normálna 2 4 12" xfId="8777"/>
    <cellStyle name="Normálna 2 4 12 2" xfId="8778"/>
    <cellStyle name="Normálna 2 4 12 2 2" xfId="8779"/>
    <cellStyle name="Normálna 2 4 12 2 2 2" xfId="8780"/>
    <cellStyle name="Normálna 2 4 12 2 2 2 2" xfId="8781"/>
    <cellStyle name="Normálna 2 4 12 2 2 2 2 2" xfId="32547"/>
    <cellStyle name="Normálna 2 4 12 2 2 2 3" xfId="8782"/>
    <cellStyle name="Normálna 2 4 12 2 2 2 3 2" xfId="32548"/>
    <cellStyle name="Normálna 2 4 12 2 2 2 4" xfId="32546"/>
    <cellStyle name="Normálna 2 4 12 2 2 3" xfId="8783"/>
    <cellStyle name="Normálna 2 4 12 2 2 3 2" xfId="32549"/>
    <cellStyle name="Normálna 2 4 12 2 2 4" xfId="8784"/>
    <cellStyle name="Normálna 2 4 12 2 2 4 2" xfId="32550"/>
    <cellStyle name="Normálna 2 4 12 2 2 5" xfId="32545"/>
    <cellStyle name="Normálna 2 4 12 2 3" xfId="8785"/>
    <cellStyle name="Normálna 2 4 12 2 3 2" xfId="8786"/>
    <cellStyle name="Normálna 2 4 12 2 3 2 2" xfId="32552"/>
    <cellStyle name="Normálna 2 4 12 2 3 3" xfId="8787"/>
    <cellStyle name="Normálna 2 4 12 2 3 3 2" xfId="32553"/>
    <cellStyle name="Normálna 2 4 12 2 3 4" xfId="32551"/>
    <cellStyle name="Normálna 2 4 12 2 4" xfId="8788"/>
    <cellStyle name="Normálna 2 4 12 2 4 2" xfId="32554"/>
    <cellStyle name="Normálna 2 4 12 2 5" xfId="8789"/>
    <cellStyle name="Normálna 2 4 12 2 5 2" xfId="32555"/>
    <cellStyle name="Normálna 2 4 12 2 6" xfId="32544"/>
    <cellStyle name="Normálna 2 4 12 3" xfId="8790"/>
    <cellStyle name="Normálna 2 4 12 3 2" xfId="8791"/>
    <cellStyle name="Normálna 2 4 12 3 2 2" xfId="8792"/>
    <cellStyle name="Normálna 2 4 12 3 2 2 2" xfId="32558"/>
    <cellStyle name="Normálna 2 4 12 3 2 3" xfId="8793"/>
    <cellStyle name="Normálna 2 4 12 3 2 3 2" xfId="32559"/>
    <cellStyle name="Normálna 2 4 12 3 2 4" xfId="32557"/>
    <cellStyle name="Normálna 2 4 12 3 3" xfId="8794"/>
    <cellStyle name="Normálna 2 4 12 3 3 2" xfId="32560"/>
    <cellStyle name="Normálna 2 4 12 3 4" xfId="8795"/>
    <cellStyle name="Normálna 2 4 12 3 4 2" xfId="32561"/>
    <cellStyle name="Normálna 2 4 12 3 5" xfId="32556"/>
    <cellStyle name="Normálna 2 4 12 4" xfId="8796"/>
    <cellStyle name="Normálna 2 4 12 4 2" xfId="8797"/>
    <cellStyle name="Normálna 2 4 12 4 2 2" xfId="8798"/>
    <cellStyle name="Normálna 2 4 12 4 2 2 2" xfId="32564"/>
    <cellStyle name="Normálna 2 4 12 4 2 3" xfId="8799"/>
    <cellStyle name="Normálna 2 4 12 4 2 3 2" xfId="32565"/>
    <cellStyle name="Normálna 2 4 12 4 2 4" xfId="32563"/>
    <cellStyle name="Normálna 2 4 12 4 3" xfId="8800"/>
    <cellStyle name="Normálna 2 4 12 4 3 2" xfId="32566"/>
    <cellStyle name="Normálna 2 4 12 4 4" xfId="8801"/>
    <cellStyle name="Normálna 2 4 12 4 4 2" xfId="32567"/>
    <cellStyle name="Normálna 2 4 12 4 5" xfId="32562"/>
    <cellStyle name="Normálna 2 4 12 5" xfId="8802"/>
    <cellStyle name="Normálna 2 4 12 5 2" xfId="8803"/>
    <cellStyle name="Normálna 2 4 12 5 2 2" xfId="32569"/>
    <cellStyle name="Normálna 2 4 12 5 3" xfId="8804"/>
    <cellStyle name="Normálna 2 4 12 5 3 2" xfId="32570"/>
    <cellStyle name="Normálna 2 4 12 5 4" xfId="32568"/>
    <cellStyle name="Normálna 2 4 12 6" xfId="8805"/>
    <cellStyle name="Normálna 2 4 12 6 2" xfId="32571"/>
    <cellStyle name="Normálna 2 4 12 7" xfId="8806"/>
    <cellStyle name="Normálna 2 4 12 7 2" xfId="32572"/>
    <cellStyle name="Normálna 2 4 12 8" xfId="32543"/>
    <cellStyle name="Normálna 2 4 13" xfId="8807"/>
    <cellStyle name="Normálna 2 4 13 2" xfId="8808"/>
    <cellStyle name="Normálna 2 4 13 2 2" xfId="8809"/>
    <cellStyle name="Normálna 2 4 13 2 2 2" xfId="8810"/>
    <cellStyle name="Normálna 2 4 13 2 2 2 2" xfId="8811"/>
    <cellStyle name="Normálna 2 4 13 2 2 2 2 2" xfId="32577"/>
    <cellStyle name="Normálna 2 4 13 2 2 2 3" xfId="8812"/>
    <cellStyle name="Normálna 2 4 13 2 2 2 3 2" xfId="32578"/>
    <cellStyle name="Normálna 2 4 13 2 2 2 4" xfId="32576"/>
    <cellStyle name="Normálna 2 4 13 2 2 3" xfId="8813"/>
    <cellStyle name="Normálna 2 4 13 2 2 3 2" xfId="32579"/>
    <cellStyle name="Normálna 2 4 13 2 2 4" xfId="8814"/>
    <cellStyle name="Normálna 2 4 13 2 2 4 2" xfId="32580"/>
    <cellStyle name="Normálna 2 4 13 2 2 5" xfId="32575"/>
    <cellStyle name="Normálna 2 4 13 2 3" xfId="8815"/>
    <cellStyle name="Normálna 2 4 13 2 3 2" xfId="8816"/>
    <cellStyle name="Normálna 2 4 13 2 3 2 2" xfId="32582"/>
    <cellStyle name="Normálna 2 4 13 2 3 3" xfId="8817"/>
    <cellStyle name="Normálna 2 4 13 2 3 3 2" xfId="32583"/>
    <cellStyle name="Normálna 2 4 13 2 3 4" xfId="32581"/>
    <cellStyle name="Normálna 2 4 13 2 4" xfId="8818"/>
    <cellStyle name="Normálna 2 4 13 2 4 2" xfId="32584"/>
    <cellStyle name="Normálna 2 4 13 2 5" xfId="8819"/>
    <cellStyle name="Normálna 2 4 13 2 5 2" xfId="32585"/>
    <cellStyle name="Normálna 2 4 13 2 6" xfId="32574"/>
    <cellStyle name="Normálna 2 4 13 3" xfId="8820"/>
    <cellStyle name="Normálna 2 4 13 3 2" xfId="8821"/>
    <cellStyle name="Normálna 2 4 13 3 2 2" xfId="8822"/>
    <cellStyle name="Normálna 2 4 13 3 2 2 2" xfId="32588"/>
    <cellStyle name="Normálna 2 4 13 3 2 3" xfId="8823"/>
    <cellStyle name="Normálna 2 4 13 3 2 3 2" xfId="32589"/>
    <cellStyle name="Normálna 2 4 13 3 2 4" xfId="32587"/>
    <cellStyle name="Normálna 2 4 13 3 3" xfId="8824"/>
    <cellStyle name="Normálna 2 4 13 3 3 2" xfId="32590"/>
    <cellStyle name="Normálna 2 4 13 3 4" xfId="8825"/>
    <cellStyle name="Normálna 2 4 13 3 4 2" xfId="32591"/>
    <cellStyle name="Normálna 2 4 13 3 5" xfId="32586"/>
    <cellStyle name="Normálna 2 4 13 4" xfId="8826"/>
    <cellStyle name="Normálna 2 4 13 4 2" xfId="8827"/>
    <cellStyle name="Normálna 2 4 13 4 2 2" xfId="8828"/>
    <cellStyle name="Normálna 2 4 13 4 2 2 2" xfId="32594"/>
    <cellStyle name="Normálna 2 4 13 4 2 3" xfId="8829"/>
    <cellStyle name="Normálna 2 4 13 4 2 3 2" xfId="32595"/>
    <cellStyle name="Normálna 2 4 13 4 2 4" xfId="32593"/>
    <cellStyle name="Normálna 2 4 13 4 3" xfId="8830"/>
    <cellStyle name="Normálna 2 4 13 4 3 2" xfId="32596"/>
    <cellStyle name="Normálna 2 4 13 4 4" xfId="8831"/>
    <cellStyle name="Normálna 2 4 13 4 4 2" xfId="32597"/>
    <cellStyle name="Normálna 2 4 13 4 5" xfId="32592"/>
    <cellStyle name="Normálna 2 4 13 5" xfId="8832"/>
    <cellStyle name="Normálna 2 4 13 5 2" xfId="8833"/>
    <cellStyle name="Normálna 2 4 13 5 2 2" xfId="32599"/>
    <cellStyle name="Normálna 2 4 13 5 3" xfId="8834"/>
    <cellStyle name="Normálna 2 4 13 5 3 2" xfId="32600"/>
    <cellStyle name="Normálna 2 4 13 5 4" xfId="32598"/>
    <cellStyle name="Normálna 2 4 13 6" xfId="8835"/>
    <cellStyle name="Normálna 2 4 13 6 2" xfId="32601"/>
    <cellStyle name="Normálna 2 4 13 7" xfId="8836"/>
    <cellStyle name="Normálna 2 4 13 7 2" xfId="32602"/>
    <cellStyle name="Normálna 2 4 13 8" xfId="32573"/>
    <cellStyle name="Normálna 2 4 14" xfId="8837"/>
    <cellStyle name="Normálna 2 4 14 2" xfId="8838"/>
    <cellStyle name="Normálna 2 4 14 2 2" xfId="8839"/>
    <cellStyle name="Normálna 2 4 14 2 2 2" xfId="8840"/>
    <cellStyle name="Normálna 2 4 14 2 2 2 2" xfId="32606"/>
    <cellStyle name="Normálna 2 4 14 2 2 3" xfId="8841"/>
    <cellStyle name="Normálna 2 4 14 2 2 3 2" xfId="32607"/>
    <cellStyle name="Normálna 2 4 14 2 2 4" xfId="32605"/>
    <cellStyle name="Normálna 2 4 14 2 3" xfId="8842"/>
    <cellStyle name="Normálna 2 4 14 2 3 2" xfId="32608"/>
    <cellStyle name="Normálna 2 4 14 2 4" xfId="8843"/>
    <cellStyle name="Normálna 2 4 14 2 4 2" xfId="32609"/>
    <cellStyle name="Normálna 2 4 14 2 5" xfId="32604"/>
    <cellStyle name="Normálna 2 4 14 3" xfId="8844"/>
    <cellStyle name="Normálna 2 4 14 3 2" xfId="8845"/>
    <cellStyle name="Normálna 2 4 14 3 2 2" xfId="8846"/>
    <cellStyle name="Normálna 2 4 14 3 2 2 2" xfId="32612"/>
    <cellStyle name="Normálna 2 4 14 3 2 3" xfId="8847"/>
    <cellStyle name="Normálna 2 4 14 3 2 3 2" xfId="32613"/>
    <cellStyle name="Normálna 2 4 14 3 2 4" xfId="32611"/>
    <cellStyle name="Normálna 2 4 14 3 3" xfId="8848"/>
    <cellStyle name="Normálna 2 4 14 3 3 2" xfId="32614"/>
    <cellStyle name="Normálna 2 4 14 3 4" xfId="8849"/>
    <cellStyle name="Normálna 2 4 14 3 4 2" xfId="32615"/>
    <cellStyle name="Normálna 2 4 14 3 5" xfId="32610"/>
    <cellStyle name="Normálna 2 4 14 4" xfId="8850"/>
    <cellStyle name="Normálna 2 4 14 4 2" xfId="8851"/>
    <cellStyle name="Normálna 2 4 14 4 2 2" xfId="32617"/>
    <cellStyle name="Normálna 2 4 14 4 3" xfId="8852"/>
    <cellStyle name="Normálna 2 4 14 4 3 2" xfId="32618"/>
    <cellStyle name="Normálna 2 4 14 4 4" xfId="32616"/>
    <cellStyle name="Normálna 2 4 14 5" xfId="8853"/>
    <cellStyle name="Normálna 2 4 14 5 2" xfId="32619"/>
    <cellStyle name="Normálna 2 4 14 6" xfId="8854"/>
    <cellStyle name="Normálna 2 4 14 6 2" xfId="32620"/>
    <cellStyle name="Normálna 2 4 14 7" xfId="32603"/>
    <cellStyle name="Normálna 2 4 15" xfId="8855"/>
    <cellStyle name="Normálna 2 4 15 2" xfId="8856"/>
    <cellStyle name="Normálna 2 4 15 2 2" xfId="8857"/>
    <cellStyle name="Normálna 2 4 15 2 2 2" xfId="8858"/>
    <cellStyle name="Normálna 2 4 15 2 2 2 2" xfId="32624"/>
    <cellStyle name="Normálna 2 4 15 2 2 3" xfId="8859"/>
    <cellStyle name="Normálna 2 4 15 2 2 3 2" xfId="32625"/>
    <cellStyle name="Normálna 2 4 15 2 2 4" xfId="32623"/>
    <cellStyle name="Normálna 2 4 15 2 3" xfId="8860"/>
    <cellStyle name="Normálna 2 4 15 2 3 2" xfId="32626"/>
    <cellStyle name="Normálna 2 4 15 2 4" xfId="8861"/>
    <cellStyle name="Normálna 2 4 15 2 4 2" xfId="32627"/>
    <cellStyle name="Normálna 2 4 15 2 5" xfId="32622"/>
    <cellStyle name="Normálna 2 4 15 3" xfId="8862"/>
    <cellStyle name="Normálna 2 4 15 3 2" xfId="8863"/>
    <cellStyle name="Normálna 2 4 15 3 2 2" xfId="8864"/>
    <cellStyle name="Normálna 2 4 15 3 2 2 2" xfId="32630"/>
    <cellStyle name="Normálna 2 4 15 3 2 3" xfId="8865"/>
    <cellStyle name="Normálna 2 4 15 3 2 3 2" xfId="32631"/>
    <cellStyle name="Normálna 2 4 15 3 2 4" xfId="32629"/>
    <cellStyle name="Normálna 2 4 15 3 3" xfId="8866"/>
    <cellStyle name="Normálna 2 4 15 3 3 2" xfId="32632"/>
    <cellStyle name="Normálna 2 4 15 3 4" xfId="8867"/>
    <cellStyle name="Normálna 2 4 15 3 4 2" xfId="32633"/>
    <cellStyle name="Normálna 2 4 15 3 5" xfId="32628"/>
    <cellStyle name="Normálna 2 4 15 4" xfId="8868"/>
    <cellStyle name="Normálna 2 4 15 4 2" xfId="8869"/>
    <cellStyle name="Normálna 2 4 15 4 2 2" xfId="32635"/>
    <cellStyle name="Normálna 2 4 15 4 3" xfId="8870"/>
    <cellStyle name="Normálna 2 4 15 4 3 2" xfId="32636"/>
    <cellStyle name="Normálna 2 4 15 4 4" xfId="32634"/>
    <cellStyle name="Normálna 2 4 15 5" xfId="8871"/>
    <cellStyle name="Normálna 2 4 15 5 2" xfId="32637"/>
    <cellStyle name="Normálna 2 4 15 6" xfId="8872"/>
    <cellStyle name="Normálna 2 4 15 6 2" xfId="32638"/>
    <cellStyle name="Normálna 2 4 15 7" xfId="32621"/>
    <cellStyle name="Normálna 2 4 16" xfId="8873"/>
    <cellStyle name="Normálna 2 4 16 2" xfId="8874"/>
    <cellStyle name="Normálna 2 4 16 2 2" xfId="8875"/>
    <cellStyle name="Normálna 2 4 16 2 2 2" xfId="32641"/>
    <cellStyle name="Normálna 2 4 16 2 3" xfId="8876"/>
    <cellStyle name="Normálna 2 4 16 2 3 2" xfId="32642"/>
    <cellStyle name="Normálna 2 4 16 2 4" xfId="32640"/>
    <cellStyle name="Normálna 2 4 16 3" xfId="8877"/>
    <cellStyle name="Normálna 2 4 16 3 2" xfId="32643"/>
    <cellStyle name="Normálna 2 4 16 4" xfId="8878"/>
    <cellStyle name="Normálna 2 4 16 4 2" xfId="32644"/>
    <cellStyle name="Normálna 2 4 16 5" xfId="32639"/>
    <cellStyle name="Normálna 2 4 17" xfId="8879"/>
    <cellStyle name="Normálna 2 4 17 2" xfId="8880"/>
    <cellStyle name="Normálna 2 4 17 2 2" xfId="8881"/>
    <cellStyle name="Normálna 2 4 17 2 2 2" xfId="32647"/>
    <cellStyle name="Normálna 2 4 17 2 3" xfId="8882"/>
    <cellStyle name="Normálna 2 4 17 2 3 2" xfId="32648"/>
    <cellStyle name="Normálna 2 4 17 2 4" xfId="32646"/>
    <cellStyle name="Normálna 2 4 17 3" xfId="8883"/>
    <cellStyle name="Normálna 2 4 17 3 2" xfId="32649"/>
    <cellStyle name="Normálna 2 4 17 4" xfId="8884"/>
    <cellStyle name="Normálna 2 4 17 4 2" xfId="32650"/>
    <cellStyle name="Normálna 2 4 17 5" xfId="32645"/>
    <cellStyle name="Normálna 2 4 18" xfId="8885"/>
    <cellStyle name="Normálna 2 4 18 2" xfId="8886"/>
    <cellStyle name="Normálna 2 4 18 2 2" xfId="32652"/>
    <cellStyle name="Normálna 2 4 18 3" xfId="8887"/>
    <cellStyle name="Normálna 2 4 18 3 2" xfId="32653"/>
    <cellStyle name="Normálna 2 4 18 4" xfId="32651"/>
    <cellStyle name="Normálna 2 4 19" xfId="8888"/>
    <cellStyle name="Normálna 2 4 19 2" xfId="32654"/>
    <cellStyle name="Normálna 2 4 2" xfId="8889"/>
    <cellStyle name="Normálna 2 4 2 10" xfId="8890"/>
    <cellStyle name="Normálna 2 4 2 10 2" xfId="8891"/>
    <cellStyle name="Normálna 2 4 2 10 2 2" xfId="8892"/>
    <cellStyle name="Normálna 2 4 2 10 2 2 2" xfId="8893"/>
    <cellStyle name="Normálna 2 4 2 10 2 2 2 2" xfId="8894"/>
    <cellStyle name="Normálna 2 4 2 10 2 2 2 2 2" xfId="32660"/>
    <cellStyle name="Normálna 2 4 2 10 2 2 2 3" xfId="8895"/>
    <cellStyle name="Normálna 2 4 2 10 2 2 2 3 2" xfId="32661"/>
    <cellStyle name="Normálna 2 4 2 10 2 2 2 4" xfId="32659"/>
    <cellStyle name="Normálna 2 4 2 10 2 2 3" xfId="8896"/>
    <cellStyle name="Normálna 2 4 2 10 2 2 3 2" xfId="32662"/>
    <cellStyle name="Normálna 2 4 2 10 2 2 4" xfId="8897"/>
    <cellStyle name="Normálna 2 4 2 10 2 2 4 2" xfId="32663"/>
    <cellStyle name="Normálna 2 4 2 10 2 2 5" xfId="32658"/>
    <cellStyle name="Normálna 2 4 2 10 2 3" xfId="8898"/>
    <cellStyle name="Normálna 2 4 2 10 2 3 2" xfId="8899"/>
    <cellStyle name="Normálna 2 4 2 10 2 3 2 2" xfId="32665"/>
    <cellStyle name="Normálna 2 4 2 10 2 3 3" xfId="8900"/>
    <cellStyle name="Normálna 2 4 2 10 2 3 3 2" xfId="32666"/>
    <cellStyle name="Normálna 2 4 2 10 2 3 4" xfId="32664"/>
    <cellStyle name="Normálna 2 4 2 10 2 4" xfId="8901"/>
    <cellStyle name="Normálna 2 4 2 10 2 4 2" xfId="32667"/>
    <cellStyle name="Normálna 2 4 2 10 2 5" xfId="8902"/>
    <cellStyle name="Normálna 2 4 2 10 2 5 2" xfId="32668"/>
    <cellStyle name="Normálna 2 4 2 10 2 6" xfId="32657"/>
    <cellStyle name="Normálna 2 4 2 10 3" xfId="8903"/>
    <cellStyle name="Normálna 2 4 2 10 3 2" xfId="8904"/>
    <cellStyle name="Normálna 2 4 2 10 3 2 2" xfId="8905"/>
    <cellStyle name="Normálna 2 4 2 10 3 2 2 2" xfId="32671"/>
    <cellStyle name="Normálna 2 4 2 10 3 2 3" xfId="8906"/>
    <cellStyle name="Normálna 2 4 2 10 3 2 3 2" xfId="32672"/>
    <cellStyle name="Normálna 2 4 2 10 3 2 4" xfId="32670"/>
    <cellStyle name="Normálna 2 4 2 10 3 3" xfId="8907"/>
    <cellStyle name="Normálna 2 4 2 10 3 3 2" xfId="32673"/>
    <cellStyle name="Normálna 2 4 2 10 3 4" xfId="8908"/>
    <cellStyle name="Normálna 2 4 2 10 3 4 2" xfId="32674"/>
    <cellStyle name="Normálna 2 4 2 10 3 5" xfId="32669"/>
    <cellStyle name="Normálna 2 4 2 10 4" xfId="8909"/>
    <cellStyle name="Normálna 2 4 2 10 4 2" xfId="8910"/>
    <cellStyle name="Normálna 2 4 2 10 4 2 2" xfId="8911"/>
    <cellStyle name="Normálna 2 4 2 10 4 2 2 2" xfId="32677"/>
    <cellStyle name="Normálna 2 4 2 10 4 2 3" xfId="8912"/>
    <cellStyle name="Normálna 2 4 2 10 4 2 3 2" xfId="32678"/>
    <cellStyle name="Normálna 2 4 2 10 4 2 4" xfId="32676"/>
    <cellStyle name="Normálna 2 4 2 10 4 3" xfId="8913"/>
    <cellStyle name="Normálna 2 4 2 10 4 3 2" xfId="32679"/>
    <cellStyle name="Normálna 2 4 2 10 4 4" xfId="8914"/>
    <cellStyle name="Normálna 2 4 2 10 4 4 2" xfId="32680"/>
    <cellStyle name="Normálna 2 4 2 10 4 5" xfId="32675"/>
    <cellStyle name="Normálna 2 4 2 10 5" xfId="8915"/>
    <cellStyle name="Normálna 2 4 2 10 5 2" xfId="8916"/>
    <cellStyle name="Normálna 2 4 2 10 5 2 2" xfId="32682"/>
    <cellStyle name="Normálna 2 4 2 10 5 3" xfId="8917"/>
    <cellStyle name="Normálna 2 4 2 10 5 3 2" xfId="32683"/>
    <cellStyle name="Normálna 2 4 2 10 5 4" xfId="32681"/>
    <cellStyle name="Normálna 2 4 2 10 6" xfId="8918"/>
    <cellStyle name="Normálna 2 4 2 10 6 2" xfId="32684"/>
    <cellStyle name="Normálna 2 4 2 10 7" xfId="8919"/>
    <cellStyle name="Normálna 2 4 2 10 7 2" xfId="32685"/>
    <cellStyle name="Normálna 2 4 2 10 8" xfId="32656"/>
    <cellStyle name="Normálna 2 4 2 11" xfId="8920"/>
    <cellStyle name="Normálna 2 4 2 11 2" xfId="8921"/>
    <cellStyle name="Normálna 2 4 2 11 2 2" xfId="8922"/>
    <cellStyle name="Normálna 2 4 2 11 2 2 2" xfId="8923"/>
    <cellStyle name="Normálna 2 4 2 11 2 2 2 2" xfId="32689"/>
    <cellStyle name="Normálna 2 4 2 11 2 2 3" xfId="8924"/>
    <cellStyle name="Normálna 2 4 2 11 2 2 3 2" xfId="32690"/>
    <cellStyle name="Normálna 2 4 2 11 2 2 4" xfId="32688"/>
    <cellStyle name="Normálna 2 4 2 11 2 3" xfId="8925"/>
    <cellStyle name="Normálna 2 4 2 11 2 3 2" xfId="32691"/>
    <cellStyle name="Normálna 2 4 2 11 2 4" xfId="8926"/>
    <cellStyle name="Normálna 2 4 2 11 2 4 2" xfId="32692"/>
    <cellStyle name="Normálna 2 4 2 11 2 5" xfId="32687"/>
    <cellStyle name="Normálna 2 4 2 11 3" xfId="8927"/>
    <cellStyle name="Normálna 2 4 2 11 3 2" xfId="8928"/>
    <cellStyle name="Normálna 2 4 2 11 3 2 2" xfId="8929"/>
    <cellStyle name="Normálna 2 4 2 11 3 2 2 2" xfId="32695"/>
    <cellStyle name="Normálna 2 4 2 11 3 2 3" xfId="8930"/>
    <cellStyle name="Normálna 2 4 2 11 3 2 3 2" xfId="32696"/>
    <cellStyle name="Normálna 2 4 2 11 3 2 4" xfId="32694"/>
    <cellStyle name="Normálna 2 4 2 11 3 3" xfId="8931"/>
    <cellStyle name="Normálna 2 4 2 11 3 3 2" xfId="32697"/>
    <cellStyle name="Normálna 2 4 2 11 3 4" xfId="8932"/>
    <cellStyle name="Normálna 2 4 2 11 3 4 2" xfId="32698"/>
    <cellStyle name="Normálna 2 4 2 11 3 5" xfId="32693"/>
    <cellStyle name="Normálna 2 4 2 11 4" xfId="8933"/>
    <cellStyle name="Normálna 2 4 2 11 4 2" xfId="8934"/>
    <cellStyle name="Normálna 2 4 2 11 4 2 2" xfId="32700"/>
    <cellStyle name="Normálna 2 4 2 11 4 3" xfId="8935"/>
    <cellStyle name="Normálna 2 4 2 11 4 3 2" xfId="32701"/>
    <cellStyle name="Normálna 2 4 2 11 4 4" xfId="32699"/>
    <cellStyle name="Normálna 2 4 2 11 5" xfId="8936"/>
    <cellStyle name="Normálna 2 4 2 11 5 2" xfId="32702"/>
    <cellStyle name="Normálna 2 4 2 11 6" xfId="8937"/>
    <cellStyle name="Normálna 2 4 2 11 6 2" xfId="32703"/>
    <cellStyle name="Normálna 2 4 2 11 7" xfId="32686"/>
    <cellStyle name="Normálna 2 4 2 12" xfId="8938"/>
    <cellStyle name="Normálna 2 4 2 12 2" xfId="8939"/>
    <cellStyle name="Normálna 2 4 2 12 2 2" xfId="8940"/>
    <cellStyle name="Normálna 2 4 2 12 2 2 2" xfId="8941"/>
    <cellStyle name="Normálna 2 4 2 12 2 2 2 2" xfId="32707"/>
    <cellStyle name="Normálna 2 4 2 12 2 2 3" xfId="8942"/>
    <cellStyle name="Normálna 2 4 2 12 2 2 3 2" xfId="32708"/>
    <cellStyle name="Normálna 2 4 2 12 2 2 4" xfId="32706"/>
    <cellStyle name="Normálna 2 4 2 12 2 3" xfId="8943"/>
    <cellStyle name="Normálna 2 4 2 12 2 3 2" xfId="32709"/>
    <cellStyle name="Normálna 2 4 2 12 2 4" xfId="8944"/>
    <cellStyle name="Normálna 2 4 2 12 2 4 2" xfId="32710"/>
    <cellStyle name="Normálna 2 4 2 12 2 5" xfId="32705"/>
    <cellStyle name="Normálna 2 4 2 12 3" xfId="8945"/>
    <cellStyle name="Normálna 2 4 2 12 3 2" xfId="8946"/>
    <cellStyle name="Normálna 2 4 2 12 3 2 2" xfId="8947"/>
    <cellStyle name="Normálna 2 4 2 12 3 2 2 2" xfId="32713"/>
    <cellStyle name="Normálna 2 4 2 12 3 2 3" xfId="8948"/>
    <cellStyle name="Normálna 2 4 2 12 3 2 3 2" xfId="32714"/>
    <cellStyle name="Normálna 2 4 2 12 3 2 4" xfId="32712"/>
    <cellStyle name="Normálna 2 4 2 12 3 3" xfId="8949"/>
    <cellStyle name="Normálna 2 4 2 12 3 3 2" xfId="32715"/>
    <cellStyle name="Normálna 2 4 2 12 3 4" xfId="8950"/>
    <cellStyle name="Normálna 2 4 2 12 3 4 2" xfId="32716"/>
    <cellStyle name="Normálna 2 4 2 12 3 5" xfId="32711"/>
    <cellStyle name="Normálna 2 4 2 12 4" xfId="8951"/>
    <cellStyle name="Normálna 2 4 2 12 4 2" xfId="8952"/>
    <cellStyle name="Normálna 2 4 2 12 4 2 2" xfId="32718"/>
    <cellStyle name="Normálna 2 4 2 12 4 3" xfId="8953"/>
    <cellStyle name="Normálna 2 4 2 12 4 3 2" xfId="32719"/>
    <cellStyle name="Normálna 2 4 2 12 4 4" xfId="32717"/>
    <cellStyle name="Normálna 2 4 2 12 5" xfId="8954"/>
    <cellStyle name="Normálna 2 4 2 12 5 2" xfId="32720"/>
    <cellStyle name="Normálna 2 4 2 12 6" xfId="8955"/>
    <cellStyle name="Normálna 2 4 2 12 6 2" xfId="32721"/>
    <cellStyle name="Normálna 2 4 2 12 7" xfId="32704"/>
    <cellStyle name="Normálna 2 4 2 13" xfId="8956"/>
    <cellStyle name="Normálna 2 4 2 13 2" xfId="8957"/>
    <cellStyle name="Normálna 2 4 2 13 2 2" xfId="8958"/>
    <cellStyle name="Normálna 2 4 2 13 2 2 2" xfId="32724"/>
    <cellStyle name="Normálna 2 4 2 13 2 3" xfId="8959"/>
    <cellStyle name="Normálna 2 4 2 13 2 3 2" xfId="32725"/>
    <cellStyle name="Normálna 2 4 2 13 2 4" xfId="32723"/>
    <cellStyle name="Normálna 2 4 2 13 3" xfId="8960"/>
    <cellStyle name="Normálna 2 4 2 13 3 2" xfId="32726"/>
    <cellStyle name="Normálna 2 4 2 13 4" xfId="8961"/>
    <cellStyle name="Normálna 2 4 2 13 4 2" xfId="32727"/>
    <cellStyle name="Normálna 2 4 2 13 5" xfId="32722"/>
    <cellStyle name="Normálna 2 4 2 14" xfId="8962"/>
    <cellStyle name="Normálna 2 4 2 14 2" xfId="8963"/>
    <cellStyle name="Normálna 2 4 2 14 2 2" xfId="8964"/>
    <cellStyle name="Normálna 2 4 2 14 2 2 2" xfId="32730"/>
    <cellStyle name="Normálna 2 4 2 14 2 3" xfId="8965"/>
    <cellStyle name="Normálna 2 4 2 14 2 3 2" xfId="32731"/>
    <cellStyle name="Normálna 2 4 2 14 2 4" xfId="32729"/>
    <cellStyle name="Normálna 2 4 2 14 3" xfId="8966"/>
    <cellStyle name="Normálna 2 4 2 14 3 2" xfId="32732"/>
    <cellStyle name="Normálna 2 4 2 14 4" xfId="8967"/>
    <cellStyle name="Normálna 2 4 2 14 4 2" xfId="32733"/>
    <cellStyle name="Normálna 2 4 2 14 5" xfId="32728"/>
    <cellStyle name="Normálna 2 4 2 15" xfId="8968"/>
    <cellStyle name="Normálna 2 4 2 15 2" xfId="8969"/>
    <cellStyle name="Normálna 2 4 2 15 2 2" xfId="32735"/>
    <cellStyle name="Normálna 2 4 2 15 3" xfId="8970"/>
    <cellStyle name="Normálna 2 4 2 15 3 2" xfId="32736"/>
    <cellStyle name="Normálna 2 4 2 15 4" xfId="32734"/>
    <cellStyle name="Normálna 2 4 2 16" xfId="8971"/>
    <cellStyle name="Normálna 2 4 2 16 2" xfId="32737"/>
    <cellStyle name="Normálna 2 4 2 17" xfId="8972"/>
    <cellStyle name="Normálna 2 4 2 17 2" xfId="32738"/>
    <cellStyle name="Normálna 2 4 2 18" xfId="32655"/>
    <cellStyle name="Normálna 2 4 2 2" xfId="8973"/>
    <cellStyle name="Normálna 2 4 2 2 10" xfId="8974"/>
    <cellStyle name="Normálna 2 4 2 2 10 2" xfId="8975"/>
    <cellStyle name="Normálna 2 4 2 2 10 2 2" xfId="8976"/>
    <cellStyle name="Normálna 2 4 2 2 10 2 2 2" xfId="32742"/>
    <cellStyle name="Normálna 2 4 2 2 10 2 3" xfId="8977"/>
    <cellStyle name="Normálna 2 4 2 2 10 2 3 2" xfId="32743"/>
    <cellStyle name="Normálna 2 4 2 2 10 2 4" xfId="32741"/>
    <cellStyle name="Normálna 2 4 2 2 10 3" xfId="8978"/>
    <cellStyle name="Normálna 2 4 2 2 10 3 2" xfId="32744"/>
    <cellStyle name="Normálna 2 4 2 2 10 4" xfId="8979"/>
    <cellStyle name="Normálna 2 4 2 2 10 4 2" xfId="32745"/>
    <cellStyle name="Normálna 2 4 2 2 10 5" xfId="32740"/>
    <cellStyle name="Normálna 2 4 2 2 11" xfId="8980"/>
    <cellStyle name="Normálna 2 4 2 2 11 2" xfId="8981"/>
    <cellStyle name="Normálna 2 4 2 2 11 2 2" xfId="32747"/>
    <cellStyle name="Normálna 2 4 2 2 11 3" xfId="8982"/>
    <cellStyle name="Normálna 2 4 2 2 11 3 2" xfId="32748"/>
    <cellStyle name="Normálna 2 4 2 2 11 4" xfId="32746"/>
    <cellStyle name="Normálna 2 4 2 2 12" xfId="8983"/>
    <cellStyle name="Normálna 2 4 2 2 12 2" xfId="32749"/>
    <cellStyle name="Normálna 2 4 2 2 13" xfId="8984"/>
    <cellStyle name="Normálna 2 4 2 2 13 2" xfId="32750"/>
    <cellStyle name="Normálna 2 4 2 2 14" xfId="32739"/>
    <cellStyle name="Normálna 2 4 2 2 2" xfId="8985"/>
    <cellStyle name="Normálna 2 4 2 2 2 10" xfId="8986"/>
    <cellStyle name="Normálna 2 4 2 2 2 10 2" xfId="32752"/>
    <cellStyle name="Normálna 2 4 2 2 2 11" xfId="8987"/>
    <cellStyle name="Normálna 2 4 2 2 2 11 2" xfId="32753"/>
    <cellStyle name="Normálna 2 4 2 2 2 12" xfId="32751"/>
    <cellStyle name="Normálna 2 4 2 2 2 2" xfId="8988"/>
    <cellStyle name="Normálna 2 4 2 2 2 2 10" xfId="8989"/>
    <cellStyle name="Normálna 2 4 2 2 2 2 10 2" xfId="32755"/>
    <cellStyle name="Normálna 2 4 2 2 2 2 11" xfId="32754"/>
    <cellStyle name="Normálna 2 4 2 2 2 2 2" xfId="8990"/>
    <cellStyle name="Normálna 2 4 2 2 2 2 2 10" xfId="32756"/>
    <cellStyle name="Normálna 2 4 2 2 2 2 2 2" xfId="8991"/>
    <cellStyle name="Normálna 2 4 2 2 2 2 2 2 2" xfId="8992"/>
    <cellStyle name="Normálna 2 4 2 2 2 2 2 2 2 2" xfId="8993"/>
    <cellStyle name="Normálna 2 4 2 2 2 2 2 2 2 2 2" xfId="8994"/>
    <cellStyle name="Normálna 2 4 2 2 2 2 2 2 2 2 2 2" xfId="8995"/>
    <cellStyle name="Normálna 2 4 2 2 2 2 2 2 2 2 2 2 2" xfId="8996"/>
    <cellStyle name="Normálna 2 4 2 2 2 2 2 2 2 2 2 2 2 2" xfId="32762"/>
    <cellStyle name="Normálna 2 4 2 2 2 2 2 2 2 2 2 2 3" xfId="8997"/>
    <cellStyle name="Normálna 2 4 2 2 2 2 2 2 2 2 2 2 3 2" xfId="32763"/>
    <cellStyle name="Normálna 2 4 2 2 2 2 2 2 2 2 2 2 4" xfId="32761"/>
    <cellStyle name="Normálna 2 4 2 2 2 2 2 2 2 2 2 3" xfId="8998"/>
    <cellStyle name="Normálna 2 4 2 2 2 2 2 2 2 2 2 3 2" xfId="32764"/>
    <cellStyle name="Normálna 2 4 2 2 2 2 2 2 2 2 2 4" xfId="8999"/>
    <cellStyle name="Normálna 2 4 2 2 2 2 2 2 2 2 2 4 2" xfId="32765"/>
    <cellStyle name="Normálna 2 4 2 2 2 2 2 2 2 2 2 5" xfId="32760"/>
    <cellStyle name="Normálna 2 4 2 2 2 2 2 2 2 2 3" xfId="9000"/>
    <cellStyle name="Normálna 2 4 2 2 2 2 2 2 2 2 3 2" xfId="9001"/>
    <cellStyle name="Normálna 2 4 2 2 2 2 2 2 2 2 3 2 2" xfId="32767"/>
    <cellStyle name="Normálna 2 4 2 2 2 2 2 2 2 2 3 3" xfId="9002"/>
    <cellStyle name="Normálna 2 4 2 2 2 2 2 2 2 2 3 3 2" xfId="32768"/>
    <cellStyle name="Normálna 2 4 2 2 2 2 2 2 2 2 3 4" xfId="32766"/>
    <cellStyle name="Normálna 2 4 2 2 2 2 2 2 2 2 4" xfId="9003"/>
    <cellStyle name="Normálna 2 4 2 2 2 2 2 2 2 2 4 2" xfId="32769"/>
    <cellStyle name="Normálna 2 4 2 2 2 2 2 2 2 2 5" xfId="9004"/>
    <cellStyle name="Normálna 2 4 2 2 2 2 2 2 2 2 5 2" xfId="32770"/>
    <cellStyle name="Normálna 2 4 2 2 2 2 2 2 2 2 6" xfId="32759"/>
    <cellStyle name="Normálna 2 4 2 2 2 2 2 2 2 3" xfId="9005"/>
    <cellStyle name="Normálna 2 4 2 2 2 2 2 2 2 3 2" xfId="9006"/>
    <cellStyle name="Normálna 2 4 2 2 2 2 2 2 2 3 2 2" xfId="9007"/>
    <cellStyle name="Normálna 2 4 2 2 2 2 2 2 2 3 2 2 2" xfId="32773"/>
    <cellStyle name="Normálna 2 4 2 2 2 2 2 2 2 3 2 3" xfId="9008"/>
    <cellStyle name="Normálna 2 4 2 2 2 2 2 2 2 3 2 3 2" xfId="32774"/>
    <cellStyle name="Normálna 2 4 2 2 2 2 2 2 2 3 2 4" xfId="32772"/>
    <cellStyle name="Normálna 2 4 2 2 2 2 2 2 2 3 3" xfId="9009"/>
    <cellStyle name="Normálna 2 4 2 2 2 2 2 2 2 3 3 2" xfId="32775"/>
    <cellStyle name="Normálna 2 4 2 2 2 2 2 2 2 3 4" xfId="9010"/>
    <cellStyle name="Normálna 2 4 2 2 2 2 2 2 2 3 4 2" xfId="32776"/>
    <cellStyle name="Normálna 2 4 2 2 2 2 2 2 2 3 5" xfId="32771"/>
    <cellStyle name="Normálna 2 4 2 2 2 2 2 2 2 4" xfId="9011"/>
    <cellStyle name="Normálna 2 4 2 2 2 2 2 2 2 4 2" xfId="9012"/>
    <cellStyle name="Normálna 2 4 2 2 2 2 2 2 2 4 2 2" xfId="9013"/>
    <cellStyle name="Normálna 2 4 2 2 2 2 2 2 2 4 2 2 2" xfId="32779"/>
    <cellStyle name="Normálna 2 4 2 2 2 2 2 2 2 4 2 3" xfId="9014"/>
    <cellStyle name="Normálna 2 4 2 2 2 2 2 2 2 4 2 3 2" xfId="32780"/>
    <cellStyle name="Normálna 2 4 2 2 2 2 2 2 2 4 2 4" xfId="32778"/>
    <cellStyle name="Normálna 2 4 2 2 2 2 2 2 2 4 3" xfId="9015"/>
    <cellStyle name="Normálna 2 4 2 2 2 2 2 2 2 4 3 2" xfId="32781"/>
    <cellStyle name="Normálna 2 4 2 2 2 2 2 2 2 4 4" xfId="9016"/>
    <cellStyle name="Normálna 2 4 2 2 2 2 2 2 2 4 4 2" xfId="32782"/>
    <cellStyle name="Normálna 2 4 2 2 2 2 2 2 2 4 5" xfId="32777"/>
    <cellStyle name="Normálna 2 4 2 2 2 2 2 2 2 5" xfId="9017"/>
    <cellStyle name="Normálna 2 4 2 2 2 2 2 2 2 5 2" xfId="9018"/>
    <cellStyle name="Normálna 2 4 2 2 2 2 2 2 2 5 2 2" xfId="32784"/>
    <cellStyle name="Normálna 2 4 2 2 2 2 2 2 2 5 3" xfId="9019"/>
    <cellStyle name="Normálna 2 4 2 2 2 2 2 2 2 5 3 2" xfId="32785"/>
    <cellStyle name="Normálna 2 4 2 2 2 2 2 2 2 5 4" xfId="32783"/>
    <cellStyle name="Normálna 2 4 2 2 2 2 2 2 2 6" xfId="9020"/>
    <cellStyle name="Normálna 2 4 2 2 2 2 2 2 2 6 2" xfId="32786"/>
    <cellStyle name="Normálna 2 4 2 2 2 2 2 2 2 7" xfId="9021"/>
    <cellStyle name="Normálna 2 4 2 2 2 2 2 2 2 7 2" xfId="32787"/>
    <cellStyle name="Normálna 2 4 2 2 2 2 2 2 2 8" xfId="32758"/>
    <cellStyle name="Normálna 2 4 2 2 2 2 2 2 3" xfId="9022"/>
    <cellStyle name="Normálna 2 4 2 2 2 2 2 2 3 2" xfId="9023"/>
    <cellStyle name="Normálna 2 4 2 2 2 2 2 2 3 2 2" xfId="9024"/>
    <cellStyle name="Normálna 2 4 2 2 2 2 2 2 3 2 2 2" xfId="9025"/>
    <cellStyle name="Normálna 2 4 2 2 2 2 2 2 3 2 2 2 2" xfId="32791"/>
    <cellStyle name="Normálna 2 4 2 2 2 2 2 2 3 2 2 3" xfId="9026"/>
    <cellStyle name="Normálna 2 4 2 2 2 2 2 2 3 2 2 3 2" xfId="32792"/>
    <cellStyle name="Normálna 2 4 2 2 2 2 2 2 3 2 2 4" xfId="32790"/>
    <cellStyle name="Normálna 2 4 2 2 2 2 2 2 3 2 3" xfId="9027"/>
    <cellStyle name="Normálna 2 4 2 2 2 2 2 2 3 2 3 2" xfId="32793"/>
    <cellStyle name="Normálna 2 4 2 2 2 2 2 2 3 2 4" xfId="9028"/>
    <cellStyle name="Normálna 2 4 2 2 2 2 2 2 3 2 4 2" xfId="32794"/>
    <cellStyle name="Normálna 2 4 2 2 2 2 2 2 3 2 5" xfId="32789"/>
    <cellStyle name="Normálna 2 4 2 2 2 2 2 2 3 3" xfId="9029"/>
    <cellStyle name="Normálna 2 4 2 2 2 2 2 2 3 3 2" xfId="9030"/>
    <cellStyle name="Normálna 2 4 2 2 2 2 2 2 3 3 2 2" xfId="32796"/>
    <cellStyle name="Normálna 2 4 2 2 2 2 2 2 3 3 3" xfId="9031"/>
    <cellStyle name="Normálna 2 4 2 2 2 2 2 2 3 3 3 2" xfId="32797"/>
    <cellStyle name="Normálna 2 4 2 2 2 2 2 2 3 3 4" xfId="32795"/>
    <cellStyle name="Normálna 2 4 2 2 2 2 2 2 3 4" xfId="9032"/>
    <cellStyle name="Normálna 2 4 2 2 2 2 2 2 3 4 2" xfId="32798"/>
    <cellStyle name="Normálna 2 4 2 2 2 2 2 2 3 5" xfId="9033"/>
    <cellStyle name="Normálna 2 4 2 2 2 2 2 2 3 5 2" xfId="32799"/>
    <cellStyle name="Normálna 2 4 2 2 2 2 2 2 3 6" xfId="32788"/>
    <cellStyle name="Normálna 2 4 2 2 2 2 2 2 4" xfId="9034"/>
    <cellStyle name="Normálna 2 4 2 2 2 2 2 2 4 2" xfId="9035"/>
    <cellStyle name="Normálna 2 4 2 2 2 2 2 2 4 2 2" xfId="9036"/>
    <cellStyle name="Normálna 2 4 2 2 2 2 2 2 4 2 2 2" xfId="32802"/>
    <cellStyle name="Normálna 2 4 2 2 2 2 2 2 4 2 3" xfId="9037"/>
    <cellStyle name="Normálna 2 4 2 2 2 2 2 2 4 2 3 2" xfId="32803"/>
    <cellStyle name="Normálna 2 4 2 2 2 2 2 2 4 2 4" xfId="32801"/>
    <cellStyle name="Normálna 2 4 2 2 2 2 2 2 4 3" xfId="9038"/>
    <cellStyle name="Normálna 2 4 2 2 2 2 2 2 4 3 2" xfId="32804"/>
    <cellStyle name="Normálna 2 4 2 2 2 2 2 2 4 4" xfId="9039"/>
    <cellStyle name="Normálna 2 4 2 2 2 2 2 2 4 4 2" xfId="32805"/>
    <cellStyle name="Normálna 2 4 2 2 2 2 2 2 4 5" xfId="32800"/>
    <cellStyle name="Normálna 2 4 2 2 2 2 2 2 5" xfId="9040"/>
    <cellStyle name="Normálna 2 4 2 2 2 2 2 2 5 2" xfId="9041"/>
    <cellStyle name="Normálna 2 4 2 2 2 2 2 2 5 2 2" xfId="9042"/>
    <cellStyle name="Normálna 2 4 2 2 2 2 2 2 5 2 2 2" xfId="32808"/>
    <cellStyle name="Normálna 2 4 2 2 2 2 2 2 5 2 3" xfId="9043"/>
    <cellStyle name="Normálna 2 4 2 2 2 2 2 2 5 2 3 2" xfId="32809"/>
    <cellStyle name="Normálna 2 4 2 2 2 2 2 2 5 2 4" xfId="32807"/>
    <cellStyle name="Normálna 2 4 2 2 2 2 2 2 5 3" xfId="9044"/>
    <cellStyle name="Normálna 2 4 2 2 2 2 2 2 5 3 2" xfId="32810"/>
    <cellStyle name="Normálna 2 4 2 2 2 2 2 2 5 4" xfId="9045"/>
    <cellStyle name="Normálna 2 4 2 2 2 2 2 2 5 4 2" xfId="32811"/>
    <cellStyle name="Normálna 2 4 2 2 2 2 2 2 5 5" xfId="32806"/>
    <cellStyle name="Normálna 2 4 2 2 2 2 2 2 6" xfId="9046"/>
    <cellStyle name="Normálna 2 4 2 2 2 2 2 2 6 2" xfId="9047"/>
    <cellStyle name="Normálna 2 4 2 2 2 2 2 2 6 2 2" xfId="32813"/>
    <cellStyle name="Normálna 2 4 2 2 2 2 2 2 6 3" xfId="9048"/>
    <cellStyle name="Normálna 2 4 2 2 2 2 2 2 6 3 2" xfId="32814"/>
    <cellStyle name="Normálna 2 4 2 2 2 2 2 2 6 4" xfId="32812"/>
    <cellStyle name="Normálna 2 4 2 2 2 2 2 2 7" xfId="9049"/>
    <cellStyle name="Normálna 2 4 2 2 2 2 2 2 7 2" xfId="32815"/>
    <cellStyle name="Normálna 2 4 2 2 2 2 2 2 8" xfId="9050"/>
    <cellStyle name="Normálna 2 4 2 2 2 2 2 2 8 2" xfId="32816"/>
    <cellStyle name="Normálna 2 4 2 2 2 2 2 2 9" xfId="32757"/>
    <cellStyle name="Normálna 2 4 2 2 2 2 2 3" xfId="9051"/>
    <cellStyle name="Normálna 2 4 2 2 2 2 2 3 2" xfId="9052"/>
    <cellStyle name="Normálna 2 4 2 2 2 2 2 3 2 2" xfId="9053"/>
    <cellStyle name="Normálna 2 4 2 2 2 2 2 3 2 2 2" xfId="9054"/>
    <cellStyle name="Normálna 2 4 2 2 2 2 2 3 2 2 2 2" xfId="9055"/>
    <cellStyle name="Normálna 2 4 2 2 2 2 2 3 2 2 2 2 2" xfId="32821"/>
    <cellStyle name="Normálna 2 4 2 2 2 2 2 3 2 2 2 3" xfId="9056"/>
    <cellStyle name="Normálna 2 4 2 2 2 2 2 3 2 2 2 3 2" xfId="32822"/>
    <cellStyle name="Normálna 2 4 2 2 2 2 2 3 2 2 2 4" xfId="32820"/>
    <cellStyle name="Normálna 2 4 2 2 2 2 2 3 2 2 3" xfId="9057"/>
    <cellStyle name="Normálna 2 4 2 2 2 2 2 3 2 2 3 2" xfId="32823"/>
    <cellStyle name="Normálna 2 4 2 2 2 2 2 3 2 2 4" xfId="9058"/>
    <cellStyle name="Normálna 2 4 2 2 2 2 2 3 2 2 4 2" xfId="32824"/>
    <cellStyle name="Normálna 2 4 2 2 2 2 2 3 2 2 5" xfId="32819"/>
    <cellStyle name="Normálna 2 4 2 2 2 2 2 3 2 3" xfId="9059"/>
    <cellStyle name="Normálna 2 4 2 2 2 2 2 3 2 3 2" xfId="9060"/>
    <cellStyle name="Normálna 2 4 2 2 2 2 2 3 2 3 2 2" xfId="32826"/>
    <cellStyle name="Normálna 2 4 2 2 2 2 2 3 2 3 3" xfId="9061"/>
    <cellStyle name="Normálna 2 4 2 2 2 2 2 3 2 3 3 2" xfId="32827"/>
    <cellStyle name="Normálna 2 4 2 2 2 2 2 3 2 3 4" xfId="32825"/>
    <cellStyle name="Normálna 2 4 2 2 2 2 2 3 2 4" xfId="9062"/>
    <cellStyle name="Normálna 2 4 2 2 2 2 2 3 2 4 2" xfId="32828"/>
    <cellStyle name="Normálna 2 4 2 2 2 2 2 3 2 5" xfId="9063"/>
    <cellStyle name="Normálna 2 4 2 2 2 2 2 3 2 5 2" xfId="32829"/>
    <cellStyle name="Normálna 2 4 2 2 2 2 2 3 2 6" xfId="32818"/>
    <cellStyle name="Normálna 2 4 2 2 2 2 2 3 3" xfId="9064"/>
    <cellStyle name="Normálna 2 4 2 2 2 2 2 3 3 2" xfId="9065"/>
    <cellStyle name="Normálna 2 4 2 2 2 2 2 3 3 2 2" xfId="9066"/>
    <cellStyle name="Normálna 2 4 2 2 2 2 2 3 3 2 2 2" xfId="32832"/>
    <cellStyle name="Normálna 2 4 2 2 2 2 2 3 3 2 3" xfId="9067"/>
    <cellStyle name="Normálna 2 4 2 2 2 2 2 3 3 2 3 2" xfId="32833"/>
    <cellStyle name="Normálna 2 4 2 2 2 2 2 3 3 2 4" xfId="32831"/>
    <cellStyle name="Normálna 2 4 2 2 2 2 2 3 3 3" xfId="9068"/>
    <cellStyle name="Normálna 2 4 2 2 2 2 2 3 3 3 2" xfId="32834"/>
    <cellStyle name="Normálna 2 4 2 2 2 2 2 3 3 4" xfId="9069"/>
    <cellStyle name="Normálna 2 4 2 2 2 2 2 3 3 4 2" xfId="32835"/>
    <cellStyle name="Normálna 2 4 2 2 2 2 2 3 3 5" xfId="32830"/>
    <cellStyle name="Normálna 2 4 2 2 2 2 2 3 4" xfId="9070"/>
    <cellStyle name="Normálna 2 4 2 2 2 2 2 3 4 2" xfId="9071"/>
    <cellStyle name="Normálna 2 4 2 2 2 2 2 3 4 2 2" xfId="9072"/>
    <cellStyle name="Normálna 2 4 2 2 2 2 2 3 4 2 2 2" xfId="32838"/>
    <cellStyle name="Normálna 2 4 2 2 2 2 2 3 4 2 3" xfId="9073"/>
    <cellStyle name="Normálna 2 4 2 2 2 2 2 3 4 2 3 2" xfId="32839"/>
    <cellStyle name="Normálna 2 4 2 2 2 2 2 3 4 2 4" xfId="32837"/>
    <cellStyle name="Normálna 2 4 2 2 2 2 2 3 4 3" xfId="9074"/>
    <cellStyle name="Normálna 2 4 2 2 2 2 2 3 4 3 2" xfId="32840"/>
    <cellStyle name="Normálna 2 4 2 2 2 2 2 3 4 4" xfId="9075"/>
    <cellStyle name="Normálna 2 4 2 2 2 2 2 3 4 4 2" xfId="32841"/>
    <cellStyle name="Normálna 2 4 2 2 2 2 2 3 4 5" xfId="32836"/>
    <cellStyle name="Normálna 2 4 2 2 2 2 2 3 5" xfId="9076"/>
    <cellStyle name="Normálna 2 4 2 2 2 2 2 3 5 2" xfId="9077"/>
    <cellStyle name="Normálna 2 4 2 2 2 2 2 3 5 2 2" xfId="32843"/>
    <cellStyle name="Normálna 2 4 2 2 2 2 2 3 5 3" xfId="9078"/>
    <cellStyle name="Normálna 2 4 2 2 2 2 2 3 5 3 2" xfId="32844"/>
    <cellStyle name="Normálna 2 4 2 2 2 2 2 3 5 4" xfId="32842"/>
    <cellStyle name="Normálna 2 4 2 2 2 2 2 3 6" xfId="9079"/>
    <cellStyle name="Normálna 2 4 2 2 2 2 2 3 6 2" xfId="32845"/>
    <cellStyle name="Normálna 2 4 2 2 2 2 2 3 7" xfId="9080"/>
    <cellStyle name="Normálna 2 4 2 2 2 2 2 3 7 2" xfId="32846"/>
    <cellStyle name="Normálna 2 4 2 2 2 2 2 3 8" xfId="32817"/>
    <cellStyle name="Normálna 2 4 2 2 2 2 2 4" xfId="9081"/>
    <cellStyle name="Normálna 2 4 2 2 2 2 2 4 2" xfId="9082"/>
    <cellStyle name="Normálna 2 4 2 2 2 2 2 4 2 2" xfId="9083"/>
    <cellStyle name="Normálna 2 4 2 2 2 2 2 4 2 2 2" xfId="9084"/>
    <cellStyle name="Normálna 2 4 2 2 2 2 2 4 2 2 2 2" xfId="32850"/>
    <cellStyle name="Normálna 2 4 2 2 2 2 2 4 2 2 3" xfId="9085"/>
    <cellStyle name="Normálna 2 4 2 2 2 2 2 4 2 2 3 2" xfId="32851"/>
    <cellStyle name="Normálna 2 4 2 2 2 2 2 4 2 2 4" xfId="32849"/>
    <cellStyle name="Normálna 2 4 2 2 2 2 2 4 2 3" xfId="9086"/>
    <cellStyle name="Normálna 2 4 2 2 2 2 2 4 2 3 2" xfId="32852"/>
    <cellStyle name="Normálna 2 4 2 2 2 2 2 4 2 4" xfId="9087"/>
    <cellStyle name="Normálna 2 4 2 2 2 2 2 4 2 4 2" xfId="32853"/>
    <cellStyle name="Normálna 2 4 2 2 2 2 2 4 2 5" xfId="32848"/>
    <cellStyle name="Normálna 2 4 2 2 2 2 2 4 3" xfId="9088"/>
    <cellStyle name="Normálna 2 4 2 2 2 2 2 4 3 2" xfId="9089"/>
    <cellStyle name="Normálna 2 4 2 2 2 2 2 4 3 2 2" xfId="32855"/>
    <cellStyle name="Normálna 2 4 2 2 2 2 2 4 3 3" xfId="9090"/>
    <cellStyle name="Normálna 2 4 2 2 2 2 2 4 3 3 2" xfId="32856"/>
    <cellStyle name="Normálna 2 4 2 2 2 2 2 4 3 4" xfId="32854"/>
    <cellStyle name="Normálna 2 4 2 2 2 2 2 4 4" xfId="9091"/>
    <cellStyle name="Normálna 2 4 2 2 2 2 2 4 4 2" xfId="32857"/>
    <cellStyle name="Normálna 2 4 2 2 2 2 2 4 5" xfId="9092"/>
    <cellStyle name="Normálna 2 4 2 2 2 2 2 4 5 2" xfId="32858"/>
    <cellStyle name="Normálna 2 4 2 2 2 2 2 4 6" xfId="32847"/>
    <cellStyle name="Normálna 2 4 2 2 2 2 2 5" xfId="9093"/>
    <cellStyle name="Normálna 2 4 2 2 2 2 2 5 2" xfId="9094"/>
    <cellStyle name="Normálna 2 4 2 2 2 2 2 5 2 2" xfId="9095"/>
    <cellStyle name="Normálna 2 4 2 2 2 2 2 5 2 2 2" xfId="32861"/>
    <cellStyle name="Normálna 2 4 2 2 2 2 2 5 2 3" xfId="9096"/>
    <cellStyle name="Normálna 2 4 2 2 2 2 2 5 2 3 2" xfId="32862"/>
    <cellStyle name="Normálna 2 4 2 2 2 2 2 5 2 4" xfId="32860"/>
    <cellStyle name="Normálna 2 4 2 2 2 2 2 5 3" xfId="9097"/>
    <cellStyle name="Normálna 2 4 2 2 2 2 2 5 3 2" xfId="32863"/>
    <cellStyle name="Normálna 2 4 2 2 2 2 2 5 4" xfId="9098"/>
    <cellStyle name="Normálna 2 4 2 2 2 2 2 5 4 2" xfId="32864"/>
    <cellStyle name="Normálna 2 4 2 2 2 2 2 5 5" xfId="32859"/>
    <cellStyle name="Normálna 2 4 2 2 2 2 2 6" xfId="9099"/>
    <cellStyle name="Normálna 2 4 2 2 2 2 2 6 2" xfId="9100"/>
    <cellStyle name="Normálna 2 4 2 2 2 2 2 6 2 2" xfId="9101"/>
    <cellStyle name="Normálna 2 4 2 2 2 2 2 6 2 2 2" xfId="32867"/>
    <cellStyle name="Normálna 2 4 2 2 2 2 2 6 2 3" xfId="9102"/>
    <cellStyle name="Normálna 2 4 2 2 2 2 2 6 2 3 2" xfId="32868"/>
    <cellStyle name="Normálna 2 4 2 2 2 2 2 6 2 4" xfId="32866"/>
    <cellStyle name="Normálna 2 4 2 2 2 2 2 6 3" xfId="9103"/>
    <cellStyle name="Normálna 2 4 2 2 2 2 2 6 3 2" xfId="32869"/>
    <cellStyle name="Normálna 2 4 2 2 2 2 2 6 4" xfId="9104"/>
    <cellStyle name="Normálna 2 4 2 2 2 2 2 6 4 2" xfId="32870"/>
    <cellStyle name="Normálna 2 4 2 2 2 2 2 6 5" xfId="32865"/>
    <cellStyle name="Normálna 2 4 2 2 2 2 2 7" xfId="9105"/>
    <cellStyle name="Normálna 2 4 2 2 2 2 2 7 2" xfId="9106"/>
    <cellStyle name="Normálna 2 4 2 2 2 2 2 7 2 2" xfId="32872"/>
    <cellStyle name="Normálna 2 4 2 2 2 2 2 7 3" xfId="9107"/>
    <cellStyle name="Normálna 2 4 2 2 2 2 2 7 3 2" xfId="32873"/>
    <cellStyle name="Normálna 2 4 2 2 2 2 2 7 4" xfId="32871"/>
    <cellStyle name="Normálna 2 4 2 2 2 2 2 8" xfId="9108"/>
    <cellStyle name="Normálna 2 4 2 2 2 2 2 8 2" xfId="32874"/>
    <cellStyle name="Normálna 2 4 2 2 2 2 2 9" xfId="9109"/>
    <cellStyle name="Normálna 2 4 2 2 2 2 2 9 2" xfId="32875"/>
    <cellStyle name="Normálna 2 4 2 2 2 2 3" xfId="9110"/>
    <cellStyle name="Normálna 2 4 2 2 2 2 3 2" xfId="9111"/>
    <cellStyle name="Normálna 2 4 2 2 2 2 3 2 2" xfId="9112"/>
    <cellStyle name="Normálna 2 4 2 2 2 2 3 2 2 2" xfId="9113"/>
    <cellStyle name="Normálna 2 4 2 2 2 2 3 2 2 2 2" xfId="9114"/>
    <cellStyle name="Normálna 2 4 2 2 2 2 3 2 2 2 2 2" xfId="9115"/>
    <cellStyle name="Normálna 2 4 2 2 2 2 3 2 2 2 2 2 2" xfId="32881"/>
    <cellStyle name="Normálna 2 4 2 2 2 2 3 2 2 2 2 3" xfId="9116"/>
    <cellStyle name="Normálna 2 4 2 2 2 2 3 2 2 2 2 3 2" xfId="32882"/>
    <cellStyle name="Normálna 2 4 2 2 2 2 3 2 2 2 2 4" xfId="32880"/>
    <cellStyle name="Normálna 2 4 2 2 2 2 3 2 2 2 3" xfId="9117"/>
    <cellStyle name="Normálna 2 4 2 2 2 2 3 2 2 2 3 2" xfId="32883"/>
    <cellStyle name="Normálna 2 4 2 2 2 2 3 2 2 2 4" xfId="9118"/>
    <cellStyle name="Normálna 2 4 2 2 2 2 3 2 2 2 4 2" xfId="32884"/>
    <cellStyle name="Normálna 2 4 2 2 2 2 3 2 2 2 5" xfId="32879"/>
    <cellStyle name="Normálna 2 4 2 2 2 2 3 2 2 3" xfId="9119"/>
    <cellStyle name="Normálna 2 4 2 2 2 2 3 2 2 3 2" xfId="9120"/>
    <cellStyle name="Normálna 2 4 2 2 2 2 3 2 2 3 2 2" xfId="32886"/>
    <cellStyle name="Normálna 2 4 2 2 2 2 3 2 2 3 3" xfId="9121"/>
    <cellStyle name="Normálna 2 4 2 2 2 2 3 2 2 3 3 2" xfId="32887"/>
    <cellStyle name="Normálna 2 4 2 2 2 2 3 2 2 3 4" xfId="32885"/>
    <cellStyle name="Normálna 2 4 2 2 2 2 3 2 2 4" xfId="9122"/>
    <cellStyle name="Normálna 2 4 2 2 2 2 3 2 2 4 2" xfId="32888"/>
    <cellStyle name="Normálna 2 4 2 2 2 2 3 2 2 5" xfId="9123"/>
    <cellStyle name="Normálna 2 4 2 2 2 2 3 2 2 5 2" xfId="32889"/>
    <cellStyle name="Normálna 2 4 2 2 2 2 3 2 2 6" xfId="32878"/>
    <cellStyle name="Normálna 2 4 2 2 2 2 3 2 3" xfId="9124"/>
    <cellStyle name="Normálna 2 4 2 2 2 2 3 2 3 2" xfId="9125"/>
    <cellStyle name="Normálna 2 4 2 2 2 2 3 2 3 2 2" xfId="9126"/>
    <cellStyle name="Normálna 2 4 2 2 2 2 3 2 3 2 2 2" xfId="32892"/>
    <cellStyle name="Normálna 2 4 2 2 2 2 3 2 3 2 3" xfId="9127"/>
    <cellStyle name="Normálna 2 4 2 2 2 2 3 2 3 2 3 2" xfId="32893"/>
    <cellStyle name="Normálna 2 4 2 2 2 2 3 2 3 2 4" xfId="32891"/>
    <cellStyle name="Normálna 2 4 2 2 2 2 3 2 3 3" xfId="9128"/>
    <cellStyle name="Normálna 2 4 2 2 2 2 3 2 3 3 2" xfId="32894"/>
    <cellStyle name="Normálna 2 4 2 2 2 2 3 2 3 4" xfId="9129"/>
    <cellStyle name="Normálna 2 4 2 2 2 2 3 2 3 4 2" xfId="32895"/>
    <cellStyle name="Normálna 2 4 2 2 2 2 3 2 3 5" xfId="32890"/>
    <cellStyle name="Normálna 2 4 2 2 2 2 3 2 4" xfId="9130"/>
    <cellStyle name="Normálna 2 4 2 2 2 2 3 2 4 2" xfId="9131"/>
    <cellStyle name="Normálna 2 4 2 2 2 2 3 2 4 2 2" xfId="9132"/>
    <cellStyle name="Normálna 2 4 2 2 2 2 3 2 4 2 2 2" xfId="32898"/>
    <cellStyle name="Normálna 2 4 2 2 2 2 3 2 4 2 3" xfId="9133"/>
    <cellStyle name="Normálna 2 4 2 2 2 2 3 2 4 2 3 2" xfId="32899"/>
    <cellStyle name="Normálna 2 4 2 2 2 2 3 2 4 2 4" xfId="32897"/>
    <cellStyle name="Normálna 2 4 2 2 2 2 3 2 4 3" xfId="9134"/>
    <cellStyle name="Normálna 2 4 2 2 2 2 3 2 4 3 2" xfId="32900"/>
    <cellStyle name="Normálna 2 4 2 2 2 2 3 2 4 4" xfId="9135"/>
    <cellStyle name="Normálna 2 4 2 2 2 2 3 2 4 4 2" xfId="32901"/>
    <cellStyle name="Normálna 2 4 2 2 2 2 3 2 4 5" xfId="32896"/>
    <cellStyle name="Normálna 2 4 2 2 2 2 3 2 5" xfId="9136"/>
    <cellStyle name="Normálna 2 4 2 2 2 2 3 2 5 2" xfId="9137"/>
    <cellStyle name="Normálna 2 4 2 2 2 2 3 2 5 2 2" xfId="32903"/>
    <cellStyle name="Normálna 2 4 2 2 2 2 3 2 5 3" xfId="9138"/>
    <cellStyle name="Normálna 2 4 2 2 2 2 3 2 5 3 2" xfId="32904"/>
    <cellStyle name="Normálna 2 4 2 2 2 2 3 2 5 4" xfId="32902"/>
    <cellStyle name="Normálna 2 4 2 2 2 2 3 2 6" xfId="9139"/>
    <cellStyle name="Normálna 2 4 2 2 2 2 3 2 6 2" xfId="32905"/>
    <cellStyle name="Normálna 2 4 2 2 2 2 3 2 7" xfId="9140"/>
    <cellStyle name="Normálna 2 4 2 2 2 2 3 2 7 2" xfId="32906"/>
    <cellStyle name="Normálna 2 4 2 2 2 2 3 2 8" xfId="32877"/>
    <cellStyle name="Normálna 2 4 2 2 2 2 3 3" xfId="9141"/>
    <cellStyle name="Normálna 2 4 2 2 2 2 3 3 2" xfId="9142"/>
    <cellStyle name="Normálna 2 4 2 2 2 2 3 3 2 2" xfId="9143"/>
    <cellStyle name="Normálna 2 4 2 2 2 2 3 3 2 2 2" xfId="9144"/>
    <cellStyle name="Normálna 2 4 2 2 2 2 3 3 2 2 2 2" xfId="32910"/>
    <cellStyle name="Normálna 2 4 2 2 2 2 3 3 2 2 3" xfId="9145"/>
    <cellStyle name="Normálna 2 4 2 2 2 2 3 3 2 2 3 2" xfId="32911"/>
    <cellStyle name="Normálna 2 4 2 2 2 2 3 3 2 2 4" xfId="32909"/>
    <cellStyle name="Normálna 2 4 2 2 2 2 3 3 2 3" xfId="9146"/>
    <cellStyle name="Normálna 2 4 2 2 2 2 3 3 2 3 2" xfId="32912"/>
    <cellStyle name="Normálna 2 4 2 2 2 2 3 3 2 4" xfId="9147"/>
    <cellStyle name="Normálna 2 4 2 2 2 2 3 3 2 4 2" xfId="32913"/>
    <cellStyle name="Normálna 2 4 2 2 2 2 3 3 2 5" xfId="32908"/>
    <cellStyle name="Normálna 2 4 2 2 2 2 3 3 3" xfId="9148"/>
    <cellStyle name="Normálna 2 4 2 2 2 2 3 3 3 2" xfId="9149"/>
    <cellStyle name="Normálna 2 4 2 2 2 2 3 3 3 2 2" xfId="32915"/>
    <cellStyle name="Normálna 2 4 2 2 2 2 3 3 3 3" xfId="9150"/>
    <cellStyle name="Normálna 2 4 2 2 2 2 3 3 3 3 2" xfId="32916"/>
    <cellStyle name="Normálna 2 4 2 2 2 2 3 3 3 4" xfId="32914"/>
    <cellStyle name="Normálna 2 4 2 2 2 2 3 3 4" xfId="9151"/>
    <cellStyle name="Normálna 2 4 2 2 2 2 3 3 4 2" xfId="32917"/>
    <cellStyle name="Normálna 2 4 2 2 2 2 3 3 5" xfId="9152"/>
    <cellStyle name="Normálna 2 4 2 2 2 2 3 3 5 2" xfId="32918"/>
    <cellStyle name="Normálna 2 4 2 2 2 2 3 3 6" xfId="32907"/>
    <cellStyle name="Normálna 2 4 2 2 2 2 3 4" xfId="9153"/>
    <cellStyle name="Normálna 2 4 2 2 2 2 3 4 2" xfId="9154"/>
    <cellStyle name="Normálna 2 4 2 2 2 2 3 4 2 2" xfId="9155"/>
    <cellStyle name="Normálna 2 4 2 2 2 2 3 4 2 2 2" xfId="32921"/>
    <cellStyle name="Normálna 2 4 2 2 2 2 3 4 2 3" xfId="9156"/>
    <cellStyle name="Normálna 2 4 2 2 2 2 3 4 2 3 2" xfId="32922"/>
    <cellStyle name="Normálna 2 4 2 2 2 2 3 4 2 4" xfId="32920"/>
    <cellStyle name="Normálna 2 4 2 2 2 2 3 4 3" xfId="9157"/>
    <cellStyle name="Normálna 2 4 2 2 2 2 3 4 3 2" xfId="32923"/>
    <cellStyle name="Normálna 2 4 2 2 2 2 3 4 4" xfId="9158"/>
    <cellStyle name="Normálna 2 4 2 2 2 2 3 4 4 2" xfId="32924"/>
    <cellStyle name="Normálna 2 4 2 2 2 2 3 4 5" xfId="32919"/>
    <cellStyle name="Normálna 2 4 2 2 2 2 3 5" xfId="9159"/>
    <cellStyle name="Normálna 2 4 2 2 2 2 3 5 2" xfId="9160"/>
    <cellStyle name="Normálna 2 4 2 2 2 2 3 5 2 2" xfId="9161"/>
    <cellStyle name="Normálna 2 4 2 2 2 2 3 5 2 2 2" xfId="32927"/>
    <cellStyle name="Normálna 2 4 2 2 2 2 3 5 2 3" xfId="9162"/>
    <cellStyle name="Normálna 2 4 2 2 2 2 3 5 2 3 2" xfId="32928"/>
    <cellStyle name="Normálna 2 4 2 2 2 2 3 5 2 4" xfId="32926"/>
    <cellStyle name="Normálna 2 4 2 2 2 2 3 5 3" xfId="9163"/>
    <cellStyle name="Normálna 2 4 2 2 2 2 3 5 3 2" xfId="32929"/>
    <cellStyle name="Normálna 2 4 2 2 2 2 3 5 4" xfId="9164"/>
    <cellStyle name="Normálna 2 4 2 2 2 2 3 5 4 2" xfId="32930"/>
    <cellStyle name="Normálna 2 4 2 2 2 2 3 5 5" xfId="32925"/>
    <cellStyle name="Normálna 2 4 2 2 2 2 3 6" xfId="9165"/>
    <cellStyle name="Normálna 2 4 2 2 2 2 3 6 2" xfId="9166"/>
    <cellStyle name="Normálna 2 4 2 2 2 2 3 6 2 2" xfId="32932"/>
    <cellStyle name="Normálna 2 4 2 2 2 2 3 6 3" xfId="9167"/>
    <cellStyle name="Normálna 2 4 2 2 2 2 3 6 3 2" xfId="32933"/>
    <cellStyle name="Normálna 2 4 2 2 2 2 3 6 4" xfId="32931"/>
    <cellStyle name="Normálna 2 4 2 2 2 2 3 7" xfId="9168"/>
    <cellStyle name="Normálna 2 4 2 2 2 2 3 7 2" xfId="32934"/>
    <cellStyle name="Normálna 2 4 2 2 2 2 3 8" xfId="9169"/>
    <cellStyle name="Normálna 2 4 2 2 2 2 3 8 2" xfId="32935"/>
    <cellStyle name="Normálna 2 4 2 2 2 2 3 9" xfId="32876"/>
    <cellStyle name="Normálna 2 4 2 2 2 2 4" xfId="9170"/>
    <cellStyle name="Normálna 2 4 2 2 2 2 4 2" xfId="9171"/>
    <cellStyle name="Normálna 2 4 2 2 2 2 4 2 2" xfId="9172"/>
    <cellStyle name="Normálna 2 4 2 2 2 2 4 2 2 2" xfId="9173"/>
    <cellStyle name="Normálna 2 4 2 2 2 2 4 2 2 2 2" xfId="9174"/>
    <cellStyle name="Normálna 2 4 2 2 2 2 4 2 2 2 2 2" xfId="32940"/>
    <cellStyle name="Normálna 2 4 2 2 2 2 4 2 2 2 3" xfId="9175"/>
    <cellStyle name="Normálna 2 4 2 2 2 2 4 2 2 2 3 2" xfId="32941"/>
    <cellStyle name="Normálna 2 4 2 2 2 2 4 2 2 2 4" xfId="32939"/>
    <cellStyle name="Normálna 2 4 2 2 2 2 4 2 2 3" xfId="9176"/>
    <cellStyle name="Normálna 2 4 2 2 2 2 4 2 2 3 2" xfId="32942"/>
    <cellStyle name="Normálna 2 4 2 2 2 2 4 2 2 4" xfId="9177"/>
    <cellStyle name="Normálna 2 4 2 2 2 2 4 2 2 4 2" xfId="32943"/>
    <cellStyle name="Normálna 2 4 2 2 2 2 4 2 2 5" xfId="32938"/>
    <cellStyle name="Normálna 2 4 2 2 2 2 4 2 3" xfId="9178"/>
    <cellStyle name="Normálna 2 4 2 2 2 2 4 2 3 2" xfId="9179"/>
    <cellStyle name="Normálna 2 4 2 2 2 2 4 2 3 2 2" xfId="32945"/>
    <cellStyle name="Normálna 2 4 2 2 2 2 4 2 3 3" xfId="9180"/>
    <cellStyle name="Normálna 2 4 2 2 2 2 4 2 3 3 2" xfId="32946"/>
    <cellStyle name="Normálna 2 4 2 2 2 2 4 2 3 4" xfId="32944"/>
    <cellStyle name="Normálna 2 4 2 2 2 2 4 2 4" xfId="9181"/>
    <cellStyle name="Normálna 2 4 2 2 2 2 4 2 4 2" xfId="32947"/>
    <cellStyle name="Normálna 2 4 2 2 2 2 4 2 5" xfId="9182"/>
    <cellStyle name="Normálna 2 4 2 2 2 2 4 2 5 2" xfId="32948"/>
    <cellStyle name="Normálna 2 4 2 2 2 2 4 2 6" xfId="32937"/>
    <cellStyle name="Normálna 2 4 2 2 2 2 4 3" xfId="9183"/>
    <cellStyle name="Normálna 2 4 2 2 2 2 4 3 2" xfId="9184"/>
    <cellStyle name="Normálna 2 4 2 2 2 2 4 3 2 2" xfId="9185"/>
    <cellStyle name="Normálna 2 4 2 2 2 2 4 3 2 2 2" xfId="32951"/>
    <cellStyle name="Normálna 2 4 2 2 2 2 4 3 2 3" xfId="9186"/>
    <cellStyle name="Normálna 2 4 2 2 2 2 4 3 2 3 2" xfId="32952"/>
    <cellStyle name="Normálna 2 4 2 2 2 2 4 3 2 4" xfId="32950"/>
    <cellStyle name="Normálna 2 4 2 2 2 2 4 3 3" xfId="9187"/>
    <cellStyle name="Normálna 2 4 2 2 2 2 4 3 3 2" xfId="32953"/>
    <cellStyle name="Normálna 2 4 2 2 2 2 4 3 4" xfId="9188"/>
    <cellStyle name="Normálna 2 4 2 2 2 2 4 3 4 2" xfId="32954"/>
    <cellStyle name="Normálna 2 4 2 2 2 2 4 3 5" xfId="32949"/>
    <cellStyle name="Normálna 2 4 2 2 2 2 4 4" xfId="9189"/>
    <cellStyle name="Normálna 2 4 2 2 2 2 4 4 2" xfId="9190"/>
    <cellStyle name="Normálna 2 4 2 2 2 2 4 4 2 2" xfId="9191"/>
    <cellStyle name="Normálna 2 4 2 2 2 2 4 4 2 2 2" xfId="32957"/>
    <cellStyle name="Normálna 2 4 2 2 2 2 4 4 2 3" xfId="9192"/>
    <cellStyle name="Normálna 2 4 2 2 2 2 4 4 2 3 2" xfId="32958"/>
    <cellStyle name="Normálna 2 4 2 2 2 2 4 4 2 4" xfId="32956"/>
    <cellStyle name="Normálna 2 4 2 2 2 2 4 4 3" xfId="9193"/>
    <cellStyle name="Normálna 2 4 2 2 2 2 4 4 3 2" xfId="32959"/>
    <cellStyle name="Normálna 2 4 2 2 2 2 4 4 4" xfId="9194"/>
    <cellStyle name="Normálna 2 4 2 2 2 2 4 4 4 2" xfId="32960"/>
    <cellStyle name="Normálna 2 4 2 2 2 2 4 4 5" xfId="32955"/>
    <cellStyle name="Normálna 2 4 2 2 2 2 4 5" xfId="9195"/>
    <cellStyle name="Normálna 2 4 2 2 2 2 4 5 2" xfId="9196"/>
    <cellStyle name="Normálna 2 4 2 2 2 2 4 5 2 2" xfId="32962"/>
    <cellStyle name="Normálna 2 4 2 2 2 2 4 5 3" xfId="9197"/>
    <cellStyle name="Normálna 2 4 2 2 2 2 4 5 3 2" xfId="32963"/>
    <cellStyle name="Normálna 2 4 2 2 2 2 4 5 4" xfId="32961"/>
    <cellStyle name="Normálna 2 4 2 2 2 2 4 6" xfId="9198"/>
    <cellStyle name="Normálna 2 4 2 2 2 2 4 6 2" xfId="32964"/>
    <cellStyle name="Normálna 2 4 2 2 2 2 4 7" xfId="9199"/>
    <cellStyle name="Normálna 2 4 2 2 2 2 4 7 2" xfId="32965"/>
    <cellStyle name="Normálna 2 4 2 2 2 2 4 8" xfId="32936"/>
    <cellStyle name="Normálna 2 4 2 2 2 2 5" xfId="9200"/>
    <cellStyle name="Normálna 2 4 2 2 2 2 5 2" xfId="9201"/>
    <cellStyle name="Normálna 2 4 2 2 2 2 5 2 2" xfId="9202"/>
    <cellStyle name="Normálna 2 4 2 2 2 2 5 2 2 2" xfId="9203"/>
    <cellStyle name="Normálna 2 4 2 2 2 2 5 2 2 2 2" xfId="32969"/>
    <cellStyle name="Normálna 2 4 2 2 2 2 5 2 2 3" xfId="9204"/>
    <cellStyle name="Normálna 2 4 2 2 2 2 5 2 2 3 2" xfId="32970"/>
    <cellStyle name="Normálna 2 4 2 2 2 2 5 2 2 4" xfId="32968"/>
    <cellStyle name="Normálna 2 4 2 2 2 2 5 2 3" xfId="9205"/>
    <cellStyle name="Normálna 2 4 2 2 2 2 5 2 3 2" xfId="32971"/>
    <cellStyle name="Normálna 2 4 2 2 2 2 5 2 4" xfId="9206"/>
    <cellStyle name="Normálna 2 4 2 2 2 2 5 2 4 2" xfId="32972"/>
    <cellStyle name="Normálna 2 4 2 2 2 2 5 2 5" xfId="32967"/>
    <cellStyle name="Normálna 2 4 2 2 2 2 5 3" xfId="9207"/>
    <cellStyle name="Normálna 2 4 2 2 2 2 5 3 2" xfId="9208"/>
    <cellStyle name="Normálna 2 4 2 2 2 2 5 3 2 2" xfId="32974"/>
    <cellStyle name="Normálna 2 4 2 2 2 2 5 3 3" xfId="9209"/>
    <cellStyle name="Normálna 2 4 2 2 2 2 5 3 3 2" xfId="32975"/>
    <cellStyle name="Normálna 2 4 2 2 2 2 5 3 4" xfId="32973"/>
    <cellStyle name="Normálna 2 4 2 2 2 2 5 4" xfId="9210"/>
    <cellStyle name="Normálna 2 4 2 2 2 2 5 4 2" xfId="32976"/>
    <cellStyle name="Normálna 2 4 2 2 2 2 5 5" xfId="9211"/>
    <cellStyle name="Normálna 2 4 2 2 2 2 5 5 2" xfId="32977"/>
    <cellStyle name="Normálna 2 4 2 2 2 2 5 6" xfId="32966"/>
    <cellStyle name="Normálna 2 4 2 2 2 2 6" xfId="9212"/>
    <cellStyle name="Normálna 2 4 2 2 2 2 6 2" xfId="9213"/>
    <cellStyle name="Normálna 2 4 2 2 2 2 6 2 2" xfId="9214"/>
    <cellStyle name="Normálna 2 4 2 2 2 2 6 2 2 2" xfId="32980"/>
    <cellStyle name="Normálna 2 4 2 2 2 2 6 2 3" xfId="9215"/>
    <cellStyle name="Normálna 2 4 2 2 2 2 6 2 3 2" xfId="32981"/>
    <cellStyle name="Normálna 2 4 2 2 2 2 6 2 4" xfId="32979"/>
    <cellStyle name="Normálna 2 4 2 2 2 2 6 3" xfId="9216"/>
    <cellStyle name="Normálna 2 4 2 2 2 2 6 3 2" xfId="32982"/>
    <cellStyle name="Normálna 2 4 2 2 2 2 6 4" xfId="9217"/>
    <cellStyle name="Normálna 2 4 2 2 2 2 6 4 2" xfId="32983"/>
    <cellStyle name="Normálna 2 4 2 2 2 2 6 5" xfId="32978"/>
    <cellStyle name="Normálna 2 4 2 2 2 2 7" xfId="9218"/>
    <cellStyle name="Normálna 2 4 2 2 2 2 7 2" xfId="9219"/>
    <cellStyle name="Normálna 2 4 2 2 2 2 7 2 2" xfId="9220"/>
    <cellStyle name="Normálna 2 4 2 2 2 2 7 2 2 2" xfId="32986"/>
    <cellStyle name="Normálna 2 4 2 2 2 2 7 2 3" xfId="9221"/>
    <cellStyle name="Normálna 2 4 2 2 2 2 7 2 3 2" xfId="32987"/>
    <cellStyle name="Normálna 2 4 2 2 2 2 7 2 4" xfId="32985"/>
    <cellStyle name="Normálna 2 4 2 2 2 2 7 3" xfId="9222"/>
    <cellStyle name="Normálna 2 4 2 2 2 2 7 3 2" xfId="32988"/>
    <cellStyle name="Normálna 2 4 2 2 2 2 7 4" xfId="9223"/>
    <cellStyle name="Normálna 2 4 2 2 2 2 7 4 2" xfId="32989"/>
    <cellStyle name="Normálna 2 4 2 2 2 2 7 5" xfId="32984"/>
    <cellStyle name="Normálna 2 4 2 2 2 2 8" xfId="9224"/>
    <cellStyle name="Normálna 2 4 2 2 2 2 8 2" xfId="9225"/>
    <cellStyle name="Normálna 2 4 2 2 2 2 8 2 2" xfId="32991"/>
    <cellStyle name="Normálna 2 4 2 2 2 2 8 3" xfId="9226"/>
    <cellStyle name="Normálna 2 4 2 2 2 2 8 3 2" xfId="32992"/>
    <cellStyle name="Normálna 2 4 2 2 2 2 8 4" xfId="32990"/>
    <cellStyle name="Normálna 2 4 2 2 2 2 9" xfId="9227"/>
    <cellStyle name="Normálna 2 4 2 2 2 2 9 2" xfId="32993"/>
    <cellStyle name="Normálna 2 4 2 2 2 3" xfId="9228"/>
    <cellStyle name="Normálna 2 4 2 2 2 3 10" xfId="32994"/>
    <cellStyle name="Normálna 2 4 2 2 2 3 2" xfId="9229"/>
    <cellStyle name="Normálna 2 4 2 2 2 3 2 2" xfId="9230"/>
    <cellStyle name="Normálna 2 4 2 2 2 3 2 2 2" xfId="9231"/>
    <cellStyle name="Normálna 2 4 2 2 2 3 2 2 2 2" xfId="9232"/>
    <cellStyle name="Normálna 2 4 2 2 2 3 2 2 2 2 2" xfId="9233"/>
    <cellStyle name="Normálna 2 4 2 2 2 3 2 2 2 2 2 2" xfId="9234"/>
    <cellStyle name="Normálna 2 4 2 2 2 3 2 2 2 2 2 2 2" xfId="33000"/>
    <cellStyle name="Normálna 2 4 2 2 2 3 2 2 2 2 2 3" xfId="9235"/>
    <cellStyle name="Normálna 2 4 2 2 2 3 2 2 2 2 2 3 2" xfId="33001"/>
    <cellStyle name="Normálna 2 4 2 2 2 3 2 2 2 2 2 4" xfId="32999"/>
    <cellStyle name="Normálna 2 4 2 2 2 3 2 2 2 2 3" xfId="9236"/>
    <cellStyle name="Normálna 2 4 2 2 2 3 2 2 2 2 3 2" xfId="33002"/>
    <cellStyle name="Normálna 2 4 2 2 2 3 2 2 2 2 4" xfId="9237"/>
    <cellStyle name="Normálna 2 4 2 2 2 3 2 2 2 2 4 2" xfId="33003"/>
    <cellStyle name="Normálna 2 4 2 2 2 3 2 2 2 2 5" xfId="32998"/>
    <cellStyle name="Normálna 2 4 2 2 2 3 2 2 2 3" xfId="9238"/>
    <cellStyle name="Normálna 2 4 2 2 2 3 2 2 2 3 2" xfId="9239"/>
    <cellStyle name="Normálna 2 4 2 2 2 3 2 2 2 3 2 2" xfId="33005"/>
    <cellStyle name="Normálna 2 4 2 2 2 3 2 2 2 3 3" xfId="9240"/>
    <cellStyle name="Normálna 2 4 2 2 2 3 2 2 2 3 3 2" xfId="33006"/>
    <cellStyle name="Normálna 2 4 2 2 2 3 2 2 2 3 4" xfId="33004"/>
    <cellStyle name="Normálna 2 4 2 2 2 3 2 2 2 4" xfId="9241"/>
    <cellStyle name="Normálna 2 4 2 2 2 3 2 2 2 4 2" xfId="33007"/>
    <cellStyle name="Normálna 2 4 2 2 2 3 2 2 2 5" xfId="9242"/>
    <cellStyle name="Normálna 2 4 2 2 2 3 2 2 2 5 2" xfId="33008"/>
    <cellStyle name="Normálna 2 4 2 2 2 3 2 2 2 6" xfId="32997"/>
    <cellStyle name="Normálna 2 4 2 2 2 3 2 2 3" xfId="9243"/>
    <cellStyle name="Normálna 2 4 2 2 2 3 2 2 3 2" xfId="9244"/>
    <cellStyle name="Normálna 2 4 2 2 2 3 2 2 3 2 2" xfId="9245"/>
    <cellStyle name="Normálna 2 4 2 2 2 3 2 2 3 2 2 2" xfId="33011"/>
    <cellStyle name="Normálna 2 4 2 2 2 3 2 2 3 2 3" xfId="9246"/>
    <cellStyle name="Normálna 2 4 2 2 2 3 2 2 3 2 3 2" xfId="33012"/>
    <cellStyle name="Normálna 2 4 2 2 2 3 2 2 3 2 4" xfId="33010"/>
    <cellStyle name="Normálna 2 4 2 2 2 3 2 2 3 3" xfId="9247"/>
    <cellStyle name="Normálna 2 4 2 2 2 3 2 2 3 3 2" xfId="33013"/>
    <cellStyle name="Normálna 2 4 2 2 2 3 2 2 3 4" xfId="9248"/>
    <cellStyle name="Normálna 2 4 2 2 2 3 2 2 3 4 2" xfId="33014"/>
    <cellStyle name="Normálna 2 4 2 2 2 3 2 2 3 5" xfId="33009"/>
    <cellStyle name="Normálna 2 4 2 2 2 3 2 2 4" xfId="9249"/>
    <cellStyle name="Normálna 2 4 2 2 2 3 2 2 4 2" xfId="9250"/>
    <cellStyle name="Normálna 2 4 2 2 2 3 2 2 4 2 2" xfId="9251"/>
    <cellStyle name="Normálna 2 4 2 2 2 3 2 2 4 2 2 2" xfId="33017"/>
    <cellStyle name="Normálna 2 4 2 2 2 3 2 2 4 2 3" xfId="9252"/>
    <cellStyle name="Normálna 2 4 2 2 2 3 2 2 4 2 3 2" xfId="33018"/>
    <cellStyle name="Normálna 2 4 2 2 2 3 2 2 4 2 4" xfId="33016"/>
    <cellStyle name="Normálna 2 4 2 2 2 3 2 2 4 3" xfId="9253"/>
    <cellStyle name="Normálna 2 4 2 2 2 3 2 2 4 3 2" xfId="33019"/>
    <cellStyle name="Normálna 2 4 2 2 2 3 2 2 4 4" xfId="9254"/>
    <cellStyle name="Normálna 2 4 2 2 2 3 2 2 4 4 2" xfId="33020"/>
    <cellStyle name="Normálna 2 4 2 2 2 3 2 2 4 5" xfId="33015"/>
    <cellStyle name="Normálna 2 4 2 2 2 3 2 2 5" xfId="9255"/>
    <cellStyle name="Normálna 2 4 2 2 2 3 2 2 5 2" xfId="9256"/>
    <cellStyle name="Normálna 2 4 2 2 2 3 2 2 5 2 2" xfId="33022"/>
    <cellStyle name="Normálna 2 4 2 2 2 3 2 2 5 3" xfId="9257"/>
    <cellStyle name="Normálna 2 4 2 2 2 3 2 2 5 3 2" xfId="33023"/>
    <cellStyle name="Normálna 2 4 2 2 2 3 2 2 5 4" xfId="33021"/>
    <cellStyle name="Normálna 2 4 2 2 2 3 2 2 6" xfId="9258"/>
    <cellStyle name="Normálna 2 4 2 2 2 3 2 2 6 2" xfId="33024"/>
    <cellStyle name="Normálna 2 4 2 2 2 3 2 2 7" xfId="9259"/>
    <cellStyle name="Normálna 2 4 2 2 2 3 2 2 7 2" xfId="33025"/>
    <cellStyle name="Normálna 2 4 2 2 2 3 2 2 8" xfId="32996"/>
    <cellStyle name="Normálna 2 4 2 2 2 3 2 3" xfId="9260"/>
    <cellStyle name="Normálna 2 4 2 2 2 3 2 3 2" xfId="9261"/>
    <cellStyle name="Normálna 2 4 2 2 2 3 2 3 2 2" xfId="9262"/>
    <cellStyle name="Normálna 2 4 2 2 2 3 2 3 2 2 2" xfId="9263"/>
    <cellStyle name="Normálna 2 4 2 2 2 3 2 3 2 2 2 2" xfId="33029"/>
    <cellStyle name="Normálna 2 4 2 2 2 3 2 3 2 2 3" xfId="9264"/>
    <cellStyle name="Normálna 2 4 2 2 2 3 2 3 2 2 3 2" xfId="33030"/>
    <cellStyle name="Normálna 2 4 2 2 2 3 2 3 2 2 4" xfId="33028"/>
    <cellStyle name="Normálna 2 4 2 2 2 3 2 3 2 3" xfId="9265"/>
    <cellStyle name="Normálna 2 4 2 2 2 3 2 3 2 3 2" xfId="33031"/>
    <cellStyle name="Normálna 2 4 2 2 2 3 2 3 2 4" xfId="9266"/>
    <cellStyle name="Normálna 2 4 2 2 2 3 2 3 2 4 2" xfId="33032"/>
    <cellStyle name="Normálna 2 4 2 2 2 3 2 3 2 5" xfId="33027"/>
    <cellStyle name="Normálna 2 4 2 2 2 3 2 3 3" xfId="9267"/>
    <cellStyle name="Normálna 2 4 2 2 2 3 2 3 3 2" xfId="9268"/>
    <cellStyle name="Normálna 2 4 2 2 2 3 2 3 3 2 2" xfId="33034"/>
    <cellStyle name="Normálna 2 4 2 2 2 3 2 3 3 3" xfId="9269"/>
    <cellStyle name="Normálna 2 4 2 2 2 3 2 3 3 3 2" xfId="33035"/>
    <cellStyle name="Normálna 2 4 2 2 2 3 2 3 3 4" xfId="33033"/>
    <cellStyle name="Normálna 2 4 2 2 2 3 2 3 4" xfId="9270"/>
    <cellStyle name="Normálna 2 4 2 2 2 3 2 3 4 2" xfId="33036"/>
    <cellStyle name="Normálna 2 4 2 2 2 3 2 3 5" xfId="9271"/>
    <cellStyle name="Normálna 2 4 2 2 2 3 2 3 5 2" xfId="33037"/>
    <cellStyle name="Normálna 2 4 2 2 2 3 2 3 6" xfId="33026"/>
    <cellStyle name="Normálna 2 4 2 2 2 3 2 4" xfId="9272"/>
    <cellStyle name="Normálna 2 4 2 2 2 3 2 4 2" xfId="9273"/>
    <cellStyle name="Normálna 2 4 2 2 2 3 2 4 2 2" xfId="9274"/>
    <cellStyle name="Normálna 2 4 2 2 2 3 2 4 2 2 2" xfId="33040"/>
    <cellStyle name="Normálna 2 4 2 2 2 3 2 4 2 3" xfId="9275"/>
    <cellStyle name="Normálna 2 4 2 2 2 3 2 4 2 3 2" xfId="33041"/>
    <cellStyle name="Normálna 2 4 2 2 2 3 2 4 2 4" xfId="33039"/>
    <cellStyle name="Normálna 2 4 2 2 2 3 2 4 3" xfId="9276"/>
    <cellStyle name="Normálna 2 4 2 2 2 3 2 4 3 2" xfId="33042"/>
    <cellStyle name="Normálna 2 4 2 2 2 3 2 4 4" xfId="9277"/>
    <cellStyle name="Normálna 2 4 2 2 2 3 2 4 4 2" xfId="33043"/>
    <cellStyle name="Normálna 2 4 2 2 2 3 2 4 5" xfId="33038"/>
    <cellStyle name="Normálna 2 4 2 2 2 3 2 5" xfId="9278"/>
    <cellStyle name="Normálna 2 4 2 2 2 3 2 5 2" xfId="9279"/>
    <cellStyle name="Normálna 2 4 2 2 2 3 2 5 2 2" xfId="9280"/>
    <cellStyle name="Normálna 2 4 2 2 2 3 2 5 2 2 2" xfId="33046"/>
    <cellStyle name="Normálna 2 4 2 2 2 3 2 5 2 3" xfId="9281"/>
    <cellStyle name="Normálna 2 4 2 2 2 3 2 5 2 3 2" xfId="33047"/>
    <cellStyle name="Normálna 2 4 2 2 2 3 2 5 2 4" xfId="33045"/>
    <cellStyle name="Normálna 2 4 2 2 2 3 2 5 3" xfId="9282"/>
    <cellStyle name="Normálna 2 4 2 2 2 3 2 5 3 2" xfId="33048"/>
    <cellStyle name="Normálna 2 4 2 2 2 3 2 5 4" xfId="9283"/>
    <cellStyle name="Normálna 2 4 2 2 2 3 2 5 4 2" xfId="33049"/>
    <cellStyle name="Normálna 2 4 2 2 2 3 2 5 5" xfId="33044"/>
    <cellStyle name="Normálna 2 4 2 2 2 3 2 6" xfId="9284"/>
    <cellStyle name="Normálna 2 4 2 2 2 3 2 6 2" xfId="9285"/>
    <cellStyle name="Normálna 2 4 2 2 2 3 2 6 2 2" xfId="33051"/>
    <cellStyle name="Normálna 2 4 2 2 2 3 2 6 3" xfId="9286"/>
    <cellStyle name="Normálna 2 4 2 2 2 3 2 6 3 2" xfId="33052"/>
    <cellStyle name="Normálna 2 4 2 2 2 3 2 6 4" xfId="33050"/>
    <cellStyle name="Normálna 2 4 2 2 2 3 2 7" xfId="9287"/>
    <cellStyle name="Normálna 2 4 2 2 2 3 2 7 2" xfId="33053"/>
    <cellStyle name="Normálna 2 4 2 2 2 3 2 8" xfId="9288"/>
    <cellStyle name="Normálna 2 4 2 2 2 3 2 8 2" xfId="33054"/>
    <cellStyle name="Normálna 2 4 2 2 2 3 2 9" xfId="32995"/>
    <cellStyle name="Normálna 2 4 2 2 2 3 3" xfId="9289"/>
    <cellStyle name="Normálna 2 4 2 2 2 3 3 2" xfId="9290"/>
    <cellStyle name="Normálna 2 4 2 2 2 3 3 2 2" xfId="9291"/>
    <cellStyle name="Normálna 2 4 2 2 2 3 3 2 2 2" xfId="9292"/>
    <cellStyle name="Normálna 2 4 2 2 2 3 3 2 2 2 2" xfId="9293"/>
    <cellStyle name="Normálna 2 4 2 2 2 3 3 2 2 2 2 2" xfId="33059"/>
    <cellStyle name="Normálna 2 4 2 2 2 3 3 2 2 2 3" xfId="9294"/>
    <cellStyle name="Normálna 2 4 2 2 2 3 3 2 2 2 3 2" xfId="33060"/>
    <cellStyle name="Normálna 2 4 2 2 2 3 3 2 2 2 4" xfId="33058"/>
    <cellStyle name="Normálna 2 4 2 2 2 3 3 2 2 3" xfId="9295"/>
    <cellStyle name="Normálna 2 4 2 2 2 3 3 2 2 3 2" xfId="33061"/>
    <cellStyle name="Normálna 2 4 2 2 2 3 3 2 2 4" xfId="9296"/>
    <cellStyle name="Normálna 2 4 2 2 2 3 3 2 2 4 2" xfId="33062"/>
    <cellStyle name="Normálna 2 4 2 2 2 3 3 2 2 5" xfId="33057"/>
    <cellStyle name="Normálna 2 4 2 2 2 3 3 2 3" xfId="9297"/>
    <cellStyle name="Normálna 2 4 2 2 2 3 3 2 3 2" xfId="9298"/>
    <cellStyle name="Normálna 2 4 2 2 2 3 3 2 3 2 2" xfId="33064"/>
    <cellStyle name="Normálna 2 4 2 2 2 3 3 2 3 3" xfId="9299"/>
    <cellStyle name="Normálna 2 4 2 2 2 3 3 2 3 3 2" xfId="33065"/>
    <cellStyle name="Normálna 2 4 2 2 2 3 3 2 3 4" xfId="33063"/>
    <cellStyle name="Normálna 2 4 2 2 2 3 3 2 4" xfId="9300"/>
    <cellStyle name="Normálna 2 4 2 2 2 3 3 2 4 2" xfId="33066"/>
    <cellStyle name="Normálna 2 4 2 2 2 3 3 2 5" xfId="9301"/>
    <cellStyle name="Normálna 2 4 2 2 2 3 3 2 5 2" xfId="33067"/>
    <cellStyle name="Normálna 2 4 2 2 2 3 3 2 6" xfId="33056"/>
    <cellStyle name="Normálna 2 4 2 2 2 3 3 3" xfId="9302"/>
    <cellStyle name="Normálna 2 4 2 2 2 3 3 3 2" xfId="9303"/>
    <cellStyle name="Normálna 2 4 2 2 2 3 3 3 2 2" xfId="9304"/>
    <cellStyle name="Normálna 2 4 2 2 2 3 3 3 2 2 2" xfId="33070"/>
    <cellStyle name="Normálna 2 4 2 2 2 3 3 3 2 3" xfId="9305"/>
    <cellStyle name="Normálna 2 4 2 2 2 3 3 3 2 3 2" xfId="33071"/>
    <cellStyle name="Normálna 2 4 2 2 2 3 3 3 2 4" xfId="33069"/>
    <cellStyle name="Normálna 2 4 2 2 2 3 3 3 3" xfId="9306"/>
    <cellStyle name="Normálna 2 4 2 2 2 3 3 3 3 2" xfId="33072"/>
    <cellStyle name="Normálna 2 4 2 2 2 3 3 3 4" xfId="9307"/>
    <cellStyle name="Normálna 2 4 2 2 2 3 3 3 4 2" xfId="33073"/>
    <cellStyle name="Normálna 2 4 2 2 2 3 3 3 5" xfId="33068"/>
    <cellStyle name="Normálna 2 4 2 2 2 3 3 4" xfId="9308"/>
    <cellStyle name="Normálna 2 4 2 2 2 3 3 4 2" xfId="9309"/>
    <cellStyle name="Normálna 2 4 2 2 2 3 3 4 2 2" xfId="9310"/>
    <cellStyle name="Normálna 2 4 2 2 2 3 3 4 2 2 2" xfId="33076"/>
    <cellStyle name="Normálna 2 4 2 2 2 3 3 4 2 3" xfId="9311"/>
    <cellStyle name="Normálna 2 4 2 2 2 3 3 4 2 3 2" xfId="33077"/>
    <cellStyle name="Normálna 2 4 2 2 2 3 3 4 2 4" xfId="33075"/>
    <cellStyle name="Normálna 2 4 2 2 2 3 3 4 3" xfId="9312"/>
    <cellStyle name="Normálna 2 4 2 2 2 3 3 4 3 2" xfId="33078"/>
    <cellStyle name="Normálna 2 4 2 2 2 3 3 4 4" xfId="9313"/>
    <cellStyle name="Normálna 2 4 2 2 2 3 3 4 4 2" xfId="33079"/>
    <cellStyle name="Normálna 2 4 2 2 2 3 3 4 5" xfId="33074"/>
    <cellStyle name="Normálna 2 4 2 2 2 3 3 5" xfId="9314"/>
    <cellStyle name="Normálna 2 4 2 2 2 3 3 5 2" xfId="9315"/>
    <cellStyle name="Normálna 2 4 2 2 2 3 3 5 2 2" xfId="33081"/>
    <cellStyle name="Normálna 2 4 2 2 2 3 3 5 3" xfId="9316"/>
    <cellStyle name="Normálna 2 4 2 2 2 3 3 5 3 2" xfId="33082"/>
    <cellStyle name="Normálna 2 4 2 2 2 3 3 5 4" xfId="33080"/>
    <cellStyle name="Normálna 2 4 2 2 2 3 3 6" xfId="9317"/>
    <cellStyle name="Normálna 2 4 2 2 2 3 3 6 2" xfId="33083"/>
    <cellStyle name="Normálna 2 4 2 2 2 3 3 7" xfId="9318"/>
    <cellStyle name="Normálna 2 4 2 2 2 3 3 7 2" xfId="33084"/>
    <cellStyle name="Normálna 2 4 2 2 2 3 3 8" xfId="33055"/>
    <cellStyle name="Normálna 2 4 2 2 2 3 4" xfId="9319"/>
    <cellStyle name="Normálna 2 4 2 2 2 3 4 2" xfId="9320"/>
    <cellStyle name="Normálna 2 4 2 2 2 3 4 2 2" xfId="9321"/>
    <cellStyle name="Normálna 2 4 2 2 2 3 4 2 2 2" xfId="9322"/>
    <cellStyle name="Normálna 2 4 2 2 2 3 4 2 2 2 2" xfId="33088"/>
    <cellStyle name="Normálna 2 4 2 2 2 3 4 2 2 3" xfId="9323"/>
    <cellStyle name="Normálna 2 4 2 2 2 3 4 2 2 3 2" xfId="33089"/>
    <cellStyle name="Normálna 2 4 2 2 2 3 4 2 2 4" xfId="33087"/>
    <cellStyle name="Normálna 2 4 2 2 2 3 4 2 3" xfId="9324"/>
    <cellStyle name="Normálna 2 4 2 2 2 3 4 2 3 2" xfId="33090"/>
    <cellStyle name="Normálna 2 4 2 2 2 3 4 2 4" xfId="9325"/>
    <cellStyle name="Normálna 2 4 2 2 2 3 4 2 4 2" xfId="33091"/>
    <cellStyle name="Normálna 2 4 2 2 2 3 4 2 5" xfId="33086"/>
    <cellStyle name="Normálna 2 4 2 2 2 3 4 3" xfId="9326"/>
    <cellStyle name="Normálna 2 4 2 2 2 3 4 3 2" xfId="9327"/>
    <cellStyle name="Normálna 2 4 2 2 2 3 4 3 2 2" xfId="33093"/>
    <cellStyle name="Normálna 2 4 2 2 2 3 4 3 3" xfId="9328"/>
    <cellStyle name="Normálna 2 4 2 2 2 3 4 3 3 2" xfId="33094"/>
    <cellStyle name="Normálna 2 4 2 2 2 3 4 3 4" xfId="33092"/>
    <cellStyle name="Normálna 2 4 2 2 2 3 4 4" xfId="9329"/>
    <cellStyle name="Normálna 2 4 2 2 2 3 4 4 2" xfId="33095"/>
    <cellStyle name="Normálna 2 4 2 2 2 3 4 5" xfId="9330"/>
    <cellStyle name="Normálna 2 4 2 2 2 3 4 5 2" xfId="33096"/>
    <cellStyle name="Normálna 2 4 2 2 2 3 4 6" xfId="33085"/>
    <cellStyle name="Normálna 2 4 2 2 2 3 5" xfId="9331"/>
    <cellStyle name="Normálna 2 4 2 2 2 3 5 2" xfId="9332"/>
    <cellStyle name="Normálna 2 4 2 2 2 3 5 2 2" xfId="9333"/>
    <cellStyle name="Normálna 2 4 2 2 2 3 5 2 2 2" xfId="33099"/>
    <cellStyle name="Normálna 2 4 2 2 2 3 5 2 3" xfId="9334"/>
    <cellStyle name="Normálna 2 4 2 2 2 3 5 2 3 2" xfId="33100"/>
    <cellStyle name="Normálna 2 4 2 2 2 3 5 2 4" xfId="33098"/>
    <cellStyle name="Normálna 2 4 2 2 2 3 5 3" xfId="9335"/>
    <cellStyle name="Normálna 2 4 2 2 2 3 5 3 2" xfId="33101"/>
    <cellStyle name="Normálna 2 4 2 2 2 3 5 4" xfId="9336"/>
    <cellStyle name="Normálna 2 4 2 2 2 3 5 4 2" xfId="33102"/>
    <cellStyle name="Normálna 2 4 2 2 2 3 5 5" xfId="33097"/>
    <cellStyle name="Normálna 2 4 2 2 2 3 6" xfId="9337"/>
    <cellStyle name="Normálna 2 4 2 2 2 3 6 2" xfId="9338"/>
    <cellStyle name="Normálna 2 4 2 2 2 3 6 2 2" xfId="9339"/>
    <cellStyle name="Normálna 2 4 2 2 2 3 6 2 2 2" xfId="33105"/>
    <cellStyle name="Normálna 2 4 2 2 2 3 6 2 3" xfId="9340"/>
    <cellStyle name="Normálna 2 4 2 2 2 3 6 2 3 2" xfId="33106"/>
    <cellStyle name="Normálna 2 4 2 2 2 3 6 2 4" xfId="33104"/>
    <cellStyle name="Normálna 2 4 2 2 2 3 6 3" xfId="9341"/>
    <cellStyle name="Normálna 2 4 2 2 2 3 6 3 2" xfId="33107"/>
    <cellStyle name="Normálna 2 4 2 2 2 3 6 4" xfId="9342"/>
    <cellStyle name="Normálna 2 4 2 2 2 3 6 4 2" xfId="33108"/>
    <cellStyle name="Normálna 2 4 2 2 2 3 6 5" xfId="33103"/>
    <cellStyle name="Normálna 2 4 2 2 2 3 7" xfId="9343"/>
    <cellStyle name="Normálna 2 4 2 2 2 3 7 2" xfId="9344"/>
    <cellStyle name="Normálna 2 4 2 2 2 3 7 2 2" xfId="33110"/>
    <cellStyle name="Normálna 2 4 2 2 2 3 7 3" xfId="9345"/>
    <cellStyle name="Normálna 2 4 2 2 2 3 7 3 2" xfId="33111"/>
    <cellStyle name="Normálna 2 4 2 2 2 3 7 4" xfId="33109"/>
    <cellStyle name="Normálna 2 4 2 2 2 3 8" xfId="9346"/>
    <cellStyle name="Normálna 2 4 2 2 2 3 8 2" xfId="33112"/>
    <cellStyle name="Normálna 2 4 2 2 2 3 9" xfId="9347"/>
    <cellStyle name="Normálna 2 4 2 2 2 3 9 2" xfId="33113"/>
    <cellStyle name="Normálna 2 4 2 2 2 4" xfId="9348"/>
    <cellStyle name="Normálna 2 4 2 2 2 4 2" xfId="9349"/>
    <cellStyle name="Normálna 2 4 2 2 2 4 2 2" xfId="9350"/>
    <cellStyle name="Normálna 2 4 2 2 2 4 2 2 2" xfId="9351"/>
    <cellStyle name="Normálna 2 4 2 2 2 4 2 2 2 2" xfId="9352"/>
    <cellStyle name="Normálna 2 4 2 2 2 4 2 2 2 2 2" xfId="9353"/>
    <cellStyle name="Normálna 2 4 2 2 2 4 2 2 2 2 2 2" xfId="33119"/>
    <cellStyle name="Normálna 2 4 2 2 2 4 2 2 2 2 3" xfId="9354"/>
    <cellStyle name="Normálna 2 4 2 2 2 4 2 2 2 2 3 2" xfId="33120"/>
    <cellStyle name="Normálna 2 4 2 2 2 4 2 2 2 2 4" xfId="33118"/>
    <cellStyle name="Normálna 2 4 2 2 2 4 2 2 2 3" xfId="9355"/>
    <cellStyle name="Normálna 2 4 2 2 2 4 2 2 2 3 2" xfId="33121"/>
    <cellStyle name="Normálna 2 4 2 2 2 4 2 2 2 4" xfId="9356"/>
    <cellStyle name="Normálna 2 4 2 2 2 4 2 2 2 4 2" xfId="33122"/>
    <cellStyle name="Normálna 2 4 2 2 2 4 2 2 2 5" xfId="33117"/>
    <cellStyle name="Normálna 2 4 2 2 2 4 2 2 3" xfId="9357"/>
    <cellStyle name="Normálna 2 4 2 2 2 4 2 2 3 2" xfId="9358"/>
    <cellStyle name="Normálna 2 4 2 2 2 4 2 2 3 2 2" xfId="33124"/>
    <cellStyle name="Normálna 2 4 2 2 2 4 2 2 3 3" xfId="9359"/>
    <cellStyle name="Normálna 2 4 2 2 2 4 2 2 3 3 2" xfId="33125"/>
    <cellStyle name="Normálna 2 4 2 2 2 4 2 2 3 4" xfId="33123"/>
    <cellStyle name="Normálna 2 4 2 2 2 4 2 2 4" xfId="9360"/>
    <cellStyle name="Normálna 2 4 2 2 2 4 2 2 4 2" xfId="33126"/>
    <cellStyle name="Normálna 2 4 2 2 2 4 2 2 5" xfId="9361"/>
    <cellStyle name="Normálna 2 4 2 2 2 4 2 2 5 2" xfId="33127"/>
    <cellStyle name="Normálna 2 4 2 2 2 4 2 2 6" xfId="33116"/>
    <cellStyle name="Normálna 2 4 2 2 2 4 2 3" xfId="9362"/>
    <cellStyle name="Normálna 2 4 2 2 2 4 2 3 2" xfId="9363"/>
    <cellStyle name="Normálna 2 4 2 2 2 4 2 3 2 2" xfId="9364"/>
    <cellStyle name="Normálna 2 4 2 2 2 4 2 3 2 2 2" xfId="33130"/>
    <cellStyle name="Normálna 2 4 2 2 2 4 2 3 2 3" xfId="9365"/>
    <cellStyle name="Normálna 2 4 2 2 2 4 2 3 2 3 2" xfId="33131"/>
    <cellStyle name="Normálna 2 4 2 2 2 4 2 3 2 4" xfId="33129"/>
    <cellStyle name="Normálna 2 4 2 2 2 4 2 3 3" xfId="9366"/>
    <cellStyle name="Normálna 2 4 2 2 2 4 2 3 3 2" xfId="33132"/>
    <cellStyle name="Normálna 2 4 2 2 2 4 2 3 4" xfId="9367"/>
    <cellStyle name="Normálna 2 4 2 2 2 4 2 3 4 2" xfId="33133"/>
    <cellStyle name="Normálna 2 4 2 2 2 4 2 3 5" xfId="33128"/>
    <cellStyle name="Normálna 2 4 2 2 2 4 2 4" xfId="9368"/>
    <cellStyle name="Normálna 2 4 2 2 2 4 2 4 2" xfId="9369"/>
    <cellStyle name="Normálna 2 4 2 2 2 4 2 4 2 2" xfId="9370"/>
    <cellStyle name="Normálna 2 4 2 2 2 4 2 4 2 2 2" xfId="33136"/>
    <cellStyle name="Normálna 2 4 2 2 2 4 2 4 2 3" xfId="9371"/>
    <cellStyle name="Normálna 2 4 2 2 2 4 2 4 2 3 2" xfId="33137"/>
    <cellStyle name="Normálna 2 4 2 2 2 4 2 4 2 4" xfId="33135"/>
    <cellStyle name="Normálna 2 4 2 2 2 4 2 4 3" xfId="9372"/>
    <cellStyle name="Normálna 2 4 2 2 2 4 2 4 3 2" xfId="33138"/>
    <cellStyle name="Normálna 2 4 2 2 2 4 2 4 4" xfId="9373"/>
    <cellStyle name="Normálna 2 4 2 2 2 4 2 4 4 2" xfId="33139"/>
    <cellStyle name="Normálna 2 4 2 2 2 4 2 4 5" xfId="33134"/>
    <cellStyle name="Normálna 2 4 2 2 2 4 2 5" xfId="9374"/>
    <cellStyle name="Normálna 2 4 2 2 2 4 2 5 2" xfId="9375"/>
    <cellStyle name="Normálna 2 4 2 2 2 4 2 5 2 2" xfId="33141"/>
    <cellStyle name="Normálna 2 4 2 2 2 4 2 5 3" xfId="9376"/>
    <cellStyle name="Normálna 2 4 2 2 2 4 2 5 3 2" xfId="33142"/>
    <cellStyle name="Normálna 2 4 2 2 2 4 2 5 4" xfId="33140"/>
    <cellStyle name="Normálna 2 4 2 2 2 4 2 6" xfId="9377"/>
    <cellStyle name="Normálna 2 4 2 2 2 4 2 6 2" xfId="33143"/>
    <cellStyle name="Normálna 2 4 2 2 2 4 2 7" xfId="9378"/>
    <cellStyle name="Normálna 2 4 2 2 2 4 2 7 2" xfId="33144"/>
    <cellStyle name="Normálna 2 4 2 2 2 4 2 8" xfId="33115"/>
    <cellStyle name="Normálna 2 4 2 2 2 4 3" xfId="9379"/>
    <cellStyle name="Normálna 2 4 2 2 2 4 3 2" xfId="9380"/>
    <cellStyle name="Normálna 2 4 2 2 2 4 3 2 2" xfId="9381"/>
    <cellStyle name="Normálna 2 4 2 2 2 4 3 2 2 2" xfId="9382"/>
    <cellStyle name="Normálna 2 4 2 2 2 4 3 2 2 2 2" xfId="33148"/>
    <cellStyle name="Normálna 2 4 2 2 2 4 3 2 2 3" xfId="9383"/>
    <cellStyle name="Normálna 2 4 2 2 2 4 3 2 2 3 2" xfId="33149"/>
    <cellStyle name="Normálna 2 4 2 2 2 4 3 2 2 4" xfId="33147"/>
    <cellStyle name="Normálna 2 4 2 2 2 4 3 2 3" xfId="9384"/>
    <cellStyle name="Normálna 2 4 2 2 2 4 3 2 3 2" xfId="33150"/>
    <cellStyle name="Normálna 2 4 2 2 2 4 3 2 4" xfId="9385"/>
    <cellStyle name="Normálna 2 4 2 2 2 4 3 2 4 2" xfId="33151"/>
    <cellStyle name="Normálna 2 4 2 2 2 4 3 2 5" xfId="33146"/>
    <cellStyle name="Normálna 2 4 2 2 2 4 3 3" xfId="9386"/>
    <cellStyle name="Normálna 2 4 2 2 2 4 3 3 2" xfId="9387"/>
    <cellStyle name="Normálna 2 4 2 2 2 4 3 3 2 2" xfId="33153"/>
    <cellStyle name="Normálna 2 4 2 2 2 4 3 3 3" xfId="9388"/>
    <cellStyle name="Normálna 2 4 2 2 2 4 3 3 3 2" xfId="33154"/>
    <cellStyle name="Normálna 2 4 2 2 2 4 3 3 4" xfId="33152"/>
    <cellStyle name="Normálna 2 4 2 2 2 4 3 4" xfId="9389"/>
    <cellStyle name="Normálna 2 4 2 2 2 4 3 4 2" xfId="33155"/>
    <cellStyle name="Normálna 2 4 2 2 2 4 3 5" xfId="9390"/>
    <cellStyle name="Normálna 2 4 2 2 2 4 3 5 2" xfId="33156"/>
    <cellStyle name="Normálna 2 4 2 2 2 4 3 6" xfId="33145"/>
    <cellStyle name="Normálna 2 4 2 2 2 4 4" xfId="9391"/>
    <cellStyle name="Normálna 2 4 2 2 2 4 4 2" xfId="9392"/>
    <cellStyle name="Normálna 2 4 2 2 2 4 4 2 2" xfId="9393"/>
    <cellStyle name="Normálna 2 4 2 2 2 4 4 2 2 2" xfId="33159"/>
    <cellStyle name="Normálna 2 4 2 2 2 4 4 2 3" xfId="9394"/>
    <cellStyle name="Normálna 2 4 2 2 2 4 4 2 3 2" xfId="33160"/>
    <cellStyle name="Normálna 2 4 2 2 2 4 4 2 4" xfId="33158"/>
    <cellStyle name="Normálna 2 4 2 2 2 4 4 3" xfId="9395"/>
    <cellStyle name="Normálna 2 4 2 2 2 4 4 3 2" xfId="33161"/>
    <cellStyle name="Normálna 2 4 2 2 2 4 4 4" xfId="9396"/>
    <cellStyle name="Normálna 2 4 2 2 2 4 4 4 2" xfId="33162"/>
    <cellStyle name="Normálna 2 4 2 2 2 4 4 5" xfId="33157"/>
    <cellStyle name="Normálna 2 4 2 2 2 4 5" xfId="9397"/>
    <cellStyle name="Normálna 2 4 2 2 2 4 5 2" xfId="9398"/>
    <cellStyle name="Normálna 2 4 2 2 2 4 5 2 2" xfId="9399"/>
    <cellStyle name="Normálna 2 4 2 2 2 4 5 2 2 2" xfId="33165"/>
    <cellStyle name="Normálna 2 4 2 2 2 4 5 2 3" xfId="9400"/>
    <cellStyle name="Normálna 2 4 2 2 2 4 5 2 3 2" xfId="33166"/>
    <cellStyle name="Normálna 2 4 2 2 2 4 5 2 4" xfId="33164"/>
    <cellStyle name="Normálna 2 4 2 2 2 4 5 3" xfId="9401"/>
    <cellStyle name="Normálna 2 4 2 2 2 4 5 3 2" xfId="33167"/>
    <cellStyle name="Normálna 2 4 2 2 2 4 5 4" xfId="9402"/>
    <cellStyle name="Normálna 2 4 2 2 2 4 5 4 2" xfId="33168"/>
    <cellStyle name="Normálna 2 4 2 2 2 4 5 5" xfId="33163"/>
    <cellStyle name="Normálna 2 4 2 2 2 4 6" xfId="9403"/>
    <cellStyle name="Normálna 2 4 2 2 2 4 6 2" xfId="9404"/>
    <cellStyle name="Normálna 2 4 2 2 2 4 6 2 2" xfId="33170"/>
    <cellStyle name="Normálna 2 4 2 2 2 4 6 3" xfId="9405"/>
    <cellStyle name="Normálna 2 4 2 2 2 4 6 3 2" xfId="33171"/>
    <cellStyle name="Normálna 2 4 2 2 2 4 6 4" xfId="33169"/>
    <cellStyle name="Normálna 2 4 2 2 2 4 7" xfId="9406"/>
    <cellStyle name="Normálna 2 4 2 2 2 4 7 2" xfId="33172"/>
    <cellStyle name="Normálna 2 4 2 2 2 4 8" xfId="9407"/>
    <cellStyle name="Normálna 2 4 2 2 2 4 8 2" xfId="33173"/>
    <cellStyle name="Normálna 2 4 2 2 2 4 9" xfId="33114"/>
    <cellStyle name="Normálna 2 4 2 2 2 5" xfId="9408"/>
    <cellStyle name="Normálna 2 4 2 2 2 5 2" xfId="9409"/>
    <cellStyle name="Normálna 2 4 2 2 2 5 2 2" xfId="9410"/>
    <cellStyle name="Normálna 2 4 2 2 2 5 2 2 2" xfId="9411"/>
    <cellStyle name="Normálna 2 4 2 2 2 5 2 2 2 2" xfId="9412"/>
    <cellStyle name="Normálna 2 4 2 2 2 5 2 2 2 2 2" xfId="33178"/>
    <cellStyle name="Normálna 2 4 2 2 2 5 2 2 2 3" xfId="9413"/>
    <cellStyle name="Normálna 2 4 2 2 2 5 2 2 2 3 2" xfId="33179"/>
    <cellStyle name="Normálna 2 4 2 2 2 5 2 2 2 4" xfId="33177"/>
    <cellStyle name="Normálna 2 4 2 2 2 5 2 2 3" xfId="9414"/>
    <cellStyle name="Normálna 2 4 2 2 2 5 2 2 3 2" xfId="33180"/>
    <cellStyle name="Normálna 2 4 2 2 2 5 2 2 4" xfId="9415"/>
    <cellStyle name="Normálna 2 4 2 2 2 5 2 2 4 2" xfId="33181"/>
    <cellStyle name="Normálna 2 4 2 2 2 5 2 2 5" xfId="33176"/>
    <cellStyle name="Normálna 2 4 2 2 2 5 2 3" xfId="9416"/>
    <cellStyle name="Normálna 2 4 2 2 2 5 2 3 2" xfId="9417"/>
    <cellStyle name="Normálna 2 4 2 2 2 5 2 3 2 2" xfId="33183"/>
    <cellStyle name="Normálna 2 4 2 2 2 5 2 3 3" xfId="9418"/>
    <cellStyle name="Normálna 2 4 2 2 2 5 2 3 3 2" xfId="33184"/>
    <cellStyle name="Normálna 2 4 2 2 2 5 2 3 4" xfId="33182"/>
    <cellStyle name="Normálna 2 4 2 2 2 5 2 4" xfId="9419"/>
    <cellStyle name="Normálna 2 4 2 2 2 5 2 4 2" xfId="33185"/>
    <cellStyle name="Normálna 2 4 2 2 2 5 2 5" xfId="9420"/>
    <cellStyle name="Normálna 2 4 2 2 2 5 2 5 2" xfId="33186"/>
    <cellStyle name="Normálna 2 4 2 2 2 5 2 6" xfId="33175"/>
    <cellStyle name="Normálna 2 4 2 2 2 5 3" xfId="9421"/>
    <cellStyle name="Normálna 2 4 2 2 2 5 3 2" xfId="9422"/>
    <cellStyle name="Normálna 2 4 2 2 2 5 3 2 2" xfId="9423"/>
    <cellStyle name="Normálna 2 4 2 2 2 5 3 2 2 2" xfId="33189"/>
    <cellStyle name="Normálna 2 4 2 2 2 5 3 2 3" xfId="9424"/>
    <cellStyle name="Normálna 2 4 2 2 2 5 3 2 3 2" xfId="33190"/>
    <cellStyle name="Normálna 2 4 2 2 2 5 3 2 4" xfId="33188"/>
    <cellStyle name="Normálna 2 4 2 2 2 5 3 3" xfId="9425"/>
    <cellStyle name="Normálna 2 4 2 2 2 5 3 3 2" xfId="33191"/>
    <cellStyle name="Normálna 2 4 2 2 2 5 3 4" xfId="9426"/>
    <cellStyle name="Normálna 2 4 2 2 2 5 3 4 2" xfId="33192"/>
    <cellStyle name="Normálna 2 4 2 2 2 5 3 5" xfId="33187"/>
    <cellStyle name="Normálna 2 4 2 2 2 5 4" xfId="9427"/>
    <cellStyle name="Normálna 2 4 2 2 2 5 4 2" xfId="9428"/>
    <cellStyle name="Normálna 2 4 2 2 2 5 4 2 2" xfId="9429"/>
    <cellStyle name="Normálna 2 4 2 2 2 5 4 2 2 2" xfId="33195"/>
    <cellStyle name="Normálna 2 4 2 2 2 5 4 2 3" xfId="9430"/>
    <cellStyle name="Normálna 2 4 2 2 2 5 4 2 3 2" xfId="33196"/>
    <cellStyle name="Normálna 2 4 2 2 2 5 4 2 4" xfId="33194"/>
    <cellStyle name="Normálna 2 4 2 2 2 5 4 3" xfId="9431"/>
    <cellStyle name="Normálna 2 4 2 2 2 5 4 3 2" xfId="33197"/>
    <cellStyle name="Normálna 2 4 2 2 2 5 4 4" xfId="9432"/>
    <cellStyle name="Normálna 2 4 2 2 2 5 4 4 2" xfId="33198"/>
    <cellStyle name="Normálna 2 4 2 2 2 5 4 5" xfId="33193"/>
    <cellStyle name="Normálna 2 4 2 2 2 5 5" xfId="9433"/>
    <cellStyle name="Normálna 2 4 2 2 2 5 5 2" xfId="9434"/>
    <cellStyle name="Normálna 2 4 2 2 2 5 5 2 2" xfId="33200"/>
    <cellStyle name="Normálna 2 4 2 2 2 5 5 3" xfId="9435"/>
    <cellStyle name="Normálna 2 4 2 2 2 5 5 3 2" xfId="33201"/>
    <cellStyle name="Normálna 2 4 2 2 2 5 5 4" xfId="33199"/>
    <cellStyle name="Normálna 2 4 2 2 2 5 6" xfId="9436"/>
    <cellStyle name="Normálna 2 4 2 2 2 5 6 2" xfId="33202"/>
    <cellStyle name="Normálna 2 4 2 2 2 5 7" xfId="9437"/>
    <cellStyle name="Normálna 2 4 2 2 2 5 7 2" xfId="33203"/>
    <cellStyle name="Normálna 2 4 2 2 2 5 8" xfId="33174"/>
    <cellStyle name="Normálna 2 4 2 2 2 6" xfId="9438"/>
    <cellStyle name="Normálna 2 4 2 2 2 6 2" xfId="9439"/>
    <cellStyle name="Normálna 2 4 2 2 2 6 2 2" xfId="9440"/>
    <cellStyle name="Normálna 2 4 2 2 2 6 2 2 2" xfId="9441"/>
    <cellStyle name="Normálna 2 4 2 2 2 6 2 2 2 2" xfId="33207"/>
    <cellStyle name="Normálna 2 4 2 2 2 6 2 2 3" xfId="9442"/>
    <cellStyle name="Normálna 2 4 2 2 2 6 2 2 3 2" xfId="33208"/>
    <cellStyle name="Normálna 2 4 2 2 2 6 2 2 4" xfId="33206"/>
    <cellStyle name="Normálna 2 4 2 2 2 6 2 3" xfId="9443"/>
    <cellStyle name="Normálna 2 4 2 2 2 6 2 3 2" xfId="33209"/>
    <cellStyle name="Normálna 2 4 2 2 2 6 2 4" xfId="9444"/>
    <cellStyle name="Normálna 2 4 2 2 2 6 2 4 2" xfId="33210"/>
    <cellStyle name="Normálna 2 4 2 2 2 6 2 5" xfId="33205"/>
    <cellStyle name="Normálna 2 4 2 2 2 6 3" xfId="9445"/>
    <cellStyle name="Normálna 2 4 2 2 2 6 3 2" xfId="9446"/>
    <cellStyle name="Normálna 2 4 2 2 2 6 3 2 2" xfId="33212"/>
    <cellStyle name="Normálna 2 4 2 2 2 6 3 3" xfId="9447"/>
    <cellStyle name="Normálna 2 4 2 2 2 6 3 3 2" xfId="33213"/>
    <cellStyle name="Normálna 2 4 2 2 2 6 3 4" xfId="33211"/>
    <cellStyle name="Normálna 2 4 2 2 2 6 4" xfId="9448"/>
    <cellStyle name="Normálna 2 4 2 2 2 6 4 2" xfId="33214"/>
    <cellStyle name="Normálna 2 4 2 2 2 6 5" xfId="9449"/>
    <cellStyle name="Normálna 2 4 2 2 2 6 5 2" xfId="33215"/>
    <cellStyle name="Normálna 2 4 2 2 2 6 6" xfId="33204"/>
    <cellStyle name="Normálna 2 4 2 2 2 7" xfId="9450"/>
    <cellStyle name="Normálna 2 4 2 2 2 7 2" xfId="9451"/>
    <cellStyle name="Normálna 2 4 2 2 2 7 2 2" xfId="9452"/>
    <cellStyle name="Normálna 2 4 2 2 2 7 2 2 2" xfId="33218"/>
    <cellStyle name="Normálna 2 4 2 2 2 7 2 3" xfId="9453"/>
    <cellStyle name="Normálna 2 4 2 2 2 7 2 3 2" xfId="33219"/>
    <cellStyle name="Normálna 2 4 2 2 2 7 2 4" xfId="33217"/>
    <cellStyle name="Normálna 2 4 2 2 2 7 3" xfId="9454"/>
    <cellStyle name="Normálna 2 4 2 2 2 7 3 2" xfId="33220"/>
    <cellStyle name="Normálna 2 4 2 2 2 7 4" xfId="9455"/>
    <cellStyle name="Normálna 2 4 2 2 2 7 4 2" xfId="33221"/>
    <cellStyle name="Normálna 2 4 2 2 2 7 5" xfId="33216"/>
    <cellStyle name="Normálna 2 4 2 2 2 8" xfId="9456"/>
    <cellStyle name="Normálna 2 4 2 2 2 8 2" xfId="9457"/>
    <cellStyle name="Normálna 2 4 2 2 2 8 2 2" xfId="9458"/>
    <cellStyle name="Normálna 2 4 2 2 2 8 2 2 2" xfId="33224"/>
    <cellStyle name="Normálna 2 4 2 2 2 8 2 3" xfId="9459"/>
    <cellStyle name="Normálna 2 4 2 2 2 8 2 3 2" xfId="33225"/>
    <cellStyle name="Normálna 2 4 2 2 2 8 2 4" xfId="33223"/>
    <cellStyle name="Normálna 2 4 2 2 2 8 3" xfId="9460"/>
    <cellStyle name="Normálna 2 4 2 2 2 8 3 2" xfId="33226"/>
    <cellStyle name="Normálna 2 4 2 2 2 8 4" xfId="9461"/>
    <cellStyle name="Normálna 2 4 2 2 2 8 4 2" xfId="33227"/>
    <cellStyle name="Normálna 2 4 2 2 2 8 5" xfId="33222"/>
    <cellStyle name="Normálna 2 4 2 2 2 9" xfId="9462"/>
    <cellStyle name="Normálna 2 4 2 2 2 9 2" xfId="9463"/>
    <cellStyle name="Normálna 2 4 2 2 2 9 2 2" xfId="33229"/>
    <cellStyle name="Normálna 2 4 2 2 2 9 3" xfId="9464"/>
    <cellStyle name="Normálna 2 4 2 2 2 9 3 2" xfId="33230"/>
    <cellStyle name="Normálna 2 4 2 2 2 9 4" xfId="33228"/>
    <cellStyle name="Normálna 2 4 2 2 3" xfId="9465"/>
    <cellStyle name="Normálna 2 4 2 2 3 10" xfId="9466"/>
    <cellStyle name="Normálna 2 4 2 2 3 10 2" xfId="33232"/>
    <cellStyle name="Normálna 2 4 2 2 3 11" xfId="33231"/>
    <cellStyle name="Normálna 2 4 2 2 3 2" xfId="9467"/>
    <cellStyle name="Normálna 2 4 2 2 3 2 10" xfId="33233"/>
    <cellStyle name="Normálna 2 4 2 2 3 2 2" xfId="9468"/>
    <cellStyle name="Normálna 2 4 2 2 3 2 2 2" xfId="9469"/>
    <cellStyle name="Normálna 2 4 2 2 3 2 2 2 2" xfId="9470"/>
    <cellStyle name="Normálna 2 4 2 2 3 2 2 2 2 2" xfId="9471"/>
    <cellStyle name="Normálna 2 4 2 2 3 2 2 2 2 2 2" xfId="9472"/>
    <cellStyle name="Normálna 2 4 2 2 3 2 2 2 2 2 2 2" xfId="9473"/>
    <cellStyle name="Normálna 2 4 2 2 3 2 2 2 2 2 2 2 2" xfId="33239"/>
    <cellStyle name="Normálna 2 4 2 2 3 2 2 2 2 2 2 3" xfId="9474"/>
    <cellStyle name="Normálna 2 4 2 2 3 2 2 2 2 2 2 3 2" xfId="33240"/>
    <cellStyle name="Normálna 2 4 2 2 3 2 2 2 2 2 2 4" xfId="33238"/>
    <cellStyle name="Normálna 2 4 2 2 3 2 2 2 2 2 3" xfId="9475"/>
    <cellStyle name="Normálna 2 4 2 2 3 2 2 2 2 2 3 2" xfId="33241"/>
    <cellStyle name="Normálna 2 4 2 2 3 2 2 2 2 2 4" xfId="9476"/>
    <cellStyle name="Normálna 2 4 2 2 3 2 2 2 2 2 4 2" xfId="33242"/>
    <cellStyle name="Normálna 2 4 2 2 3 2 2 2 2 2 5" xfId="33237"/>
    <cellStyle name="Normálna 2 4 2 2 3 2 2 2 2 3" xfId="9477"/>
    <cellStyle name="Normálna 2 4 2 2 3 2 2 2 2 3 2" xfId="9478"/>
    <cellStyle name="Normálna 2 4 2 2 3 2 2 2 2 3 2 2" xfId="33244"/>
    <cellStyle name="Normálna 2 4 2 2 3 2 2 2 2 3 3" xfId="9479"/>
    <cellStyle name="Normálna 2 4 2 2 3 2 2 2 2 3 3 2" xfId="33245"/>
    <cellStyle name="Normálna 2 4 2 2 3 2 2 2 2 3 4" xfId="33243"/>
    <cellStyle name="Normálna 2 4 2 2 3 2 2 2 2 4" xfId="9480"/>
    <cellStyle name="Normálna 2 4 2 2 3 2 2 2 2 4 2" xfId="33246"/>
    <cellStyle name="Normálna 2 4 2 2 3 2 2 2 2 5" xfId="9481"/>
    <cellStyle name="Normálna 2 4 2 2 3 2 2 2 2 5 2" xfId="33247"/>
    <cellStyle name="Normálna 2 4 2 2 3 2 2 2 2 6" xfId="33236"/>
    <cellStyle name="Normálna 2 4 2 2 3 2 2 2 3" xfId="9482"/>
    <cellStyle name="Normálna 2 4 2 2 3 2 2 2 3 2" xfId="9483"/>
    <cellStyle name="Normálna 2 4 2 2 3 2 2 2 3 2 2" xfId="9484"/>
    <cellStyle name="Normálna 2 4 2 2 3 2 2 2 3 2 2 2" xfId="33250"/>
    <cellStyle name="Normálna 2 4 2 2 3 2 2 2 3 2 3" xfId="9485"/>
    <cellStyle name="Normálna 2 4 2 2 3 2 2 2 3 2 3 2" xfId="33251"/>
    <cellStyle name="Normálna 2 4 2 2 3 2 2 2 3 2 4" xfId="33249"/>
    <cellStyle name="Normálna 2 4 2 2 3 2 2 2 3 3" xfId="9486"/>
    <cellStyle name="Normálna 2 4 2 2 3 2 2 2 3 3 2" xfId="33252"/>
    <cellStyle name="Normálna 2 4 2 2 3 2 2 2 3 4" xfId="9487"/>
    <cellStyle name="Normálna 2 4 2 2 3 2 2 2 3 4 2" xfId="33253"/>
    <cellStyle name="Normálna 2 4 2 2 3 2 2 2 3 5" xfId="33248"/>
    <cellStyle name="Normálna 2 4 2 2 3 2 2 2 4" xfId="9488"/>
    <cellStyle name="Normálna 2 4 2 2 3 2 2 2 4 2" xfId="9489"/>
    <cellStyle name="Normálna 2 4 2 2 3 2 2 2 4 2 2" xfId="9490"/>
    <cellStyle name="Normálna 2 4 2 2 3 2 2 2 4 2 2 2" xfId="33256"/>
    <cellStyle name="Normálna 2 4 2 2 3 2 2 2 4 2 3" xfId="9491"/>
    <cellStyle name="Normálna 2 4 2 2 3 2 2 2 4 2 3 2" xfId="33257"/>
    <cellStyle name="Normálna 2 4 2 2 3 2 2 2 4 2 4" xfId="33255"/>
    <cellStyle name="Normálna 2 4 2 2 3 2 2 2 4 3" xfId="9492"/>
    <cellStyle name="Normálna 2 4 2 2 3 2 2 2 4 3 2" xfId="33258"/>
    <cellStyle name="Normálna 2 4 2 2 3 2 2 2 4 4" xfId="9493"/>
    <cellStyle name="Normálna 2 4 2 2 3 2 2 2 4 4 2" xfId="33259"/>
    <cellStyle name="Normálna 2 4 2 2 3 2 2 2 4 5" xfId="33254"/>
    <cellStyle name="Normálna 2 4 2 2 3 2 2 2 5" xfId="9494"/>
    <cellStyle name="Normálna 2 4 2 2 3 2 2 2 5 2" xfId="9495"/>
    <cellStyle name="Normálna 2 4 2 2 3 2 2 2 5 2 2" xfId="33261"/>
    <cellStyle name="Normálna 2 4 2 2 3 2 2 2 5 3" xfId="9496"/>
    <cellStyle name="Normálna 2 4 2 2 3 2 2 2 5 3 2" xfId="33262"/>
    <cellStyle name="Normálna 2 4 2 2 3 2 2 2 5 4" xfId="33260"/>
    <cellStyle name="Normálna 2 4 2 2 3 2 2 2 6" xfId="9497"/>
    <cellStyle name="Normálna 2 4 2 2 3 2 2 2 6 2" xfId="33263"/>
    <cellStyle name="Normálna 2 4 2 2 3 2 2 2 7" xfId="9498"/>
    <cellStyle name="Normálna 2 4 2 2 3 2 2 2 7 2" xfId="33264"/>
    <cellStyle name="Normálna 2 4 2 2 3 2 2 2 8" xfId="33235"/>
    <cellStyle name="Normálna 2 4 2 2 3 2 2 3" xfId="9499"/>
    <cellStyle name="Normálna 2 4 2 2 3 2 2 3 2" xfId="9500"/>
    <cellStyle name="Normálna 2 4 2 2 3 2 2 3 2 2" xfId="9501"/>
    <cellStyle name="Normálna 2 4 2 2 3 2 2 3 2 2 2" xfId="9502"/>
    <cellStyle name="Normálna 2 4 2 2 3 2 2 3 2 2 2 2" xfId="33268"/>
    <cellStyle name="Normálna 2 4 2 2 3 2 2 3 2 2 3" xfId="9503"/>
    <cellStyle name="Normálna 2 4 2 2 3 2 2 3 2 2 3 2" xfId="33269"/>
    <cellStyle name="Normálna 2 4 2 2 3 2 2 3 2 2 4" xfId="33267"/>
    <cellStyle name="Normálna 2 4 2 2 3 2 2 3 2 3" xfId="9504"/>
    <cellStyle name="Normálna 2 4 2 2 3 2 2 3 2 3 2" xfId="33270"/>
    <cellStyle name="Normálna 2 4 2 2 3 2 2 3 2 4" xfId="9505"/>
    <cellStyle name="Normálna 2 4 2 2 3 2 2 3 2 4 2" xfId="33271"/>
    <cellStyle name="Normálna 2 4 2 2 3 2 2 3 2 5" xfId="33266"/>
    <cellStyle name="Normálna 2 4 2 2 3 2 2 3 3" xfId="9506"/>
    <cellStyle name="Normálna 2 4 2 2 3 2 2 3 3 2" xfId="9507"/>
    <cellStyle name="Normálna 2 4 2 2 3 2 2 3 3 2 2" xfId="33273"/>
    <cellStyle name="Normálna 2 4 2 2 3 2 2 3 3 3" xfId="9508"/>
    <cellStyle name="Normálna 2 4 2 2 3 2 2 3 3 3 2" xfId="33274"/>
    <cellStyle name="Normálna 2 4 2 2 3 2 2 3 3 4" xfId="33272"/>
    <cellStyle name="Normálna 2 4 2 2 3 2 2 3 4" xfId="9509"/>
    <cellStyle name="Normálna 2 4 2 2 3 2 2 3 4 2" xfId="33275"/>
    <cellStyle name="Normálna 2 4 2 2 3 2 2 3 5" xfId="9510"/>
    <cellStyle name="Normálna 2 4 2 2 3 2 2 3 5 2" xfId="33276"/>
    <cellStyle name="Normálna 2 4 2 2 3 2 2 3 6" xfId="33265"/>
    <cellStyle name="Normálna 2 4 2 2 3 2 2 4" xfId="9511"/>
    <cellStyle name="Normálna 2 4 2 2 3 2 2 4 2" xfId="9512"/>
    <cellStyle name="Normálna 2 4 2 2 3 2 2 4 2 2" xfId="9513"/>
    <cellStyle name="Normálna 2 4 2 2 3 2 2 4 2 2 2" xfId="33279"/>
    <cellStyle name="Normálna 2 4 2 2 3 2 2 4 2 3" xfId="9514"/>
    <cellStyle name="Normálna 2 4 2 2 3 2 2 4 2 3 2" xfId="33280"/>
    <cellStyle name="Normálna 2 4 2 2 3 2 2 4 2 4" xfId="33278"/>
    <cellStyle name="Normálna 2 4 2 2 3 2 2 4 3" xfId="9515"/>
    <cellStyle name="Normálna 2 4 2 2 3 2 2 4 3 2" xfId="33281"/>
    <cellStyle name="Normálna 2 4 2 2 3 2 2 4 4" xfId="9516"/>
    <cellStyle name="Normálna 2 4 2 2 3 2 2 4 4 2" xfId="33282"/>
    <cellStyle name="Normálna 2 4 2 2 3 2 2 4 5" xfId="33277"/>
    <cellStyle name="Normálna 2 4 2 2 3 2 2 5" xfId="9517"/>
    <cellStyle name="Normálna 2 4 2 2 3 2 2 5 2" xfId="9518"/>
    <cellStyle name="Normálna 2 4 2 2 3 2 2 5 2 2" xfId="9519"/>
    <cellStyle name="Normálna 2 4 2 2 3 2 2 5 2 2 2" xfId="33285"/>
    <cellStyle name="Normálna 2 4 2 2 3 2 2 5 2 3" xfId="9520"/>
    <cellStyle name="Normálna 2 4 2 2 3 2 2 5 2 3 2" xfId="33286"/>
    <cellStyle name="Normálna 2 4 2 2 3 2 2 5 2 4" xfId="33284"/>
    <cellStyle name="Normálna 2 4 2 2 3 2 2 5 3" xfId="9521"/>
    <cellStyle name="Normálna 2 4 2 2 3 2 2 5 3 2" xfId="33287"/>
    <cellStyle name="Normálna 2 4 2 2 3 2 2 5 4" xfId="9522"/>
    <cellStyle name="Normálna 2 4 2 2 3 2 2 5 4 2" xfId="33288"/>
    <cellStyle name="Normálna 2 4 2 2 3 2 2 5 5" xfId="33283"/>
    <cellStyle name="Normálna 2 4 2 2 3 2 2 6" xfId="9523"/>
    <cellStyle name="Normálna 2 4 2 2 3 2 2 6 2" xfId="9524"/>
    <cellStyle name="Normálna 2 4 2 2 3 2 2 6 2 2" xfId="33290"/>
    <cellStyle name="Normálna 2 4 2 2 3 2 2 6 3" xfId="9525"/>
    <cellStyle name="Normálna 2 4 2 2 3 2 2 6 3 2" xfId="33291"/>
    <cellStyle name="Normálna 2 4 2 2 3 2 2 6 4" xfId="33289"/>
    <cellStyle name="Normálna 2 4 2 2 3 2 2 7" xfId="9526"/>
    <cellStyle name="Normálna 2 4 2 2 3 2 2 7 2" xfId="33292"/>
    <cellStyle name="Normálna 2 4 2 2 3 2 2 8" xfId="9527"/>
    <cellStyle name="Normálna 2 4 2 2 3 2 2 8 2" xfId="33293"/>
    <cellStyle name="Normálna 2 4 2 2 3 2 2 9" xfId="33234"/>
    <cellStyle name="Normálna 2 4 2 2 3 2 3" xfId="9528"/>
    <cellStyle name="Normálna 2 4 2 2 3 2 3 2" xfId="9529"/>
    <cellStyle name="Normálna 2 4 2 2 3 2 3 2 2" xfId="9530"/>
    <cellStyle name="Normálna 2 4 2 2 3 2 3 2 2 2" xfId="9531"/>
    <cellStyle name="Normálna 2 4 2 2 3 2 3 2 2 2 2" xfId="9532"/>
    <cellStyle name="Normálna 2 4 2 2 3 2 3 2 2 2 2 2" xfId="33298"/>
    <cellStyle name="Normálna 2 4 2 2 3 2 3 2 2 2 3" xfId="9533"/>
    <cellStyle name="Normálna 2 4 2 2 3 2 3 2 2 2 3 2" xfId="33299"/>
    <cellStyle name="Normálna 2 4 2 2 3 2 3 2 2 2 4" xfId="33297"/>
    <cellStyle name="Normálna 2 4 2 2 3 2 3 2 2 3" xfId="9534"/>
    <cellStyle name="Normálna 2 4 2 2 3 2 3 2 2 3 2" xfId="33300"/>
    <cellStyle name="Normálna 2 4 2 2 3 2 3 2 2 4" xfId="9535"/>
    <cellStyle name="Normálna 2 4 2 2 3 2 3 2 2 4 2" xfId="33301"/>
    <cellStyle name="Normálna 2 4 2 2 3 2 3 2 2 5" xfId="33296"/>
    <cellStyle name="Normálna 2 4 2 2 3 2 3 2 3" xfId="9536"/>
    <cellStyle name="Normálna 2 4 2 2 3 2 3 2 3 2" xfId="9537"/>
    <cellStyle name="Normálna 2 4 2 2 3 2 3 2 3 2 2" xfId="33303"/>
    <cellStyle name="Normálna 2 4 2 2 3 2 3 2 3 3" xfId="9538"/>
    <cellStyle name="Normálna 2 4 2 2 3 2 3 2 3 3 2" xfId="33304"/>
    <cellStyle name="Normálna 2 4 2 2 3 2 3 2 3 4" xfId="33302"/>
    <cellStyle name="Normálna 2 4 2 2 3 2 3 2 4" xfId="9539"/>
    <cellStyle name="Normálna 2 4 2 2 3 2 3 2 4 2" xfId="33305"/>
    <cellStyle name="Normálna 2 4 2 2 3 2 3 2 5" xfId="9540"/>
    <cellStyle name="Normálna 2 4 2 2 3 2 3 2 5 2" xfId="33306"/>
    <cellStyle name="Normálna 2 4 2 2 3 2 3 2 6" xfId="33295"/>
    <cellStyle name="Normálna 2 4 2 2 3 2 3 3" xfId="9541"/>
    <cellStyle name="Normálna 2 4 2 2 3 2 3 3 2" xfId="9542"/>
    <cellStyle name="Normálna 2 4 2 2 3 2 3 3 2 2" xfId="9543"/>
    <cellStyle name="Normálna 2 4 2 2 3 2 3 3 2 2 2" xfId="33309"/>
    <cellStyle name="Normálna 2 4 2 2 3 2 3 3 2 3" xfId="9544"/>
    <cellStyle name="Normálna 2 4 2 2 3 2 3 3 2 3 2" xfId="33310"/>
    <cellStyle name="Normálna 2 4 2 2 3 2 3 3 2 4" xfId="33308"/>
    <cellStyle name="Normálna 2 4 2 2 3 2 3 3 3" xfId="9545"/>
    <cellStyle name="Normálna 2 4 2 2 3 2 3 3 3 2" xfId="33311"/>
    <cellStyle name="Normálna 2 4 2 2 3 2 3 3 4" xfId="9546"/>
    <cellStyle name="Normálna 2 4 2 2 3 2 3 3 4 2" xfId="33312"/>
    <cellStyle name="Normálna 2 4 2 2 3 2 3 3 5" xfId="33307"/>
    <cellStyle name="Normálna 2 4 2 2 3 2 3 4" xfId="9547"/>
    <cellStyle name="Normálna 2 4 2 2 3 2 3 4 2" xfId="9548"/>
    <cellStyle name="Normálna 2 4 2 2 3 2 3 4 2 2" xfId="9549"/>
    <cellStyle name="Normálna 2 4 2 2 3 2 3 4 2 2 2" xfId="33315"/>
    <cellStyle name="Normálna 2 4 2 2 3 2 3 4 2 3" xfId="9550"/>
    <cellStyle name="Normálna 2 4 2 2 3 2 3 4 2 3 2" xfId="33316"/>
    <cellStyle name="Normálna 2 4 2 2 3 2 3 4 2 4" xfId="33314"/>
    <cellStyle name="Normálna 2 4 2 2 3 2 3 4 3" xfId="9551"/>
    <cellStyle name="Normálna 2 4 2 2 3 2 3 4 3 2" xfId="33317"/>
    <cellStyle name="Normálna 2 4 2 2 3 2 3 4 4" xfId="9552"/>
    <cellStyle name="Normálna 2 4 2 2 3 2 3 4 4 2" xfId="33318"/>
    <cellStyle name="Normálna 2 4 2 2 3 2 3 4 5" xfId="33313"/>
    <cellStyle name="Normálna 2 4 2 2 3 2 3 5" xfId="9553"/>
    <cellStyle name="Normálna 2 4 2 2 3 2 3 5 2" xfId="9554"/>
    <cellStyle name="Normálna 2 4 2 2 3 2 3 5 2 2" xfId="33320"/>
    <cellStyle name="Normálna 2 4 2 2 3 2 3 5 3" xfId="9555"/>
    <cellStyle name="Normálna 2 4 2 2 3 2 3 5 3 2" xfId="33321"/>
    <cellStyle name="Normálna 2 4 2 2 3 2 3 5 4" xfId="33319"/>
    <cellStyle name="Normálna 2 4 2 2 3 2 3 6" xfId="9556"/>
    <cellStyle name="Normálna 2 4 2 2 3 2 3 6 2" xfId="33322"/>
    <cellStyle name="Normálna 2 4 2 2 3 2 3 7" xfId="9557"/>
    <cellStyle name="Normálna 2 4 2 2 3 2 3 7 2" xfId="33323"/>
    <cellStyle name="Normálna 2 4 2 2 3 2 3 8" xfId="33294"/>
    <cellStyle name="Normálna 2 4 2 2 3 2 4" xfId="9558"/>
    <cellStyle name="Normálna 2 4 2 2 3 2 4 2" xfId="9559"/>
    <cellStyle name="Normálna 2 4 2 2 3 2 4 2 2" xfId="9560"/>
    <cellStyle name="Normálna 2 4 2 2 3 2 4 2 2 2" xfId="9561"/>
    <cellStyle name="Normálna 2 4 2 2 3 2 4 2 2 2 2" xfId="33327"/>
    <cellStyle name="Normálna 2 4 2 2 3 2 4 2 2 3" xfId="9562"/>
    <cellStyle name="Normálna 2 4 2 2 3 2 4 2 2 3 2" xfId="33328"/>
    <cellStyle name="Normálna 2 4 2 2 3 2 4 2 2 4" xfId="33326"/>
    <cellStyle name="Normálna 2 4 2 2 3 2 4 2 3" xfId="9563"/>
    <cellStyle name="Normálna 2 4 2 2 3 2 4 2 3 2" xfId="33329"/>
    <cellStyle name="Normálna 2 4 2 2 3 2 4 2 4" xfId="9564"/>
    <cellStyle name="Normálna 2 4 2 2 3 2 4 2 4 2" xfId="33330"/>
    <cellStyle name="Normálna 2 4 2 2 3 2 4 2 5" xfId="33325"/>
    <cellStyle name="Normálna 2 4 2 2 3 2 4 3" xfId="9565"/>
    <cellStyle name="Normálna 2 4 2 2 3 2 4 3 2" xfId="9566"/>
    <cellStyle name="Normálna 2 4 2 2 3 2 4 3 2 2" xfId="33332"/>
    <cellStyle name="Normálna 2 4 2 2 3 2 4 3 3" xfId="9567"/>
    <cellStyle name="Normálna 2 4 2 2 3 2 4 3 3 2" xfId="33333"/>
    <cellStyle name="Normálna 2 4 2 2 3 2 4 3 4" xfId="33331"/>
    <cellStyle name="Normálna 2 4 2 2 3 2 4 4" xfId="9568"/>
    <cellStyle name="Normálna 2 4 2 2 3 2 4 4 2" xfId="33334"/>
    <cellStyle name="Normálna 2 4 2 2 3 2 4 5" xfId="9569"/>
    <cellStyle name="Normálna 2 4 2 2 3 2 4 5 2" xfId="33335"/>
    <cellStyle name="Normálna 2 4 2 2 3 2 4 6" xfId="33324"/>
    <cellStyle name="Normálna 2 4 2 2 3 2 5" xfId="9570"/>
    <cellStyle name="Normálna 2 4 2 2 3 2 5 2" xfId="9571"/>
    <cellStyle name="Normálna 2 4 2 2 3 2 5 2 2" xfId="9572"/>
    <cellStyle name="Normálna 2 4 2 2 3 2 5 2 2 2" xfId="33338"/>
    <cellStyle name="Normálna 2 4 2 2 3 2 5 2 3" xfId="9573"/>
    <cellStyle name="Normálna 2 4 2 2 3 2 5 2 3 2" xfId="33339"/>
    <cellStyle name="Normálna 2 4 2 2 3 2 5 2 4" xfId="33337"/>
    <cellStyle name="Normálna 2 4 2 2 3 2 5 3" xfId="9574"/>
    <cellStyle name="Normálna 2 4 2 2 3 2 5 3 2" xfId="33340"/>
    <cellStyle name="Normálna 2 4 2 2 3 2 5 4" xfId="9575"/>
    <cellStyle name="Normálna 2 4 2 2 3 2 5 4 2" xfId="33341"/>
    <cellStyle name="Normálna 2 4 2 2 3 2 5 5" xfId="33336"/>
    <cellStyle name="Normálna 2 4 2 2 3 2 6" xfId="9576"/>
    <cellStyle name="Normálna 2 4 2 2 3 2 6 2" xfId="9577"/>
    <cellStyle name="Normálna 2 4 2 2 3 2 6 2 2" xfId="9578"/>
    <cellStyle name="Normálna 2 4 2 2 3 2 6 2 2 2" xfId="33344"/>
    <cellStyle name="Normálna 2 4 2 2 3 2 6 2 3" xfId="9579"/>
    <cellStyle name="Normálna 2 4 2 2 3 2 6 2 3 2" xfId="33345"/>
    <cellStyle name="Normálna 2 4 2 2 3 2 6 2 4" xfId="33343"/>
    <cellStyle name="Normálna 2 4 2 2 3 2 6 3" xfId="9580"/>
    <cellStyle name="Normálna 2 4 2 2 3 2 6 3 2" xfId="33346"/>
    <cellStyle name="Normálna 2 4 2 2 3 2 6 4" xfId="9581"/>
    <cellStyle name="Normálna 2 4 2 2 3 2 6 4 2" xfId="33347"/>
    <cellStyle name="Normálna 2 4 2 2 3 2 6 5" xfId="33342"/>
    <cellStyle name="Normálna 2 4 2 2 3 2 7" xfId="9582"/>
    <cellStyle name="Normálna 2 4 2 2 3 2 7 2" xfId="9583"/>
    <cellStyle name="Normálna 2 4 2 2 3 2 7 2 2" xfId="33349"/>
    <cellStyle name="Normálna 2 4 2 2 3 2 7 3" xfId="9584"/>
    <cellStyle name="Normálna 2 4 2 2 3 2 7 3 2" xfId="33350"/>
    <cellStyle name="Normálna 2 4 2 2 3 2 7 4" xfId="33348"/>
    <cellStyle name="Normálna 2 4 2 2 3 2 8" xfId="9585"/>
    <cellStyle name="Normálna 2 4 2 2 3 2 8 2" xfId="33351"/>
    <cellStyle name="Normálna 2 4 2 2 3 2 9" xfId="9586"/>
    <cellStyle name="Normálna 2 4 2 2 3 2 9 2" xfId="33352"/>
    <cellStyle name="Normálna 2 4 2 2 3 3" xfId="9587"/>
    <cellStyle name="Normálna 2 4 2 2 3 3 2" xfId="9588"/>
    <cellStyle name="Normálna 2 4 2 2 3 3 2 2" xfId="9589"/>
    <cellStyle name="Normálna 2 4 2 2 3 3 2 2 2" xfId="9590"/>
    <cellStyle name="Normálna 2 4 2 2 3 3 2 2 2 2" xfId="9591"/>
    <cellStyle name="Normálna 2 4 2 2 3 3 2 2 2 2 2" xfId="9592"/>
    <cellStyle name="Normálna 2 4 2 2 3 3 2 2 2 2 2 2" xfId="33358"/>
    <cellStyle name="Normálna 2 4 2 2 3 3 2 2 2 2 3" xfId="9593"/>
    <cellStyle name="Normálna 2 4 2 2 3 3 2 2 2 2 3 2" xfId="33359"/>
    <cellStyle name="Normálna 2 4 2 2 3 3 2 2 2 2 4" xfId="33357"/>
    <cellStyle name="Normálna 2 4 2 2 3 3 2 2 2 3" xfId="9594"/>
    <cellStyle name="Normálna 2 4 2 2 3 3 2 2 2 3 2" xfId="33360"/>
    <cellStyle name="Normálna 2 4 2 2 3 3 2 2 2 4" xfId="9595"/>
    <cellStyle name="Normálna 2 4 2 2 3 3 2 2 2 4 2" xfId="33361"/>
    <cellStyle name="Normálna 2 4 2 2 3 3 2 2 2 5" xfId="33356"/>
    <cellStyle name="Normálna 2 4 2 2 3 3 2 2 3" xfId="9596"/>
    <cellStyle name="Normálna 2 4 2 2 3 3 2 2 3 2" xfId="9597"/>
    <cellStyle name="Normálna 2 4 2 2 3 3 2 2 3 2 2" xfId="33363"/>
    <cellStyle name="Normálna 2 4 2 2 3 3 2 2 3 3" xfId="9598"/>
    <cellStyle name="Normálna 2 4 2 2 3 3 2 2 3 3 2" xfId="33364"/>
    <cellStyle name="Normálna 2 4 2 2 3 3 2 2 3 4" xfId="33362"/>
    <cellStyle name="Normálna 2 4 2 2 3 3 2 2 4" xfId="9599"/>
    <cellStyle name="Normálna 2 4 2 2 3 3 2 2 4 2" xfId="33365"/>
    <cellStyle name="Normálna 2 4 2 2 3 3 2 2 5" xfId="9600"/>
    <cellStyle name="Normálna 2 4 2 2 3 3 2 2 5 2" xfId="33366"/>
    <cellStyle name="Normálna 2 4 2 2 3 3 2 2 6" xfId="33355"/>
    <cellStyle name="Normálna 2 4 2 2 3 3 2 3" xfId="9601"/>
    <cellStyle name="Normálna 2 4 2 2 3 3 2 3 2" xfId="9602"/>
    <cellStyle name="Normálna 2 4 2 2 3 3 2 3 2 2" xfId="9603"/>
    <cellStyle name="Normálna 2 4 2 2 3 3 2 3 2 2 2" xfId="33369"/>
    <cellStyle name="Normálna 2 4 2 2 3 3 2 3 2 3" xfId="9604"/>
    <cellStyle name="Normálna 2 4 2 2 3 3 2 3 2 3 2" xfId="33370"/>
    <cellStyle name="Normálna 2 4 2 2 3 3 2 3 2 4" xfId="33368"/>
    <cellStyle name="Normálna 2 4 2 2 3 3 2 3 3" xfId="9605"/>
    <cellStyle name="Normálna 2 4 2 2 3 3 2 3 3 2" xfId="33371"/>
    <cellStyle name="Normálna 2 4 2 2 3 3 2 3 4" xfId="9606"/>
    <cellStyle name="Normálna 2 4 2 2 3 3 2 3 4 2" xfId="33372"/>
    <cellStyle name="Normálna 2 4 2 2 3 3 2 3 5" xfId="33367"/>
    <cellStyle name="Normálna 2 4 2 2 3 3 2 4" xfId="9607"/>
    <cellStyle name="Normálna 2 4 2 2 3 3 2 4 2" xfId="9608"/>
    <cellStyle name="Normálna 2 4 2 2 3 3 2 4 2 2" xfId="9609"/>
    <cellStyle name="Normálna 2 4 2 2 3 3 2 4 2 2 2" xfId="33375"/>
    <cellStyle name="Normálna 2 4 2 2 3 3 2 4 2 3" xfId="9610"/>
    <cellStyle name="Normálna 2 4 2 2 3 3 2 4 2 3 2" xfId="33376"/>
    <cellStyle name="Normálna 2 4 2 2 3 3 2 4 2 4" xfId="33374"/>
    <cellStyle name="Normálna 2 4 2 2 3 3 2 4 3" xfId="9611"/>
    <cellStyle name="Normálna 2 4 2 2 3 3 2 4 3 2" xfId="33377"/>
    <cellStyle name="Normálna 2 4 2 2 3 3 2 4 4" xfId="9612"/>
    <cellStyle name="Normálna 2 4 2 2 3 3 2 4 4 2" xfId="33378"/>
    <cellStyle name="Normálna 2 4 2 2 3 3 2 4 5" xfId="33373"/>
    <cellStyle name="Normálna 2 4 2 2 3 3 2 5" xfId="9613"/>
    <cellStyle name="Normálna 2 4 2 2 3 3 2 5 2" xfId="9614"/>
    <cellStyle name="Normálna 2 4 2 2 3 3 2 5 2 2" xfId="33380"/>
    <cellStyle name="Normálna 2 4 2 2 3 3 2 5 3" xfId="9615"/>
    <cellStyle name="Normálna 2 4 2 2 3 3 2 5 3 2" xfId="33381"/>
    <cellStyle name="Normálna 2 4 2 2 3 3 2 5 4" xfId="33379"/>
    <cellStyle name="Normálna 2 4 2 2 3 3 2 6" xfId="9616"/>
    <cellStyle name="Normálna 2 4 2 2 3 3 2 6 2" xfId="33382"/>
    <cellStyle name="Normálna 2 4 2 2 3 3 2 7" xfId="9617"/>
    <cellStyle name="Normálna 2 4 2 2 3 3 2 7 2" xfId="33383"/>
    <cellStyle name="Normálna 2 4 2 2 3 3 2 8" xfId="33354"/>
    <cellStyle name="Normálna 2 4 2 2 3 3 3" xfId="9618"/>
    <cellStyle name="Normálna 2 4 2 2 3 3 3 2" xfId="9619"/>
    <cellStyle name="Normálna 2 4 2 2 3 3 3 2 2" xfId="9620"/>
    <cellStyle name="Normálna 2 4 2 2 3 3 3 2 2 2" xfId="9621"/>
    <cellStyle name="Normálna 2 4 2 2 3 3 3 2 2 2 2" xfId="33387"/>
    <cellStyle name="Normálna 2 4 2 2 3 3 3 2 2 3" xfId="9622"/>
    <cellStyle name="Normálna 2 4 2 2 3 3 3 2 2 3 2" xfId="33388"/>
    <cellStyle name="Normálna 2 4 2 2 3 3 3 2 2 4" xfId="33386"/>
    <cellStyle name="Normálna 2 4 2 2 3 3 3 2 3" xfId="9623"/>
    <cellStyle name="Normálna 2 4 2 2 3 3 3 2 3 2" xfId="33389"/>
    <cellStyle name="Normálna 2 4 2 2 3 3 3 2 4" xfId="9624"/>
    <cellStyle name="Normálna 2 4 2 2 3 3 3 2 4 2" xfId="33390"/>
    <cellStyle name="Normálna 2 4 2 2 3 3 3 2 5" xfId="33385"/>
    <cellStyle name="Normálna 2 4 2 2 3 3 3 3" xfId="9625"/>
    <cellStyle name="Normálna 2 4 2 2 3 3 3 3 2" xfId="9626"/>
    <cellStyle name="Normálna 2 4 2 2 3 3 3 3 2 2" xfId="33392"/>
    <cellStyle name="Normálna 2 4 2 2 3 3 3 3 3" xfId="9627"/>
    <cellStyle name="Normálna 2 4 2 2 3 3 3 3 3 2" xfId="33393"/>
    <cellStyle name="Normálna 2 4 2 2 3 3 3 3 4" xfId="33391"/>
    <cellStyle name="Normálna 2 4 2 2 3 3 3 4" xfId="9628"/>
    <cellStyle name="Normálna 2 4 2 2 3 3 3 4 2" xfId="33394"/>
    <cellStyle name="Normálna 2 4 2 2 3 3 3 5" xfId="9629"/>
    <cellStyle name="Normálna 2 4 2 2 3 3 3 5 2" xfId="33395"/>
    <cellStyle name="Normálna 2 4 2 2 3 3 3 6" xfId="33384"/>
    <cellStyle name="Normálna 2 4 2 2 3 3 4" xfId="9630"/>
    <cellStyle name="Normálna 2 4 2 2 3 3 4 2" xfId="9631"/>
    <cellStyle name="Normálna 2 4 2 2 3 3 4 2 2" xfId="9632"/>
    <cellStyle name="Normálna 2 4 2 2 3 3 4 2 2 2" xfId="33398"/>
    <cellStyle name="Normálna 2 4 2 2 3 3 4 2 3" xfId="9633"/>
    <cellStyle name="Normálna 2 4 2 2 3 3 4 2 3 2" xfId="33399"/>
    <cellStyle name="Normálna 2 4 2 2 3 3 4 2 4" xfId="33397"/>
    <cellStyle name="Normálna 2 4 2 2 3 3 4 3" xfId="9634"/>
    <cellStyle name="Normálna 2 4 2 2 3 3 4 3 2" xfId="33400"/>
    <cellStyle name="Normálna 2 4 2 2 3 3 4 4" xfId="9635"/>
    <cellStyle name="Normálna 2 4 2 2 3 3 4 4 2" xfId="33401"/>
    <cellStyle name="Normálna 2 4 2 2 3 3 4 5" xfId="33396"/>
    <cellStyle name="Normálna 2 4 2 2 3 3 5" xfId="9636"/>
    <cellStyle name="Normálna 2 4 2 2 3 3 5 2" xfId="9637"/>
    <cellStyle name="Normálna 2 4 2 2 3 3 5 2 2" xfId="9638"/>
    <cellStyle name="Normálna 2 4 2 2 3 3 5 2 2 2" xfId="33404"/>
    <cellStyle name="Normálna 2 4 2 2 3 3 5 2 3" xfId="9639"/>
    <cellStyle name="Normálna 2 4 2 2 3 3 5 2 3 2" xfId="33405"/>
    <cellStyle name="Normálna 2 4 2 2 3 3 5 2 4" xfId="33403"/>
    <cellStyle name="Normálna 2 4 2 2 3 3 5 3" xfId="9640"/>
    <cellStyle name="Normálna 2 4 2 2 3 3 5 3 2" xfId="33406"/>
    <cellStyle name="Normálna 2 4 2 2 3 3 5 4" xfId="9641"/>
    <cellStyle name="Normálna 2 4 2 2 3 3 5 4 2" xfId="33407"/>
    <cellStyle name="Normálna 2 4 2 2 3 3 5 5" xfId="33402"/>
    <cellStyle name="Normálna 2 4 2 2 3 3 6" xfId="9642"/>
    <cellStyle name="Normálna 2 4 2 2 3 3 6 2" xfId="9643"/>
    <cellStyle name="Normálna 2 4 2 2 3 3 6 2 2" xfId="33409"/>
    <cellStyle name="Normálna 2 4 2 2 3 3 6 3" xfId="9644"/>
    <cellStyle name="Normálna 2 4 2 2 3 3 6 3 2" xfId="33410"/>
    <cellStyle name="Normálna 2 4 2 2 3 3 6 4" xfId="33408"/>
    <cellStyle name="Normálna 2 4 2 2 3 3 7" xfId="9645"/>
    <cellStyle name="Normálna 2 4 2 2 3 3 7 2" xfId="33411"/>
    <cellStyle name="Normálna 2 4 2 2 3 3 8" xfId="9646"/>
    <cellStyle name="Normálna 2 4 2 2 3 3 8 2" xfId="33412"/>
    <cellStyle name="Normálna 2 4 2 2 3 3 9" xfId="33353"/>
    <cellStyle name="Normálna 2 4 2 2 3 4" xfId="9647"/>
    <cellStyle name="Normálna 2 4 2 2 3 4 2" xfId="9648"/>
    <cellStyle name="Normálna 2 4 2 2 3 4 2 2" xfId="9649"/>
    <cellStyle name="Normálna 2 4 2 2 3 4 2 2 2" xfId="9650"/>
    <cellStyle name="Normálna 2 4 2 2 3 4 2 2 2 2" xfId="9651"/>
    <cellStyle name="Normálna 2 4 2 2 3 4 2 2 2 2 2" xfId="33417"/>
    <cellStyle name="Normálna 2 4 2 2 3 4 2 2 2 3" xfId="9652"/>
    <cellStyle name="Normálna 2 4 2 2 3 4 2 2 2 3 2" xfId="33418"/>
    <cellStyle name="Normálna 2 4 2 2 3 4 2 2 2 4" xfId="33416"/>
    <cellStyle name="Normálna 2 4 2 2 3 4 2 2 3" xfId="9653"/>
    <cellStyle name="Normálna 2 4 2 2 3 4 2 2 3 2" xfId="33419"/>
    <cellStyle name="Normálna 2 4 2 2 3 4 2 2 4" xfId="9654"/>
    <cellStyle name="Normálna 2 4 2 2 3 4 2 2 4 2" xfId="33420"/>
    <cellStyle name="Normálna 2 4 2 2 3 4 2 2 5" xfId="33415"/>
    <cellStyle name="Normálna 2 4 2 2 3 4 2 3" xfId="9655"/>
    <cellStyle name="Normálna 2 4 2 2 3 4 2 3 2" xfId="9656"/>
    <cellStyle name="Normálna 2 4 2 2 3 4 2 3 2 2" xfId="33422"/>
    <cellStyle name="Normálna 2 4 2 2 3 4 2 3 3" xfId="9657"/>
    <cellStyle name="Normálna 2 4 2 2 3 4 2 3 3 2" xfId="33423"/>
    <cellStyle name="Normálna 2 4 2 2 3 4 2 3 4" xfId="33421"/>
    <cellStyle name="Normálna 2 4 2 2 3 4 2 4" xfId="9658"/>
    <cellStyle name="Normálna 2 4 2 2 3 4 2 4 2" xfId="33424"/>
    <cellStyle name="Normálna 2 4 2 2 3 4 2 5" xfId="9659"/>
    <cellStyle name="Normálna 2 4 2 2 3 4 2 5 2" xfId="33425"/>
    <cellStyle name="Normálna 2 4 2 2 3 4 2 6" xfId="33414"/>
    <cellStyle name="Normálna 2 4 2 2 3 4 3" xfId="9660"/>
    <cellStyle name="Normálna 2 4 2 2 3 4 3 2" xfId="9661"/>
    <cellStyle name="Normálna 2 4 2 2 3 4 3 2 2" xfId="9662"/>
    <cellStyle name="Normálna 2 4 2 2 3 4 3 2 2 2" xfId="33428"/>
    <cellStyle name="Normálna 2 4 2 2 3 4 3 2 3" xfId="9663"/>
    <cellStyle name="Normálna 2 4 2 2 3 4 3 2 3 2" xfId="33429"/>
    <cellStyle name="Normálna 2 4 2 2 3 4 3 2 4" xfId="33427"/>
    <cellStyle name="Normálna 2 4 2 2 3 4 3 3" xfId="9664"/>
    <cellStyle name="Normálna 2 4 2 2 3 4 3 3 2" xfId="33430"/>
    <cellStyle name="Normálna 2 4 2 2 3 4 3 4" xfId="9665"/>
    <cellStyle name="Normálna 2 4 2 2 3 4 3 4 2" xfId="33431"/>
    <cellStyle name="Normálna 2 4 2 2 3 4 3 5" xfId="33426"/>
    <cellStyle name="Normálna 2 4 2 2 3 4 4" xfId="9666"/>
    <cellStyle name="Normálna 2 4 2 2 3 4 4 2" xfId="9667"/>
    <cellStyle name="Normálna 2 4 2 2 3 4 4 2 2" xfId="9668"/>
    <cellStyle name="Normálna 2 4 2 2 3 4 4 2 2 2" xfId="33434"/>
    <cellStyle name="Normálna 2 4 2 2 3 4 4 2 3" xfId="9669"/>
    <cellStyle name="Normálna 2 4 2 2 3 4 4 2 3 2" xfId="33435"/>
    <cellStyle name="Normálna 2 4 2 2 3 4 4 2 4" xfId="33433"/>
    <cellStyle name="Normálna 2 4 2 2 3 4 4 3" xfId="9670"/>
    <cellStyle name="Normálna 2 4 2 2 3 4 4 3 2" xfId="33436"/>
    <cellStyle name="Normálna 2 4 2 2 3 4 4 4" xfId="9671"/>
    <cellStyle name="Normálna 2 4 2 2 3 4 4 4 2" xfId="33437"/>
    <cellStyle name="Normálna 2 4 2 2 3 4 4 5" xfId="33432"/>
    <cellStyle name="Normálna 2 4 2 2 3 4 5" xfId="9672"/>
    <cellStyle name="Normálna 2 4 2 2 3 4 5 2" xfId="9673"/>
    <cellStyle name="Normálna 2 4 2 2 3 4 5 2 2" xfId="33439"/>
    <cellStyle name="Normálna 2 4 2 2 3 4 5 3" xfId="9674"/>
    <cellStyle name="Normálna 2 4 2 2 3 4 5 3 2" xfId="33440"/>
    <cellStyle name="Normálna 2 4 2 2 3 4 5 4" xfId="33438"/>
    <cellStyle name="Normálna 2 4 2 2 3 4 6" xfId="9675"/>
    <cellStyle name="Normálna 2 4 2 2 3 4 6 2" xfId="33441"/>
    <cellStyle name="Normálna 2 4 2 2 3 4 7" xfId="9676"/>
    <cellStyle name="Normálna 2 4 2 2 3 4 7 2" xfId="33442"/>
    <cellStyle name="Normálna 2 4 2 2 3 4 8" xfId="33413"/>
    <cellStyle name="Normálna 2 4 2 2 3 5" xfId="9677"/>
    <cellStyle name="Normálna 2 4 2 2 3 5 2" xfId="9678"/>
    <cellStyle name="Normálna 2 4 2 2 3 5 2 2" xfId="9679"/>
    <cellStyle name="Normálna 2 4 2 2 3 5 2 2 2" xfId="9680"/>
    <cellStyle name="Normálna 2 4 2 2 3 5 2 2 2 2" xfId="33446"/>
    <cellStyle name="Normálna 2 4 2 2 3 5 2 2 3" xfId="9681"/>
    <cellStyle name="Normálna 2 4 2 2 3 5 2 2 3 2" xfId="33447"/>
    <cellStyle name="Normálna 2 4 2 2 3 5 2 2 4" xfId="33445"/>
    <cellStyle name="Normálna 2 4 2 2 3 5 2 3" xfId="9682"/>
    <cellStyle name="Normálna 2 4 2 2 3 5 2 3 2" xfId="33448"/>
    <cellStyle name="Normálna 2 4 2 2 3 5 2 4" xfId="9683"/>
    <cellStyle name="Normálna 2 4 2 2 3 5 2 4 2" xfId="33449"/>
    <cellStyle name="Normálna 2 4 2 2 3 5 2 5" xfId="33444"/>
    <cellStyle name="Normálna 2 4 2 2 3 5 3" xfId="9684"/>
    <cellStyle name="Normálna 2 4 2 2 3 5 3 2" xfId="9685"/>
    <cellStyle name="Normálna 2 4 2 2 3 5 3 2 2" xfId="33451"/>
    <cellStyle name="Normálna 2 4 2 2 3 5 3 3" xfId="9686"/>
    <cellStyle name="Normálna 2 4 2 2 3 5 3 3 2" xfId="33452"/>
    <cellStyle name="Normálna 2 4 2 2 3 5 3 4" xfId="33450"/>
    <cellStyle name="Normálna 2 4 2 2 3 5 4" xfId="9687"/>
    <cellStyle name="Normálna 2 4 2 2 3 5 4 2" xfId="33453"/>
    <cellStyle name="Normálna 2 4 2 2 3 5 5" xfId="9688"/>
    <cellStyle name="Normálna 2 4 2 2 3 5 5 2" xfId="33454"/>
    <cellStyle name="Normálna 2 4 2 2 3 5 6" xfId="33443"/>
    <cellStyle name="Normálna 2 4 2 2 3 6" xfId="9689"/>
    <cellStyle name="Normálna 2 4 2 2 3 6 2" xfId="9690"/>
    <cellStyle name="Normálna 2 4 2 2 3 6 2 2" xfId="9691"/>
    <cellStyle name="Normálna 2 4 2 2 3 6 2 2 2" xfId="33457"/>
    <cellStyle name="Normálna 2 4 2 2 3 6 2 3" xfId="9692"/>
    <cellStyle name="Normálna 2 4 2 2 3 6 2 3 2" xfId="33458"/>
    <cellStyle name="Normálna 2 4 2 2 3 6 2 4" xfId="33456"/>
    <cellStyle name="Normálna 2 4 2 2 3 6 3" xfId="9693"/>
    <cellStyle name="Normálna 2 4 2 2 3 6 3 2" xfId="33459"/>
    <cellStyle name="Normálna 2 4 2 2 3 6 4" xfId="9694"/>
    <cellStyle name="Normálna 2 4 2 2 3 6 4 2" xfId="33460"/>
    <cellStyle name="Normálna 2 4 2 2 3 6 5" xfId="33455"/>
    <cellStyle name="Normálna 2 4 2 2 3 7" xfId="9695"/>
    <cellStyle name="Normálna 2 4 2 2 3 7 2" xfId="9696"/>
    <cellStyle name="Normálna 2 4 2 2 3 7 2 2" xfId="9697"/>
    <cellStyle name="Normálna 2 4 2 2 3 7 2 2 2" xfId="33463"/>
    <cellStyle name="Normálna 2 4 2 2 3 7 2 3" xfId="9698"/>
    <cellStyle name="Normálna 2 4 2 2 3 7 2 3 2" xfId="33464"/>
    <cellStyle name="Normálna 2 4 2 2 3 7 2 4" xfId="33462"/>
    <cellStyle name="Normálna 2 4 2 2 3 7 3" xfId="9699"/>
    <cellStyle name="Normálna 2 4 2 2 3 7 3 2" xfId="33465"/>
    <cellStyle name="Normálna 2 4 2 2 3 7 4" xfId="9700"/>
    <cellStyle name="Normálna 2 4 2 2 3 7 4 2" xfId="33466"/>
    <cellStyle name="Normálna 2 4 2 2 3 7 5" xfId="33461"/>
    <cellStyle name="Normálna 2 4 2 2 3 8" xfId="9701"/>
    <cellStyle name="Normálna 2 4 2 2 3 8 2" xfId="9702"/>
    <cellStyle name="Normálna 2 4 2 2 3 8 2 2" xfId="33468"/>
    <cellStyle name="Normálna 2 4 2 2 3 8 3" xfId="9703"/>
    <cellStyle name="Normálna 2 4 2 2 3 8 3 2" xfId="33469"/>
    <cellStyle name="Normálna 2 4 2 2 3 8 4" xfId="33467"/>
    <cellStyle name="Normálna 2 4 2 2 3 9" xfId="9704"/>
    <cellStyle name="Normálna 2 4 2 2 3 9 2" xfId="33470"/>
    <cellStyle name="Normálna 2 4 2 2 4" xfId="9705"/>
    <cellStyle name="Normálna 2 4 2 2 4 10" xfId="9706"/>
    <cellStyle name="Normálna 2 4 2 2 4 10 2" xfId="33472"/>
    <cellStyle name="Normálna 2 4 2 2 4 11" xfId="33471"/>
    <cellStyle name="Normálna 2 4 2 2 4 2" xfId="9707"/>
    <cellStyle name="Normálna 2 4 2 2 4 2 10" xfId="33473"/>
    <cellStyle name="Normálna 2 4 2 2 4 2 2" xfId="9708"/>
    <cellStyle name="Normálna 2 4 2 2 4 2 2 2" xfId="9709"/>
    <cellStyle name="Normálna 2 4 2 2 4 2 2 2 2" xfId="9710"/>
    <cellStyle name="Normálna 2 4 2 2 4 2 2 2 2 2" xfId="9711"/>
    <cellStyle name="Normálna 2 4 2 2 4 2 2 2 2 2 2" xfId="9712"/>
    <cellStyle name="Normálna 2 4 2 2 4 2 2 2 2 2 2 2" xfId="9713"/>
    <cellStyle name="Normálna 2 4 2 2 4 2 2 2 2 2 2 2 2" xfId="33479"/>
    <cellStyle name="Normálna 2 4 2 2 4 2 2 2 2 2 2 3" xfId="9714"/>
    <cellStyle name="Normálna 2 4 2 2 4 2 2 2 2 2 2 3 2" xfId="33480"/>
    <cellStyle name="Normálna 2 4 2 2 4 2 2 2 2 2 2 4" xfId="33478"/>
    <cellStyle name="Normálna 2 4 2 2 4 2 2 2 2 2 3" xfId="9715"/>
    <cellStyle name="Normálna 2 4 2 2 4 2 2 2 2 2 3 2" xfId="33481"/>
    <cellStyle name="Normálna 2 4 2 2 4 2 2 2 2 2 4" xfId="9716"/>
    <cellStyle name="Normálna 2 4 2 2 4 2 2 2 2 2 4 2" xfId="33482"/>
    <cellStyle name="Normálna 2 4 2 2 4 2 2 2 2 2 5" xfId="33477"/>
    <cellStyle name="Normálna 2 4 2 2 4 2 2 2 2 3" xfId="9717"/>
    <cellStyle name="Normálna 2 4 2 2 4 2 2 2 2 3 2" xfId="9718"/>
    <cellStyle name="Normálna 2 4 2 2 4 2 2 2 2 3 2 2" xfId="33484"/>
    <cellStyle name="Normálna 2 4 2 2 4 2 2 2 2 3 3" xfId="9719"/>
    <cellStyle name="Normálna 2 4 2 2 4 2 2 2 2 3 3 2" xfId="33485"/>
    <cellStyle name="Normálna 2 4 2 2 4 2 2 2 2 3 4" xfId="33483"/>
    <cellStyle name="Normálna 2 4 2 2 4 2 2 2 2 4" xfId="9720"/>
    <cellStyle name="Normálna 2 4 2 2 4 2 2 2 2 4 2" xfId="33486"/>
    <cellStyle name="Normálna 2 4 2 2 4 2 2 2 2 5" xfId="9721"/>
    <cellStyle name="Normálna 2 4 2 2 4 2 2 2 2 5 2" xfId="33487"/>
    <cellStyle name="Normálna 2 4 2 2 4 2 2 2 2 6" xfId="33476"/>
    <cellStyle name="Normálna 2 4 2 2 4 2 2 2 3" xfId="9722"/>
    <cellStyle name="Normálna 2 4 2 2 4 2 2 2 3 2" xfId="9723"/>
    <cellStyle name="Normálna 2 4 2 2 4 2 2 2 3 2 2" xfId="9724"/>
    <cellStyle name="Normálna 2 4 2 2 4 2 2 2 3 2 2 2" xfId="33490"/>
    <cellStyle name="Normálna 2 4 2 2 4 2 2 2 3 2 3" xfId="9725"/>
    <cellStyle name="Normálna 2 4 2 2 4 2 2 2 3 2 3 2" xfId="33491"/>
    <cellStyle name="Normálna 2 4 2 2 4 2 2 2 3 2 4" xfId="33489"/>
    <cellStyle name="Normálna 2 4 2 2 4 2 2 2 3 3" xfId="9726"/>
    <cellStyle name="Normálna 2 4 2 2 4 2 2 2 3 3 2" xfId="33492"/>
    <cellStyle name="Normálna 2 4 2 2 4 2 2 2 3 4" xfId="9727"/>
    <cellStyle name="Normálna 2 4 2 2 4 2 2 2 3 4 2" xfId="33493"/>
    <cellStyle name="Normálna 2 4 2 2 4 2 2 2 3 5" xfId="33488"/>
    <cellStyle name="Normálna 2 4 2 2 4 2 2 2 4" xfId="9728"/>
    <cellStyle name="Normálna 2 4 2 2 4 2 2 2 4 2" xfId="9729"/>
    <cellStyle name="Normálna 2 4 2 2 4 2 2 2 4 2 2" xfId="9730"/>
    <cellStyle name="Normálna 2 4 2 2 4 2 2 2 4 2 2 2" xfId="33496"/>
    <cellStyle name="Normálna 2 4 2 2 4 2 2 2 4 2 3" xfId="9731"/>
    <cellStyle name="Normálna 2 4 2 2 4 2 2 2 4 2 3 2" xfId="33497"/>
    <cellStyle name="Normálna 2 4 2 2 4 2 2 2 4 2 4" xfId="33495"/>
    <cellStyle name="Normálna 2 4 2 2 4 2 2 2 4 3" xfId="9732"/>
    <cellStyle name="Normálna 2 4 2 2 4 2 2 2 4 3 2" xfId="33498"/>
    <cellStyle name="Normálna 2 4 2 2 4 2 2 2 4 4" xfId="9733"/>
    <cellStyle name="Normálna 2 4 2 2 4 2 2 2 4 4 2" xfId="33499"/>
    <cellStyle name="Normálna 2 4 2 2 4 2 2 2 4 5" xfId="33494"/>
    <cellStyle name="Normálna 2 4 2 2 4 2 2 2 5" xfId="9734"/>
    <cellStyle name="Normálna 2 4 2 2 4 2 2 2 5 2" xfId="9735"/>
    <cellStyle name="Normálna 2 4 2 2 4 2 2 2 5 2 2" xfId="33501"/>
    <cellStyle name="Normálna 2 4 2 2 4 2 2 2 5 3" xfId="9736"/>
    <cellStyle name="Normálna 2 4 2 2 4 2 2 2 5 3 2" xfId="33502"/>
    <cellStyle name="Normálna 2 4 2 2 4 2 2 2 5 4" xfId="33500"/>
    <cellStyle name="Normálna 2 4 2 2 4 2 2 2 6" xfId="9737"/>
    <cellStyle name="Normálna 2 4 2 2 4 2 2 2 6 2" xfId="33503"/>
    <cellStyle name="Normálna 2 4 2 2 4 2 2 2 7" xfId="9738"/>
    <cellStyle name="Normálna 2 4 2 2 4 2 2 2 7 2" xfId="33504"/>
    <cellStyle name="Normálna 2 4 2 2 4 2 2 2 8" xfId="33475"/>
    <cellStyle name="Normálna 2 4 2 2 4 2 2 3" xfId="9739"/>
    <cellStyle name="Normálna 2 4 2 2 4 2 2 3 2" xfId="9740"/>
    <cellStyle name="Normálna 2 4 2 2 4 2 2 3 2 2" xfId="9741"/>
    <cellStyle name="Normálna 2 4 2 2 4 2 2 3 2 2 2" xfId="9742"/>
    <cellStyle name="Normálna 2 4 2 2 4 2 2 3 2 2 2 2" xfId="33508"/>
    <cellStyle name="Normálna 2 4 2 2 4 2 2 3 2 2 3" xfId="9743"/>
    <cellStyle name="Normálna 2 4 2 2 4 2 2 3 2 2 3 2" xfId="33509"/>
    <cellStyle name="Normálna 2 4 2 2 4 2 2 3 2 2 4" xfId="33507"/>
    <cellStyle name="Normálna 2 4 2 2 4 2 2 3 2 3" xfId="9744"/>
    <cellStyle name="Normálna 2 4 2 2 4 2 2 3 2 3 2" xfId="33510"/>
    <cellStyle name="Normálna 2 4 2 2 4 2 2 3 2 4" xfId="9745"/>
    <cellStyle name="Normálna 2 4 2 2 4 2 2 3 2 4 2" xfId="33511"/>
    <cellStyle name="Normálna 2 4 2 2 4 2 2 3 2 5" xfId="33506"/>
    <cellStyle name="Normálna 2 4 2 2 4 2 2 3 3" xfId="9746"/>
    <cellStyle name="Normálna 2 4 2 2 4 2 2 3 3 2" xfId="9747"/>
    <cellStyle name="Normálna 2 4 2 2 4 2 2 3 3 2 2" xfId="33513"/>
    <cellStyle name="Normálna 2 4 2 2 4 2 2 3 3 3" xfId="9748"/>
    <cellStyle name="Normálna 2 4 2 2 4 2 2 3 3 3 2" xfId="33514"/>
    <cellStyle name="Normálna 2 4 2 2 4 2 2 3 3 4" xfId="33512"/>
    <cellStyle name="Normálna 2 4 2 2 4 2 2 3 4" xfId="9749"/>
    <cellStyle name="Normálna 2 4 2 2 4 2 2 3 4 2" xfId="33515"/>
    <cellStyle name="Normálna 2 4 2 2 4 2 2 3 5" xfId="9750"/>
    <cellStyle name="Normálna 2 4 2 2 4 2 2 3 5 2" xfId="33516"/>
    <cellStyle name="Normálna 2 4 2 2 4 2 2 3 6" xfId="33505"/>
    <cellStyle name="Normálna 2 4 2 2 4 2 2 4" xfId="9751"/>
    <cellStyle name="Normálna 2 4 2 2 4 2 2 4 2" xfId="9752"/>
    <cellStyle name="Normálna 2 4 2 2 4 2 2 4 2 2" xfId="9753"/>
    <cellStyle name="Normálna 2 4 2 2 4 2 2 4 2 2 2" xfId="33519"/>
    <cellStyle name="Normálna 2 4 2 2 4 2 2 4 2 3" xfId="9754"/>
    <cellStyle name="Normálna 2 4 2 2 4 2 2 4 2 3 2" xfId="33520"/>
    <cellStyle name="Normálna 2 4 2 2 4 2 2 4 2 4" xfId="33518"/>
    <cellStyle name="Normálna 2 4 2 2 4 2 2 4 3" xfId="9755"/>
    <cellStyle name="Normálna 2 4 2 2 4 2 2 4 3 2" xfId="33521"/>
    <cellStyle name="Normálna 2 4 2 2 4 2 2 4 4" xfId="9756"/>
    <cellStyle name="Normálna 2 4 2 2 4 2 2 4 4 2" xfId="33522"/>
    <cellStyle name="Normálna 2 4 2 2 4 2 2 4 5" xfId="33517"/>
    <cellStyle name="Normálna 2 4 2 2 4 2 2 5" xfId="9757"/>
    <cellStyle name="Normálna 2 4 2 2 4 2 2 5 2" xfId="9758"/>
    <cellStyle name="Normálna 2 4 2 2 4 2 2 5 2 2" xfId="9759"/>
    <cellStyle name="Normálna 2 4 2 2 4 2 2 5 2 2 2" xfId="33525"/>
    <cellStyle name="Normálna 2 4 2 2 4 2 2 5 2 3" xfId="9760"/>
    <cellStyle name="Normálna 2 4 2 2 4 2 2 5 2 3 2" xfId="33526"/>
    <cellStyle name="Normálna 2 4 2 2 4 2 2 5 2 4" xfId="33524"/>
    <cellStyle name="Normálna 2 4 2 2 4 2 2 5 3" xfId="9761"/>
    <cellStyle name="Normálna 2 4 2 2 4 2 2 5 3 2" xfId="33527"/>
    <cellStyle name="Normálna 2 4 2 2 4 2 2 5 4" xfId="9762"/>
    <cellStyle name="Normálna 2 4 2 2 4 2 2 5 4 2" xfId="33528"/>
    <cellStyle name="Normálna 2 4 2 2 4 2 2 5 5" xfId="33523"/>
    <cellStyle name="Normálna 2 4 2 2 4 2 2 6" xfId="9763"/>
    <cellStyle name="Normálna 2 4 2 2 4 2 2 6 2" xfId="9764"/>
    <cellStyle name="Normálna 2 4 2 2 4 2 2 6 2 2" xfId="33530"/>
    <cellStyle name="Normálna 2 4 2 2 4 2 2 6 3" xfId="9765"/>
    <cellStyle name="Normálna 2 4 2 2 4 2 2 6 3 2" xfId="33531"/>
    <cellStyle name="Normálna 2 4 2 2 4 2 2 6 4" xfId="33529"/>
    <cellStyle name="Normálna 2 4 2 2 4 2 2 7" xfId="9766"/>
    <cellStyle name="Normálna 2 4 2 2 4 2 2 7 2" xfId="33532"/>
    <cellStyle name="Normálna 2 4 2 2 4 2 2 8" xfId="9767"/>
    <cellStyle name="Normálna 2 4 2 2 4 2 2 8 2" xfId="33533"/>
    <cellStyle name="Normálna 2 4 2 2 4 2 2 9" xfId="33474"/>
    <cellStyle name="Normálna 2 4 2 2 4 2 3" xfId="9768"/>
    <cellStyle name="Normálna 2 4 2 2 4 2 3 2" xfId="9769"/>
    <cellStyle name="Normálna 2 4 2 2 4 2 3 2 2" xfId="9770"/>
    <cellStyle name="Normálna 2 4 2 2 4 2 3 2 2 2" xfId="9771"/>
    <cellStyle name="Normálna 2 4 2 2 4 2 3 2 2 2 2" xfId="9772"/>
    <cellStyle name="Normálna 2 4 2 2 4 2 3 2 2 2 2 2" xfId="33538"/>
    <cellStyle name="Normálna 2 4 2 2 4 2 3 2 2 2 3" xfId="9773"/>
    <cellStyle name="Normálna 2 4 2 2 4 2 3 2 2 2 3 2" xfId="33539"/>
    <cellStyle name="Normálna 2 4 2 2 4 2 3 2 2 2 4" xfId="33537"/>
    <cellStyle name="Normálna 2 4 2 2 4 2 3 2 2 3" xfId="9774"/>
    <cellStyle name="Normálna 2 4 2 2 4 2 3 2 2 3 2" xfId="33540"/>
    <cellStyle name="Normálna 2 4 2 2 4 2 3 2 2 4" xfId="9775"/>
    <cellStyle name="Normálna 2 4 2 2 4 2 3 2 2 4 2" xfId="33541"/>
    <cellStyle name="Normálna 2 4 2 2 4 2 3 2 2 5" xfId="33536"/>
    <cellStyle name="Normálna 2 4 2 2 4 2 3 2 3" xfId="9776"/>
    <cellStyle name="Normálna 2 4 2 2 4 2 3 2 3 2" xfId="9777"/>
    <cellStyle name="Normálna 2 4 2 2 4 2 3 2 3 2 2" xfId="33543"/>
    <cellStyle name="Normálna 2 4 2 2 4 2 3 2 3 3" xfId="9778"/>
    <cellStyle name="Normálna 2 4 2 2 4 2 3 2 3 3 2" xfId="33544"/>
    <cellStyle name="Normálna 2 4 2 2 4 2 3 2 3 4" xfId="33542"/>
    <cellStyle name="Normálna 2 4 2 2 4 2 3 2 4" xfId="9779"/>
    <cellStyle name="Normálna 2 4 2 2 4 2 3 2 4 2" xfId="33545"/>
    <cellStyle name="Normálna 2 4 2 2 4 2 3 2 5" xfId="9780"/>
    <cellStyle name="Normálna 2 4 2 2 4 2 3 2 5 2" xfId="33546"/>
    <cellStyle name="Normálna 2 4 2 2 4 2 3 2 6" xfId="33535"/>
    <cellStyle name="Normálna 2 4 2 2 4 2 3 3" xfId="9781"/>
    <cellStyle name="Normálna 2 4 2 2 4 2 3 3 2" xfId="9782"/>
    <cellStyle name="Normálna 2 4 2 2 4 2 3 3 2 2" xfId="9783"/>
    <cellStyle name="Normálna 2 4 2 2 4 2 3 3 2 2 2" xfId="33549"/>
    <cellStyle name="Normálna 2 4 2 2 4 2 3 3 2 3" xfId="9784"/>
    <cellStyle name="Normálna 2 4 2 2 4 2 3 3 2 3 2" xfId="33550"/>
    <cellStyle name="Normálna 2 4 2 2 4 2 3 3 2 4" xfId="33548"/>
    <cellStyle name="Normálna 2 4 2 2 4 2 3 3 3" xfId="9785"/>
    <cellStyle name="Normálna 2 4 2 2 4 2 3 3 3 2" xfId="33551"/>
    <cellStyle name="Normálna 2 4 2 2 4 2 3 3 4" xfId="9786"/>
    <cellStyle name="Normálna 2 4 2 2 4 2 3 3 4 2" xfId="33552"/>
    <cellStyle name="Normálna 2 4 2 2 4 2 3 3 5" xfId="33547"/>
    <cellStyle name="Normálna 2 4 2 2 4 2 3 4" xfId="9787"/>
    <cellStyle name="Normálna 2 4 2 2 4 2 3 4 2" xfId="9788"/>
    <cellStyle name="Normálna 2 4 2 2 4 2 3 4 2 2" xfId="9789"/>
    <cellStyle name="Normálna 2 4 2 2 4 2 3 4 2 2 2" xfId="33555"/>
    <cellStyle name="Normálna 2 4 2 2 4 2 3 4 2 3" xfId="9790"/>
    <cellStyle name="Normálna 2 4 2 2 4 2 3 4 2 3 2" xfId="33556"/>
    <cellStyle name="Normálna 2 4 2 2 4 2 3 4 2 4" xfId="33554"/>
    <cellStyle name="Normálna 2 4 2 2 4 2 3 4 3" xfId="9791"/>
    <cellStyle name="Normálna 2 4 2 2 4 2 3 4 3 2" xfId="33557"/>
    <cellStyle name="Normálna 2 4 2 2 4 2 3 4 4" xfId="9792"/>
    <cellStyle name="Normálna 2 4 2 2 4 2 3 4 4 2" xfId="33558"/>
    <cellStyle name="Normálna 2 4 2 2 4 2 3 4 5" xfId="33553"/>
    <cellStyle name="Normálna 2 4 2 2 4 2 3 5" xfId="9793"/>
    <cellStyle name="Normálna 2 4 2 2 4 2 3 5 2" xfId="9794"/>
    <cellStyle name="Normálna 2 4 2 2 4 2 3 5 2 2" xfId="33560"/>
    <cellStyle name="Normálna 2 4 2 2 4 2 3 5 3" xfId="9795"/>
    <cellStyle name="Normálna 2 4 2 2 4 2 3 5 3 2" xfId="33561"/>
    <cellStyle name="Normálna 2 4 2 2 4 2 3 5 4" xfId="33559"/>
    <cellStyle name="Normálna 2 4 2 2 4 2 3 6" xfId="9796"/>
    <cellStyle name="Normálna 2 4 2 2 4 2 3 6 2" xfId="33562"/>
    <cellStyle name="Normálna 2 4 2 2 4 2 3 7" xfId="9797"/>
    <cellStyle name="Normálna 2 4 2 2 4 2 3 7 2" xfId="33563"/>
    <cellStyle name="Normálna 2 4 2 2 4 2 3 8" xfId="33534"/>
    <cellStyle name="Normálna 2 4 2 2 4 2 4" xfId="9798"/>
    <cellStyle name="Normálna 2 4 2 2 4 2 4 2" xfId="9799"/>
    <cellStyle name="Normálna 2 4 2 2 4 2 4 2 2" xfId="9800"/>
    <cellStyle name="Normálna 2 4 2 2 4 2 4 2 2 2" xfId="9801"/>
    <cellStyle name="Normálna 2 4 2 2 4 2 4 2 2 2 2" xfId="33567"/>
    <cellStyle name="Normálna 2 4 2 2 4 2 4 2 2 3" xfId="9802"/>
    <cellStyle name="Normálna 2 4 2 2 4 2 4 2 2 3 2" xfId="33568"/>
    <cellStyle name="Normálna 2 4 2 2 4 2 4 2 2 4" xfId="33566"/>
    <cellStyle name="Normálna 2 4 2 2 4 2 4 2 3" xfId="9803"/>
    <cellStyle name="Normálna 2 4 2 2 4 2 4 2 3 2" xfId="33569"/>
    <cellStyle name="Normálna 2 4 2 2 4 2 4 2 4" xfId="9804"/>
    <cellStyle name="Normálna 2 4 2 2 4 2 4 2 4 2" xfId="33570"/>
    <cellStyle name="Normálna 2 4 2 2 4 2 4 2 5" xfId="33565"/>
    <cellStyle name="Normálna 2 4 2 2 4 2 4 3" xfId="9805"/>
    <cellStyle name="Normálna 2 4 2 2 4 2 4 3 2" xfId="9806"/>
    <cellStyle name="Normálna 2 4 2 2 4 2 4 3 2 2" xfId="33572"/>
    <cellStyle name="Normálna 2 4 2 2 4 2 4 3 3" xfId="9807"/>
    <cellStyle name="Normálna 2 4 2 2 4 2 4 3 3 2" xfId="33573"/>
    <cellStyle name="Normálna 2 4 2 2 4 2 4 3 4" xfId="33571"/>
    <cellStyle name="Normálna 2 4 2 2 4 2 4 4" xfId="9808"/>
    <cellStyle name="Normálna 2 4 2 2 4 2 4 4 2" xfId="33574"/>
    <cellStyle name="Normálna 2 4 2 2 4 2 4 5" xfId="9809"/>
    <cellStyle name="Normálna 2 4 2 2 4 2 4 5 2" xfId="33575"/>
    <cellStyle name="Normálna 2 4 2 2 4 2 4 6" xfId="33564"/>
    <cellStyle name="Normálna 2 4 2 2 4 2 5" xfId="9810"/>
    <cellStyle name="Normálna 2 4 2 2 4 2 5 2" xfId="9811"/>
    <cellStyle name="Normálna 2 4 2 2 4 2 5 2 2" xfId="9812"/>
    <cellStyle name="Normálna 2 4 2 2 4 2 5 2 2 2" xfId="33578"/>
    <cellStyle name="Normálna 2 4 2 2 4 2 5 2 3" xfId="9813"/>
    <cellStyle name="Normálna 2 4 2 2 4 2 5 2 3 2" xfId="33579"/>
    <cellStyle name="Normálna 2 4 2 2 4 2 5 2 4" xfId="33577"/>
    <cellStyle name="Normálna 2 4 2 2 4 2 5 3" xfId="9814"/>
    <cellStyle name="Normálna 2 4 2 2 4 2 5 3 2" xfId="33580"/>
    <cellStyle name="Normálna 2 4 2 2 4 2 5 4" xfId="9815"/>
    <cellStyle name="Normálna 2 4 2 2 4 2 5 4 2" xfId="33581"/>
    <cellStyle name="Normálna 2 4 2 2 4 2 5 5" xfId="33576"/>
    <cellStyle name="Normálna 2 4 2 2 4 2 6" xfId="9816"/>
    <cellStyle name="Normálna 2 4 2 2 4 2 6 2" xfId="9817"/>
    <cellStyle name="Normálna 2 4 2 2 4 2 6 2 2" xfId="9818"/>
    <cellStyle name="Normálna 2 4 2 2 4 2 6 2 2 2" xfId="33584"/>
    <cellStyle name="Normálna 2 4 2 2 4 2 6 2 3" xfId="9819"/>
    <cellStyle name="Normálna 2 4 2 2 4 2 6 2 3 2" xfId="33585"/>
    <cellStyle name="Normálna 2 4 2 2 4 2 6 2 4" xfId="33583"/>
    <cellStyle name="Normálna 2 4 2 2 4 2 6 3" xfId="9820"/>
    <cellStyle name="Normálna 2 4 2 2 4 2 6 3 2" xfId="33586"/>
    <cellStyle name="Normálna 2 4 2 2 4 2 6 4" xfId="9821"/>
    <cellStyle name="Normálna 2 4 2 2 4 2 6 4 2" xfId="33587"/>
    <cellStyle name="Normálna 2 4 2 2 4 2 6 5" xfId="33582"/>
    <cellStyle name="Normálna 2 4 2 2 4 2 7" xfId="9822"/>
    <cellStyle name="Normálna 2 4 2 2 4 2 7 2" xfId="9823"/>
    <cellStyle name="Normálna 2 4 2 2 4 2 7 2 2" xfId="33589"/>
    <cellStyle name="Normálna 2 4 2 2 4 2 7 3" xfId="9824"/>
    <cellStyle name="Normálna 2 4 2 2 4 2 7 3 2" xfId="33590"/>
    <cellStyle name="Normálna 2 4 2 2 4 2 7 4" xfId="33588"/>
    <cellStyle name="Normálna 2 4 2 2 4 2 8" xfId="9825"/>
    <cellStyle name="Normálna 2 4 2 2 4 2 8 2" xfId="33591"/>
    <cellStyle name="Normálna 2 4 2 2 4 2 9" xfId="9826"/>
    <cellStyle name="Normálna 2 4 2 2 4 2 9 2" xfId="33592"/>
    <cellStyle name="Normálna 2 4 2 2 4 3" xfId="9827"/>
    <cellStyle name="Normálna 2 4 2 2 4 3 2" xfId="9828"/>
    <cellStyle name="Normálna 2 4 2 2 4 3 2 2" xfId="9829"/>
    <cellStyle name="Normálna 2 4 2 2 4 3 2 2 2" xfId="9830"/>
    <cellStyle name="Normálna 2 4 2 2 4 3 2 2 2 2" xfId="9831"/>
    <cellStyle name="Normálna 2 4 2 2 4 3 2 2 2 2 2" xfId="9832"/>
    <cellStyle name="Normálna 2 4 2 2 4 3 2 2 2 2 2 2" xfId="33598"/>
    <cellStyle name="Normálna 2 4 2 2 4 3 2 2 2 2 3" xfId="9833"/>
    <cellStyle name="Normálna 2 4 2 2 4 3 2 2 2 2 3 2" xfId="33599"/>
    <cellStyle name="Normálna 2 4 2 2 4 3 2 2 2 2 4" xfId="33597"/>
    <cellStyle name="Normálna 2 4 2 2 4 3 2 2 2 3" xfId="9834"/>
    <cellStyle name="Normálna 2 4 2 2 4 3 2 2 2 3 2" xfId="33600"/>
    <cellStyle name="Normálna 2 4 2 2 4 3 2 2 2 4" xfId="9835"/>
    <cellStyle name="Normálna 2 4 2 2 4 3 2 2 2 4 2" xfId="33601"/>
    <cellStyle name="Normálna 2 4 2 2 4 3 2 2 2 5" xfId="33596"/>
    <cellStyle name="Normálna 2 4 2 2 4 3 2 2 3" xfId="9836"/>
    <cellStyle name="Normálna 2 4 2 2 4 3 2 2 3 2" xfId="9837"/>
    <cellStyle name="Normálna 2 4 2 2 4 3 2 2 3 2 2" xfId="33603"/>
    <cellStyle name="Normálna 2 4 2 2 4 3 2 2 3 3" xfId="9838"/>
    <cellStyle name="Normálna 2 4 2 2 4 3 2 2 3 3 2" xfId="33604"/>
    <cellStyle name="Normálna 2 4 2 2 4 3 2 2 3 4" xfId="33602"/>
    <cellStyle name="Normálna 2 4 2 2 4 3 2 2 4" xfId="9839"/>
    <cellStyle name="Normálna 2 4 2 2 4 3 2 2 4 2" xfId="33605"/>
    <cellStyle name="Normálna 2 4 2 2 4 3 2 2 5" xfId="9840"/>
    <cellStyle name="Normálna 2 4 2 2 4 3 2 2 5 2" xfId="33606"/>
    <cellStyle name="Normálna 2 4 2 2 4 3 2 2 6" xfId="33595"/>
    <cellStyle name="Normálna 2 4 2 2 4 3 2 3" xfId="9841"/>
    <cellStyle name="Normálna 2 4 2 2 4 3 2 3 2" xfId="9842"/>
    <cellStyle name="Normálna 2 4 2 2 4 3 2 3 2 2" xfId="9843"/>
    <cellStyle name="Normálna 2 4 2 2 4 3 2 3 2 2 2" xfId="33609"/>
    <cellStyle name="Normálna 2 4 2 2 4 3 2 3 2 3" xfId="9844"/>
    <cellStyle name="Normálna 2 4 2 2 4 3 2 3 2 3 2" xfId="33610"/>
    <cellStyle name="Normálna 2 4 2 2 4 3 2 3 2 4" xfId="33608"/>
    <cellStyle name="Normálna 2 4 2 2 4 3 2 3 3" xfId="9845"/>
    <cellStyle name="Normálna 2 4 2 2 4 3 2 3 3 2" xfId="33611"/>
    <cellStyle name="Normálna 2 4 2 2 4 3 2 3 4" xfId="9846"/>
    <cellStyle name="Normálna 2 4 2 2 4 3 2 3 4 2" xfId="33612"/>
    <cellStyle name="Normálna 2 4 2 2 4 3 2 3 5" xfId="33607"/>
    <cellStyle name="Normálna 2 4 2 2 4 3 2 4" xfId="9847"/>
    <cellStyle name="Normálna 2 4 2 2 4 3 2 4 2" xfId="9848"/>
    <cellStyle name="Normálna 2 4 2 2 4 3 2 4 2 2" xfId="9849"/>
    <cellStyle name="Normálna 2 4 2 2 4 3 2 4 2 2 2" xfId="33615"/>
    <cellStyle name="Normálna 2 4 2 2 4 3 2 4 2 3" xfId="9850"/>
    <cellStyle name="Normálna 2 4 2 2 4 3 2 4 2 3 2" xfId="33616"/>
    <cellStyle name="Normálna 2 4 2 2 4 3 2 4 2 4" xfId="33614"/>
    <cellStyle name="Normálna 2 4 2 2 4 3 2 4 3" xfId="9851"/>
    <cellStyle name="Normálna 2 4 2 2 4 3 2 4 3 2" xfId="33617"/>
    <cellStyle name="Normálna 2 4 2 2 4 3 2 4 4" xfId="9852"/>
    <cellStyle name="Normálna 2 4 2 2 4 3 2 4 4 2" xfId="33618"/>
    <cellStyle name="Normálna 2 4 2 2 4 3 2 4 5" xfId="33613"/>
    <cellStyle name="Normálna 2 4 2 2 4 3 2 5" xfId="9853"/>
    <cellStyle name="Normálna 2 4 2 2 4 3 2 5 2" xfId="9854"/>
    <cellStyle name="Normálna 2 4 2 2 4 3 2 5 2 2" xfId="33620"/>
    <cellStyle name="Normálna 2 4 2 2 4 3 2 5 3" xfId="9855"/>
    <cellStyle name="Normálna 2 4 2 2 4 3 2 5 3 2" xfId="33621"/>
    <cellStyle name="Normálna 2 4 2 2 4 3 2 5 4" xfId="33619"/>
    <cellStyle name="Normálna 2 4 2 2 4 3 2 6" xfId="9856"/>
    <cellStyle name="Normálna 2 4 2 2 4 3 2 6 2" xfId="33622"/>
    <cellStyle name="Normálna 2 4 2 2 4 3 2 7" xfId="9857"/>
    <cellStyle name="Normálna 2 4 2 2 4 3 2 7 2" xfId="33623"/>
    <cellStyle name="Normálna 2 4 2 2 4 3 2 8" xfId="33594"/>
    <cellStyle name="Normálna 2 4 2 2 4 3 3" xfId="9858"/>
    <cellStyle name="Normálna 2 4 2 2 4 3 3 2" xfId="9859"/>
    <cellStyle name="Normálna 2 4 2 2 4 3 3 2 2" xfId="9860"/>
    <cellStyle name="Normálna 2 4 2 2 4 3 3 2 2 2" xfId="9861"/>
    <cellStyle name="Normálna 2 4 2 2 4 3 3 2 2 2 2" xfId="33627"/>
    <cellStyle name="Normálna 2 4 2 2 4 3 3 2 2 3" xfId="9862"/>
    <cellStyle name="Normálna 2 4 2 2 4 3 3 2 2 3 2" xfId="33628"/>
    <cellStyle name="Normálna 2 4 2 2 4 3 3 2 2 4" xfId="33626"/>
    <cellStyle name="Normálna 2 4 2 2 4 3 3 2 3" xfId="9863"/>
    <cellStyle name="Normálna 2 4 2 2 4 3 3 2 3 2" xfId="33629"/>
    <cellStyle name="Normálna 2 4 2 2 4 3 3 2 4" xfId="9864"/>
    <cellStyle name="Normálna 2 4 2 2 4 3 3 2 4 2" xfId="33630"/>
    <cellStyle name="Normálna 2 4 2 2 4 3 3 2 5" xfId="33625"/>
    <cellStyle name="Normálna 2 4 2 2 4 3 3 3" xfId="9865"/>
    <cellStyle name="Normálna 2 4 2 2 4 3 3 3 2" xfId="9866"/>
    <cellStyle name="Normálna 2 4 2 2 4 3 3 3 2 2" xfId="33632"/>
    <cellStyle name="Normálna 2 4 2 2 4 3 3 3 3" xfId="9867"/>
    <cellStyle name="Normálna 2 4 2 2 4 3 3 3 3 2" xfId="33633"/>
    <cellStyle name="Normálna 2 4 2 2 4 3 3 3 4" xfId="33631"/>
    <cellStyle name="Normálna 2 4 2 2 4 3 3 4" xfId="9868"/>
    <cellStyle name="Normálna 2 4 2 2 4 3 3 4 2" xfId="33634"/>
    <cellStyle name="Normálna 2 4 2 2 4 3 3 5" xfId="9869"/>
    <cellStyle name="Normálna 2 4 2 2 4 3 3 5 2" xfId="33635"/>
    <cellStyle name="Normálna 2 4 2 2 4 3 3 6" xfId="33624"/>
    <cellStyle name="Normálna 2 4 2 2 4 3 4" xfId="9870"/>
    <cellStyle name="Normálna 2 4 2 2 4 3 4 2" xfId="9871"/>
    <cellStyle name="Normálna 2 4 2 2 4 3 4 2 2" xfId="9872"/>
    <cellStyle name="Normálna 2 4 2 2 4 3 4 2 2 2" xfId="33638"/>
    <cellStyle name="Normálna 2 4 2 2 4 3 4 2 3" xfId="9873"/>
    <cellStyle name="Normálna 2 4 2 2 4 3 4 2 3 2" xfId="33639"/>
    <cellStyle name="Normálna 2 4 2 2 4 3 4 2 4" xfId="33637"/>
    <cellStyle name="Normálna 2 4 2 2 4 3 4 3" xfId="9874"/>
    <cellStyle name="Normálna 2 4 2 2 4 3 4 3 2" xfId="33640"/>
    <cellStyle name="Normálna 2 4 2 2 4 3 4 4" xfId="9875"/>
    <cellStyle name="Normálna 2 4 2 2 4 3 4 4 2" xfId="33641"/>
    <cellStyle name="Normálna 2 4 2 2 4 3 4 5" xfId="33636"/>
    <cellStyle name="Normálna 2 4 2 2 4 3 5" xfId="9876"/>
    <cellStyle name="Normálna 2 4 2 2 4 3 5 2" xfId="9877"/>
    <cellStyle name="Normálna 2 4 2 2 4 3 5 2 2" xfId="9878"/>
    <cellStyle name="Normálna 2 4 2 2 4 3 5 2 2 2" xfId="33644"/>
    <cellStyle name="Normálna 2 4 2 2 4 3 5 2 3" xfId="9879"/>
    <cellStyle name="Normálna 2 4 2 2 4 3 5 2 3 2" xfId="33645"/>
    <cellStyle name="Normálna 2 4 2 2 4 3 5 2 4" xfId="33643"/>
    <cellStyle name="Normálna 2 4 2 2 4 3 5 3" xfId="9880"/>
    <cellStyle name="Normálna 2 4 2 2 4 3 5 3 2" xfId="33646"/>
    <cellStyle name="Normálna 2 4 2 2 4 3 5 4" xfId="9881"/>
    <cellStyle name="Normálna 2 4 2 2 4 3 5 4 2" xfId="33647"/>
    <cellStyle name="Normálna 2 4 2 2 4 3 5 5" xfId="33642"/>
    <cellStyle name="Normálna 2 4 2 2 4 3 6" xfId="9882"/>
    <cellStyle name="Normálna 2 4 2 2 4 3 6 2" xfId="9883"/>
    <cellStyle name="Normálna 2 4 2 2 4 3 6 2 2" xfId="33649"/>
    <cellStyle name="Normálna 2 4 2 2 4 3 6 3" xfId="9884"/>
    <cellStyle name="Normálna 2 4 2 2 4 3 6 3 2" xfId="33650"/>
    <cellStyle name="Normálna 2 4 2 2 4 3 6 4" xfId="33648"/>
    <cellStyle name="Normálna 2 4 2 2 4 3 7" xfId="9885"/>
    <cellStyle name="Normálna 2 4 2 2 4 3 7 2" xfId="33651"/>
    <cellStyle name="Normálna 2 4 2 2 4 3 8" xfId="9886"/>
    <cellStyle name="Normálna 2 4 2 2 4 3 8 2" xfId="33652"/>
    <cellStyle name="Normálna 2 4 2 2 4 3 9" xfId="33593"/>
    <cellStyle name="Normálna 2 4 2 2 4 4" xfId="9887"/>
    <cellStyle name="Normálna 2 4 2 2 4 4 2" xfId="9888"/>
    <cellStyle name="Normálna 2 4 2 2 4 4 2 2" xfId="9889"/>
    <cellStyle name="Normálna 2 4 2 2 4 4 2 2 2" xfId="9890"/>
    <cellStyle name="Normálna 2 4 2 2 4 4 2 2 2 2" xfId="9891"/>
    <cellStyle name="Normálna 2 4 2 2 4 4 2 2 2 2 2" xfId="33657"/>
    <cellStyle name="Normálna 2 4 2 2 4 4 2 2 2 3" xfId="9892"/>
    <cellStyle name="Normálna 2 4 2 2 4 4 2 2 2 3 2" xfId="33658"/>
    <cellStyle name="Normálna 2 4 2 2 4 4 2 2 2 4" xfId="33656"/>
    <cellStyle name="Normálna 2 4 2 2 4 4 2 2 3" xfId="9893"/>
    <cellStyle name="Normálna 2 4 2 2 4 4 2 2 3 2" xfId="33659"/>
    <cellStyle name="Normálna 2 4 2 2 4 4 2 2 4" xfId="9894"/>
    <cellStyle name="Normálna 2 4 2 2 4 4 2 2 4 2" xfId="33660"/>
    <cellStyle name="Normálna 2 4 2 2 4 4 2 2 5" xfId="33655"/>
    <cellStyle name="Normálna 2 4 2 2 4 4 2 3" xfId="9895"/>
    <cellStyle name="Normálna 2 4 2 2 4 4 2 3 2" xfId="9896"/>
    <cellStyle name="Normálna 2 4 2 2 4 4 2 3 2 2" xfId="33662"/>
    <cellStyle name="Normálna 2 4 2 2 4 4 2 3 3" xfId="9897"/>
    <cellStyle name="Normálna 2 4 2 2 4 4 2 3 3 2" xfId="33663"/>
    <cellStyle name="Normálna 2 4 2 2 4 4 2 3 4" xfId="33661"/>
    <cellStyle name="Normálna 2 4 2 2 4 4 2 4" xfId="9898"/>
    <cellStyle name="Normálna 2 4 2 2 4 4 2 4 2" xfId="33664"/>
    <cellStyle name="Normálna 2 4 2 2 4 4 2 5" xfId="9899"/>
    <cellStyle name="Normálna 2 4 2 2 4 4 2 5 2" xfId="33665"/>
    <cellStyle name="Normálna 2 4 2 2 4 4 2 6" xfId="33654"/>
    <cellStyle name="Normálna 2 4 2 2 4 4 3" xfId="9900"/>
    <cellStyle name="Normálna 2 4 2 2 4 4 3 2" xfId="9901"/>
    <cellStyle name="Normálna 2 4 2 2 4 4 3 2 2" xfId="9902"/>
    <cellStyle name="Normálna 2 4 2 2 4 4 3 2 2 2" xfId="33668"/>
    <cellStyle name="Normálna 2 4 2 2 4 4 3 2 3" xfId="9903"/>
    <cellStyle name="Normálna 2 4 2 2 4 4 3 2 3 2" xfId="33669"/>
    <cellStyle name="Normálna 2 4 2 2 4 4 3 2 4" xfId="33667"/>
    <cellStyle name="Normálna 2 4 2 2 4 4 3 3" xfId="9904"/>
    <cellStyle name="Normálna 2 4 2 2 4 4 3 3 2" xfId="33670"/>
    <cellStyle name="Normálna 2 4 2 2 4 4 3 4" xfId="9905"/>
    <cellStyle name="Normálna 2 4 2 2 4 4 3 4 2" xfId="33671"/>
    <cellStyle name="Normálna 2 4 2 2 4 4 3 5" xfId="33666"/>
    <cellStyle name="Normálna 2 4 2 2 4 4 4" xfId="9906"/>
    <cellStyle name="Normálna 2 4 2 2 4 4 4 2" xfId="9907"/>
    <cellStyle name="Normálna 2 4 2 2 4 4 4 2 2" xfId="9908"/>
    <cellStyle name="Normálna 2 4 2 2 4 4 4 2 2 2" xfId="33674"/>
    <cellStyle name="Normálna 2 4 2 2 4 4 4 2 3" xfId="9909"/>
    <cellStyle name="Normálna 2 4 2 2 4 4 4 2 3 2" xfId="33675"/>
    <cellStyle name="Normálna 2 4 2 2 4 4 4 2 4" xfId="33673"/>
    <cellStyle name="Normálna 2 4 2 2 4 4 4 3" xfId="9910"/>
    <cellStyle name="Normálna 2 4 2 2 4 4 4 3 2" xfId="33676"/>
    <cellStyle name="Normálna 2 4 2 2 4 4 4 4" xfId="9911"/>
    <cellStyle name="Normálna 2 4 2 2 4 4 4 4 2" xfId="33677"/>
    <cellStyle name="Normálna 2 4 2 2 4 4 4 5" xfId="33672"/>
    <cellStyle name="Normálna 2 4 2 2 4 4 5" xfId="9912"/>
    <cellStyle name="Normálna 2 4 2 2 4 4 5 2" xfId="9913"/>
    <cellStyle name="Normálna 2 4 2 2 4 4 5 2 2" xfId="33679"/>
    <cellStyle name="Normálna 2 4 2 2 4 4 5 3" xfId="9914"/>
    <cellStyle name="Normálna 2 4 2 2 4 4 5 3 2" xfId="33680"/>
    <cellStyle name="Normálna 2 4 2 2 4 4 5 4" xfId="33678"/>
    <cellStyle name="Normálna 2 4 2 2 4 4 6" xfId="9915"/>
    <cellStyle name="Normálna 2 4 2 2 4 4 6 2" xfId="33681"/>
    <cellStyle name="Normálna 2 4 2 2 4 4 7" xfId="9916"/>
    <cellStyle name="Normálna 2 4 2 2 4 4 7 2" xfId="33682"/>
    <cellStyle name="Normálna 2 4 2 2 4 4 8" xfId="33653"/>
    <cellStyle name="Normálna 2 4 2 2 4 5" xfId="9917"/>
    <cellStyle name="Normálna 2 4 2 2 4 5 2" xfId="9918"/>
    <cellStyle name="Normálna 2 4 2 2 4 5 2 2" xfId="9919"/>
    <cellStyle name="Normálna 2 4 2 2 4 5 2 2 2" xfId="9920"/>
    <cellStyle name="Normálna 2 4 2 2 4 5 2 2 2 2" xfId="33686"/>
    <cellStyle name="Normálna 2 4 2 2 4 5 2 2 3" xfId="9921"/>
    <cellStyle name="Normálna 2 4 2 2 4 5 2 2 3 2" xfId="33687"/>
    <cellStyle name="Normálna 2 4 2 2 4 5 2 2 4" xfId="33685"/>
    <cellStyle name="Normálna 2 4 2 2 4 5 2 3" xfId="9922"/>
    <cellStyle name="Normálna 2 4 2 2 4 5 2 3 2" xfId="33688"/>
    <cellStyle name="Normálna 2 4 2 2 4 5 2 4" xfId="9923"/>
    <cellStyle name="Normálna 2 4 2 2 4 5 2 4 2" xfId="33689"/>
    <cellStyle name="Normálna 2 4 2 2 4 5 2 5" xfId="33684"/>
    <cellStyle name="Normálna 2 4 2 2 4 5 3" xfId="9924"/>
    <cellStyle name="Normálna 2 4 2 2 4 5 3 2" xfId="9925"/>
    <cellStyle name="Normálna 2 4 2 2 4 5 3 2 2" xfId="33691"/>
    <cellStyle name="Normálna 2 4 2 2 4 5 3 3" xfId="9926"/>
    <cellStyle name="Normálna 2 4 2 2 4 5 3 3 2" xfId="33692"/>
    <cellStyle name="Normálna 2 4 2 2 4 5 3 4" xfId="33690"/>
    <cellStyle name="Normálna 2 4 2 2 4 5 4" xfId="9927"/>
    <cellStyle name="Normálna 2 4 2 2 4 5 4 2" xfId="33693"/>
    <cellStyle name="Normálna 2 4 2 2 4 5 5" xfId="9928"/>
    <cellStyle name="Normálna 2 4 2 2 4 5 5 2" xfId="33694"/>
    <cellStyle name="Normálna 2 4 2 2 4 5 6" xfId="33683"/>
    <cellStyle name="Normálna 2 4 2 2 4 6" xfId="9929"/>
    <cellStyle name="Normálna 2 4 2 2 4 6 2" xfId="9930"/>
    <cellStyle name="Normálna 2 4 2 2 4 6 2 2" xfId="9931"/>
    <cellStyle name="Normálna 2 4 2 2 4 6 2 2 2" xfId="33697"/>
    <cellStyle name="Normálna 2 4 2 2 4 6 2 3" xfId="9932"/>
    <cellStyle name="Normálna 2 4 2 2 4 6 2 3 2" xfId="33698"/>
    <cellStyle name="Normálna 2 4 2 2 4 6 2 4" xfId="33696"/>
    <cellStyle name="Normálna 2 4 2 2 4 6 3" xfId="9933"/>
    <cellStyle name="Normálna 2 4 2 2 4 6 3 2" xfId="33699"/>
    <cellStyle name="Normálna 2 4 2 2 4 6 4" xfId="9934"/>
    <cellStyle name="Normálna 2 4 2 2 4 6 4 2" xfId="33700"/>
    <cellStyle name="Normálna 2 4 2 2 4 6 5" xfId="33695"/>
    <cellStyle name="Normálna 2 4 2 2 4 7" xfId="9935"/>
    <cellStyle name="Normálna 2 4 2 2 4 7 2" xfId="9936"/>
    <cellStyle name="Normálna 2 4 2 2 4 7 2 2" xfId="9937"/>
    <cellStyle name="Normálna 2 4 2 2 4 7 2 2 2" xfId="33703"/>
    <cellStyle name="Normálna 2 4 2 2 4 7 2 3" xfId="9938"/>
    <cellStyle name="Normálna 2 4 2 2 4 7 2 3 2" xfId="33704"/>
    <cellStyle name="Normálna 2 4 2 2 4 7 2 4" xfId="33702"/>
    <cellStyle name="Normálna 2 4 2 2 4 7 3" xfId="9939"/>
    <cellStyle name="Normálna 2 4 2 2 4 7 3 2" xfId="33705"/>
    <cellStyle name="Normálna 2 4 2 2 4 7 4" xfId="9940"/>
    <cellStyle name="Normálna 2 4 2 2 4 7 4 2" xfId="33706"/>
    <cellStyle name="Normálna 2 4 2 2 4 7 5" xfId="33701"/>
    <cellStyle name="Normálna 2 4 2 2 4 8" xfId="9941"/>
    <cellStyle name="Normálna 2 4 2 2 4 8 2" xfId="9942"/>
    <cellStyle name="Normálna 2 4 2 2 4 8 2 2" xfId="33708"/>
    <cellStyle name="Normálna 2 4 2 2 4 8 3" xfId="9943"/>
    <cellStyle name="Normálna 2 4 2 2 4 8 3 2" xfId="33709"/>
    <cellStyle name="Normálna 2 4 2 2 4 8 4" xfId="33707"/>
    <cellStyle name="Normálna 2 4 2 2 4 9" xfId="9944"/>
    <cellStyle name="Normálna 2 4 2 2 4 9 2" xfId="33710"/>
    <cellStyle name="Normálna 2 4 2 2 5" xfId="9945"/>
    <cellStyle name="Normálna 2 4 2 2 5 10" xfId="33711"/>
    <cellStyle name="Normálna 2 4 2 2 5 2" xfId="9946"/>
    <cellStyle name="Normálna 2 4 2 2 5 2 2" xfId="9947"/>
    <cellStyle name="Normálna 2 4 2 2 5 2 2 2" xfId="9948"/>
    <cellStyle name="Normálna 2 4 2 2 5 2 2 2 2" xfId="9949"/>
    <cellStyle name="Normálna 2 4 2 2 5 2 2 2 2 2" xfId="9950"/>
    <cellStyle name="Normálna 2 4 2 2 5 2 2 2 2 2 2" xfId="9951"/>
    <cellStyle name="Normálna 2 4 2 2 5 2 2 2 2 2 2 2" xfId="33717"/>
    <cellStyle name="Normálna 2 4 2 2 5 2 2 2 2 2 3" xfId="9952"/>
    <cellStyle name="Normálna 2 4 2 2 5 2 2 2 2 2 3 2" xfId="33718"/>
    <cellStyle name="Normálna 2 4 2 2 5 2 2 2 2 2 4" xfId="33716"/>
    <cellStyle name="Normálna 2 4 2 2 5 2 2 2 2 3" xfId="9953"/>
    <cellStyle name="Normálna 2 4 2 2 5 2 2 2 2 3 2" xfId="33719"/>
    <cellStyle name="Normálna 2 4 2 2 5 2 2 2 2 4" xfId="9954"/>
    <cellStyle name="Normálna 2 4 2 2 5 2 2 2 2 4 2" xfId="33720"/>
    <cellStyle name="Normálna 2 4 2 2 5 2 2 2 2 5" xfId="33715"/>
    <cellStyle name="Normálna 2 4 2 2 5 2 2 2 3" xfId="9955"/>
    <cellStyle name="Normálna 2 4 2 2 5 2 2 2 3 2" xfId="9956"/>
    <cellStyle name="Normálna 2 4 2 2 5 2 2 2 3 2 2" xfId="33722"/>
    <cellStyle name="Normálna 2 4 2 2 5 2 2 2 3 3" xfId="9957"/>
    <cellStyle name="Normálna 2 4 2 2 5 2 2 2 3 3 2" xfId="33723"/>
    <cellStyle name="Normálna 2 4 2 2 5 2 2 2 3 4" xfId="33721"/>
    <cellStyle name="Normálna 2 4 2 2 5 2 2 2 4" xfId="9958"/>
    <cellStyle name="Normálna 2 4 2 2 5 2 2 2 4 2" xfId="33724"/>
    <cellStyle name="Normálna 2 4 2 2 5 2 2 2 5" xfId="9959"/>
    <cellStyle name="Normálna 2 4 2 2 5 2 2 2 5 2" xfId="33725"/>
    <cellStyle name="Normálna 2 4 2 2 5 2 2 2 6" xfId="33714"/>
    <cellStyle name="Normálna 2 4 2 2 5 2 2 3" xfId="9960"/>
    <cellStyle name="Normálna 2 4 2 2 5 2 2 3 2" xfId="9961"/>
    <cellStyle name="Normálna 2 4 2 2 5 2 2 3 2 2" xfId="9962"/>
    <cellStyle name="Normálna 2 4 2 2 5 2 2 3 2 2 2" xfId="33728"/>
    <cellStyle name="Normálna 2 4 2 2 5 2 2 3 2 3" xfId="9963"/>
    <cellStyle name="Normálna 2 4 2 2 5 2 2 3 2 3 2" xfId="33729"/>
    <cellStyle name="Normálna 2 4 2 2 5 2 2 3 2 4" xfId="33727"/>
    <cellStyle name="Normálna 2 4 2 2 5 2 2 3 3" xfId="9964"/>
    <cellStyle name="Normálna 2 4 2 2 5 2 2 3 3 2" xfId="33730"/>
    <cellStyle name="Normálna 2 4 2 2 5 2 2 3 4" xfId="9965"/>
    <cellStyle name="Normálna 2 4 2 2 5 2 2 3 4 2" xfId="33731"/>
    <cellStyle name="Normálna 2 4 2 2 5 2 2 3 5" xfId="33726"/>
    <cellStyle name="Normálna 2 4 2 2 5 2 2 4" xfId="9966"/>
    <cellStyle name="Normálna 2 4 2 2 5 2 2 4 2" xfId="9967"/>
    <cellStyle name="Normálna 2 4 2 2 5 2 2 4 2 2" xfId="9968"/>
    <cellStyle name="Normálna 2 4 2 2 5 2 2 4 2 2 2" xfId="33734"/>
    <cellStyle name="Normálna 2 4 2 2 5 2 2 4 2 3" xfId="9969"/>
    <cellStyle name="Normálna 2 4 2 2 5 2 2 4 2 3 2" xfId="33735"/>
    <cellStyle name="Normálna 2 4 2 2 5 2 2 4 2 4" xfId="33733"/>
    <cellStyle name="Normálna 2 4 2 2 5 2 2 4 3" xfId="9970"/>
    <cellStyle name="Normálna 2 4 2 2 5 2 2 4 3 2" xfId="33736"/>
    <cellStyle name="Normálna 2 4 2 2 5 2 2 4 4" xfId="9971"/>
    <cellStyle name="Normálna 2 4 2 2 5 2 2 4 4 2" xfId="33737"/>
    <cellStyle name="Normálna 2 4 2 2 5 2 2 4 5" xfId="33732"/>
    <cellStyle name="Normálna 2 4 2 2 5 2 2 5" xfId="9972"/>
    <cellStyle name="Normálna 2 4 2 2 5 2 2 5 2" xfId="9973"/>
    <cellStyle name="Normálna 2 4 2 2 5 2 2 5 2 2" xfId="33739"/>
    <cellStyle name="Normálna 2 4 2 2 5 2 2 5 3" xfId="9974"/>
    <cellStyle name="Normálna 2 4 2 2 5 2 2 5 3 2" xfId="33740"/>
    <cellStyle name="Normálna 2 4 2 2 5 2 2 5 4" xfId="33738"/>
    <cellStyle name="Normálna 2 4 2 2 5 2 2 6" xfId="9975"/>
    <cellStyle name="Normálna 2 4 2 2 5 2 2 6 2" xfId="33741"/>
    <cellStyle name="Normálna 2 4 2 2 5 2 2 7" xfId="9976"/>
    <cellStyle name="Normálna 2 4 2 2 5 2 2 7 2" xfId="33742"/>
    <cellStyle name="Normálna 2 4 2 2 5 2 2 8" xfId="33713"/>
    <cellStyle name="Normálna 2 4 2 2 5 2 3" xfId="9977"/>
    <cellStyle name="Normálna 2 4 2 2 5 2 3 2" xfId="9978"/>
    <cellStyle name="Normálna 2 4 2 2 5 2 3 2 2" xfId="9979"/>
    <cellStyle name="Normálna 2 4 2 2 5 2 3 2 2 2" xfId="9980"/>
    <cellStyle name="Normálna 2 4 2 2 5 2 3 2 2 2 2" xfId="33746"/>
    <cellStyle name="Normálna 2 4 2 2 5 2 3 2 2 3" xfId="9981"/>
    <cellStyle name="Normálna 2 4 2 2 5 2 3 2 2 3 2" xfId="33747"/>
    <cellStyle name="Normálna 2 4 2 2 5 2 3 2 2 4" xfId="33745"/>
    <cellStyle name="Normálna 2 4 2 2 5 2 3 2 3" xfId="9982"/>
    <cellStyle name="Normálna 2 4 2 2 5 2 3 2 3 2" xfId="33748"/>
    <cellStyle name="Normálna 2 4 2 2 5 2 3 2 4" xfId="9983"/>
    <cellStyle name="Normálna 2 4 2 2 5 2 3 2 4 2" xfId="33749"/>
    <cellStyle name="Normálna 2 4 2 2 5 2 3 2 5" xfId="33744"/>
    <cellStyle name="Normálna 2 4 2 2 5 2 3 3" xfId="9984"/>
    <cellStyle name="Normálna 2 4 2 2 5 2 3 3 2" xfId="9985"/>
    <cellStyle name="Normálna 2 4 2 2 5 2 3 3 2 2" xfId="33751"/>
    <cellStyle name="Normálna 2 4 2 2 5 2 3 3 3" xfId="9986"/>
    <cellStyle name="Normálna 2 4 2 2 5 2 3 3 3 2" xfId="33752"/>
    <cellStyle name="Normálna 2 4 2 2 5 2 3 3 4" xfId="33750"/>
    <cellStyle name="Normálna 2 4 2 2 5 2 3 4" xfId="9987"/>
    <cellStyle name="Normálna 2 4 2 2 5 2 3 4 2" xfId="33753"/>
    <cellStyle name="Normálna 2 4 2 2 5 2 3 5" xfId="9988"/>
    <cellStyle name="Normálna 2 4 2 2 5 2 3 5 2" xfId="33754"/>
    <cellStyle name="Normálna 2 4 2 2 5 2 3 6" xfId="33743"/>
    <cellStyle name="Normálna 2 4 2 2 5 2 4" xfId="9989"/>
    <cellStyle name="Normálna 2 4 2 2 5 2 4 2" xfId="9990"/>
    <cellStyle name="Normálna 2 4 2 2 5 2 4 2 2" xfId="9991"/>
    <cellStyle name="Normálna 2 4 2 2 5 2 4 2 2 2" xfId="33757"/>
    <cellStyle name="Normálna 2 4 2 2 5 2 4 2 3" xfId="9992"/>
    <cellStyle name="Normálna 2 4 2 2 5 2 4 2 3 2" xfId="33758"/>
    <cellStyle name="Normálna 2 4 2 2 5 2 4 2 4" xfId="33756"/>
    <cellStyle name="Normálna 2 4 2 2 5 2 4 3" xfId="9993"/>
    <cellStyle name="Normálna 2 4 2 2 5 2 4 3 2" xfId="33759"/>
    <cellStyle name="Normálna 2 4 2 2 5 2 4 4" xfId="9994"/>
    <cellStyle name="Normálna 2 4 2 2 5 2 4 4 2" xfId="33760"/>
    <cellStyle name="Normálna 2 4 2 2 5 2 4 5" xfId="33755"/>
    <cellStyle name="Normálna 2 4 2 2 5 2 5" xfId="9995"/>
    <cellStyle name="Normálna 2 4 2 2 5 2 5 2" xfId="9996"/>
    <cellStyle name="Normálna 2 4 2 2 5 2 5 2 2" xfId="9997"/>
    <cellStyle name="Normálna 2 4 2 2 5 2 5 2 2 2" xfId="33763"/>
    <cellStyle name="Normálna 2 4 2 2 5 2 5 2 3" xfId="9998"/>
    <cellStyle name="Normálna 2 4 2 2 5 2 5 2 3 2" xfId="33764"/>
    <cellStyle name="Normálna 2 4 2 2 5 2 5 2 4" xfId="33762"/>
    <cellStyle name="Normálna 2 4 2 2 5 2 5 3" xfId="9999"/>
    <cellStyle name="Normálna 2 4 2 2 5 2 5 3 2" xfId="33765"/>
    <cellStyle name="Normálna 2 4 2 2 5 2 5 4" xfId="10000"/>
    <cellStyle name="Normálna 2 4 2 2 5 2 5 4 2" xfId="33766"/>
    <cellStyle name="Normálna 2 4 2 2 5 2 5 5" xfId="33761"/>
    <cellStyle name="Normálna 2 4 2 2 5 2 6" xfId="10001"/>
    <cellStyle name="Normálna 2 4 2 2 5 2 6 2" xfId="10002"/>
    <cellStyle name="Normálna 2 4 2 2 5 2 6 2 2" xfId="33768"/>
    <cellStyle name="Normálna 2 4 2 2 5 2 6 3" xfId="10003"/>
    <cellStyle name="Normálna 2 4 2 2 5 2 6 3 2" xfId="33769"/>
    <cellStyle name="Normálna 2 4 2 2 5 2 6 4" xfId="33767"/>
    <cellStyle name="Normálna 2 4 2 2 5 2 7" xfId="10004"/>
    <cellStyle name="Normálna 2 4 2 2 5 2 7 2" xfId="33770"/>
    <cellStyle name="Normálna 2 4 2 2 5 2 8" xfId="10005"/>
    <cellStyle name="Normálna 2 4 2 2 5 2 8 2" xfId="33771"/>
    <cellStyle name="Normálna 2 4 2 2 5 2 9" xfId="33712"/>
    <cellStyle name="Normálna 2 4 2 2 5 3" xfId="10006"/>
    <cellStyle name="Normálna 2 4 2 2 5 3 2" xfId="10007"/>
    <cellStyle name="Normálna 2 4 2 2 5 3 2 2" xfId="10008"/>
    <cellStyle name="Normálna 2 4 2 2 5 3 2 2 2" xfId="10009"/>
    <cellStyle name="Normálna 2 4 2 2 5 3 2 2 2 2" xfId="10010"/>
    <cellStyle name="Normálna 2 4 2 2 5 3 2 2 2 2 2" xfId="33776"/>
    <cellStyle name="Normálna 2 4 2 2 5 3 2 2 2 3" xfId="10011"/>
    <cellStyle name="Normálna 2 4 2 2 5 3 2 2 2 3 2" xfId="33777"/>
    <cellStyle name="Normálna 2 4 2 2 5 3 2 2 2 4" xfId="33775"/>
    <cellStyle name="Normálna 2 4 2 2 5 3 2 2 3" xfId="10012"/>
    <cellStyle name="Normálna 2 4 2 2 5 3 2 2 3 2" xfId="33778"/>
    <cellStyle name="Normálna 2 4 2 2 5 3 2 2 4" xfId="10013"/>
    <cellStyle name="Normálna 2 4 2 2 5 3 2 2 4 2" xfId="33779"/>
    <cellStyle name="Normálna 2 4 2 2 5 3 2 2 5" xfId="33774"/>
    <cellStyle name="Normálna 2 4 2 2 5 3 2 3" xfId="10014"/>
    <cellStyle name="Normálna 2 4 2 2 5 3 2 3 2" xfId="10015"/>
    <cellStyle name="Normálna 2 4 2 2 5 3 2 3 2 2" xfId="33781"/>
    <cellStyle name="Normálna 2 4 2 2 5 3 2 3 3" xfId="10016"/>
    <cellStyle name="Normálna 2 4 2 2 5 3 2 3 3 2" xfId="33782"/>
    <cellStyle name="Normálna 2 4 2 2 5 3 2 3 4" xfId="33780"/>
    <cellStyle name="Normálna 2 4 2 2 5 3 2 4" xfId="10017"/>
    <cellStyle name="Normálna 2 4 2 2 5 3 2 4 2" xfId="33783"/>
    <cellStyle name="Normálna 2 4 2 2 5 3 2 5" xfId="10018"/>
    <cellStyle name="Normálna 2 4 2 2 5 3 2 5 2" xfId="33784"/>
    <cellStyle name="Normálna 2 4 2 2 5 3 2 6" xfId="33773"/>
    <cellStyle name="Normálna 2 4 2 2 5 3 3" xfId="10019"/>
    <cellStyle name="Normálna 2 4 2 2 5 3 3 2" xfId="10020"/>
    <cellStyle name="Normálna 2 4 2 2 5 3 3 2 2" xfId="10021"/>
    <cellStyle name="Normálna 2 4 2 2 5 3 3 2 2 2" xfId="33787"/>
    <cellStyle name="Normálna 2 4 2 2 5 3 3 2 3" xfId="10022"/>
    <cellStyle name="Normálna 2 4 2 2 5 3 3 2 3 2" xfId="33788"/>
    <cellStyle name="Normálna 2 4 2 2 5 3 3 2 4" xfId="33786"/>
    <cellStyle name="Normálna 2 4 2 2 5 3 3 3" xfId="10023"/>
    <cellStyle name="Normálna 2 4 2 2 5 3 3 3 2" xfId="33789"/>
    <cellStyle name="Normálna 2 4 2 2 5 3 3 4" xfId="10024"/>
    <cellStyle name="Normálna 2 4 2 2 5 3 3 4 2" xfId="33790"/>
    <cellStyle name="Normálna 2 4 2 2 5 3 3 5" xfId="33785"/>
    <cellStyle name="Normálna 2 4 2 2 5 3 4" xfId="10025"/>
    <cellStyle name="Normálna 2 4 2 2 5 3 4 2" xfId="10026"/>
    <cellStyle name="Normálna 2 4 2 2 5 3 4 2 2" xfId="10027"/>
    <cellStyle name="Normálna 2 4 2 2 5 3 4 2 2 2" xfId="33793"/>
    <cellStyle name="Normálna 2 4 2 2 5 3 4 2 3" xfId="10028"/>
    <cellStyle name="Normálna 2 4 2 2 5 3 4 2 3 2" xfId="33794"/>
    <cellStyle name="Normálna 2 4 2 2 5 3 4 2 4" xfId="33792"/>
    <cellStyle name="Normálna 2 4 2 2 5 3 4 3" xfId="10029"/>
    <cellStyle name="Normálna 2 4 2 2 5 3 4 3 2" xfId="33795"/>
    <cellStyle name="Normálna 2 4 2 2 5 3 4 4" xfId="10030"/>
    <cellStyle name="Normálna 2 4 2 2 5 3 4 4 2" xfId="33796"/>
    <cellStyle name="Normálna 2 4 2 2 5 3 4 5" xfId="33791"/>
    <cellStyle name="Normálna 2 4 2 2 5 3 5" xfId="10031"/>
    <cellStyle name="Normálna 2 4 2 2 5 3 5 2" xfId="10032"/>
    <cellStyle name="Normálna 2 4 2 2 5 3 5 2 2" xfId="33798"/>
    <cellStyle name="Normálna 2 4 2 2 5 3 5 3" xfId="10033"/>
    <cellStyle name="Normálna 2 4 2 2 5 3 5 3 2" xfId="33799"/>
    <cellStyle name="Normálna 2 4 2 2 5 3 5 4" xfId="33797"/>
    <cellStyle name="Normálna 2 4 2 2 5 3 6" xfId="10034"/>
    <cellStyle name="Normálna 2 4 2 2 5 3 6 2" xfId="33800"/>
    <cellStyle name="Normálna 2 4 2 2 5 3 7" xfId="10035"/>
    <cellStyle name="Normálna 2 4 2 2 5 3 7 2" xfId="33801"/>
    <cellStyle name="Normálna 2 4 2 2 5 3 8" xfId="33772"/>
    <cellStyle name="Normálna 2 4 2 2 5 4" xfId="10036"/>
    <cellStyle name="Normálna 2 4 2 2 5 4 2" xfId="10037"/>
    <cellStyle name="Normálna 2 4 2 2 5 4 2 2" xfId="10038"/>
    <cellStyle name="Normálna 2 4 2 2 5 4 2 2 2" xfId="10039"/>
    <cellStyle name="Normálna 2 4 2 2 5 4 2 2 2 2" xfId="33805"/>
    <cellStyle name="Normálna 2 4 2 2 5 4 2 2 3" xfId="10040"/>
    <cellStyle name="Normálna 2 4 2 2 5 4 2 2 3 2" xfId="33806"/>
    <cellStyle name="Normálna 2 4 2 2 5 4 2 2 4" xfId="33804"/>
    <cellStyle name="Normálna 2 4 2 2 5 4 2 3" xfId="10041"/>
    <cellStyle name="Normálna 2 4 2 2 5 4 2 3 2" xfId="33807"/>
    <cellStyle name="Normálna 2 4 2 2 5 4 2 4" xfId="10042"/>
    <cellStyle name="Normálna 2 4 2 2 5 4 2 4 2" xfId="33808"/>
    <cellStyle name="Normálna 2 4 2 2 5 4 2 5" xfId="33803"/>
    <cellStyle name="Normálna 2 4 2 2 5 4 3" xfId="10043"/>
    <cellStyle name="Normálna 2 4 2 2 5 4 3 2" xfId="10044"/>
    <cellStyle name="Normálna 2 4 2 2 5 4 3 2 2" xfId="33810"/>
    <cellStyle name="Normálna 2 4 2 2 5 4 3 3" xfId="10045"/>
    <cellStyle name="Normálna 2 4 2 2 5 4 3 3 2" xfId="33811"/>
    <cellStyle name="Normálna 2 4 2 2 5 4 3 4" xfId="33809"/>
    <cellStyle name="Normálna 2 4 2 2 5 4 4" xfId="10046"/>
    <cellStyle name="Normálna 2 4 2 2 5 4 4 2" xfId="33812"/>
    <cellStyle name="Normálna 2 4 2 2 5 4 5" xfId="10047"/>
    <cellStyle name="Normálna 2 4 2 2 5 4 5 2" xfId="33813"/>
    <cellStyle name="Normálna 2 4 2 2 5 4 6" xfId="33802"/>
    <cellStyle name="Normálna 2 4 2 2 5 5" xfId="10048"/>
    <cellStyle name="Normálna 2 4 2 2 5 5 2" xfId="10049"/>
    <cellStyle name="Normálna 2 4 2 2 5 5 2 2" xfId="10050"/>
    <cellStyle name="Normálna 2 4 2 2 5 5 2 2 2" xfId="33816"/>
    <cellStyle name="Normálna 2 4 2 2 5 5 2 3" xfId="10051"/>
    <cellStyle name="Normálna 2 4 2 2 5 5 2 3 2" xfId="33817"/>
    <cellStyle name="Normálna 2 4 2 2 5 5 2 4" xfId="33815"/>
    <cellStyle name="Normálna 2 4 2 2 5 5 3" xfId="10052"/>
    <cellStyle name="Normálna 2 4 2 2 5 5 3 2" xfId="33818"/>
    <cellStyle name="Normálna 2 4 2 2 5 5 4" xfId="10053"/>
    <cellStyle name="Normálna 2 4 2 2 5 5 4 2" xfId="33819"/>
    <cellStyle name="Normálna 2 4 2 2 5 5 5" xfId="33814"/>
    <cellStyle name="Normálna 2 4 2 2 5 6" xfId="10054"/>
    <cellStyle name="Normálna 2 4 2 2 5 6 2" xfId="10055"/>
    <cellStyle name="Normálna 2 4 2 2 5 6 2 2" xfId="10056"/>
    <cellStyle name="Normálna 2 4 2 2 5 6 2 2 2" xfId="33822"/>
    <cellStyle name="Normálna 2 4 2 2 5 6 2 3" xfId="10057"/>
    <cellStyle name="Normálna 2 4 2 2 5 6 2 3 2" xfId="33823"/>
    <cellStyle name="Normálna 2 4 2 2 5 6 2 4" xfId="33821"/>
    <cellStyle name="Normálna 2 4 2 2 5 6 3" xfId="10058"/>
    <cellStyle name="Normálna 2 4 2 2 5 6 3 2" xfId="33824"/>
    <cellStyle name="Normálna 2 4 2 2 5 6 4" xfId="10059"/>
    <cellStyle name="Normálna 2 4 2 2 5 6 4 2" xfId="33825"/>
    <cellStyle name="Normálna 2 4 2 2 5 6 5" xfId="33820"/>
    <cellStyle name="Normálna 2 4 2 2 5 7" xfId="10060"/>
    <cellStyle name="Normálna 2 4 2 2 5 7 2" xfId="10061"/>
    <cellStyle name="Normálna 2 4 2 2 5 7 2 2" xfId="33827"/>
    <cellStyle name="Normálna 2 4 2 2 5 7 3" xfId="10062"/>
    <cellStyle name="Normálna 2 4 2 2 5 7 3 2" xfId="33828"/>
    <cellStyle name="Normálna 2 4 2 2 5 7 4" xfId="33826"/>
    <cellStyle name="Normálna 2 4 2 2 5 8" xfId="10063"/>
    <cellStyle name="Normálna 2 4 2 2 5 8 2" xfId="33829"/>
    <cellStyle name="Normálna 2 4 2 2 5 9" xfId="10064"/>
    <cellStyle name="Normálna 2 4 2 2 5 9 2" xfId="33830"/>
    <cellStyle name="Normálna 2 4 2 2 6" xfId="10065"/>
    <cellStyle name="Normálna 2 4 2 2 6 2" xfId="10066"/>
    <cellStyle name="Normálna 2 4 2 2 6 2 2" xfId="10067"/>
    <cellStyle name="Normálna 2 4 2 2 6 2 2 2" xfId="10068"/>
    <cellStyle name="Normálna 2 4 2 2 6 2 2 2 2" xfId="10069"/>
    <cellStyle name="Normálna 2 4 2 2 6 2 2 2 2 2" xfId="10070"/>
    <cellStyle name="Normálna 2 4 2 2 6 2 2 2 2 2 2" xfId="33836"/>
    <cellStyle name="Normálna 2 4 2 2 6 2 2 2 2 3" xfId="10071"/>
    <cellStyle name="Normálna 2 4 2 2 6 2 2 2 2 3 2" xfId="33837"/>
    <cellStyle name="Normálna 2 4 2 2 6 2 2 2 2 4" xfId="33835"/>
    <cellStyle name="Normálna 2 4 2 2 6 2 2 2 3" xfId="10072"/>
    <cellStyle name="Normálna 2 4 2 2 6 2 2 2 3 2" xfId="33838"/>
    <cellStyle name="Normálna 2 4 2 2 6 2 2 2 4" xfId="10073"/>
    <cellStyle name="Normálna 2 4 2 2 6 2 2 2 4 2" xfId="33839"/>
    <cellStyle name="Normálna 2 4 2 2 6 2 2 2 5" xfId="33834"/>
    <cellStyle name="Normálna 2 4 2 2 6 2 2 3" xfId="10074"/>
    <cellStyle name="Normálna 2 4 2 2 6 2 2 3 2" xfId="10075"/>
    <cellStyle name="Normálna 2 4 2 2 6 2 2 3 2 2" xfId="33841"/>
    <cellStyle name="Normálna 2 4 2 2 6 2 2 3 3" xfId="10076"/>
    <cellStyle name="Normálna 2 4 2 2 6 2 2 3 3 2" xfId="33842"/>
    <cellStyle name="Normálna 2 4 2 2 6 2 2 3 4" xfId="33840"/>
    <cellStyle name="Normálna 2 4 2 2 6 2 2 4" xfId="10077"/>
    <cellStyle name="Normálna 2 4 2 2 6 2 2 4 2" xfId="33843"/>
    <cellStyle name="Normálna 2 4 2 2 6 2 2 5" xfId="10078"/>
    <cellStyle name="Normálna 2 4 2 2 6 2 2 5 2" xfId="33844"/>
    <cellStyle name="Normálna 2 4 2 2 6 2 2 6" xfId="33833"/>
    <cellStyle name="Normálna 2 4 2 2 6 2 3" xfId="10079"/>
    <cellStyle name="Normálna 2 4 2 2 6 2 3 2" xfId="10080"/>
    <cellStyle name="Normálna 2 4 2 2 6 2 3 2 2" xfId="10081"/>
    <cellStyle name="Normálna 2 4 2 2 6 2 3 2 2 2" xfId="33847"/>
    <cellStyle name="Normálna 2 4 2 2 6 2 3 2 3" xfId="10082"/>
    <cellStyle name="Normálna 2 4 2 2 6 2 3 2 3 2" xfId="33848"/>
    <cellStyle name="Normálna 2 4 2 2 6 2 3 2 4" xfId="33846"/>
    <cellStyle name="Normálna 2 4 2 2 6 2 3 3" xfId="10083"/>
    <cellStyle name="Normálna 2 4 2 2 6 2 3 3 2" xfId="33849"/>
    <cellStyle name="Normálna 2 4 2 2 6 2 3 4" xfId="10084"/>
    <cellStyle name="Normálna 2 4 2 2 6 2 3 4 2" xfId="33850"/>
    <cellStyle name="Normálna 2 4 2 2 6 2 3 5" xfId="33845"/>
    <cellStyle name="Normálna 2 4 2 2 6 2 4" xfId="10085"/>
    <cellStyle name="Normálna 2 4 2 2 6 2 4 2" xfId="10086"/>
    <cellStyle name="Normálna 2 4 2 2 6 2 4 2 2" xfId="10087"/>
    <cellStyle name="Normálna 2 4 2 2 6 2 4 2 2 2" xfId="33853"/>
    <cellStyle name="Normálna 2 4 2 2 6 2 4 2 3" xfId="10088"/>
    <cellStyle name="Normálna 2 4 2 2 6 2 4 2 3 2" xfId="33854"/>
    <cellStyle name="Normálna 2 4 2 2 6 2 4 2 4" xfId="33852"/>
    <cellStyle name="Normálna 2 4 2 2 6 2 4 3" xfId="10089"/>
    <cellStyle name="Normálna 2 4 2 2 6 2 4 3 2" xfId="33855"/>
    <cellStyle name="Normálna 2 4 2 2 6 2 4 4" xfId="10090"/>
    <cellStyle name="Normálna 2 4 2 2 6 2 4 4 2" xfId="33856"/>
    <cellStyle name="Normálna 2 4 2 2 6 2 4 5" xfId="33851"/>
    <cellStyle name="Normálna 2 4 2 2 6 2 5" xfId="10091"/>
    <cellStyle name="Normálna 2 4 2 2 6 2 5 2" xfId="10092"/>
    <cellStyle name="Normálna 2 4 2 2 6 2 5 2 2" xfId="33858"/>
    <cellStyle name="Normálna 2 4 2 2 6 2 5 3" xfId="10093"/>
    <cellStyle name="Normálna 2 4 2 2 6 2 5 3 2" xfId="33859"/>
    <cellStyle name="Normálna 2 4 2 2 6 2 5 4" xfId="33857"/>
    <cellStyle name="Normálna 2 4 2 2 6 2 6" xfId="10094"/>
    <cellStyle name="Normálna 2 4 2 2 6 2 6 2" xfId="33860"/>
    <cellStyle name="Normálna 2 4 2 2 6 2 7" xfId="10095"/>
    <cellStyle name="Normálna 2 4 2 2 6 2 7 2" xfId="33861"/>
    <cellStyle name="Normálna 2 4 2 2 6 2 8" xfId="33832"/>
    <cellStyle name="Normálna 2 4 2 2 6 3" xfId="10096"/>
    <cellStyle name="Normálna 2 4 2 2 6 3 2" xfId="10097"/>
    <cellStyle name="Normálna 2 4 2 2 6 3 2 2" xfId="10098"/>
    <cellStyle name="Normálna 2 4 2 2 6 3 2 2 2" xfId="10099"/>
    <cellStyle name="Normálna 2 4 2 2 6 3 2 2 2 2" xfId="33865"/>
    <cellStyle name="Normálna 2 4 2 2 6 3 2 2 3" xfId="10100"/>
    <cellStyle name="Normálna 2 4 2 2 6 3 2 2 3 2" xfId="33866"/>
    <cellStyle name="Normálna 2 4 2 2 6 3 2 2 4" xfId="33864"/>
    <cellStyle name="Normálna 2 4 2 2 6 3 2 3" xfId="10101"/>
    <cellStyle name="Normálna 2 4 2 2 6 3 2 3 2" xfId="33867"/>
    <cellStyle name="Normálna 2 4 2 2 6 3 2 4" xfId="10102"/>
    <cellStyle name="Normálna 2 4 2 2 6 3 2 4 2" xfId="33868"/>
    <cellStyle name="Normálna 2 4 2 2 6 3 2 5" xfId="33863"/>
    <cellStyle name="Normálna 2 4 2 2 6 3 3" xfId="10103"/>
    <cellStyle name="Normálna 2 4 2 2 6 3 3 2" xfId="10104"/>
    <cellStyle name="Normálna 2 4 2 2 6 3 3 2 2" xfId="33870"/>
    <cellStyle name="Normálna 2 4 2 2 6 3 3 3" xfId="10105"/>
    <cellStyle name="Normálna 2 4 2 2 6 3 3 3 2" xfId="33871"/>
    <cellStyle name="Normálna 2 4 2 2 6 3 3 4" xfId="33869"/>
    <cellStyle name="Normálna 2 4 2 2 6 3 4" xfId="10106"/>
    <cellStyle name="Normálna 2 4 2 2 6 3 4 2" xfId="33872"/>
    <cellStyle name="Normálna 2 4 2 2 6 3 5" xfId="10107"/>
    <cellStyle name="Normálna 2 4 2 2 6 3 5 2" xfId="33873"/>
    <cellStyle name="Normálna 2 4 2 2 6 3 6" xfId="33862"/>
    <cellStyle name="Normálna 2 4 2 2 6 4" xfId="10108"/>
    <cellStyle name="Normálna 2 4 2 2 6 4 2" xfId="10109"/>
    <cellStyle name="Normálna 2 4 2 2 6 4 2 2" xfId="10110"/>
    <cellStyle name="Normálna 2 4 2 2 6 4 2 2 2" xfId="33876"/>
    <cellStyle name="Normálna 2 4 2 2 6 4 2 3" xfId="10111"/>
    <cellStyle name="Normálna 2 4 2 2 6 4 2 3 2" xfId="33877"/>
    <cellStyle name="Normálna 2 4 2 2 6 4 2 4" xfId="33875"/>
    <cellStyle name="Normálna 2 4 2 2 6 4 3" xfId="10112"/>
    <cellStyle name="Normálna 2 4 2 2 6 4 3 2" xfId="33878"/>
    <cellStyle name="Normálna 2 4 2 2 6 4 4" xfId="10113"/>
    <cellStyle name="Normálna 2 4 2 2 6 4 4 2" xfId="33879"/>
    <cellStyle name="Normálna 2 4 2 2 6 4 5" xfId="33874"/>
    <cellStyle name="Normálna 2 4 2 2 6 5" xfId="10114"/>
    <cellStyle name="Normálna 2 4 2 2 6 5 2" xfId="10115"/>
    <cellStyle name="Normálna 2 4 2 2 6 5 2 2" xfId="10116"/>
    <cellStyle name="Normálna 2 4 2 2 6 5 2 2 2" xfId="33882"/>
    <cellStyle name="Normálna 2 4 2 2 6 5 2 3" xfId="10117"/>
    <cellStyle name="Normálna 2 4 2 2 6 5 2 3 2" xfId="33883"/>
    <cellStyle name="Normálna 2 4 2 2 6 5 2 4" xfId="33881"/>
    <cellStyle name="Normálna 2 4 2 2 6 5 3" xfId="10118"/>
    <cellStyle name="Normálna 2 4 2 2 6 5 3 2" xfId="33884"/>
    <cellStyle name="Normálna 2 4 2 2 6 5 4" xfId="10119"/>
    <cellStyle name="Normálna 2 4 2 2 6 5 4 2" xfId="33885"/>
    <cellStyle name="Normálna 2 4 2 2 6 5 5" xfId="33880"/>
    <cellStyle name="Normálna 2 4 2 2 6 6" xfId="10120"/>
    <cellStyle name="Normálna 2 4 2 2 6 6 2" xfId="10121"/>
    <cellStyle name="Normálna 2 4 2 2 6 6 2 2" xfId="33887"/>
    <cellStyle name="Normálna 2 4 2 2 6 6 3" xfId="10122"/>
    <cellStyle name="Normálna 2 4 2 2 6 6 3 2" xfId="33888"/>
    <cellStyle name="Normálna 2 4 2 2 6 6 4" xfId="33886"/>
    <cellStyle name="Normálna 2 4 2 2 6 7" xfId="10123"/>
    <cellStyle name="Normálna 2 4 2 2 6 7 2" xfId="33889"/>
    <cellStyle name="Normálna 2 4 2 2 6 8" xfId="10124"/>
    <cellStyle name="Normálna 2 4 2 2 6 8 2" xfId="33890"/>
    <cellStyle name="Normálna 2 4 2 2 6 9" xfId="33831"/>
    <cellStyle name="Normálna 2 4 2 2 7" xfId="10125"/>
    <cellStyle name="Normálna 2 4 2 2 7 2" xfId="10126"/>
    <cellStyle name="Normálna 2 4 2 2 7 2 2" xfId="10127"/>
    <cellStyle name="Normálna 2 4 2 2 7 2 2 2" xfId="10128"/>
    <cellStyle name="Normálna 2 4 2 2 7 2 2 2 2" xfId="10129"/>
    <cellStyle name="Normálna 2 4 2 2 7 2 2 2 2 2" xfId="33895"/>
    <cellStyle name="Normálna 2 4 2 2 7 2 2 2 3" xfId="10130"/>
    <cellStyle name="Normálna 2 4 2 2 7 2 2 2 3 2" xfId="33896"/>
    <cellStyle name="Normálna 2 4 2 2 7 2 2 2 4" xfId="33894"/>
    <cellStyle name="Normálna 2 4 2 2 7 2 2 3" xfId="10131"/>
    <cellStyle name="Normálna 2 4 2 2 7 2 2 3 2" xfId="33897"/>
    <cellStyle name="Normálna 2 4 2 2 7 2 2 4" xfId="10132"/>
    <cellStyle name="Normálna 2 4 2 2 7 2 2 4 2" xfId="33898"/>
    <cellStyle name="Normálna 2 4 2 2 7 2 2 5" xfId="33893"/>
    <cellStyle name="Normálna 2 4 2 2 7 2 3" xfId="10133"/>
    <cellStyle name="Normálna 2 4 2 2 7 2 3 2" xfId="10134"/>
    <cellStyle name="Normálna 2 4 2 2 7 2 3 2 2" xfId="33900"/>
    <cellStyle name="Normálna 2 4 2 2 7 2 3 3" xfId="10135"/>
    <cellStyle name="Normálna 2 4 2 2 7 2 3 3 2" xfId="33901"/>
    <cellStyle name="Normálna 2 4 2 2 7 2 3 4" xfId="33899"/>
    <cellStyle name="Normálna 2 4 2 2 7 2 4" xfId="10136"/>
    <cellStyle name="Normálna 2 4 2 2 7 2 4 2" xfId="33902"/>
    <cellStyle name="Normálna 2 4 2 2 7 2 5" xfId="10137"/>
    <cellStyle name="Normálna 2 4 2 2 7 2 5 2" xfId="33903"/>
    <cellStyle name="Normálna 2 4 2 2 7 2 6" xfId="33892"/>
    <cellStyle name="Normálna 2 4 2 2 7 3" xfId="10138"/>
    <cellStyle name="Normálna 2 4 2 2 7 3 2" xfId="10139"/>
    <cellStyle name="Normálna 2 4 2 2 7 3 2 2" xfId="10140"/>
    <cellStyle name="Normálna 2 4 2 2 7 3 2 2 2" xfId="33906"/>
    <cellStyle name="Normálna 2 4 2 2 7 3 2 3" xfId="10141"/>
    <cellStyle name="Normálna 2 4 2 2 7 3 2 3 2" xfId="33907"/>
    <cellStyle name="Normálna 2 4 2 2 7 3 2 4" xfId="33905"/>
    <cellStyle name="Normálna 2 4 2 2 7 3 3" xfId="10142"/>
    <cellStyle name="Normálna 2 4 2 2 7 3 3 2" xfId="33908"/>
    <cellStyle name="Normálna 2 4 2 2 7 3 4" xfId="10143"/>
    <cellStyle name="Normálna 2 4 2 2 7 3 4 2" xfId="33909"/>
    <cellStyle name="Normálna 2 4 2 2 7 3 5" xfId="33904"/>
    <cellStyle name="Normálna 2 4 2 2 7 4" xfId="10144"/>
    <cellStyle name="Normálna 2 4 2 2 7 4 2" xfId="10145"/>
    <cellStyle name="Normálna 2 4 2 2 7 4 2 2" xfId="10146"/>
    <cellStyle name="Normálna 2 4 2 2 7 4 2 2 2" xfId="33912"/>
    <cellStyle name="Normálna 2 4 2 2 7 4 2 3" xfId="10147"/>
    <cellStyle name="Normálna 2 4 2 2 7 4 2 3 2" xfId="33913"/>
    <cellStyle name="Normálna 2 4 2 2 7 4 2 4" xfId="33911"/>
    <cellStyle name="Normálna 2 4 2 2 7 4 3" xfId="10148"/>
    <cellStyle name="Normálna 2 4 2 2 7 4 3 2" xfId="33914"/>
    <cellStyle name="Normálna 2 4 2 2 7 4 4" xfId="10149"/>
    <cellStyle name="Normálna 2 4 2 2 7 4 4 2" xfId="33915"/>
    <cellStyle name="Normálna 2 4 2 2 7 4 5" xfId="33910"/>
    <cellStyle name="Normálna 2 4 2 2 7 5" xfId="10150"/>
    <cellStyle name="Normálna 2 4 2 2 7 5 2" xfId="10151"/>
    <cellStyle name="Normálna 2 4 2 2 7 5 2 2" xfId="33917"/>
    <cellStyle name="Normálna 2 4 2 2 7 5 3" xfId="10152"/>
    <cellStyle name="Normálna 2 4 2 2 7 5 3 2" xfId="33918"/>
    <cellStyle name="Normálna 2 4 2 2 7 5 4" xfId="33916"/>
    <cellStyle name="Normálna 2 4 2 2 7 6" xfId="10153"/>
    <cellStyle name="Normálna 2 4 2 2 7 6 2" xfId="33919"/>
    <cellStyle name="Normálna 2 4 2 2 7 7" xfId="10154"/>
    <cellStyle name="Normálna 2 4 2 2 7 7 2" xfId="33920"/>
    <cellStyle name="Normálna 2 4 2 2 7 8" xfId="33891"/>
    <cellStyle name="Normálna 2 4 2 2 8" xfId="10155"/>
    <cellStyle name="Normálna 2 4 2 2 8 2" xfId="10156"/>
    <cellStyle name="Normálna 2 4 2 2 8 2 2" xfId="10157"/>
    <cellStyle name="Normálna 2 4 2 2 8 2 2 2" xfId="10158"/>
    <cellStyle name="Normálna 2 4 2 2 8 2 2 2 2" xfId="33924"/>
    <cellStyle name="Normálna 2 4 2 2 8 2 2 3" xfId="10159"/>
    <cellStyle name="Normálna 2 4 2 2 8 2 2 3 2" xfId="33925"/>
    <cellStyle name="Normálna 2 4 2 2 8 2 2 4" xfId="33923"/>
    <cellStyle name="Normálna 2 4 2 2 8 2 3" xfId="10160"/>
    <cellStyle name="Normálna 2 4 2 2 8 2 3 2" xfId="33926"/>
    <cellStyle name="Normálna 2 4 2 2 8 2 4" xfId="10161"/>
    <cellStyle name="Normálna 2 4 2 2 8 2 4 2" xfId="33927"/>
    <cellStyle name="Normálna 2 4 2 2 8 2 5" xfId="33922"/>
    <cellStyle name="Normálna 2 4 2 2 8 3" xfId="10162"/>
    <cellStyle name="Normálna 2 4 2 2 8 3 2" xfId="10163"/>
    <cellStyle name="Normálna 2 4 2 2 8 3 2 2" xfId="33929"/>
    <cellStyle name="Normálna 2 4 2 2 8 3 3" xfId="10164"/>
    <cellStyle name="Normálna 2 4 2 2 8 3 3 2" xfId="33930"/>
    <cellStyle name="Normálna 2 4 2 2 8 3 4" xfId="33928"/>
    <cellStyle name="Normálna 2 4 2 2 8 4" xfId="10165"/>
    <cellStyle name="Normálna 2 4 2 2 8 4 2" xfId="33931"/>
    <cellStyle name="Normálna 2 4 2 2 8 5" xfId="10166"/>
    <cellStyle name="Normálna 2 4 2 2 8 5 2" xfId="33932"/>
    <cellStyle name="Normálna 2 4 2 2 8 6" xfId="33921"/>
    <cellStyle name="Normálna 2 4 2 2 9" xfId="10167"/>
    <cellStyle name="Normálna 2 4 2 2 9 2" xfId="10168"/>
    <cellStyle name="Normálna 2 4 2 2 9 2 2" xfId="10169"/>
    <cellStyle name="Normálna 2 4 2 2 9 2 2 2" xfId="33935"/>
    <cellStyle name="Normálna 2 4 2 2 9 2 3" xfId="10170"/>
    <cellStyle name="Normálna 2 4 2 2 9 2 3 2" xfId="33936"/>
    <cellStyle name="Normálna 2 4 2 2 9 2 4" xfId="33934"/>
    <cellStyle name="Normálna 2 4 2 2 9 3" xfId="10171"/>
    <cellStyle name="Normálna 2 4 2 2 9 3 2" xfId="33937"/>
    <cellStyle name="Normálna 2 4 2 2 9 4" xfId="10172"/>
    <cellStyle name="Normálna 2 4 2 2 9 4 2" xfId="33938"/>
    <cellStyle name="Normálna 2 4 2 2 9 5" xfId="33933"/>
    <cellStyle name="Normálna 2 4 2 3" xfId="10173"/>
    <cellStyle name="Normálna 2 4 2 3 10" xfId="10174"/>
    <cellStyle name="Normálna 2 4 2 3 10 2" xfId="33940"/>
    <cellStyle name="Normálna 2 4 2 3 11" xfId="10175"/>
    <cellStyle name="Normálna 2 4 2 3 11 2" xfId="33941"/>
    <cellStyle name="Normálna 2 4 2 3 12" xfId="33939"/>
    <cellStyle name="Normálna 2 4 2 3 2" xfId="10176"/>
    <cellStyle name="Normálna 2 4 2 3 2 10" xfId="10177"/>
    <cellStyle name="Normálna 2 4 2 3 2 10 2" xfId="33943"/>
    <cellStyle name="Normálna 2 4 2 3 2 11" xfId="33942"/>
    <cellStyle name="Normálna 2 4 2 3 2 2" xfId="10178"/>
    <cellStyle name="Normálna 2 4 2 3 2 2 10" xfId="33944"/>
    <cellStyle name="Normálna 2 4 2 3 2 2 2" xfId="10179"/>
    <cellStyle name="Normálna 2 4 2 3 2 2 2 2" xfId="10180"/>
    <cellStyle name="Normálna 2 4 2 3 2 2 2 2 2" xfId="10181"/>
    <cellStyle name="Normálna 2 4 2 3 2 2 2 2 2 2" xfId="10182"/>
    <cellStyle name="Normálna 2 4 2 3 2 2 2 2 2 2 2" xfId="10183"/>
    <cellStyle name="Normálna 2 4 2 3 2 2 2 2 2 2 2 2" xfId="10184"/>
    <cellStyle name="Normálna 2 4 2 3 2 2 2 2 2 2 2 2 2" xfId="33950"/>
    <cellStyle name="Normálna 2 4 2 3 2 2 2 2 2 2 2 3" xfId="10185"/>
    <cellStyle name="Normálna 2 4 2 3 2 2 2 2 2 2 2 3 2" xfId="33951"/>
    <cellStyle name="Normálna 2 4 2 3 2 2 2 2 2 2 2 4" xfId="33949"/>
    <cellStyle name="Normálna 2 4 2 3 2 2 2 2 2 2 3" xfId="10186"/>
    <cellStyle name="Normálna 2 4 2 3 2 2 2 2 2 2 3 2" xfId="33952"/>
    <cellStyle name="Normálna 2 4 2 3 2 2 2 2 2 2 4" xfId="10187"/>
    <cellStyle name="Normálna 2 4 2 3 2 2 2 2 2 2 4 2" xfId="33953"/>
    <cellStyle name="Normálna 2 4 2 3 2 2 2 2 2 2 5" xfId="33948"/>
    <cellStyle name="Normálna 2 4 2 3 2 2 2 2 2 3" xfId="10188"/>
    <cellStyle name="Normálna 2 4 2 3 2 2 2 2 2 3 2" xfId="10189"/>
    <cellStyle name="Normálna 2 4 2 3 2 2 2 2 2 3 2 2" xfId="33955"/>
    <cellStyle name="Normálna 2 4 2 3 2 2 2 2 2 3 3" xfId="10190"/>
    <cellStyle name="Normálna 2 4 2 3 2 2 2 2 2 3 3 2" xfId="33956"/>
    <cellStyle name="Normálna 2 4 2 3 2 2 2 2 2 3 4" xfId="33954"/>
    <cellStyle name="Normálna 2 4 2 3 2 2 2 2 2 4" xfId="10191"/>
    <cellStyle name="Normálna 2 4 2 3 2 2 2 2 2 4 2" xfId="33957"/>
    <cellStyle name="Normálna 2 4 2 3 2 2 2 2 2 5" xfId="10192"/>
    <cellStyle name="Normálna 2 4 2 3 2 2 2 2 2 5 2" xfId="33958"/>
    <cellStyle name="Normálna 2 4 2 3 2 2 2 2 2 6" xfId="33947"/>
    <cellStyle name="Normálna 2 4 2 3 2 2 2 2 3" xfId="10193"/>
    <cellStyle name="Normálna 2 4 2 3 2 2 2 2 3 2" xfId="10194"/>
    <cellStyle name="Normálna 2 4 2 3 2 2 2 2 3 2 2" xfId="10195"/>
    <cellStyle name="Normálna 2 4 2 3 2 2 2 2 3 2 2 2" xfId="33961"/>
    <cellStyle name="Normálna 2 4 2 3 2 2 2 2 3 2 3" xfId="10196"/>
    <cellStyle name="Normálna 2 4 2 3 2 2 2 2 3 2 3 2" xfId="33962"/>
    <cellStyle name="Normálna 2 4 2 3 2 2 2 2 3 2 4" xfId="33960"/>
    <cellStyle name="Normálna 2 4 2 3 2 2 2 2 3 3" xfId="10197"/>
    <cellStyle name="Normálna 2 4 2 3 2 2 2 2 3 3 2" xfId="33963"/>
    <cellStyle name="Normálna 2 4 2 3 2 2 2 2 3 4" xfId="10198"/>
    <cellStyle name="Normálna 2 4 2 3 2 2 2 2 3 4 2" xfId="33964"/>
    <cellStyle name="Normálna 2 4 2 3 2 2 2 2 3 5" xfId="33959"/>
    <cellStyle name="Normálna 2 4 2 3 2 2 2 2 4" xfId="10199"/>
    <cellStyle name="Normálna 2 4 2 3 2 2 2 2 4 2" xfId="10200"/>
    <cellStyle name="Normálna 2 4 2 3 2 2 2 2 4 2 2" xfId="10201"/>
    <cellStyle name="Normálna 2 4 2 3 2 2 2 2 4 2 2 2" xfId="33967"/>
    <cellStyle name="Normálna 2 4 2 3 2 2 2 2 4 2 3" xfId="10202"/>
    <cellStyle name="Normálna 2 4 2 3 2 2 2 2 4 2 3 2" xfId="33968"/>
    <cellStyle name="Normálna 2 4 2 3 2 2 2 2 4 2 4" xfId="33966"/>
    <cellStyle name="Normálna 2 4 2 3 2 2 2 2 4 3" xfId="10203"/>
    <cellStyle name="Normálna 2 4 2 3 2 2 2 2 4 3 2" xfId="33969"/>
    <cellStyle name="Normálna 2 4 2 3 2 2 2 2 4 4" xfId="10204"/>
    <cellStyle name="Normálna 2 4 2 3 2 2 2 2 4 4 2" xfId="33970"/>
    <cellStyle name="Normálna 2 4 2 3 2 2 2 2 4 5" xfId="33965"/>
    <cellStyle name="Normálna 2 4 2 3 2 2 2 2 5" xfId="10205"/>
    <cellStyle name="Normálna 2 4 2 3 2 2 2 2 5 2" xfId="10206"/>
    <cellStyle name="Normálna 2 4 2 3 2 2 2 2 5 2 2" xfId="33972"/>
    <cellStyle name="Normálna 2 4 2 3 2 2 2 2 5 3" xfId="10207"/>
    <cellStyle name="Normálna 2 4 2 3 2 2 2 2 5 3 2" xfId="33973"/>
    <cellStyle name="Normálna 2 4 2 3 2 2 2 2 5 4" xfId="33971"/>
    <cellStyle name="Normálna 2 4 2 3 2 2 2 2 6" xfId="10208"/>
    <cellStyle name="Normálna 2 4 2 3 2 2 2 2 6 2" xfId="33974"/>
    <cellStyle name="Normálna 2 4 2 3 2 2 2 2 7" xfId="10209"/>
    <cellStyle name="Normálna 2 4 2 3 2 2 2 2 7 2" xfId="33975"/>
    <cellStyle name="Normálna 2 4 2 3 2 2 2 2 8" xfId="33946"/>
    <cellStyle name="Normálna 2 4 2 3 2 2 2 3" xfId="10210"/>
    <cellStyle name="Normálna 2 4 2 3 2 2 2 3 2" xfId="10211"/>
    <cellStyle name="Normálna 2 4 2 3 2 2 2 3 2 2" xfId="10212"/>
    <cellStyle name="Normálna 2 4 2 3 2 2 2 3 2 2 2" xfId="10213"/>
    <cellStyle name="Normálna 2 4 2 3 2 2 2 3 2 2 2 2" xfId="33979"/>
    <cellStyle name="Normálna 2 4 2 3 2 2 2 3 2 2 3" xfId="10214"/>
    <cellStyle name="Normálna 2 4 2 3 2 2 2 3 2 2 3 2" xfId="33980"/>
    <cellStyle name="Normálna 2 4 2 3 2 2 2 3 2 2 4" xfId="33978"/>
    <cellStyle name="Normálna 2 4 2 3 2 2 2 3 2 3" xfId="10215"/>
    <cellStyle name="Normálna 2 4 2 3 2 2 2 3 2 3 2" xfId="33981"/>
    <cellStyle name="Normálna 2 4 2 3 2 2 2 3 2 4" xfId="10216"/>
    <cellStyle name="Normálna 2 4 2 3 2 2 2 3 2 4 2" xfId="33982"/>
    <cellStyle name="Normálna 2 4 2 3 2 2 2 3 2 5" xfId="33977"/>
    <cellStyle name="Normálna 2 4 2 3 2 2 2 3 3" xfId="10217"/>
    <cellStyle name="Normálna 2 4 2 3 2 2 2 3 3 2" xfId="10218"/>
    <cellStyle name="Normálna 2 4 2 3 2 2 2 3 3 2 2" xfId="33984"/>
    <cellStyle name="Normálna 2 4 2 3 2 2 2 3 3 3" xfId="10219"/>
    <cellStyle name="Normálna 2 4 2 3 2 2 2 3 3 3 2" xfId="33985"/>
    <cellStyle name="Normálna 2 4 2 3 2 2 2 3 3 4" xfId="33983"/>
    <cellStyle name="Normálna 2 4 2 3 2 2 2 3 4" xfId="10220"/>
    <cellStyle name="Normálna 2 4 2 3 2 2 2 3 4 2" xfId="33986"/>
    <cellStyle name="Normálna 2 4 2 3 2 2 2 3 5" xfId="10221"/>
    <cellStyle name="Normálna 2 4 2 3 2 2 2 3 5 2" xfId="33987"/>
    <cellStyle name="Normálna 2 4 2 3 2 2 2 3 6" xfId="33976"/>
    <cellStyle name="Normálna 2 4 2 3 2 2 2 4" xfId="10222"/>
    <cellStyle name="Normálna 2 4 2 3 2 2 2 4 2" xfId="10223"/>
    <cellStyle name="Normálna 2 4 2 3 2 2 2 4 2 2" xfId="10224"/>
    <cellStyle name="Normálna 2 4 2 3 2 2 2 4 2 2 2" xfId="33990"/>
    <cellStyle name="Normálna 2 4 2 3 2 2 2 4 2 3" xfId="10225"/>
    <cellStyle name="Normálna 2 4 2 3 2 2 2 4 2 3 2" xfId="33991"/>
    <cellStyle name="Normálna 2 4 2 3 2 2 2 4 2 4" xfId="33989"/>
    <cellStyle name="Normálna 2 4 2 3 2 2 2 4 3" xfId="10226"/>
    <cellStyle name="Normálna 2 4 2 3 2 2 2 4 3 2" xfId="33992"/>
    <cellStyle name="Normálna 2 4 2 3 2 2 2 4 4" xfId="10227"/>
    <cellStyle name="Normálna 2 4 2 3 2 2 2 4 4 2" xfId="33993"/>
    <cellStyle name="Normálna 2 4 2 3 2 2 2 4 5" xfId="33988"/>
    <cellStyle name="Normálna 2 4 2 3 2 2 2 5" xfId="10228"/>
    <cellStyle name="Normálna 2 4 2 3 2 2 2 5 2" xfId="10229"/>
    <cellStyle name="Normálna 2 4 2 3 2 2 2 5 2 2" xfId="10230"/>
    <cellStyle name="Normálna 2 4 2 3 2 2 2 5 2 2 2" xfId="33996"/>
    <cellStyle name="Normálna 2 4 2 3 2 2 2 5 2 3" xfId="10231"/>
    <cellStyle name="Normálna 2 4 2 3 2 2 2 5 2 3 2" xfId="33997"/>
    <cellStyle name="Normálna 2 4 2 3 2 2 2 5 2 4" xfId="33995"/>
    <cellStyle name="Normálna 2 4 2 3 2 2 2 5 3" xfId="10232"/>
    <cellStyle name="Normálna 2 4 2 3 2 2 2 5 3 2" xfId="33998"/>
    <cellStyle name="Normálna 2 4 2 3 2 2 2 5 4" xfId="10233"/>
    <cellStyle name="Normálna 2 4 2 3 2 2 2 5 4 2" xfId="33999"/>
    <cellStyle name="Normálna 2 4 2 3 2 2 2 5 5" xfId="33994"/>
    <cellStyle name="Normálna 2 4 2 3 2 2 2 6" xfId="10234"/>
    <cellStyle name="Normálna 2 4 2 3 2 2 2 6 2" xfId="10235"/>
    <cellStyle name="Normálna 2 4 2 3 2 2 2 6 2 2" xfId="34001"/>
    <cellStyle name="Normálna 2 4 2 3 2 2 2 6 3" xfId="10236"/>
    <cellStyle name="Normálna 2 4 2 3 2 2 2 6 3 2" xfId="34002"/>
    <cellStyle name="Normálna 2 4 2 3 2 2 2 6 4" xfId="34000"/>
    <cellStyle name="Normálna 2 4 2 3 2 2 2 7" xfId="10237"/>
    <cellStyle name="Normálna 2 4 2 3 2 2 2 7 2" xfId="34003"/>
    <cellStyle name="Normálna 2 4 2 3 2 2 2 8" xfId="10238"/>
    <cellStyle name="Normálna 2 4 2 3 2 2 2 8 2" xfId="34004"/>
    <cellStyle name="Normálna 2 4 2 3 2 2 2 9" xfId="33945"/>
    <cellStyle name="Normálna 2 4 2 3 2 2 3" xfId="10239"/>
    <cellStyle name="Normálna 2 4 2 3 2 2 3 2" xfId="10240"/>
    <cellStyle name="Normálna 2 4 2 3 2 2 3 2 2" xfId="10241"/>
    <cellStyle name="Normálna 2 4 2 3 2 2 3 2 2 2" xfId="10242"/>
    <cellStyle name="Normálna 2 4 2 3 2 2 3 2 2 2 2" xfId="10243"/>
    <cellStyle name="Normálna 2 4 2 3 2 2 3 2 2 2 2 2" xfId="34009"/>
    <cellStyle name="Normálna 2 4 2 3 2 2 3 2 2 2 3" xfId="10244"/>
    <cellStyle name="Normálna 2 4 2 3 2 2 3 2 2 2 3 2" xfId="34010"/>
    <cellStyle name="Normálna 2 4 2 3 2 2 3 2 2 2 4" xfId="34008"/>
    <cellStyle name="Normálna 2 4 2 3 2 2 3 2 2 3" xfId="10245"/>
    <cellStyle name="Normálna 2 4 2 3 2 2 3 2 2 3 2" xfId="34011"/>
    <cellStyle name="Normálna 2 4 2 3 2 2 3 2 2 4" xfId="10246"/>
    <cellStyle name="Normálna 2 4 2 3 2 2 3 2 2 4 2" xfId="34012"/>
    <cellStyle name="Normálna 2 4 2 3 2 2 3 2 2 5" xfId="34007"/>
    <cellStyle name="Normálna 2 4 2 3 2 2 3 2 3" xfId="10247"/>
    <cellStyle name="Normálna 2 4 2 3 2 2 3 2 3 2" xfId="10248"/>
    <cellStyle name="Normálna 2 4 2 3 2 2 3 2 3 2 2" xfId="34014"/>
    <cellStyle name="Normálna 2 4 2 3 2 2 3 2 3 3" xfId="10249"/>
    <cellStyle name="Normálna 2 4 2 3 2 2 3 2 3 3 2" xfId="34015"/>
    <cellStyle name="Normálna 2 4 2 3 2 2 3 2 3 4" xfId="34013"/>
    <cellStyle name="Normálna 2 4 2 3 2 2 3 2 4" xfId="10250"/>
    <cellStyle name="Normálna 2 4 2 3 2 2 3 2 4 2" xfId="34016"/>
    <cellStyle name="Normálna 2 4 2 3 2 2 3 2 5" xfId="10251"/>
    <cellStyle name="Normálna 2 4 2 3 2 2 3 2 5 2" xfId="34017"/>
    <cellStyle name="Normálna 2 4 2 3 2 2 3 2 6" xfId="34006"/>
    <cellStyle name="Normálna 2 4 2 3 2 2 3 3" xfId="10252"/>
    <cellStyle name="Normálna 2 4 2 3 2 2 3 3 2" xfId="10253"/>
    <cellStyle name="Normálna 2 4 2 3 2 2 3 3 2 2" xfId="10254"/>
    <cellStyle name="Normálna 2 4 2 3 2 2 3 3 2 2 2" xfId="34020"/>
    <cellStyle name="Normálna 2 4 2 3 2 2 3 3 2 3" xfId="10255"/>
    <cellStyle name="Normálna 2 4 2 3 2 2 3 3 2 3 2" xfId="34021"/>
    <cellStyle name="Normálna 2 4 2 3 2 2 3 3 2 4" xfId="34019"/>
    <cellStyle name="Normálna 2 4 2 3 2 2 3 3 3" xfId="10256"/>
    <cellStyle name="Normálna 2 4 2 3 2 2 3 3 3 2" xfId="34022"/>
    <cellStyle name="Normálna 2 4 2 3 2 2 3 3 4" xfId="10257"/>
    <cellStyle name="Normálna 2 4 2 3 2 2 3 3 4 2" xfId="34023"/>
    <cellStyle name="Normálna 2 4 2 3 2 2 3 3 5" xfId="34018"/>
    <cellStyle name="Normálna 2 4 2 3 2 2 3 4" xfId="10258"/>
    <cellStyle name="Normálna 2 4 2 3 2 2 3 4 2" xfId="10259"/>
    <cellStyle name="Normálna 2 4 2 3 2 2 3 4 2 2" xfId="10260"/>
    <cellStyle name="Normálna 2 4 2 3 2 2 3 4 2 2 2" xfId="34026"/>
    <cellStyle name="Normálna 2 4 2 3 2 2 3 4 2 3" xfId="10261"/>
    <cellStyle name="Normálna 2 4 2 3 2 2 3 4 2 3 2" xfId="34027"/>
    <cellStyle name="Normálna 2 4 2 3 2 2 3 4 2 4" xfId="34025"/>
    <cellStyle name="Normálna 2 4 2 3 2 2 3 4 3" xfId="10262"/>
    <cellStyle name="Normálna 2 4 2 3 2 2 3 4 3 2" xfId="34028"/>
    <cellStyle name="Normálna 2 4 2 3 2 2 3 4 4" xfId="10263"/>
    <cellStyle name="Normálna 2 4 2 3 2 2 3 4 4 2" xfId="34029"/>
    <cellStyle name="Normálna 2 4 2 3 2 2 3 4 5" xfId="34024"/>
    <cellStyle name="Normálna 2 4 2 3 2 2 3 5" xfId="10264"/>
    <cellStyle name="Normálna 2 4 2 3 2 2 3 5 2" xfId="10265"/>
    <cellStyle name="Normálna 2 4 2 3 2 2 3 5 2 2" xfId="34031"/>
    <cellStyle name="Normálna 2 4 2 3 2 2 3 5 3" xfId="10266"/>
    <cellStyle name="Normálna 2 4 2 3 2 2 3 5 3 2" xfId="34032"/>
    <cellStyle name="Normálna 2 4 2 3 2 2 3 5 4" xfId="34030"/>
    <cellStyle name="Normálna 2 4 2 3 2 2 3 6" xfId="10267"/>
    <cellStyle name="Normálna 2 4 2 3 2 2 3 6 2" xfId="34033"/>
    <cellStyle name="Normálna 2 4 2 3 2 2 3 7" xfId="10268"/>
    <cellStyle name="Normálna 2 4 2 3 2 2 3 7 2" xfId="34034"/>
    <cellStyle name="Normálna 2 4 2 3 2 2 3 8" xfId="34005"/>
    <cellStyle name="Normálna 2 4 2 3 2 2 4" xfId="10269"/>
    <cellStyle name="Normálna 2 4 2 3 2 2 4 2" xfId="10270"/>
    <cellStyle name="Normálna 2 4 2 3 2 2 4 2 2" xfId="10271"/>
    <cellStyle name="Normálna 2 4 2 3 2 2 4 2 2 2" xfId="10272"/>
    <cellStyle name="Normálna 2 4 2 3 2 2 4 2 2 2 2" xfId="34038"/>
    <cellStyle name="Normálna 2 4 2 3 2 2 4 2 2 3" xfId="10273"/>
    <cellStyle name="Normálna 2 4 2 3 2 2 4 2 2 3 2" xfId="34039"/>
    <cellStyle name="Normálna 2 4 2 3 2 2 4 2 2 4" xfId="34037"/>
    <cellStyle name="Normálna 2 4 2 3 2 2 4 2 3" xfId="10274"/>
    <cellStyle name="Normálna 2 4 2 3 2 2 4 2 3 2" xfId="34040"/>
    <cellStyle name="Normálna 2 4 2 3 2 2 4 2 4" xfId="10275"/>
    <cellStyle name="Normálna 2 4 2 3 2 2 4 2 4 2" xfId="34041"/>
    <cellStyle name="Normálna 2 4 2 3 2 2 4 2 5" xfId="34036"/>
    <cellStyle name="Normálna 2 4 2 3 2 2 4 3" xfId="10276"/>
    <cellStyle name="Normálna 2 4 2 3 2 2 4 3 2" xfId="10277"/>
    <cellStyle name="Normálna 2 4 2 3 2 2 4 3 2 2" xfId="34043"/>
    <cellStyle name="Normálna 2 4 2 3 2 2 4 3 3" xfId="10278"/>
    <cellStyle name="Normálna 2 4 2 3 2 2 4 3 3 2" xfId="34044"/>
    <cellStyle name="Normálna 2 4 2 3 2 2 4 3 4" xfId="34042"/>
    <cellStyle name="Normálna 2 4 2 3 2 2 4 4" xfId="10279"/>
    <cellStyle name="Normálna 2 4 2 3 2 2 4 4 2" xfId="34045"/>
    <cellStyle name="Normálna 2 4 2 3 2 2 4 5" xfId="10280"/>
    <cellStyle name="Normálna 2 4 2 3 2 2 4 5 2" xfId="34046"/>
    <cellStyle name="Normálna 2 4 2 3 2 2 4 6" xfId="34035"/>
    <cellStyle name="Normálna 2 4 2 3 2 2 5" xfId="10281"/>
    <cellStyle name="Normálna 2 4 2 3 2 2 5 2" xfId="10282"/>
    <cellStyle name="Normálna 2 4 2 3 2 2 5 2 2" xfId="10283"/>
    <cellStyle name="Normálna 2 4 2 3 2 2 5 2 2 2" xfId="34049"/>
    <cellStyle name="Normálna 2 4 2 3 2 2 5 2 3" xfId="10284"/>
    <cellStyle name="Normálna 2 4 2 3 2 2 5 2 3 2" xfId="34050"/>
    <cellStyle name="Normálna 2 4 2 3 2 2 5 2 4" xfId="34048"/>
    <cellStyle name="Normálna 2 4 2 3 2 2 5 3" xfId="10285"/>
    <cellStyle name="Normálna 2 4 2 3 2 2 5 3 2" xfId="34051"/>
    <cellStyle name="Normálna 2 4 2 3 2 2 5 4" xfId="10286"/>
    <cellStyle name="Normálna 2 4 2 3 2 2 5 4 2" xfId="34052"/>
    <cellStyle name="Normálna 2 4 2 3 2 2 5 5" xfId="34047"/>
    <cellStyle name="Normálna 2 4 2 3 2 2 6" xfId="10287"/>
    <cellStyle name="Normálna 2 4 2 3 2 2 6 2" xfId="10288"/>
    <cellStyle name="Normálna 2 4 2 3 2 2 6 2 2" xfId="10289"/>
    <cellStyle name="Normálna 2 4 2 3 2 2 6 2 2 2" xfId="34055"/>
    <cellStyle name="Normálna 2 4 2 3 2 2 6 2 3" xfId="10290"/>
    <cellStyle name="Normálna 2 4 2 3 2 2 6 2 3 2" xfId="34056"/>
    <cellStyle name="Normálna 2 4 2 3 2 2 6 2 4" xfId="34054"/>
    <cellStyle name="Normálna 2 4 2 3 2 2 6 3" xfId="10291"/>
    <cellStyle name="Normálna 2 4 2 3 2 2 6 3 2" xfId="34057"/>
    <cellStyle name="Normálna 2 4 2 3 2 2 6 4" xfId="10292"/>
    <cellStyle name="Normálna 2 4 2 3 2 2 6 4 2" xfId="34058"/>
    <cellStyle name="Normálna 2 4 2 3 2 2 6 5" xfId="34053"/>
    <cellStyle name="Normálna 2 4 2 3 2 2 7" xfId="10293"/>
    <cellStyle name="Normálna 2 4 2 3 2 2 7 2" xfId="10294"/>
    <cellStyle name="Normálna 2 4 2 3 2 2 7 2 2" xfId="34060"/>
    <cellStyle name="Normálna 2 4 2 3 2 2 7 3" xfId="10295"/>
    <cellStyle name="Normálna 2 4 2 3 2 2 7 3 2" xfId="34061"/>
    <cellStyle name="Normálna 2 4 2 3 2 2 7 4" xfId="34059"/>
    <cellStyle name="Normálna 2 4 2 3 2 2 8" xfId="10296"/>
    <cellStyle name="Normálna 2 4 2 3 2 2 8 2" xfId="34062"/>
    <cellStyle name="Normálna 2 4 2 3 2 2 9" xfId="10297"/>
    <cellStyle name="Normálna 2 4 2 3 2 2 9 2" xfId="34063"/>
    <cellStyle name="Normálna 2 4 2 3 2 3" xfId="10298"/>
    <cellStyle name="Normálna 2 4 2 3 2 3 2" xfId="10299"/>
    <cellStyle name="Normálna 2 4 2 3 2 3 2 2" xfId="10300"/>
    <cellStyle name="Normálna 2 4 2 3 2 3 2 2 2" xfId="10301"/>
    <cellStyle name="Normálna 2 4 2 3 2 3 2 2 2 2" xfId="10302"/>
    <cellStyle name="Normálna 2 4 2 3 2 3 2 2 2 2 2" xfId="10303"/>
    <cellStyle name="Normálna 2 4 2 3 2 3 2 2 2 2 2 2" xfId="34069"/>
    <cellStyle name="Normálna 2 4 2 3 2 3 2 2 2 2 3" xfId="10304"/>
    <cellStyle name="Normálna 2 4 2 3 2 3 2 2 2 2 3 2" xfId="34070"/>
    <cellStyle name="Normálna 2 4 2 3 2 3 2 2 2 2 4" xfId="34068"/>
    <cellStyle name="Normálna 2 4 2 3 2 3 2 2 2 3" xfId="10305"/>
    <cellStyle name="Normálna 2 4 2 3 2 3 2 2 2 3 2" xfId="34071"/>
    <cellStyle name="Normálna 2 4 2 3 2 3 2 2 2 4" xfId="10306"/>
    <cellStyle name="Normálna 2 4 2 3 2 3 2 2 2 4 2" xfId="34072"/>
    <cellStyle name="Normálna 2 4 2 3 2 3 2 2 2 5" xfId="34067"/>
    <cellStyle name="Normálna 2 4 2 3 2 3 2 2 3" xfId="10307"/>
    <cellStyle name="Normálna 2 4 2 3 2 3 2 2 3 2" xfId="10308"/>
    <cellStyle name="Normálna 2 4 2 3 2 3 2 2 3 2 2" xfId="34074"/>
    <cellStyle name="Normálna 2 4 2 3 2 3 2 2 3 3" xfId="10309"/>
    <cellStyle name="Normálna 2 4 2 3 2 3 2 2 3 3 2" xfId="34075"/>
    <cellStyle name="Normálna 2 4 2 3 2 3 2 2 3 4" xfId="34073"/>
    <cellStyle name="Normálna 2 4 2 3 2 3 2 2 4" xfId="10310"/>
    <cellStyle name="Normálna 2 4 2 3 2 3 2 2 4 2" xfId="34076"/>
    <cellStyle name="Normálna 2 4 2 3 2 3 2 2 5" xfId="10311"/>
    <cellStyle name="Normálna 2 4 2 3 2 3 2 2 5 2" xfId="34077"/>
    <cellStyle name="Normálna 2 4 2 3 2 3 2 2 6" xfId="34066"/>
    <cellStyle name="Normálna 2 4 2 3 2 3 2 3" xfId="10312"/>
    <cellStyle name="Normálna 2 4 2 3 2 3 2 3 2" xfId="10313"/>
    <cellStyle name="Normálna 2 4 2 3 2 3 2 3 2 2" xfId="10314"/>
    <cellStyle name="Normálna 2 4 2 3 2 3 2 3 2 2 2" xfId="34080"/>
    <cellStyle name="Normálna 2 4 2 3 2 3 2 3 2 3" xfId="10315"/>
    <cellStyle name="Normálna 2 4 2 3 2 3 2 3 2 3 2" xfId="34081"/>
    <cellStyle name="Normálna 2 4 2 3 2 3 2 3 2 4" xfId="34079"/>
    <cellStyle name="Normálna 2 4 2 3 2 3 2 3 3" xfId="10316"/>
    <cellStyle name="Normálna 2 4 2 3 2 3 2 3 3 2" xfId="34082"/>
    <cellStyle name="Normálna 2 4 2 3 2 3 2 3 4" xfId="10317"/>
    <cellStyle name="Normálna 2 4 2 3 2 3 2 3 4 2" xfId="34083"/>
    <cellStyle name="Normálna 2 4 2 3 2 3 2 3 5" xfId="34078"/>
    <cellStyle name="Normálna 2 4 2 3 2 3 2 4" xfId="10318"/>
    <cellStyle name="Normálna 2 4 2 3 2 3 2 4 2" xfId="10319"/>
    <cellStyle name="Normálna 2 4 2 3 2 3 2 4 2 2" xfId="10320"/>
    <cellStyle name="Normálna 2 4 2 3 2 3 2 4 2 2 2" xfId="34086"/>
    <cellStyle name="Normálna 2 4 2 3 2 3 2 4 2 3" xfId="10321"/>
    <cellStyle name="Normálna 2 4 2 3 2 3 2 4 2 3 2" xfId="34087"/>
    <cellStyle name="Normálna 2 4 2 3 2 3 2 4 2 4" xfId="34085"/>
    <cellStyle name="Normálna 2 4 2 3 2 3 2 4 3" xfId="10322"/>
    <cellStyle name="Normálna 2 4 2 3 2 3 2 4 3 2" xfId="34088"/>
    <cellStyle name="Normálna 2 4 2 3 2 3 2 4 4" xfId="10323"/>
    <cellStyle name="Normálna 2 4 2 3 2 3 2 4 4 2" xfId="34089"/>
    <cellStyle name="Normálna 2 4 2 3 2 3 2 4 5" xfId="34084"/>
    <cellStyle name="Normálna 2 4 2 3 2 3 2 5" xfId="10324"/>
    <cellStyle name="Normálna 2 4 2 3 2 3 2 5 2" xfId="10325"/>
    <cellStyle name="Normálna 2 4 2 3 2 3 2 5 2 2" xfId="34091"/>
    <cellStyle name="Normálna 2 4 2 3 2 3 2 5 3" xfId="10326"/>
    <cellStyle name="Normálna 2 4 2 3 2 3 2 5 3 2" xfId="34092"/>
    <cellStyle name="Normálna 2 4 2 3 2 3 2 5 4" xfId="34090"/>
    <cellStyle name="Normálna 2 4 2 3 2 3 2 6" xfId="10327"/>
    <cellStyle name="Normálna 2 4 2 3 2 3 2 6 2" xfId="34093"/>
    <cellStyle name="Normálna 2 4 2 3 2 3 2 7" xfId="10328"/>
    <cellStyle name="Normálna 2 4 2 3 2 3 2 7 2" xfId="34094"/>
    <cellStyle name="Normálna 2 4 2 3 2 3 2 8" xfId="34065"/>
    <cellStyle name="Normálna 2 4 2 3 2 3 3" xfId="10329"/>
    <cellStyle name="Normálna 2 4 2 3 2 3 3 2" xfId="10330"/>
    <cellStyle name="Normálna 2 4 2 3 2 3 3 2 2" xfId="10331"/>
    <cellStyle name="Normálna 2 4 2 3 2 3 3 2 2 2" xfId="10332"/>
    <cellStyle name="Normálna 2 4 2 3 2 3 3 2 2 2 2" xfId="34098"/>
    <cellStyle name="Normálna 2 4 2 3 2 3 3 2 2 3" xfId="10333"/>
    <cellStyle name="Normálna 2 4 2 3 2 3 3 2 2 3 2" xfId="34099"/>
    <cellStyle name="Normálna 2 4 2 3 2 3 3 2 2 4" xfId="34097"/>
    <cellStyle name="Normálna 2 4 2 3 2 3 3 2 3" xfId="10334"/>
    <cellStyle name="Normálna 2 4 2 3 2 3 3 2 3 2" xfId="34100"/>
    <cellStyle name="Normálna 2 4 2 3 2 3 3 2 4" xfId="10335"/>
    <cellStyle name="Normálna 2 4 2 3 2 3 3 2 4 2" xfId="34101"/>
    <cellStyle name="Normálna 2 4 2 3 2 3 3 2 5" xfId="34096"/>
    <cellStyle name="Normálna 2 4 2 3 2 3 3 3" xfId="10336"/>
    <cellStyle name="Normálna 2 4 2 3 2 3 3 3 2" xfId="10337"/>
    <cellStyle name="Normálna 2 4 2 3 2 3 3 3 2 2" xfId="34103"/>
    <cellStyle name="Normálna 2 4 2 3 2 3 3 3 3" xfId="10338"/>
    <cellStyle name="Normálna 2 4 2 3 2 3 3 3 3 2" xfId="34104"/>
    <cellStyle name="Normálna 2 4 2 3 2 3 3 3 4" xfId="34102"/>
    <cellStyle name="Normálna 2 4 2 3 2 3 3 4" xfId="10339"/>
    <cellStyle name="Normálna 2 4 2 3 2 3 3 4 2" xfId="34105"/>
    <cellStyle name="Normálna 2 4 2 3 2 3 3 5" xfId="10340"/>
    <cellStyle name="Normálna 2 4 2 3 2 3 3 5 2" xfId="34106"/>
    <cellStyle name="Normálna 2 4 2 3 2 3 3 6" xfId="34095"/>
    <cellStyle name="Normálna 2 4 2 3 2 3 4" xfId="10341"/>
    <cellStyle name="Normálna 2 4 2 3 2 3 4 2" xfId="10342"/>
    <cellStyle name="Normálna 2 4 2 3 2 3 4 2 2" xfId="10343"/>
    <cellStyle name="Normálna 2 4 2 3 2 3 4 2 2 2" xfId="34109"/>
    <cellStyle name="Normálna 2 4 2 3 2 3 4 2 3" xfId="10344"/>
    <cellStyle name="Normálna 2 4 2 3 2 3 4 2 3 2" xfId="34110"/>
    <cellStyle name="Normálna 2 4 2 3 2 3 4 2 4" xfId="34108"/>
    <cellStyle name="Normálna 2 4 2 3 2 3 4 3" xfId="10345"/>
    <cellStyle name="Normálna 2 4 2 3 2 3 4 3 2" xfId="34111"/>
    <cellStyle name="Normálna 2 4 2 3 2 3 4 4" xfId="10346"/>
    <cellStyle name="Normálna 2 4 2 3 2 3 4 4 2" xfId="34112"/>
    <cellStyle name="Normálna 2 4 2 3 2 3 4 5" xfId="34107"/>
    <cellStyle name="Normálna 2 4 2 3 2 3 5" xfId="10347"/>
    <cellStyle name="Normálna 2 4 2 3 2 3 5 2" xfId="10348"/>
    <cellStyle name="Normálna 2 4 2 3 2 3 5 2 2" xfId="10349"/>
    <cellStyle name="Normálna 2 4 2 3 2 3 5 2 2 2" xfId="34115"/>
    <cellStyle name="Normálna 2 4 2 3 2 3 5 2 3" xfId="10350"/>
    <cellStyle name="Normálna 2 4 2 3 2 3 5 2 3 2" xfId="34116"/>
    <cellStyle name="Normálna 2 4 2 3 2 3 5 2 4" xfId="34114"/>
    <cellStyle name="Normálna 2 4 2 3 2 3 5 3" xfId="10351"/>
    <cellStyle name="Normálna 2 4 2 3 2 3 5 3 2" xfId="34117"/>
    <cellStyle name="Normálna 2 4 2 3 2 3 5 4" xfId="10352"/>
    <cellStyle name="Normálna 2 4 2 3 2 3 5 4 2" xfId="34118"/>
    <cellStyle name="Normálna 2 4 2 3 2 3 5 5" xfId="34113"/>
    <cellStyle name="Normálna 2 4 2 3 2 3 6" xfId="10353"/>
    <cellStyle name="Normálna 2 4 2 3 2 3 6 2" xfId="10354"/>
    <cellStyle name="Normálna 2 4 2 3 2 3 6 2 2" xfId="34120"/>
    <cellStyle name="Normálna 2 4 2 3 2 3 6 3" xfId="10355"/>
    <cellStyle name="Normálna 2 4 2 3 2 3 6 3 2" xfId="34121"/>
    <cellStyle name="Normálna 2 4 2 3 2 3 6 4" xfId="34119"/>
    <cellStyle name="Normálna 2 4 2 3 2 3 7" xfId="10356"/>
    <cellStyle name="Normálna 2 4 2 3 2 3 7 2" xfId="34122"/>
    <cellStyle name="Normálna 2 4 2 3 2 3 8" xfId="10357"/>
    <cellStyle name="Normálna 2 4 2 3 2 3 8 2" xfId="34123"/>
    <cellStyle name="Normálna 2 4 2 3 2 3 9" xfId="34064"/>
    <cellStyle name="Normálna 2 4 2 3 2 4" xfId="10358"/>
    <cellStyle name="Normálna 2 4 2 3 2 4 2" xfId="10359"/>
    <cellStyle name="Normálna 2 4 2 3 2 4 2 2" xfId="10360"/>
    <cellStyle name="Normálna 2 4 2 3 2 4 2 2 2" xfId="10361"/>
    <cellStyle name="Normálna 2 4 2 3 2 4 2 2 2 2" xfId="10362"/>
    <cellStyle name="Normálna 2 4 2 3 2 4 2 2 2 2 2" xfId="34128"/>
    <cellStyle name="Normálna 2 4 2 3 2 4 2 2 2 3" xfId="10363"/>
    <cellStyle name="Normálna 2 4 2 3 2 4 2 2 2 3 2" xfId="34129"/>
    <cellStyle name="Normálna 2 4 2 3 2 4 2 2 2 4" xfId="34127"/>
    <cellStyle name="Normálna 2 4 2 3 2 4 2 2 3" xfId="10364"/>
    <cellStyle name="Normálna 2 4 2 3 2 4 2 2 3 2" xfId="34130"/>
    <cellStyle name="Normálna 2 4 2 3 2 4 2 2 4" xfId="10365"/>
    <cellStyle name="Normálna 2 4 2 3 2 4 2 2 4 2" xfId="34131"/>
    <cellStyle name="Normálna 2 4 2 3 2 4 2 2 5" xfId="34126"/>
    <cellStyle name="Normálna 2 4 2 3 2 4 2 3" xfId="10366"/>
    <cellStyle name="Normálna 2 4 2 3 2 4 2 3 2" xfId="10367"/>
    <cellStyle name="Normálna 2 4 2 3 2 4 2 3 2 2" xfId="34133"/>
    <cellStyle name="Normálna 2 4 2 3 2 4 2 3 3" xfId="10368"/>
    <cellStyle name="Normálna 2 4 2 3 2 4 2 3 3 2" xfId="34134"/>
    <cellStyle name="Normálna 2 4 2 3 2 4 2 3 4" xfId="34132"/>
    <cellStyle name="Normálna 2 4 2 3 2 4 2 4" xfId="10369"/>
    <cellStyle name="Normálna 2 4 2 3 2 4 2 4 2" xfId="34135"/>
    <cellStyle name="Normálna 2 4 2 3 2 4 2 5" xfId="10370"/>
    <cellStyle name="Normálna 2 4 2 3 2 4 2 5 2" xfId="34136"/>
    <cellStyle name="Normálna 2 4 2 3 2 4 2 6" xfId="34125"/>
    <cellStyle name="Normálna 2 4 2 3 2 4 3" xfId="10371"/>
    <cellStyle name="Normálna 2 4 2 3 2 4 3 2" xfId="10372"/>
    <cellStyle name="Normálna 2 4 2 3 2 4 3 2 2" xfId="10373"/>
    <cellStyle name="Normálna 2 4 2 3 2 4 3 2 2 2" xfId="34139"/>
    <cellStyle name="Normálna 2 4 2 3 2 4 3 2 3" xfId="10374"/>
    <cellStyle name="Normálna 2 4 2 3 2 4 3 2 3 2" xfId="34140"/>
    <cellStyle name="Normálna 2 4 2 3 2 4 3 2 4" xfId="34138"/>
    <cellStyle name="Normálna 2 4 2 3 2 4 3 3" xfId="10375"/>
    <cellStyle name="Normálna 2 4 2 3 2 4 3 3 2" xfId="34141"/>
    <cellStyle name="Normálna 2 4 2 3 2 4 3 4" xfId="10376"/>
    <cellStyle name="Normálna 2 4 2 3 2 4 3 4 2" xfId="34142"/>
    <cellStyle name="Normálna 2 4 2 3 2 4 3 5" xfId="34137"/>
    <cellStyle name="Normálna 2 4 2 3 2 4 4" xfId="10377"/>
    <cellStyle name="Normálna 2 4 2 3 2 4 4 2" xfId="10378"/>
    <cellStyle name="Normálna 2 4 2 3 2 4 4 2 2" xfId="10379"/>
    <cellStyle name="Normálna 2 4 2 3 2 4 4 2 2 2" xfId="34145"/>
    <cellStyle name="Normálna 2 4 2 3 2 4 4 2 3" xfId="10380"/>
    <cellStyle name="Normálna 2 4 2 3 2 4 4 2 3 2" xfId="34146"/>
    <cellStyle name="Normálna 2 4 2 3 2 4 4 2 4" xfId="34144"/>
    <cellStyle name="Normálna 2 4 2 3 2 4 4 3" xfId="10381"/>
    <cellStyle name="Normálna 2 4 2 3 2 4 4 3 2" xfId="34147"/>
    <cellStyle name="Normálna 2 4 2 3 2 4 4 4" xfId="10382"/>
    <cellStyle name="Normálna 2 4 2 3 2 4 4 4 2" xfId="34148"/>
    <cellStyle name="Normálna 2 4 2 3 2 4 4 5" xfId="34143"/>
    <cellStyle name="Normálna 2 4 2 3 2 4 5" xfId="10383"/>
    <cellStyle name="Normálna 2 4 2 3 2 4 5 2" xfId="10384"/>
    <cellStyle name="Normálna 2 4 2 3 2 4 5 2 2" xfId="34150"/>
    <cellStyle name="Normálna 2 4 2 3 2 4 5 3" xfId="10385"/>
    <cellStyle name="Normálna 2 4 2 3 2 4 5 3 2" xfId="34151"/>
    <cellStyle name="Normálna 2 4 2 3 2 4 5 4" xfId="34149"/>
    <cellStyle name="Normálna 2 4 2 3 2 4 6" xfId="10386"/>
    <cellStyle name="Normálna 2 4 2 3 2 4 6 2" xfId="34152"/>
    <cellStyle name="Normálna 2 4 2 3 2 4 7" xfId="10387"/>
    <cellStyle name="Normálna 2 4 2 3 2 4 7 2" xfId="34153"/>
    <cellStyle name="Normálna 2 4 2 3 2 4 8" xfId="34124"/>
    <cellStyle name="Normálna 2 4 2 3 2 5" xfId="10388"/>
    <cellStyle name="Normálna 2 4 2 3 2 5 2" xfId="10389"/>
    <cellStyle name="Normálna 2 4 2 3 2 5 2 2" xfId="10390"/>
    <cellStyle name="Normálna 2 4 2 3 2 5 2 2 2" xfId="10391"/>
    <cellStyle name="Normálna 2 4 2 3 2 5 2 2 2 2" xfId="34157"/>
    <cellStyle name="Normálna 2 4 2 3 2 5 2 2 3" xfId="10392"/>
    <cellStyle name="Normálna 2 4 2 3 2 5 2 2 3 2" xfId="34158"/>
    <cellStyle name="Normálna 2 4 2 3 2 5 2 2 4" xfId="34156"/>
    <cellStyle name="Normálna 2 4 2 3 2 5 2 3" xfId="10393"/>
    <cellStyle name="Normálna 2 4 2 3 2 5 2 3 2" xfId="34159"/>
    <cellStyle name="Normálna 2 4 2 3 2 5 2 4" xfId="10394"/>
    <cellStyle name="Normálna 2 4 2 3 2 5 2 4 2" xfId="34160"/>
    <cellStyle name="Normálna 2 4 2 3 2 5 2 5" xfId="34155"/>
    <cellStyle name="Normálna 2 4 2 3 2 5 3" xfId="10395"/>
    <cellStyle name="Normálna 2 4 2 3 2 5 3 2" xfId="10396"/>
    <cellStyle name="Normálna 2 4 2 3 2 5 3 2 2" xfId="34162"/>
    <cellStyle name="Normálna 2 4 2 3 2 5 3 3" xfId="10397"/>
    <cellStyle name="Normálna 2 4 2 3 2 5 3 3 2" xfId="34163"/>
    <cellStyle name="Normálna 2 4 2 3 2 5 3 4" xfId="34161"/>
    <cellStyle name="Normálna 2 4 2 3 2 5 4" xfId="10398"/>
    <cellStyle name="Normálna 2 4 2 3 2 5 4 2" xfId="34164"/>
    <cellStyle name="Normálna 2 4 2 3 2 5 5" xfId="10399"/>
    <cellStyle name="Normálna 2 4 2 3 2 5 5 2" xfId="34165"/>
    <cellStyle name="Normálna 2 4 2 3 2 5 6" xfId="34154"/>
    <cellStyle name="Normálna 2 4 2 3 2 6" xfId="10400"/>
    <cellStyle name="Normálna 2 4 2 3 2 6 2" xfId="10401"/>
    <cellStyle name="Normálna 2 4 2 3 2 6 2 2" xfId="10402"/>
    <cellStyle name="Normálna 2 4 2 3 2 6 2 2 2" xfId="34168"/>
    <cellStyle name="Normálna 2 4 2 3 2 6 2 3" xfId="10403"/>
    <cellStyle name="Normálna 2 4 2 3 2 6 2 3 2" xfId="34169"/>
    <cellStyle name="Normálna 2 4 2 3 2 6 2 4" xfId="34167"/>
    <cellStyle name="Normálna 2 4 2 3 2 6 3" xfId="10404"/>
    <cellStyle name="Normálna 2 4 2 3 2 6 3 2" xfId="34170"/>
    <cellStyle name="Normálna 2 4 2 3 2 6 4" xfId="10405"/>
    <cellStyle name="Normálna 2 4 2 3 2 6 4 2" xfId="34171"/>
    <cellStyle name="Normálna 2 4 2 3 2 6 5" xfId="34166"/>
    <cellStyle name="Normálna 2 4 2 3 2 7" xfId="10406"/>
    <cellStyle name="Normálna 2 4 2 3 2 7 2" xfId="10407"/>
    <cellStyle name="Normálna 2 4 2 3 2 7 2 2" xfId="10408"/>
    <cellStyle name="Normálna 2 4 2 3 2 7 2 2 2" xfId="34174"/>
    <cellStyle name="Normálna 2 4 2 3 2 7 2 3" xfId="10409"/>
    <cellStyle name="Normálna 2 4 2 3 2 7 2 3 2" xfId="34175"/>
    <cellStyle name="Normálna 2 4 2 3 2 7 2 4" xfId="34173"/>
    <cellStyle name="Normálna 2 4 2 3 2 7 3" xfId="10410"/>
    <cellStyle name="Normálna 2 4 2 3 2 7 3 2" xfId="34176"/>
    <cellStyle name="Normálna 2 4 2 3 2 7 4" xfId="10411"/>
    <cellStyle name="Normálna 2 4 2 3 2 7 4 2" xfId="34177"/>
    <cellStyle name="Normálna 2 4 2 3 2 7 5" xfId="34172"/>
    <cellStyle name="Normálna 2 4 2 3 2 8" xfId="10412"/>
    <cellStyle name="Normálna 2 4 2 3 2 8 2" xfId="10413"/>
    <cellStyle name="Normálna 2 4 2 3 2 8 2 2" xfId="34179"/>
    <cellStyle name="Normálna 2 4 2 3 2 8 3" xfId="10414"/>
    <cellStyle name="Normálna 2 4 2 3 2 8 3 2" xfId="34180"/>
    <cellStyle name="Normálna 2 4 2 3 2 8 4" xfId="34178"/>
    <cellStyle name="Normálna 2 4 2 3 2 9" xfId="10415"/>
    <cellStyle name="Normálna 2 4 2 3 2 9 2" xfId="34181"/>
    <cellStyle name="Normálna 2 4 2 3 3" xfId="10416"/>
    <cellStyle name="Normálna 2 4 2 3 3 10" xfId="34182"/>
    <cellStyle name="Normálna 2 4 2 3 3 2" xfId="10417"/>
    <cellStyle name="Normálna 2 4 2 3 3 2 2" xfId="10418"/>
    <cellStyle name="Normálna 2 4 2 3 3 2 2 2" xfId="10419"/>
    <cellStyle name="Normálna 2 4 2 3 3 2 2 2 2" xfId="10420"/>
    <cellStyle name="Normálna 2 4 2 3 3 2 2 2 2 2" xfId="10421"/>
    <cellStyle name="Normálna 2 4 2 3 3 2 2 2 2 2 2" xfId="10422"/>
    <cellStyle name="Normálna 2 4 2 3 3 2 2 2 2 2 2 2" xfId="34188"/>
    <cellStyle name="Normálna 2 4 2 3 3 2 2 2 2 2 3" xfId="10423"/>
    <cellStyle name="Normálna 2 4 2 3 3 2 2 2 2 2 3 2" xfId="34189"/>
    <cellStyle name="Normálna 2 4 2 3 3 2 2 2 2 2 4" xfId="34187"/>
    <cellStyle name="Normálna 2 4 2 3 3 2 2 2 2 3" xfId="10424"/>
    <cellStyle name="Normálna 2 4 2 3 3 2 2 2 2 3 2" xfId="34190"/>
    <cellStyle name="Normálna 2 4 2 3 3 2 2 2 2 4" xfId="10425"/>
    <cellStyle name="Normálna 2 4 2 3 3 2 2 2 2 4 2" xfId="34191"/>
    <cellStyle name="Normálna 2 4 2 3 3 2 2 2 2 5" xfId="34186"/>
    <cellStyle name="Normálna 2 4 2 3 3 2 2 2 3" xfId="10426"/>
    <cellStyle name="Normálna 2 4 2 3 3 2 2 2 3 2" xfId="10427"/>
    <cellStyle name="Normálna 2 4 2 3 3 2 2 2 3 2 2" xfId="34193"/>
    <cellStyle name="Normálna 2 4 2 3 3 2 2 2 3 3" xfId="10428"/>
    <cellStyle name="Normálna 2 4 2 3 3 2 2 2 3 3 2" xfId="34194"/>
    <cellStyle name="Normálna 2 4 2 3 3 2 2 2 3 4" xfId="34192"/>
    <cellStyle name="Normálna 2 4 2 3 3 2 2 2 4" xfId="10429"/>
    <cellStyle name="Normálna 2 4 2 3 3 2 2 2 4 2" xfId="34195"/>
    <cellStyle name="Normálna 2 4 2 3 3 2 2 2 5" xfId="10430"/>
    <cellStyle name="Normálna 2 4 2 3 3 2 2 2 5 2" xfId="34196"/>
    <cellStyle name="Normálna 2 4 2 3 3 2 2 2 6" xfId="34185"/>
    <cellStyle name="Normálna 2 4 2 3 3 2 2 3" xfId="10431"/>
    <cellStyle name="Normálna 2 4 2 3 3 2 2 3 2" xfId="10432"/>
    <cellStyle name="Normálna 2 4 2 3 3 2 2 3 2 2" xfId="10433"/>
    <cellStyle name="Normálna 2 4 2 3 3 2 2 3 2 2 2" xfId="34199"/>
    <cellStyle name="Normálna 2 4 2 3 3 2 2 3 2 3" xfId="10434"/>
    <cellStyle name="Normálna 2 4 2 3 3 2 2 3 2 3 2" xfId="34200"/>
    <cellStyle name="Normálna 2 4 2 3 3 2 2 3 2 4" xfId="34198"/>
    <cellStyle name="Normálna 2 4 2 3 3 2 2 3 3" xfId="10435"/>
    <cellStyle name="Normálna 2 4 2 3 3 2 2 3 3 2" xfId="34201"/>
    <cellStyle name="Normálna 2 4 2 3 3 2 2 3 4" xfId="10436"/>
    <cellStyle name="Normálna 2 4 2 3 3 2 2 3 4 2" xfId="34202"/>
    <cellStyle name="Normálna 2 4 2 3 3 2 2 3 5" xfId="34197"/>
    <cellStyle name="Normálna 2 4 2 3 3 2 2 4" xfId="10437"/>
    <cellStyle name="Normálna 2 4 2 3 3 2 2 4 2" xfId="10438"/>
    <cellStyle name="Normálna 2 4 2 3 3 2 2 4 2 2" xfId="10439"/>
    <cellStyle name="Normálna 2 4 2 3 3 2 2 4 2 2 2" xfId="34205"/>
    <cellStyle name="Normálna 2 4 2 3 3 2 2 4 2 3" xfId="10440"/>
    <cellStyle name="Normálna 2 4 2 3 3 2 2 4 2 3 2" xfId="34206"/>
    <cellStyle name="Normálna 2 4 2 3 3 2 2 4 2 4" xfId="34204"/>
    <cellStyle name="Normálna 2 4 2 3 3 2 2 4 3" xfId="10441"/>
    <cellStyle name="Normálna 2 4 2 3 3 2 2 4 3 2" xfId="34207"/>
    <cellStyle name="Normálna 2 4 2 3 3 2 2 4 4" xfId="10442"/>
    <cellStyle name="Normálna 2 4 2 3 3 2 2 4 4 2" xfId="34208"/>
    <cellStyle name="Normálna 2 4 2 3 3 2 2 4 5" xfId="34203"/>
    <cellStyle name="Normálna 2 4 2 3 3 2 2 5" xfId="10443"/>
    <cellStyle name="Normálna 2 4 2 3 3 2 2 5 2" xfId="10444"/>
    <cellStyle name="Normálna 2 4 2 3 3 2 2 5 2 2" xfId="34210"/>
    <cellStyle name="Normálna 2 4 2 3 3 2 2 5 3" xfId="10445"/>
    <cellStyle name="Normálna 2 4 2 3 3 2 2 5 3 2" xfId="34211"/>
    <cellStyle name="Normálna 2 4 2 3 3 2 2 5 4" xfId="34209"/>
    <cellStyle name="Normálna 2 4 2 3 3 2 2 6" xfId="10446"/>
    <cellStyle name="Normálna 2 4 2 3 3 2 2 6 2" xfId="34212"/>
    <cellStyle name="Normálna 2 4 2 3 3 2 2 7" xfId="10447"/>
    <cellStyle name="Normálna 2 4 2 3 3 2 2 7 2" xfId="34213"/>
    <cellStyle name="Normálna 2 4 2 3 3 2 2 8" xfId="34184"/>
    <cellStyle name="Normálna 2 4 2 3 3 2 3" xfId="10448"/>
    <cellStyle name="Normálna 2 4 2 3 3 2 3 2" xfId="10449"/>
    <cellStyle name="Normálna 2 4 2 3 3 2 3 2 2" xfId="10450"/>
    <cellStyle name="Normálna 2 4 2 3 3 2 3 2 2 2" xfId="10451"/>
    <cellStyle name="Normálna 2 4 2 3 3 2 3 2 2 2 2" xfId="34217"/>
    <cellStyle name="Normálna 2 4 2 3 3 2 3 2 2 3" xfId="10452"/>
    <cellStyle name="Normálna 2 4 2 3 3 2 3 2 2 3 2" xfId="34218"/>
    <cellStyle name="Normálna 2 4 2 3 3 2 3 2 2 4" xfId="34216"/>
    <cellStyle name="Normálna 2 4 2 3 3 2 3 2 3" xfId="10453"/>
    <cellStyle name="Normálna 2 4 2 3 3 2 3 2 3 2" xfId="34219"/>
    <cellStyle name="Normálna 2 4 2 3 3 2 3 2 4" xfId="10454"/>
    <cellStyle name="Normálna 2 4 2 3 3 2 3 2 4 2" xfId="34220"/>
    <cellStyle name="Normálna 2 4 2 3 3 2 3 2 5" xfId="34215"/>
    <cellStyle name="Normálna 2 4 2 3 3 2 3 3" xfId="10455"/>
    <cellStyle name="Normálna 2 4 2 3 3 2 3 3 2" xfId="10456"/>
    <cellStyle name="Normálna 2 4 2 3 3 2 3 3 2 2" xfId="34222"/>
    <cellStyle name="Normálna 2 4 2 3 3 2 3 3 3" xfId="10457"/>
    <cellStyle name="Normálna 2 4 2 3 3 2 3 3 3 2" xfId="34223"/>
    <cellStyle name="Normálna 2 4 2 3 3 2 3 3 4" xfId="34221"/>
    <cellStyle name="Normálna 2 4 2 3 3 2 3 4" xfId="10458"/>
    <cellStyle name="Normálna 2 4 2 3 3 2 3 4 2" xfId="34224"/>
    <cellStyle name="Normálna 2 4 2 3 3 2 3 5" xfId="10459"/>
    <cellStyle name="Normálna 2 4 2 3 3 2 3 5 2" xfId="34225"/>
    <cellStyle name="Normálna 2 4 2 3 3 2 3 6" xfId="34214"/>
    <cellStyle name="Normálna 2 4 2 3 3 2 4" xfId="10460"/>
    <cellStyle name="Normálna 2 4 2 3 3 2 4 2" xfId="10461"/>
    <cellStyle name="Normálna 2 4 2 3 3 2 4 2 2" xfId="10462"/>
    <cellStyle name="Normálna 2 4 2 3 3 2 4 2 2 2" xfId="34228"/>
    <cellStyle name="Normálna 2 4 2 3 3 2 4 2 3" xfId="10463"/>
    <cellStyle name="Normálna 2 4 2 3 3 2 4 2 3 2" xfId="34229"/>
    <cellStyle name="Normálna 2 4 2 3 3 2 4 2 4" xfId="34227"/>
    <cellStyle name="Normálna 2 4 2 3 3 2 4 3" xfId="10464"/>
    <cellStyle name="Normálna 2 4 2 3 3 2 4 3 2" xfId="34230"/>
    <cellStyle name="Normálna 2 4 2 3 3 2 4 4" xfId="10465"/>
    <cellStyle name="Normálna 2 4 2 3 3 2 4 4 2" xfId="34231"/>
    <cellStyle name="Normálna 2 4 2 3 3 2 4 5" xfId="34226"/>
    <cellStyle name="Normálna 2 4 2 3 3 2 5" xfId="10466"/>
    <cellStyle name="Normálna 2 4 2 3 3 2 5 2" xfId="10467"/>
    <cellStyle name="Normálna 2 4 2 3 3 2 5 2 2" xfId="10468"/>
    <cellStyle name="Normálna 2 4 2 3 3 2 5 2 2 2" xfId="34234"/>
    <cellStyle name="Normálna 2 4 2 3 3 2 5 2 3" xfId="10469"/>
    <cellStyle name="Normálna 2 4 2 3 3 2 5 2 3 2" xfId="34235"/>
    <cellStyle name="Normálna 2 4 2 3 3 2 5 2 4" xfId="34233"/>
    <cellStyle name="Normálna 2 4 2 3 3 2 5 3" xfId="10470"/>
    <cellStyle name="Normálna 2 4 2 3 3 2 5 3 2" xfId="34236"/>
    <cellStyle name="Normálna 2 4 2 3 3 2 5 4" xfId="10471"/>
    <cellStyle name="Normálna 2 4 2 3 3 2 5 4 2" xfId="34237"/>
    <cellStyle name="Normálna 2 4 2 3 3 2 5 5" xfId="34232"/>
    <cellStyle name="Normálna 2 4 2 3 3 2 6" xfId="10472"/>
    <cellStyle name="Normálna 2 4 2 3 3 2 6 2" xfId="10473"/>
    <cellStyle name="Normálna 2 4 2 3 3 2 6 2 2" xfId="34239"/>
    <cellStyle name="Normálna 2 4 2 3 3 2 6 3" xfId="10474"/>
    <cellStyle name="Normálna 2 4 2 3 3 2 6 3 2" xfId="34240"/>
    <cellStyle name="Normálna 2 4 2 3 3 2 6 4" xfId="34238"/>
    <cellStyle name="Normálna 2 4 2 3 3 2 7" xfId="10475"/>
    <cellStyle name="Normálna 2 4 2 3 3 2 7 2" xfId="34241"/>
    <cellStyle name="Normálna 2 4 2 3 3 2 8" xfId="10476"/>
    <cellStyle name="Normálna 2 4 2 3 3 2 8 2" xfId="34242"/>
    <cellStyle name="Normálna 2 4 2 3 3 2 9" xfId="34183"/>
    <cellStyle name="Normálna 2 4 2 3 3 3" xfId="10477"/>
    <cellStyle name="Normálna 2 4 2 3 3 3 2" xfId="10478"/>
    <cellStyle name="Normálna 2 4 2 3 3 3 2 2" xfId="10479"/>
    <cellStyle name="Normálna 2 4 2 3 3 3 2 2 2" xfId="10480"/>
    <cellStyle name="Normálna 2 4 2 3 3 3 2 2 2 2" xfId="10481"/>
    <cellStyle name="Normálna 2 4 2 3 3 3 2 2 2 2 2" xfId="34247"/>
    <cellStyle name="Normálna 2 4 2 3 3 3 2 2 2 3" xfId="10482"/>
    <cellStyle name="Normálna 2 4 2 3 3 3 2 2 2 3 2" xfId="34248"/>
    <cellStyle name="Normálna 2 4 2 3 3 3 2 2 2 4" xfId="34246"/>
    <cellStyle name="Normálna 2 4 2 3 3 3 2 2 3" xfId="10483"/>
    <cellStyle name="Normálna 2 4 2 3 3 3 2 2 3 2" xfId="34249"/>
    <cellStyle name="Normálna 2 4 2 3 3 3 2 2 4" xfId="10484"/>
    <cellStyle name="Normálna 2 4 2 3 3 3 2 2 4 2" xfId="34250"/>
    <cellStyle name="Normálna 2 4 2 3 3 3 2 2 5" xfId="34245"/>
    <cellStyle name="Normálna 2 4 2 3 3 3 2 3" xfId="10485"/>
    <cellStyle name="Normálna 2 4 2 3 3 3 2 3 2" xfId="10486"/>
    <cellStyle name="Normálna 2 4 2 3 3 3 2 3 2 2" xfId="34252"/>
    <cellStyle name="Normálna 2 4 2 3 3 3 2 3 3" xfId="10487"/>
    <cellStyle name="Normálna 2 4 2 3 3 3 2 3 3 2" xfId="34253"/>
    <cellStyle name="Normálna 2 4 2 3 3 3 2 3 4" xfId="34251"/>
    <cellStyle name="Normálna 2 4 2 3 3 3 2 4" xfId="10488"/>
    <cellStyle name="Normálna 2 4 2 3 3 3 2 4 2" xfId="34254"/>
    <cellStyle name="Normálna 2 4 2 3 3 3 2 5" xfId="10489"/>
    <cellStyle name="Normálna 2 4 2 3 3 3 2 5 2" xfId="34255"/>
    <cellStyle name="Normálna 2 4 2 3 3 3 2 6" xfId="34244"/>
    <cellStyle name="Normálna 2 4 2 3 3 3 3" xfId="10490"/>
    <cellStyle name="Normálna 2 4 2 3 3 3 3 2" xfId="10491"/>
    <cellStyle name="Normálna 2 4 2 3 3 3 3 2 2" xfId="10492"/>
    <cellStyle name="Normálna 2 4 2 3 3 3 3 2 2 2" xfId="34258"/>
    <cellStyle name="Normálna 2 4 2 3 3 3 3 2 3" xfId="10493"/>
    <cellStyle name="Normálna 2 4 2 3 3 3 3 2 3 2" xfId="34259"/>
    <cellStyle name="Normálna 2 4 2 3 3 3 3 2 4" xfId="34257"/>
    <cellStyle name="Normálna 2 4 2 3 3 3 3 3" xfId="10494"/>
    <cellStyle name="Normálna 2 4 2 3 3 3 3 3 2" xfId="34260"/>
    <cellStyle name="Normálna 2 4 2 3 3 3 3 4" xfId="10495"/>
    <cellStyle name="Normálna 2 4 2 3 3 3 3 4 2" xfId="34261"/>
    <cellStyle name="Normálna 2 4 2 3 3 3 3 5" xfId="34256"/>
    <cellStyle name="Normálna 2 4 2 3 3 3 4" xfId="10496"/>
    <cellStyle name="Normálna 2 4 2 3 3 3 4 2" xfId="10497"/>
    <cellStyle name="Normálna 2 4 2 3 3 3 4 2 2" xfId="10498"/>
    <cellStyle name="Normálna 2 4 2 3 3 3 4 2 2 2" xfId="34264"/>
    <cellStyle name="Normálna 2 4 2 3 3 3 4 2 3" xfId="10499"/>
    <cellStyle name="Normálna 2 4 2 3 3 3 4 2 3 2" xfId="34265"/>
    <cellStyle name="Normálna 2 4 2 3 3 3 4 2 4" xfId="34263"/>
    <cellStyle name="Normálna 2 4 2 3 3 3 4 3" xfId="10500"/>
    <cellStyle name="Normálna 2 4 2 3 3 3 4 3 2" xfId="34266"/>
    <cellStyle name="Normálna 2 4 2 3 3 3 4 4" xfId="10501"/>
    <cellStyle name="Normálna 2 4 2 3 3 3 4 4 2" xfId="34267"/>
    <cellStyle name="Normálna 2 4 2 3 3 3 4 5" xfId="34262"/>
    <cellStyle name="Normálna 2 4 2 3 3 3 5" xfId="10502"/>
    <cellStyle name="Normálna 2 4 2 3 3 3 5 2" xfId="10503"/>
    <cellStyle name="Normálna 2 4 2 3 3 3 5 2 2" xfId="34269"/>
    <cellStyle name="Normálna 2 4 2 3 3 3 5 3" xfId="10504"/>
    <cellStyle name="Normálna 2 4 2 3 3 3 5 3 2" xfId="34270"/>
    <cellStyle name="Normálna 2 4 2 3 3 3 5 4" xfId="34268"/>
    <cellStyle name="Normálna 2 4 2 3 3 3 6" xfId="10505"/>
    <cellStyle name="Normálna 2 4 2 3 3 3 6 2" xfId="34271"/>
    <cellStyle name="Normálna 2 4 2 3 3 3 7" xfId="10506"/>
    <cellStyle name="Normálna 2 4 2 3 3 3 7 2" xfId="34272"/>
    <cellStyle name="Normálna 2 4 2 3 3 3 8" xfId="34243"/>
    <cellStyle name="Normálna 2 4 2 3 3 4" xfId="10507"/>
    <cellStyle name="Normálna 2 4 2 3 3 4 2" xfId="10508"/>
    <cellStyle name="Normálna 2 4 2 3 3 4 2 2" xfId="10509"/>
    <cellStyle name="Normálna 2 4 2 3 3 4 2 2 2" xfId="10510"/>
    <cellStyle name="Normálna 2 4 2 3 3 4 2 2 2 2" xfId="34276"/>
    <cellStyle name="Normálna 2 4 2 3 3 4 2 2 3" xfId="10511"/>
    <cellStyle name="Normálna 2 4 2 3 3 4 2 2 3 2" xfId="34277"/>
    <cellStyle name="Normálna 2 4 2 3 3 4 2 2 4" xfId="34275"/>
    <cellStyle name="Normálna 2 4 2 3 3 4 2 3" xfId="10512"/>
    <cellStyle name="Normálna 2 4 2 3 3 4 2 3 2" xfId="34278"/>
    <cellStyle name="Normálna 2 4 2 3 3 4 2 4" xfId="10513"/>
    <cellStyle name="Normálna 2 4 2 3 3 4 2 4 2" xfId="34279"/>
    <cellStyle name="Normálna 2 4 2 3 3 4 2 5" xfId="34274"/>
    <cellStyle name="Normálna 2 4 2 3 3 4 3" xfId="10514"/>
    <cellStyle name="Normálna 2 4 2 3 3 4 3 2" xfId="10515"/>
    <cellStyle name="Normálna 2 4 2 3 3 4 3 2 2" xfId="34281"/>
    <cellStyle name="Normálna 2 4 2 3 3 4 3 3" xfId="10516"/>
    <cellStyle name="Normálna 2 4 2 3 3 4 3 3 2" xfId="34282"/>
    <cellStyle name="Normálna 2 4 2 3 3 4 3 4" xfId="34280"/>
    <cellStyle name="Normálna 2 4 2 3 3 4 4" xfId="10517"/>
    <cellStyle name="Normálna 2 4 2 3 3 4 4 2" xfId="34283"/>
    <cellStyle name="Normálna 2 4 2 3 3 4 5" xfId="10518"/>
    <cellStyle name="Normálna 2 4 2 3 3 4 5 2" xfId="34284"/>
    <cellStyle name="Normálna 2 4 2 3 3 4 6" xfId="34273"/>
    <cellStyle name="Normálna 2 4 2 3 3 5" xfId="10519"/>
    <cellStyle name="Normálna 2 4 2 3 3 5 2" xfId="10520"/>
    <cellStyle name="Normálna 2 4 2 3 3 5 2 2" xfId="10521"/>
    <cellStyle name="Normálna 2 4 2 3 3 5 2 2 2" xfId="34287"/>
    <cellStyle name="Normálna 2 4 2 3 3 5 2 3" xfId="10522"/>
    <cellStyle name="Normálna 2 4 2 3 3 5 2 3 2" xfId="34288"/>
    <cellStyle name="Normálna 2 4 2 3 3 5 2 4" xfId="34286"/>
    <cellStyle name="Normálna 2 4 2 3 3 5 3" xfId="10523"/>
    <cellStyle name="Normálna 2 4 2 3 3 5 3 2" xfId="34289"/>
    <cellStyle name="Normálna 2 4 2 3 3 5 4" xfId="10524"/>
    <cellStyle name="Normálna 2 4 2 3 3 5 4 2" xfId="34290"/>
    <cellStyle name="Normálna 2 4 2 3 3 5 5" xfId="34285"/>
    <cellStyle name="Normálna 2 4 2 3 3 6" xfId="10525"/>
    <cellStyle name="Normálna 2 4 2 3 3 6 2" xfId="10526"/>
    <cellStyle name="Normálna 2 4 2 3 3 6 2 2" xfId="10527"/>
    <cellStyle name="Normálna 2 4 2 3 3 6 2 2 2" xfId="34293"/>
    <cellStyle name="Normálna 2 4 2 3 3 6 2 3" xfId="10528"/>
    <cellStyle name="Normálna 2 4 2 3 3 6 2 3 2" xfId="34294"/>
    <cellStyle name="Normálna 2 4 2 3 3 6 2 4" xfId="34292"/>
    <cellStyle name="Normálna 2 4 2 3 3 6 3" xfId="10529"/>
    <cellStyle name="Normálna 2 4 2 3 3 6 3 2" xfId="34295"/>
    <cellStyle name="Normálna 2 4 2 3 3 6 4" xfId="10530"/>
    <cellStyle name="Normálna 2 4 2 3 3 6 4 2" xfId="34296"/>
    <cellStyle name="Normálna 2 4 2 3 3 6 5" xfId="34291"/>
    <cellStyle name="Normálna 2 4 2 3 3 7" xfId="10531"/>
    <cellStyle name="Normálna 2 4 2 3 3 7 2" xfId="10532"/>
    <cellStyle name="Normálna 2 4 2 3 3 7 2 2" xfId="34298"/>
    <cellStyle name="Normálna 2 4 2 3 3 7 3" xfId="10533"/>
    <cellStyle name="Normálna 2 4 2 3 3 7 3 2" xfId="34299"/>
    <cellStyle name="Normálna 2 4 2 3 3 7 4" xfId="34297"/>
    <cellStyle name="Normálna 2 4 2 3 3 8" xfId="10534"/>
    <cellStyle name="Normálna 2 4 2 3 3 8 2" xfId="34300"/>
    <cellStyle name="Normálna 2 4 2 3 3 9" xfId="10535"/>
    <cellStyle name="Normálna 2 4 2 3 3 9 2" xfId="34301"/>
    <cellStyle name="Normálna 2 4 2 3 4" xfId="10536"/>
    <cellStyle name="Normálna 2 4 2 3 4 2" xfId="10537"/>
    <cellStyle name="Normálna 2 4 2 3 4 2 2" xfId="10538"/>
    <cellStyle name="Normálna 2 4 2 3 4 2 2 2" xfId="10539"/>
    <cellStyle name="Normálna 2 4 2 3 4 2 2 2 2" xfId="10540"/>
    <cellStyle name="Normálna 2 4 2 3 4 2 2 2 2 2" xfId="10541"/>
    <cellStyle name="Normálna 2 4 2 3 4 2 2 2 2 2 2" xfId="34307"/>
    <cellStyle name="Normálna 2 4 2 3 4 2 2 2 2 3" xfId="10542"/>
    <cellStyle name="Normálna 2 4 2 3 4 2 2 2 2 3 2" xfId="34308"/>
    <cellStyle name="Normálna 2 4 2 3 4 2 2 2 2 4" xfId="34306"/>
    <cellStyle name="Normálna 2 4 2 3 4 2 2 2 3" xfId="10543"/>
    <cellStyle name="Normálna 2 4 2 3 4 2 2 2 3 2" xfId="34309"/>
    <cellStyle name="Normálna 2 4 2 3 4 2 2 2 4" xfId="10544"/>
    <cellStyle name="Normálna 2 4 2 3 4 2 2 2 4 2" xfId="34310"/>
    <cellStyle name="Normálna 2 4 2 3 4 2 2 2 5" xfId="34305"/>
    <cellStyle name="Normálna 2 4 2 3 4 2 2 3" xfId="10545"/>
    <cellStyle name="Normálna 2 4 2 3 4 2 2 3 2" xfId="10546"/>
    <cellStyle name="Normálna 2 4 2 3 4 2 2 3 2 2" xfId="34312"/>
    <cellStyle name="Normálna 2 4 2 3 4 2 2 3 3" xfId="10547"/>
    <cellStyle name="Normálna 2 4 2 3 4 2 2 3 3 2" xfId="34313"/>
    <cellStyle name="Normálna 2 4 2 3 4 2 2 3 4" xfId="34311"/>
    <cellStyle name="Normálna 2 4 2 3 4 2 2 4" xfId="10548"/>
    <cellStyle name="Normálna 2 4 2 3 4 2 2 4 2" xfId="34314"/>
    <cellStyle name="Normálna 2 4 2 3 4 2 2 5" xfId="10549"/>
    <cellStyle name="Normálna 2 4 2 3 4 2 2 5 2" xfId="34315"/>
    <cellStyle name="Normálna 2 4 2 3 4 2 2 6" xfId="34304"/>
    <cellStyle name="Normálna 2 4 2 3 4 2 3" xfId="10550"/>
    <cellStyle name="Normálna 2 4 2 3 4 2 3 2" xfId="10551"/>
    <cellStyle name="Normálna 2 4 2 3 4 2 3 2 2" xfId="10552"/>
    <cellStyle name="Normálna 2 4 2 3 4 2 3 2 2 2" xfId="34318"/>
    <cellStyle name="Normálna 2 4 2 3 4 2 3 2 3" xfId="10553"/>
    <cellStyle name="Normálna 2 4 2 3 4 2 3 2 3 2" xfId="34319"/>
    <cellStyle name="Normálna 2 4 2 3 4 2 3 2 4" xfId="34317"/>
    <cellStyle name="Normálna 2 4 2 3 4 2 3 3" xfId="10554"/>
    <cellStyle name="Normálna 2 4 2 3 4 2 3 3 2" xfId="34320"/>
    <cellStyle name="Normálna 2 4 2 3 4 2 3 4" xfId="10555"/>
    <cellStyle name="Normálna 2 4 2 3 4 2 3 4 2" xfId="34321"/>
    <cellStyle name="Normálna 2 4 2 3 4 2 3 5" xfId="34316"/>
    <cellStyle name="Normálna 2 4 2 3 4 2 4" xfId="10556"/>
    <cellStyle name="Normálna 2 4 2 3 4 2 4 2" xfId="10557"/>
    <cellStyle name="Normálna 2 4 2 3 4 2 4 2 2" xfId="10558"/>
    <cellStyle name="Normálna 2 4 2 3 4 2 4 2 2 2" xfId="34324"/>
    <cellStyle name="Normálna 2 4 2 3 4 2 4 2 3" xfId="10559"/>
    <cellStyle name="Normálna 2 4 2 3 4 2 4 2 3 2" xfId="34325"/>
    <cellStyle name="Normálna 2 4 2 3 4 2 4 2 4" xfId="34323"/>
    <cellStyle name="Normálna 2 4 2 3 4 2 4 3" xfId="10560"/>
    <cellStyle name="Normálna 2 4 2 3 4 2 4 3 2" xfId="34326"/>
    <cellStyle name="Normálna 2 4 2 3 4 2 4 4" xfId="10561"/>
    <cellStyle name="Normálna 2 4 2 3 4 2 4 4 2" xfId="34327"/>
    <cellStyle name="Normálna 2 4 2 3 4 2 4 5" xfId="34322"/>
    <cellStyle name="Normálna 2 4 2 3 4 2 5" xfId="10562"/>
    <cellStyle name="Normálna 2 4 2 3 4 2 5 2" xfId="10563"/>
    <cellStyle name="Normálna 2 4 2 3 4 2 5 2 2" xfId="34329"/>
    <cellStyle name="Normálna 2 4 2 3 4 2 5 3" xfId="10564"/>
    <cellStyle name="Normálna 2 4 2 3 4 2 5 3 2" xfId="34330"/>
    <cellStyle name="Normálna 2 4 2 3 4 2 5 4" xfId="34328"/>
    <cellStyle name="Normálna 2 4 2 3 4 2 6" xfId="10565"/>
    <cellStyle name="Normálna 2 4 2 3 4 2 6 2" xfId="34331"/>
    <cellStyle name="Normálna 2 4 2 3 4 2 7" xfId="10566"/>
    <cellStyle name="Normálna 2 4 2 3 4 2 7 2" xfId="34332"/>
    <cellStyle name="Normálna 2 4 2 3 4 2 8" xfId="34303"/>
    <cellStyle name="Normálna 2 4 2 3 4 3" xfId="10567"/>
    <cellStyle name="Normálna 2 4 2 3 4 3 2" xfId="10568"/>
    <cellStyle name="Normálna 2 4 2 3 4 3 2 2" xfId="10569"/>
    <cellStyle name="Normálna 2 4 2 3 4 3 2 2 2" xfId="10570"/>
    <cellStyle name="Normálna 2 4 2 3 4 3 2 2 2 2" xfId="34336"/>
    <cellStyle name="Normálna 2 4 2 3 4 3 2 2 3" xfId="10571"/>
    <cellStyle name="Normálna 2 4 2 3 4 3 2 2 3 2" xfId="34337"/>
    <cellStyle name="Normálna 2 4 2 3 4 3 2 2 4" xfId="34335"/>
    <cellStyle name="Normálna 2 4 2 3 4 3 2 3" xfId="10572"/>
    <cellStyle name="Normálna 2 4 2 3 4 3 2 3 2" xfId="34338"/>
    <cellStyle name="Normálna 2 4 2 3 4 3 2 4" xfId="10573"/>
    <cellStyle name="Normálna 2 4 2 3 4 3 2 4 2" xfId="34339"/>
    <cellStyle name="Normálna 2 4 2 3 4 3 2 5" xfId="34334"/>
    <cellStyle name="Normálna 2 4 2 3 4 3 3" xfId="10574"/>
    <cellStyle name="Normálna 2 4 2 3 4 3 3 2" xfId="10575"/>
    <cellStyle name="Normálna 2 4 2 3 4 3 3 2 2" xfId="34341"/>
    <cellStyle name="Normálna 2 4 2 3 4 3 3 3" xfId="10576"/>
    <cellStyle name="Normálna 2 4 2 3 4 3 3 3 2" xfId="34342"/>
    <cellStyle name="Normálna 2 4 2 3 4 3 3 4" xfId="34340"/>
    <cellStyle name="Normálna 2 4 2 3 4 3 4" xfId="10577"/>
    <cellStyle name="Normálna 2 4 2 3 4 3 4 2" xfId="34343"/>
    <cellStyle name="Normálna 2 4 2 3 4 3 5" xfId="10578"/>
    <cellStyle name="Normálna 2 4 2 3 4 3 5 2" xfId="34344"/>
    <cellStyle name="Normálna 2 4 2 3 4 3 6" xfId="34333"/>
    <cellStyle name="Normálna 2 4 2 3 4 4" xfId="10579"/>
    <cellStyle name="Normálna 2 4 2 3 4 4 2" xfId="10580"/>
    <cellStyle name="Normálna 2 4 2 3 4 4 2 2" xfId="10581"/>
    <cellStyle name="Normálna 2 4 2 3 4 4 2 2 2" xfId="34347"/>
    <cellStyle name="Normálna 2 4 2 3 4 4 2 3" xfId="10582"/>
    <cellStyle name="Normálna 2 4 2 3 4 4 2 3 2" xfId="34348"/>
    <cellStyle name="Normálna 2 4 2 3 4 4 2 4" xfId="34346"/>
    <cellStyle name="Normálna 2 4 2 3 4 4 3" xfId="10583"/>
    <cellStyle name="Normálna 2 4 2 3 4 4 3 2" xfId="34349"/>
    <cellStyle name="Normálna 2 4 2 3 4 4 4" xfId="10584"/>
    <cellStyle name="Normálna 2 4 2 3 4 4 4 2" xfId="34350"/>
    <cellStyle name="Normálna 2 4 2 3 4 4 5" xfId="34345"/>
    <cellStyle name="Normálna 2 4 2 3 4 5" xfId="10585"/>
    <cellStyle name="Normálna 2 4 2 3 4 5 2" xfId="10586"/>
    <cellStyle name="Normálna 2 4 2 3 4 5 2 2" xfId="10587"/>
    <cellStyle name="Normálna 2 4 2 3 4 5 2 2 2" xfId="34353"/>
    <cellStyle name="Normálna 2 4 2 3 4 5 2 3" xfId="10588"/>
    <cellStyle name="Normálna 2 4 2 3 4 5 2 3 2" xfId="34354"/>
    <cellStyle name="Normálna 2 4 2 3 4 5 2 4" xfId="34352"/>
    <cellStyle name="Normálna 2 4 2 3 4 5 3" xfId="10589"/>
    <cellStyle name="Normálna 2 4 2 3 4 5 3 2" xfId="34355"/>
    <cellStyle name="Normálna 2 4 2 3 4 5 4" xfId="10590"/>
    <cellStyle name="Normálna 2 4 2 3 4 5 4 2" xfId="34356"/>
    <cellStyle name="Normálna 2 4 2 3 4 5 5" xfId="34351"/>
    <cellStyle name="Normálna 2 4 2 3 4 6" xfId="10591"/>
    <cellStyle name="Normálna 2 4 2 3 4 6 2" xfId="10592"/>
    <cellStyle name="Normálna 2 4 2 3 4 6 2 2" xfId="34358"/>
    <cellStyle name="Normálna 2 4 2 3 4 6 3" xfId="10593"/>
    <cellStyle name="Normálna 2 4 2 3 4 6 3 2" xfId="34359"/>
    <cellStyle name="Normálna 2 4 2 3 4 6 4" xfId="34357"/>
    <cellStyle name="Normálna 2 4 2 3 4 7" xfId="10594"/>
    <cellStyle name="Normálna 2 4 2 3 4 7 2" xfId="34360"/>
    <cellStyle name="Normálna 2 4 2 3 4 8" xfId="10595"/>
    <cellStyle name="Normálna 2 4 2 3 4 8 2" xfId="34361"/>
    <cellStyle name="Normálna 2 4 2 3 4 9" xfId="34302"/>
    <cellStyle name="Normálna 2 4 2 3 5" xfId="10596"/>
    <cellStyle name="Normálna 2 4 2 3 5 2" xfId="10597"/>
    <cellStyle name="Normálna 2 4 2 3 5 2 2" xfId="10598"/>
    <cellStyle name="Normálna 2 4 2 3 5 2 2 2" xfId="10599"/>
    <cellStyle name="Normálna 2 4 2 3 5 2 2 2 2" xfId="10600"/>
    <cellStyle name="Normálna 2 4 2 3 5 2 2 2 2 2" xfId="34366"/>
    <cellStyle name="Normálna 2 4 2 3 5 2 2 2 3" xfId="10601"/>
    <cellStyle name="Normálna 2 4 2 3 5 2 2 2 3 2" xfId="34367"/>
    <cellStyle name="Normálna 2 4 2 3 5 2 2 2 4" xfId="34365"/>
    <cellStyle name="Normálna 2 4 2 3 5 2 2 3" xfId="10602"/>
    <cellStyle name="Normálna 2 4 2 3 5 2 2 3 2" xfId="34368"/>
    <cellStyle name="Normálna 2 4 2 3 5 2 2 4" xfId="10603"/>
    <cellStyle name="Normálna 2 4 2 3 5 2 2 4 2" xfId="34369"/>
    <cellStyle name="Normálna 2 4 2 3 5 2 2 5" xfId="34364"/>
    <cellStyle name="Normálna 2 4 2 3 5 2 3" xfId="10604"/>
    <cellStyle name="Normálna 2 4 2 3 5 2 3 2" xfId="10605"/>
    <cellStyle name="Normálna 2 4 2 3 5 2 3 2 2" xfId="34371"/>
    <cellStyle name="Normálna 2 4 2 3 5 2 3 3" xfId="10606"/>
    <cellStyle name="Normálna 2 4 2 3 5 2 3 3 2" xfId="34372"/>
    <cellStyle name="Normálna 2 4 2 3 5 2 3 4" xfId="34370"/>
    <cellStyle name="Normálna 2 4 2 3 5 2 4" xfId="10607"/>
    <cellStyle name="Normálna 2 4 2 3 5 2 4 2" xfId="34373"/>
    <cellStyle name="Normálna 2 4 2 3 5 2 5" xfId="10608"/>
    <cellStyle name="Normálna 2 4 2 3 5 2 5 2" xfId="34374"/>
    <cellStyle name="Normálna 2 4 2 3 5 2 6" xfId="34363"/>
    <cellStyle name="Normálna 2 4 2 3 5 3" xfId="10609"/>
    <cellStyle name="Normálna 2 4 2 3 5 3 2" xfId="10610"/>
    <cellStyle name="Normálna 2 4 2 3 5 3 2 2" xfId="10611"/>
    <cellStyle name="Normálna 2 4 2 3 5 3 2 2 2" xfId="34377"/>
    <cellStyle name="Normálna 2 4 2 3 5 3 2 3" xfId="10612"/>
    <cellStyle name="Normálna 2 4 2 3 5 3 2 3 2" xfId="34378"/>
    <cellStyle name="Normálna 2 4 2 3 5 3 2 4" xfId="34376"/>
    <cellStyle name="Normálna 2 4 2 3 5 3 3" xfId="10613"/>
    <cellStyle name="Normálna 2 4 2 3 5 3 3 2" xfId="34379"/>
    <cellStyle name="Normálna 2 4 2 3 5 3 4" xfId="10614"/>
    <cellStyle name="Normálna 2 4 2 3 5 3 4 2" xfId="34380"/>
    <cellStyle name="Normálna 2 4 2 3 5 3 5" xfId="34375"/>
    <cellStyle name="Normálna 2 4 2 3 5 4" xfId="10615"/>
    <cellStyle name="Normálna 2 4 2 3 5 4 2" xfId="10616"/>
    <cellStyle name="Normálna 2 4 2 3 5 4 2 2" xfId="10617"/>
    <cellStyle name="Normálna 2 4 2 3 5 4 2 2 2" xfId="34383"/>
    <cellStyle name="Normálna 2 4 2 3 5 4 2 3" xfId="10618"/>
    <cellStyle name="Normálna 2 4 2 3 5 4 2 3 2" xfId="34384"/>
    <cellStyle name="Normálna 2 4 2 3 5 4 2 4" xfId="34382"/>
    <cellStyle name="Normálna 2 4 2 3 5 4 3" xfId="10619"/>
    <cellStyle name="Normálna 2 4 2 3 5 4 3 2" xfId="34385"/>
    <cellStyle name="Normálna 2 4 2 3 5 4 4" xfId="10620"/>
    <cellStyle name="Normálna 2 4 2 3 5 4 4 2" xfId="34386"/>
    <cellStyle name="Normálna 2 4 2 3 5 4 5" xfId="34381"/>
    <cellStyle name="Normálna 2 4 2 3 5 5" xfId="10621"/>
    <cellStyle name="Normálna 2 4 2 3 5 5 2" xfId="10622"/>
    <cellStyle name="Normálna 2 4 2 3 5 5 2 2" xfId="34388"/>
    <cellStyle name="Normálna 2 4 2 3 5 5 3" xfId="10623"/>
    <cellStyle name="Normálna 2 4 2 3 5 5 3 2" xfId="34389"/>
    <cellStyle name="Normálna 2 4 2 3 5 5 4" xfId="34387"/>
    <cellStyle name="Normálna 2 4 2 3 5 6" xfId="10624"/>
    <cellStyle name="Normálna 2 4 2 3 5 6 2" xfId="34390"/>
    <cellStyle name="Normálna 2 4 2 3 5 7" xfId="10625"/>
    <cellStyle name="Normálna 2 4 2 3 5 7 2" xfId="34391"/>
    <cellStyle name="Normálna 2 4 2 3 5 8" xfId="34362"/>
    <cellStyle name="Normálna 2 4 2 3 6" xfId="10626"/>
    <cellStyle name="Normálna 2 4 2 3 6 2" xfId="10627"/>
    <cellStyle name="Normálna 2 4 2 3 6 2 2" xfId="10628"/>
    <cellStyle name="Normálna 2 4 2 3 6 2 2 2" xfId="10629"/>
    <cellStyle name="Normálna 2 4 2 3 6 2 2 2 2" xfId="34395"/>
    <cellStyle name="Normálna 2 4 2 3 6 2 2 3" xfId="10630"/>
    <cellStyle name="Normálna 2 4 2 3 6 2 2 3 2" xfId="34396"/>
    <cellStyle name="Normálna 2 4 2 3 6 2 2 4" xfId="34394"/>
    <cellStyle name="Normálna 2 4 2 3 6 2 3" xfId="10631"/>
    <cellStyle name="Normálna 2 4 2 3 6 2 3 2" xfId="34397"/>
    <cellStyle name="Normálna 2 4 2 3 6 2 4" xfId="10632"/>
    <cellStyle name="Normálna 2 4 2 3 6 2 4 2" xfId="34398"/>
    <cellStyle name="Normálna 2 4 2 3 6 2 5" xfId="34393"/>
    <cellStyle name="Normálna 2 4 2 3 6 3" xfId="10633"/>
    <cellStyle name="Normálna 2 4 2 3 6 3 2" xfId="10634"/>
    <cellStyle name="Normálna 2 4 2 3 6 3 2 2" xfId="34400"/>
    <cellStyle name="Normálna 2 4 2 3 6 3 3" xfId="10635"/>
    <cellStyle name="Normálna 2 4 2 3 6 3 3 2" xfId="34401"/>
    <cellStyle name="Normálna 2 4 2 3 6 3 4" xfId="34399"/>
    <cellStyle name="Normálna 2 4 2 3 6 4" xfId="10636"/>
    <cellStyle name="Normálna 2 4 2 3 6 4 2" xfId="34402"/>
    <cellStyle name="Normálna 2 4 2 3 6 5" xfId="10637"/>
    <cellStyle name="Normálna 2 4 2 3 6 5 2" xfId="34403"/>
    <cellStyle name="Normálna 2 4 2 3 6 6" xfId="34392"/>
    <cellStyle name="Normálna 2 4 2 3 7" xfId="10638"/>
    <cellStyle name="Normálna 2 4 2 3 7 2" xfId="10639"/>
    <cellStyle name="Normálna 2 4 2 3 7 2 2" xfId="10640"/>
    <cellStyle name="Normálna 2 4 2 3 7 2 2 2" xfId="34406"/>
    <cellStyle name="Normálna 2 4 2 3 7 2 3" xfId="10641"/>
    <cellStyle name="Normálna 2 4 2 3 7 2 3 2" xfId="34407"/>
    <cellStyle name="Normálna 2 4 2 3 7 2 4" xfId="34405"/>
    <cellStyle name="Normálna 2 4 2 3 7 3" xfId="10642"/>
    <cellStyle name="Normálna 2 4 2 3 7 3 2" xfId="34408"/>
    <cellStyle name="Normálna 2 4 2 3 7 4" xfId="10643"/>
    <cellStyle name="Normálna 2 4 2 3 7 4 2" xfId="34409"/>
    <cellStyle name="Normálna 2 4 2 3 7 5" xfId="34404"/>
    <cellStyle name="Normálna 2 4 2 3 8" xfId="10644"/>
    <cellStyle name="Normálna 2 4 2 3 8 2" xfId="10645"/>
    <cellStyle name="Normálna 2 4 2 3 8 2 2" xfId="10646"/>
    <cellStyle name="Normálna 2 4 2 3 8 2 2 2" xfId="34412"/>
    <cellStyle name="Normálna 2 4 2 3 8 2 3" xfId="10647"/>
    <cellStyle name="Normálna 2 4 2 3 8 2 3 2" xfId="34413"/>
    <cellStyle name="Normálna 2 4 2 3 8 2 4" xfId="34411"/>
    <cellStyle name="Normálna 2 4 2 3 8 3" xfId="10648"/>
    <cellStyle name="Normálna 2 4 2 3 8 3 2" xfId="34414"/>
    <cellStyle name="Normálna 2 4 2 3 8 4" xfId="10649"/>
    <cellStyle name="Normálna 2 4 2 3 8 4 2" xfId="34415"/>
    <cellStyle name="Normálna 2 4 2 3 8 5" xfId="34410"/>
    <cellStyle name="Normálna 2 4 2 3 9" xfId="10650"/>
    <cellStyle name="Normálna 2 4 2 3 9 2" xfId="10651"/>
    <cellStyle name="Normálna 2 4 2 3 9 2 2" xfId="34417"/>
    <cellStyle name="Normálna 2 4 2 3 9 3" xfId="10652"/>
    <cellStyle name="Normálna 2 4 2 3 9 3 2" xfId="34418"/>
    <cellStyle name="Normálna 2 4 2 3 9 4" xfId="34416"/>
    <cellStyle name="Normálna 2 4 2 4" xfId="10653"/>
    <cellStyle name="Normálna 2 4 2 4 10" xfId="10654"/>
    <cellStyle name="Normálna 2 4 2 4 10 2" xfId="34420"/>
    <cellStyle name="Normálna 2 4 2 4 11" xfId="34419"/>
    <cellStyle name="Normálna 2 4 2 4 2" xfId="10655"/>
    <cellStyle name="Normálna 2 4 2 4 2 10" xfId="34421"/>
    <cellStyle name="Normálna 2 4 2 4 2 2" xfId="10656"/>
    <cellStyle name="Normálna 2 4 2 4 2 2 2" xfId="10657"/>
    <cellStyle name="Normálna 2 4 2 4 2 2 2 2" xfId="10658"/>
    <cellStyle name="Normálna 2 4 2 4 2 2 2 2 2" xfId="10659"/>
    <cellStyle name="Normálna 2 4 2 4 2 2 2 2 2 2" xfId="10660"/>
    <cellStyle name="Normálna 2 4 2 4 2 2 2 2 2 2 2" xfId="10661"/>
    <cellStyle name="Normálna 2 4 2 4 2 2 2 2 2 2 2 2" xfId="34427"/>
    <cellStyle name="Normálna 2 4 2 4 2 2 2 2 2 2 3" xfId="10662"/>
    <cellStyle name="Normálna 2 4 2 4 2 2 2 2 2 2 3 2" xfId="34428"/>
    <cellStyle name="Normálna 2 4 2 4 2 2 2 2 2 2 4" xfId="34426"/>
    <cellStyle name="Normálna 2 4 2 4 2 2 2 2 2 3" xfId="10663"/>
    <cellStyle name="Normálna 2 4 2 4 2 2 2 2 2 3 2" xfId="34429"/>
    <cellStyle name="Normálna 2 4 2 4 2 2 2 2 2 4" xfId="10664"/>
    <cellStyle name="Normálna 2 4 2 4 2 2 2 2 2 4 2" xfId="34430"/>
    <cellStyle name="Normálna 2 4 2 4 2 2 2 2 2 5" xfId="34425"/>
    <cellStyle name="Normálna 2 4 2 4 2 2 2 2 3" xfId="10665"/>
    <cellStyle name="Normálna 2 4 2 4 2 2 2 2 3 2" xfId="10666"/>
    <cellStyle name="Normálna 2 4 2 4 2 2 2 2 3 2 2" xfId="34432"/>
    <cellStyle name="Normálna 2 4 2 4 2 2 2 2 3 3" xfId="10667"/>
    <cellStyle name="Normálna 2 4 2 4 2 2 2 2 3 3 2" xfId="34433"/>
    <cellStyle name="Normálna 2 4 2 4 2 2 2 2 3 4" xfId="34431"/>
    <cellStyle name="Normálna 2 4 2 4 2 2 2 2 4" xfId="10668"/>
    <cellStyle name="Normálna 2 4 2 4 2 2 2 2 4 2" xfId="34434"/>
    <cellStyle name="Normálna 2 4 2 4 2 2 2 2 5" xfId="10669"/>
    <cellStyle name="Normálna 2 4 2 4 2 2 2 2 5 2" xfId="34435"/>
    <cellStyle name="Normálna 2 4 2 4 2 2 2 2 6" xfId="34424"/>
    <cellStyle name="Normálna 2 4 2 4 2 2 2 3" xfId="10670"/>
    <cellStyle name="Normálna 2 4 2 4 2 2 2 3 2" xfId="10671"/>
    <cellStyle name="Normálna 2 4 2 4 2 2 2 3 2 2" xfId="10672"/>
    <cellStyle name="Normálna 2 4 2 4 2 2 2 3 2 2 2" xfId="34438"/>
    <cellStyle name="Normálna 2 4 2 4 2 2 2 3 2 3" xfId="10673"/>
    <cellStyle name="Normálna 2 4 2 4 2 2 2 3 2 3 2" xfId="34439"/>
    <cellStyle name="Normálna 2 4 2 4 2 2 2 3 2 4" xfId="34437"/>
    <cellStyle name="Normálna 2 4 2 4 2 2 2 3 3" xfId="10674"/>
    <cellStyle name="Normálna 2 4 2 4 2 2 2 3 3 2" xfId="34440"/>
    <cellStyle name="Normálna 2 4 2 4 2 2 2 3 4" xfId="10675"/>
    <cellStyle name="Normálna 2 4 2 4 2 2 2 3 4 2" xfId="34441"/>
    <cellStyle name="Normálna 2 4 2 4 2 2 2 3 5" xfId="34436"/>
    <cellStyle name="Normálna 2 4 2 4 2 2 2 4" xfId="10676"/>
    <cellStyle name="Normálna 2 4 2 4 2 2 2 4 2" xfId="10677"/>
    <cellStyle name="Normálna 2 4 2 4 2 2 2 4 2 2" xfId="10678"/>
    <cellStyle name="Normálna 2 4 2 4 2 2 2 4 2 2 2" xfId="34444"/>
    <cellStyle name="Normálna 2 4 2 4 2 2 2 4 2 3" xfId="10679"/>
    <cellStyle name="Normálna 2 4 2 4 2 2 2 4 2 3 2" xfId="34445"/>
    <cellStyle name="Normálna 2 4 2 4 2 2 2 4 2 4" xfId="34443"/>
    <cellStyle name="Normálna 2 4 2 4 2 2 2 4 3" xfId="10680"/>
    <cellStyle name="Normálna 2 4 2 4 2 2 2 4 3 2" xfId="34446"/>
    <cellStyle name="Normálna 2 4 2 4 2 2 2 4 4" xfId="10681"/>
    <cellStyle name="Normálna 2 4 2 4 2 2 2 4 4 2" xfId="34447"/>
    <cellStyle name="Normálna 2 4 2 4 2 2 2 4 5" xfId="34442"/>
    <cellStyle name="Normálna 2 4 2 4 2 2 2 5" xfId="10682"/>
    <cellStyle name="Normálna 2 4 2 4 2 2 2 5 2" xfId="10683"/>
    <cellStyle name="Normálna 2 4 2 4 2 2 2 5 2 2" xfId="34449"/>
    <cellStyle name="Normálna 2 4 2 4 2 2 2 5 3" xfId="10684"/>
    <cellStyle name="Normálna 2 4 2 4 2 2 2 5 3 2" xfId="34450"/>
    <cellStyle name="Normálna 2 4 2 4 2 2 2 5 4" xfId="34448"/>
    <cellStyle name="Normálna 2 4 2 4 2 2 2 6" xfId="10685"/>
    <cellStyle name="Normálna 2 4 2 4 2 2 2 6 2" xfId="34451"/>
    <cellStyle name="Normálna 2 4 2 4 2 2 2 7" xfId="10686"/>
    <cellStyle name="Normálna 2 4 2 4 2 2 2 7 2" xfId="34452"/>
    <cellStyle name="Normálna 2 4 2 4 2 2 2 8" xfId="34423"/>
    <cellStyle name="Normálna 2 4 2 4 2 2 3" xfId="10687"/>
    <cellStyle name="Normálna 2 4 2 4 2 2 3 2" xfId="10688"/>
    <cellStyle name="Normálna 2 4 2 4 2 2 3 2 2" xfId="10689"/>
    <cellStyle name="Normálna 2 4 2 4 2 2 3 2 2 2" xfId="10690"/>
    <cellStyle name="Normálna 2 4 2 4 2 2 3 2 2 2 2" xfId="34456"/>
    <cellStyle name="Normálna 2 4 2 4 2 2 3 2 2 3" xfId="10691"/>
    <cellStyle name="Normálna 2 4 2 4 2 2 3 2 2 3 2" xfId="34457"/>
    <cellStyle name="Normálna 2 4 2 4 2 2 3 2 2 4" xfId="34455"/>
    <cellStyle name="Normálna 2 4 2 4 2 2 3 2 3" xfId="10692"/>
    <cellStyle name="Normálna 2 4 2 4 2 2 3 2 3 2" xfId="34458"/>
    <cellStyle name="Normálna 2 4 2 4 2 2 3 2 4" xfId="10693"/>
    <cellStyle name="Normálna 2 4 2 4 2 2 3 2 4 2" xfId="34459"/>
    <cellStyle name="Normálna 2 4 2 4 2 2 3 2 5" xfId="34454"/>
    <cellStyle name="Normálna 2 4 2 4 2 2 3 3" xfId="10694"/>
    <cellStyle name="Normálna 2 4 2 4 2 2 3 3 2" xfId="10695"/>
    <cellStyle name="Normálna 2 4 2 4 2 2 3 3 2 2" xfId="34461"/>
    <cellStyle name="Normálna 2 4 2 4 2 2 3 3 3" xfId="10696"/>
    <cellStyle name="Normálna 2 4 2 4 2 2 3 3 3 2" xfId="34462"/>
    <cellStyle name="Normálna 2 4 2 4 2 2 3 3 4" xfId="34460"/>
    <cellStyle name="Normálna 2 4 2 4 2 2 3 4" xfId="10697"/>
    <cellStyle name="Normálna 2 4 2 4 2 2 3 4 2" xfId="34463"/>
    <cellStyle name="Normálna 2 4 2 4 2 2 3 5" xfId="10698"/>
    <cellStyle name="Normálna 2 4 2 4 2 2 3 5 2" xfId="34464"/>
    <cellStyle name="Normálna 2 4 2 4 2 2 3 6" xfId="34453"/>
    <cellStyle name="Normálna 2 4 2 4 2 2 4" xfId="10699"/>
    <cellStyle name="Normálna 2 4 2 4 2 2 4 2" xfId="10700"/>
    <cellStyle name="Normálna 2 4 2 4 2 2 4 2 2" xfId="10701"/>
    <cellStyle name="Normálna 2 4 2 4 2 2 4 2 2 2" xfId="34467"/>
    <cellStyle name="Normálna 2 4 2 4 2 2 4 2 3" xfId="10702"/>
    <cellStyle name="Normálna 2 4 2 4 2 2 4 2 3 2" xfId="34468"/>
    <cellStyle name="Normálna 2 4 2 4 2 2 4 2 4" xfId="34466"/>
    <cellStyle name="Normálna 2 4 2 4 2 2 4 3" xfId="10703"/>
    <cellStyle name="Normálna 2 4 2 4 2 2 4 3 2" xfId="34469"/>
    <cellStyle name="Normálna 2 4 2 4 2 2 4 4" xfId="10704"/>
    <cellStyle name="Normálna 2 4 2 4 2 2 4 4 2" xfId="34470"/>
    <cellStyle name="Normálna 2 4 2 4 2 2 4 5" xfId="34465"/>
    <cellStyle name="Normálna 2 4 2 4 2 2 5" xfId="10705"/>
    <cellStyle name="Normálna 2 4 2 4 2 2 5 2" xfId="10706"/>
    <cellStyle name="Normálna 2 4 2 4 2 2 5 2 2" xfId="10707"/>
    <cellStyle name="Normálna 2 4 2 4 2 2 5 2 2 2" xfId="34473"/>
    <cellStyle name="Normálna 2 4 2 4 2 2 5 2 3" xfId="10708"/>
    <cellStyle name="Normálna 2 4 2 4 2 2 5 2 3 2" xfId="34474"/>
    <cellStyle name="Normálna 2 4 2 4 2 2 5 2 4" xfId="34472"/>
    <cellStyle name="Normálna 2 4 2 4 2 2 5 3" xfId="10709"/>
    <cellStyle name="Normálna 2 4 2 4 2 2 5 3 2" xfId="34475"/>
    <cellStyle name="Normálna 2 4 2 4 2 2 5 4" xfId="10710"/>
    <cellStyle name="Normálna 2 4 2 4 2 2 5 4 2" xfId="34476"/>
    <cellStyle name="Normálna 2 4 2 4 2 2 5 5" xfId="34471"/>
    <cellStyle name="Normálna 2 4 2 4 2 2 6" xfId="10711"/>
    <cellStyle name="Normálna 2 4 2 4 2 2 6 2" xfId="10712"/>
    <cellStyle name="Normálna 2 4 2 4 2 2 6 2 2" xfId="34478"/>
    <cellStyle name="Normálna 2 4 2 4 2 2 6 3" xfId="10713"/>
    <cellStyle name="Normálna 2 4 2 4 2 2 6 3 2" xfId="34479"/>
    <cellStyle name="Normálna 2 4 2 4 2 2 6 4" xfId="34477"/>
    <cellStyle name="Normálna 2 4 2 4 2 2 7" xfId="10714"/>
    <cellStyle name="Normálna 2 4 2 4 2 2 7 2" xfId="34480"/>
    <cellStyle name="Normálna 2 4 2 4 2 2 8" xfId="10715"/>
    <cellStyle name="Normálna 2 4 2 4 2 2 8 2" xfId="34481"/>
    <cellStyle name="Normálna 2 4 2 4 2 2 9" xfId="34422"/>
    <cellStyle name="Normálna 2 4 2 4 2 3" xfId="10716"/>
    <cellStyle name="Normálna 2 4 2 4 2 3 2" xfId="10717"/>
    <cellStyle name="Normálna 2 4 2 4 2 3 2 2" xfId="10718"/>
    <cellStyle name="Normálna 2 4 2 4 2 3 2 2 2" xfId="10719"/>
    <cellStyle name="Normálna 2 4 2 4 2 3 2 2 2 2" xfId="10720"/>
    <cellStyle name="Normálna 2 4 2 4 2 3 2 2 2 2 2" xfId="34486"/>
    <cellStyle name="Normálna 2 4 2 4 2 3 2 2 2 3" xfId="10721"/>
    <cellStyle name="Normálna 2 4 2 4 2 3 2 2 2 3 2" xfId="34487"/>
    <cellStyle name="Normálna 2 4 2 4 2 3 2 2 2 4" xfId="34485"/>
    <cellStyle name="Normálna 2 4 2 4 2 3 2 2 3" xfId="10722"/>
    <cellStyle name="Normálna 2 4 2 4 2 3 2 2 3 2" xfId="34488"/>
    <cellStyle name="Normálna 2 4 2 4 2 3 2 2 4" xfId="10723"/>
    <cellStyle name="Normálna 2 4 2 4 2 3 2 2 4 2" xfId="34489"/>
    <cellStyle name="Normálna 2 4 2 4 2 3 2 2 5" xfId="34484"/>
    <cellStyle name="Normálna 2 4 2 4 2 3 2 3" xfId="10724"/>
    <cellStyle name="Normálna 2 4 2 4 2 3 2 3 2" xfId="10725"/>
    <cellStyle name="Normálna 2 4 2 4 2 3 2 3 2 2" xfId="34491"/>
    <cellStyle name="Normálna 2 4 2 4 2 3 2 3 3" xfId="10726"/>
    <cellStyle name="Normálna 2 4 2 4 2 3 2 3 3 2" xfId="34492"/>
    <cellStyle name="Normálna 2 4 2 4 2 3 2 3 4" xfId="34490"/>
    <cellStyle name="Normálna 2 4 2 4 2 3 2 4" xfId="10727"/>
    <cellStyle name="Normálna 2 4 2 4 2 3 2 4 2" xfId="34493"/>
    <cellStyle name="Normálna 2 4 2 4 2 3 2 5" xfId="10728"/>
    <cellStyle name="Normálna 2 4 2 4 2 3 2 5 2" xfId="34494"/>
    <cellStyle name="Normálna 2 4 2 4 2 3 2 6" xfId="34483"/>
    <cellStyle name="Normálna 2 4 2 4 2 3 3" xfId="10729"/>
    <cellStyle name="Normálna 2 4 2 4 2 3 3 2" xfId="10730"/>
    <cellStyle name="Normálna 2 4 2 4 2 3 3 2 2" xfId="10731"/>
    <cellStyle name="Normálna 2 4 2 4 2 3 3 2 2 2" xfId="34497"/>
    <cellStyle name="Normálna 2 4 2 4 2 3 3 2 3" xfId="10732"/>
    <cellStyle name="Normálna 2 4 2 4 2 3 3 2 3 2" xfId="34498"/>
    <cellStyle name="Normálna 2 4 2 4 2 3 3 2 4" xfId="34496"/>
    <cellStyle name="Normálna 2 4 2 4 2 3 3 3" xfId="10733"/>
    <cellStyle name="Normálna 2 4 2 4 2 3 3 3 2" xfId="34499"/>
    <cellStyle name="Normálna 2 4 2 4 2 3 3 4" xfId="10734"/>
    <cellStyle name="Normálna 2 4 2 4 2 3 3 4 2" xfId="34500"/>
    <cellStyle name="Normálna 2 4 2 4 2 3 3 5" xfId="34495"/>
    <cellStyle name="Normálna 2 4 2 4 2 3 4" xfId="10735"/>
    <cellStyle name="Normálna 2 4 2 4 2 3 4 2" xfId="10736"/>
    <cellStyle name="Normálna 2 4 2 4 2 3 4 2 2" xfId="10737"/>
    <cellStyle name="Normálna 2 4 2 4 2 3 4 2 2 2" xfId="34503"/>
    <cellStyle name="Normálna 2 4 2 4 2 3 4 2 3" xfId="10738"/>
    <cellStyle name="Normálna 2 4 2 4 2 3 4 2 3 2" xfId="34504"/>
    <cellStyle name="Normálna 2 4 2 4 2 3 4 2 4" xfId="34502"/>
    <cellStyle name="Normálna 2 4 2 4 2 3 4 3" xfId="10739"/>
    <cellStyle name="Normálna 2 4 2 4 2 3 4 3 2" xfId="34505"/>
    <cellStyle name="Normálna 2 4 2 4 2 3 4 4" xfId="10740"/>
    <cellStyle name="Normálna 2 4 2 4 2 3 4 4 2" xfId="34506"/>
    <cellStyle name="Normálna 2 4 2 4 2 3 4 5" xfId="34501"/>
    <cellStyle name="Normálna 2 4 2 4 2 3 5" xfId="10741"/>
    <cellStyle name="Normálna 2 4 2 4 2 3 5 2" xfId="10742"/>
    <cellStyle name="Normálna 2 4 2 4 2 3 5 2 2" xfId="34508"/>
    <cellStyle name="Normálna 2 4 2 4 2 3 5 3" xfId="10743"/>
    <cellStyle name="Normálna 2 4 2 4 2 3 5 3 2" xfId="34509"/>
    <cellStyle name="Normálna 2 4 2 4 2 3 5 4" xfId="34507"/>
    <cellStyle name="Normálna 2 4 2 4 2 3 6" xfId="10744"/>
    <cellStyle name="Normálna 2 4 2 4 2 3 6 2" xfId="34510"/>
    <cellStyle name="Normálna 2 4 2 4 2 3 7" xfId="10745"/>
    <cellStyle name="Normálna 2 4 2 4 2 3 7 2" xfId="34511"/>
    <cellStyle name="Normálna 2 4 2 4 2 3 8" xfId="34482"/>
    <cellStyle name="Normálna 2 4 2 4 2 4" xfId="10746"/>
    <cellStyle name="Normálna 2 4 2 4 2 4 2" xfId="10747"/>
    <cellStyle name="Normálna 2 4 2 4 2 4 2 2" xfId="10748"/>
    <cellStyle name="Normálna 2 4 2 4 2 4 2 2 2" xfId="10749"/>
    <cellStyle name="Normálna 2 4 2 4 2 4 2 2 2 2" xfId="34515"/>
    <cellStyle name="Normálna 2 4 2 4 2 4 2 2 3" xfId="10750"/>
    <cellStyle name="Normálna 2 4 2 4 2 4 2 2 3 2" xfId="34516"/>
    <cellStyle name="Normálna 2 4 2 4 2 4 2 2 4" xfId="34514"/>
    <cellStyle name="Normálna 2 4 2 4 2 4 2 3" xfId="10751"/>
    <cellStyle name="Normálna 2 4 2 4 2 4 2 3 2" xfId="34517"/>
    <cellStyle name="Normálna 2 4 2 4 2 4 2 4" xfId="10752"/>
    <cellStyle name="Normálna 2 4 2 4 2 4 2 4 2" xfId="34518"/>
    <cellStyle name="Normálna 2 4 2 4 2 4 2 5" xfId="34513"/>
    <cellStyle name="Normálna 2 4 2 4 2 4 3" xfId="10753"/>
    <cellStyle name="Normálna 2 4 2 4 2 4 3 2" xfId="10754"/>
    <cellStyle name="Normálna 2 4 2 4 2 4 3 2 2" xfId="34520"/>
    <cellStyle name="Normálna 2 4 2 4 2 4 3 3" xfId="10755"/>
    <cellStyle name="Normálna 2 4 2 4 2 4 3 3 2" xfId="34521"/>
    <cellStyle name="Normálna 2 4 2 4 2 4 3 4" xfId="34519"/>
    <cellStyle name="Normálna 2 4 2 4 2 4 4" xfId="10756"/>
    <cellStyle name="Normálna 2 4 2 4 2 4 4 2" xfId="34522"/>
    <cellStyle name="Normálna 2 4 2 4 2 4 5" xfId="10757"/>
    <cellStyle name="Normálna 2 4 2 4 2 4 5 2" xfId="34523"/>
    <cellStyle name="Normálna 2 4 2 4 2 4 6" xfId="34512"/>
    <cellStyle name="Normálna 2 4 2 4 2 5" xfId="10758"/>
    <cellStyle name="Normálna 2 4 2 4 2 5 2" xfId="10759"/>
    <cellStyle name="Normálna 2 4 2 4 2 5 2 2" xfId="10760"/>
    <cellStyle name="Normálna 2 4 2 4 2 5 2 2 2" xfId="34526"/>
    <cellStyle name="Normálna 2 4 2 4 2 5 2 3" xfId="10761"/>
    <cellStyle name="Normálna 2 4 2 4 2 5 2 3 2" xfId="34527"/>
    <cellStyle name="Normálna 2 4 2 4 2 5 2 4" xfId="34525"/>
    <cellStyle name="Normálna 2 4 2 4 2 5 3" xfId="10762"/>
    <cellStyle name="Normálna 2 4 2 4 2 5 3 2" xfId="34528"/>
    <cellStyle name="Normálna 2 4 2 4 2 5 4" xfId="10763"/>
    <cellStyle name="Normálna 2 4 2 4 2 5 4 2" xfId="34529"/>
    <cellStyle name="Normálna 2 4 2 4 2 5 5" xfId="34524"/>
    <cellStyle name="Normálna 2 4 2 4 2 6" xfId="10764"/>
    <cellStyle name="Normálna 2 4 2 4 2 6 2" xfId="10765"/>
    <cellStyle name="Normálna 2 4 2 4 2 6 2 2" xfId="10766"/>
    <cellStyle name="Normálna 2 4 2 4 2 6 2 2 2" xfId="34532"/>
    <cellStyle name="Normálna 2 4 2 4 2 6 2 3" xfId="10767"/>
    <cellStyle name="Normálna 2 4 2 4 2 6 2 3 2" xfId="34533"/>
    <cellStyle name="Normálna 2 4 2 4 2 6 2 4" xfId="34531"/>
    <cellStyle name="Normálna 2 4 2 4 2 6 3" xfId="10768"/>
    <cellStyle name="Normálna 2 4 2 4 2 6 3 2" xfId="34534"/>
    <cellStyle name="Normálna 2 4 2 4 2 6 4" xfId="10769"/>
    <cellStyle name="Normálna 2 4 2 4 2 6 4 2" xfId="34535"/>
    <cellStyle name="Normálna 2 4 2 4 2 6 5" xfId="34530"/>
    <cellStyle name="Normálna 2 4 2 4 2 7" xfId="10770"/>
    <cellStyle name="Normálna 2 4 2 4 2 7 2" xfId="10771"/>
    <cellStyle name="Normálna 2 4 2 4 2 7 2 2" xfId="34537"/>
    <cellStyle name="Normálna 2 4 2 4 2 7 3" xfId="10772"/>
    <cellStyle name="Normálna 2 4 2 4 2 7 3 2" xfId="34538"/>
    <cellStyle name="Normálna 2 4 2 4 2 7 4" xfId="34536"/>
    <cellStyle name="Normálna 2 4 2 4 2 8" xfId="10773"/>
    <cellStyle name="Normálna 2 4 2 4 2 8 2" xfId="34539"/>
    <cellStyle name="Normálna 2 4 2 4 2 9" xfId="10774"/>
    <cellStyle name="Normálna 2 4 2 4 2 9 2" xfId="34540"/>
    <cellStyle name="Normálna 2 4 2 4 3" xfId="10775"/>
    <cellStyle name="Normálna 2 4 2 4 3 2" xfId="10776"/>
    <cellStyle name="Normálna 2 4 2 4 3 2 2" xfId="10777"/>
    <cellStyle name="Normálna 2 4 2 4 3 2 2 2" xfId="10778"/>
    <cellStyle name="Normálna 2 4 2 4 3 2 2 2 2" xfId="10779"/>
    <cellStyle name="Normálna 2 4 2 4 3 2 2 2 2 2" xfId="10780"/>
    <cellStyle name="Normálna 2 4 2 4 3 2 2 2 2 2 2" xfId="34546"/>
    <cellStyle name="Normálna 2 4 2 4 3 2 2 2 2 3" xfId="10781"/>
    <cellStyle name="Normálna 2 4 2 4 3 2 2 2 2 3 2" xfId="34547"/>
    <cellStyle name="Normálna 2 4 2 4 3 2 2 2 2 4" xfId="34545"/>
    <cellStyle name="Normálna 2 4 2 4 3 2 2 2 3" xfId="10782"/>
    <cellStyle name="Normálna 2 4 2 4 3 2 2 2 3 2" xfId="34548"/>
    <cellStyle name="Normálna 2 4 2 4 3 2 2 2 4" xfId="10783"/>
    <cellStyle name="Normálna 2 4 2 4 3 2 2 2 4 2" xfId="34549"/>
    <cellStyle name="Normálna 2 4 2 4 3 2 2 2 5" xfId="34544"/>
    <cellStyle name="Normálna 2 4 2 4 3 2 2 3" xfId="10784"/>
    <cellStyle name="Normálna 2 4 2 4 3 2 2 3 2" xfId="10785"/>
    <cellStyle name="Normálna 2 4 2 4 3 2 2 3 2 2" xfId="34551"/>
    <cellStyle name="Normálna 2 4 2 4 3 2 2 3 3" xfId="10786"/>
    <cellStyle name="Normálna 2 4 2 4 3 2 2 3 3 2" xfId="34552"/>
    <cellStyle name="Normálna 2 4 2 4 3 2 2 3 4" xfId="34550"/>
    <cellStyle name="Normálna 2 4 2 4 3 2 2 4" xfId="10787"/>
    <cellStyle name="Normálna 2 4 2 4 3 2 2 4 2" xfId="34553"/>
    <cellStyle name="Normálna 2 4 2 4 3 2 2 5" xfId="10788"/>
    <cellStyle name="Normálna 2 4 2 4 3 2 2 5 2" xfId="34554"/>
    <cellStyle name="Normálna 2 4 2 4 3 2 2 6" xfId="34543"/>
    <cellStyle name="Normálna 2 4 2 4 3 2 3" xfId="10789"/>
    <cellStyle name="Normálna 2 4 2 4 3 2 3 2" xfId="10790"/>
    <cellStyle name="Normálna 2 4 2 4 3 2 3 2 2" xfId="10791"/>
    <cellStyle name="Normálna 2 4 2 4 3 2 3 2 2 2" xfId="34557"/>
    <cellStyle name="Normálna 2 4 2 4 3 2 3 2 3" xfId="10792"/>
    <cellStyle name="Normálna 2 4 2 4 3 2 3 2 3 2" xfId="34558"/>
    <cellStyle name="Normálna 2 4 2 4 3 2 3 2 4" xfId="34556"/>
    <cellStyle name="Normálna 2 4 2 4 3 2 3 3" xfId="10793"/>
    <cellStyle name="Normálna 2 4 2 4 3 2 3 3 2" xfId="34559"/>
    <cellStyle name="Normálna 2 4 2 4 3 2 3 4" xfId="10794"/>
    <cellStyle name="Normálna 2 4 2 4 3 2 3 4 2" xfId="34560"/>
    <cellStyle name="Normálna 2 4 2 4 3 2 3 5" xfId="34555"/>
    <cellStyle name="Normálna 2 4 2 4 3 2 4" xfId="10795"/>
    <cellStyle name="Normálna 2 4 2 4 3 2 4 2" xfId="10796"/>
    <cellStyle name="Normálna 2 4 2 4 3 2 4 2 2" xfId="10797"/>
    <cellStyle name="Normálna 2 4 2 4 3 2 4 2 2 2" xfId="34563"/>
    <cellStyle name="Normálna 2 4 2 4 3 2 4 2 3" xfId="10798"/>
    <cellStyle name="Normálna 2 4 2 4 3 2 4 2 3 2" xfId="34564"/>
    <cellStyle name="Normálna 2 4 2 4 3 2 4 2 4" xfId="34562"/>
    <cellStyle name="Normálna 2 4 2 4 3 2 4 3" xfId="10799"/>
    <cellStyle name="Normálna 2 4 2 4 3 2 4 3 2" xfId="34565"/>
    <cellStyle name="Normálna 2 4 2 4 3 2 4 4" xfId="10800"/>
    <cellStyle name="Normálna 2 4 2 4 3 2 4 4 2" xfId="34566"/>
    <cellStyle name="Normálna 2 4 2 4 3 2 4 5" xfId="34561"/>
    <cellStyle name="Normálna 2 4 2 4 3 2 5" xfId="10801"/>
    <cellStyle name="Normálna 2 4 2 4 3 2 5 2" xfId="10802"/>
    <cellStyle name="Normálna 2 4 2 4 3 2 5 2 2" xfId="34568"/>
    <cellStyle name="Normálna 2 4 2 4 3 2 5 3" xfId="10803"/>
    <cellStyle name="Normálna 2 4 2 4 3 2 5 3 2" xfId="34569"/>
    <cellStyle name="Normálna 2 4 2 4 3 2 5 4" xfId="34567"/>
    <cellStyle name="Normálna 2 4 2 4 3 2 6" xfId="10804"/>
    <cellStyle name="Normálna 2 4 2 4 3 2 6 2" xfId="34570"/>
    <cellStyle name="Normálna 2 4 2 4 3 2 7" xfId="10805"/>
    <cellStyle name="Normálna 2 4 2 4 3 2 7 2" xfId="34571"/>
    <cellStyle name="Normálna 2 4 2 4 3 2 8" xfId="34542"/>
    <cellStyle name="Normálna 2 4 2 4 3 3" xfId="10806"/>
    <cellStyle name="Normálna 2 4 2 4 3 3 2" xfId="10807"/>
    <cellStyle name="Normálna 2 4 2 4 3 3 2 2" xfId="10808"/>
    <cellStyle name="Normálna 2 4 2 4 3 3 2 2 2" xfId="10809"/>
    <cellStyle name="Normálna 2 4 2 4 3 3 2 2 2 2" xfId="34575"/>
    <cellStyle name="Normálna 2 4 2 4 3 3 2 2 3" xfId="10810"/>
    <cellStyle name="Normálna 2 4 2 4 3 3 2 2 3 2" xfId="34576"/>
    <cellStyle name="Normálna 2 4 2 4 3 3 2 2 4" xfId="34574"/>
    <cellStyle name="Normálna 2 4 2 4 3 3 2 3" xfId="10811"/>
    <cellStyle name="Normálna 2 4 2 4 3 3 2 3 2" xfId="34577"/>
    <cellStyle name="Normálna 2 4 2 4 3 3 2 4" xfId="10812"/>
    <cellStyle name="Normálna 2 4 2 4 3 3 2 4 2" xfId="34578"/>
    <cellStyle name="Normálna 2 4 2 4 3 3 2 5" xfId="34573"/>
    <cellStyle name="Normálna 2 4 2 4 3 3 3" xfId="10813"/>
    <cellStyle name="Normálna 2 4 2 4 3 3 3 2" xfId="10814"/>
    <cellStyle name="Normálna 2 4 2 4 3 3 3 2 2" xfId="34580"/>
    <cellStyle name="Normálna 2 4 2 4 3 3 3 3" xfId="10815"/>
    <cellStyle name="Normálna 2 4 2 4 3 3 3 3 2" xfId="34581"/>
    <cellStyle name="Normálna 2 4 2 4 3 3 3 4" xfId="34579"/>
    <cellStyle name="Normálna 2 4 2 4 3 3 4" xfId="10816"/>
    <cellStyle name="Normálna 2 4 2 4 3 3 4 2" xfId="34582"/>
    <cellStyle name="Normálna 2 4 2 4 3 3 5" xfId="10817"/>
    <cellStyle name="Normálna 2 4 2 4 3 3 5 2" xfId="34583"/>
    <cellStyle name="Normálna 2 4 2 4 3 3 6" xfId="34572"/>
    <cellStyle name="Normálna 2 4 2 4 3 4" xfId="10818"/>
    <cellStyle name="Normálna 2 4 2 4 3 4 2" xfId="10819"/>
    <cellStyle name="Normálna 2 4 2 4 3 4 2 2" xfId="10820"/>
    <cellStyle name="Normálna 2 4 2 4 3 4 2 2 2" xfId="34586"/>
    <cellStyle name="Normálna 2 4 2 4 3 4 2 3" xfId="10821"/>
    <cellStyle name="Normálna 2 4 2 4 3 4 2 3 2" xfId="34587"/>
    <cellStyle name="Normálna 2 4 2 4 3 4 2 4" xfId="34585"/>
    <cellStyle name="Normálna 2 4 2 4 3 4 3" xfId="10822"/>
    <cellStyle name="Normálna 2 4 2 4 3 4 3 2" xfId="34588"/>
    <cellStyle name="Normálna 2 4 2 4 3 4 4" xfId="10823"/>
    <cellStyle name="Normálna 2 4 2 4 3 4 4 2" xfId="34589"/>
    <cellStyle name="Normálna 2 4 2 4 3 4 5" xfId="34584"/>
    <cellStyle name="Normálna 2 4 2 4 3 5" xfId="10824"/>
    <cellStyle name="Normálna 2 4 2 4 3 5 2" xfId="10825"/>
    <cellStyle name="Normálna 2 4 2 4 3 5 2 2" xfId="10826"/>
    <cellStyle name="Normálna 2 4 2 4 3 5 2 2 2" xfId="34592"/>
    <cellStyle name="Normálna 2 4 2 4 3 5 2 3" xfId="10827"/>
    <cellStyle name="Normálna 2 4 2 4 3 5 2 3 2" xfId="34593"/>
    <cellStyle name="Normálna 2 4 2 4 3 5 2 4" xfId="34591"/>
    <cellStyle name="Normálna 2 4 2 4 3 5 3" xfId="10828"/>
    <cellStyle name="Normálna 2 4 2 4 3 5 3 2" xfId="34594"/>
    <cellStyle name="Normálna 2 4 2 4 3 5 4" xfId="10829"/>
    <cellStyle name="Normálna 2 4 2 4 3 5 4 2" xfId="34595"/>
    <cellStyle name="Normálna 2 4 2 4 3 5 5" xfId="34590"/>
    <cellStyle name="Normálna 2 4 2 4 3 6" xfId="10830"/>
    <cellStyle name="Normálna 2 4 2 4 3 6 2" xfId="10831"/>
    <cellStyle name="Normálna 2 4 2 4 3 6 2 2" xfId="34597"/>
    <cellStyle name="Normálna 2 4 2 4 3 6 3" xfId="10832"/>
    <cellStyle name="Normálna 2 4 2 4 3 6 3 2" xfId="34598"/>
    <cellStyle name="Normálna 2 4 2 4 3 6 4" xfId="34596"/>
    <cellStyle name="Normálna 2 4 2 4 3 7" xfId="10833"/>
    <cellStyle name="Normálna 2 4 2 4 3 7 2" xfId="34599"/>
    <cellStyle name="Normálna 2 4 2 4 3 8" xfId="10834"/>
    <cellStyle name="Normálna 2 4 2 4 3 8 2" xfId="34600"/>
    <cellStyle name="Normálna 2 4 2 4 3 9" xfId="34541"/>
    <cellStyle name="Normálna 2 4 2 4 4" xfId="10835"/>
    <cellStyle name="Normálna 2 4 2 4 4 2" xfId="10836"/>
    <cellStyle name="Normálna 2 4 2 4 4 2 2" xfId="10837"/>
    <cellStyle name="Normálna 2 4 2 4 4 2 2 2" xfId="10838"/>
    <cellStyle name="Normálna 2 4 2 4 4 2 2 2 2" xfId="10839"/>
    <cellStyle name="Normálna 2 4 2 4 4 2 2 2 2 2" xfId="34605"/>
    <cellStyle name="Normálna 2 4 2 4 4 2 2 2 3" xfId="10840"/>
    <cellStyle name="Normálna 2 4 2 4 4 2 2 2 3 2" xfId="34606"/>
    <cellStyle name="Normálna 2 4 2 4 4 2 2 2 4" xfId="34604"/>
    <cellStyle name="Normálna 2 4 2 4 4 2 2 3" xfId="10841"/>
    <cellStyle name="Normálna 2 4 2 4 4 2 2 3 2" xfId="34607"/>
    <cellStyle name="Normálna 2 4 2 4 4 2 2 4" xfId="10842"/>
    <cellStyle name="Normálna 2 4 2 4 4 2 2 4 2" xfId="34608"/>
    <cellStyle name="Normálna 2 4 2 4 4 2 2 5" xfId="34603"/>
    <cellStyle name="Normálna 2 4 2 4 4 2 3" xfId="10843"/>
    <cellStyle name="Normálna 2 4 2 4 4 2 3 2" xfId="10844"/>
    <cellStyle name="Normálna 2 4 2 4 4 2 3 2 2" xfId="34610"/>
    <cellStyle name="Normálna 2 4 2 4 4 2 3 3" xfId="10845"/>
    <cellStyle name="Normálna 2 4 2 4 4 2 3 3 2" xfId="34611"/>
    <cellStyle name="Normálna 2 4 2 4 4 2 3 4" xfId="34609"/>
    <cellStyle name="Normálna 2 4 2 4 4 2 4" xfId="10846"/>
    <cellStyle name="Normálna 2 4 2 4 4 2 4 2" xfId="34612"/>
    <cellStyle name="Normálna 2 4 2 4 4 2 5" xfId="10847"/>
    <cellStyle name="Normálna 2 4 2 4 4 2 5 2" xfId="34613"/>
    <cellStyle name="Normálna 2 4 2 4 4 2 6" xfId="34602"/>
    <cellStyle name="Normálna 2 4 2 4 4 3" xfId="10848"/>
    <cellStyle name="Normálna 2 4 2 4 4 3 2" xfId="10849"/>
    <cellStyle name="Normálna 2 4 2 4 4 3 2 2" xfId="10850"/>
    <cellStyle name="Normálna 2 4 2 4 4 3 2 2 2" xfId="34616"/>
    <cellStyle name="Normálna 2 4 2 4 4 3 2 3" xfId="10851"/>
    <cellStyle name="Normálna 2 4 2 4 4 3 2 3 2" xfId="34617"/>
    <cellStyle name="Normálna 2 4 2 4 4 3 2 4" xfId="34615"/>
    <cellStyle name="Normálna 2 4 2 4 4 3 3" xfId="10852"/>
    <cellStyle name="Normálna 2 4 2 4 4 3 3 2" xfId="34618"/>
    <cellStyle name="Normálna 2 4 2 4 4 3 4" xfId="10853"/>
    <cellStyle name="Normálna 2 4 2 4 4 3 4 2" xfId="34619"/>
    <cellStyle name="Normálna 2 4 2 4 4 3 5" xfId="34614"/>
    <cellStyle name="Normálna 2 4 2 4 4 4" xfId="10854"/>
    <cellStyle name="Normálna 2 4 2 4 4 4 2" xfId="10855"/>
    <cellStyle name="Normálna 2 4 2 4 4 4 2 2" xfId="10856"/>
    <cellStyle name="Normálna 2 4 2 4 4 4 2 2 2" xfId="34622"/>
    <cellStyle name="Normálna 2 4 2 4 4 4 2 3" xfId="10857"/>
    <cellStyle name="Normálna 2 4 2 4 4 4 2 3 2" xfId="34623"/>
    <cellStyle name="Normálna 2 4 2 4 4 4 2 4" xfId="34621"/>
    <cellStyle name="Normálna 2 4 2 4 4 4 3" xfId="10858"/>
    <cellStyle name="Normálna 2 4 2 4 4 4 3 2" xfId="34624"/>
    <cellStyle name="Normálna 2 4 2 4 4 4 4" xfId="10859"/>
    <cellStyle name="Normálna 2 4 2 4 4 4 4 2" xfId="34625"/>
    <cellStyle name="Normálna 2 4 2 4 4 4 5" xfId="34620"/>
    <cellStyle name="Normálna 2 4 2 4 4 5" xfId="10860"/>
    <cellStyle name="Normálna 2 4 2 4 4 5 2" xfId="10861"/>
    <cellStyle name="Normálna 2 4 2 4 4 5 2 2" xfId="34627"/>
    <cellStyle name="Normálna 2 4 2 4 4 5 3" xfId="10862"/>
    <cellStyle name="Normálna 2 4 2 4 4 5 3 2" xfId="34628"/>
    <cellStyle name="Normálna 2 4 2 4 4 5 4" xfId="34626"/>
    <cellStyle name="Normálna 2 4 2 4 4 6" xfId="10863"/>
    <cellStyle name="Normálna 2 4 2 4 4 6 2" xfId="34629"/>
    <cellStyle name="Normálna 2 4 2 4 4 7" xfId="10864"/>
    <cellStyle name="Normálna 2 4 2 4 4 7 2" xfId="34630"/>
    <cellStyle name="Normálna 2 4 2 4 4 8" xfId="34601"/>
    <cellStyle name="Normálna 2 4 2 4 5" xfId="10865"/>
    <cellStyle name="Normálna 2 4 2 4 5 2" xfId="10866"/>
    <cellStyle name="Normálna 2 4 2 4 5 2 2" xfId="10867"/>
    <cellStyle name="Normálna 2 4 2 4 5 2 2 2" xfId="10868"/>
    <cellStyle name="Normálna 2 4 2 4 5 2 2 2 2" xfId="34634"/>
    <cellStyle name="Normálna 2 4 2 4 5 2 2 3" xfId="10869"/>
    <cellStyle name="Normálna 2 4 2 4 5 2 2 3 2" xfId="34635"/>
    <cellStyle name="Normálna 2 4 2 4 5 2 2 4" xfId="34633"/>
    <cellStyle name="Normálna 2 4 2 4 5 2 3" xfId="10870"/>
    <cellStyle name="Normálna 2 4 2 4 5 2 3 2" xfId="34636"/>
    <cellStyle name="Normálna 2 4 2 4 5 2 4" xfId="10871"/>
    <cellStyle name="Normálna 2 4 2 4 5 2 4 2" xfId="34637"/>
    <cellStyle name="Normálna 2 4 2 4 5 2 5" xfId="34632"/>
    <cellStyle name="Normálna 2 4 2 4 5 3" xfId="10872"/>
    <cellStyle name="Normálna 2 4 2 4 5 3 2" xfId="10873"/>
    <cellStyle name="Normálna 2 4 2 4 5 3 2 2" xfId="34639"/>
    <cellStyle name="Normálna 2 4 2 4 5 3 3" xfId="10874"/>
    <cellStyle name="Normálna 2 4 2 4 5 3 3 2" xfId="34640"/>
    <cellStyle name="Normálna 2 4 2 4 5 3 4" xfId="34638"/>
    <cellStyle name="Normálna 2 4 2 4 5 4" xfId="10875"/>
    <cellStyle name="Normálna 2 4 2 4 5 4 2" xfId="34641"/>
    <cellStyle name="Normálna 2 4 2 4 5 5" xfId="10876"/>
    <cellStyle name="Normálna 2 4 2 4 5 5 2" xfId="34642"/>
    <cellStyle name="Normálna 2 4 2 4 5 6" xfId="34631"/>
    <cellStyle name="Normálna 2 4 2 4 6" xfId="10877"/>
    <cellStyle name="Normálna 2 4 2 4 6 2" xfId="10878"/>
    <cellStyle name="Normálna 2 4 2 4 6 2 2" xfId="10879"/>
    <cellStyle name="Normálna 2 4 2 4 6 2 2 2" xfId="34645"/>
    <cellStyle name="Normálna 2 4 2 4 6 2 3" xfId="10880"/>
    <cellStyle name="Normálna 2 4 2 4 6 2 3 2" xfId="34646"/>
    <cellStyle name="Normálna 2 4 2 4 6 2 4" xfId="34644"/>
    <cellStyle name="Normálna 2 4 2 4 6 3" xfId="10881"/>
    <cellStyle name="Normálna 2 4 2 4 6 3 2" xfId="34647"/>
    <cellStyle name="Normálna 2 4 2 4 6 4" xfId="10882"/>
    <cellStyle name="Normálna 2 4 2 4 6 4 2" xfId="34648"/>
    <cellStyle name="Normálna 2 4 2 4 6 5" xfId="34643"/>
    <cellStyle name="Normálna 2 4 2 4 7" xfId="10883"/>
    <cellStyle name="Normálna 2 4 2 4 7 2" xfId="10884"/>
    <cellStyle name="Normálna 2 4 2 4 7 2 2" xfId="10885"/>
    <cellStyle name="Normálna 2 4 2 4 7 2 2 2" xfId="34651"/>
    <cellStyle name="Normálna 2 4 2 4 7 2 3" xfId="10886"/>
    <cellStyle name="Normálna 2 4 2 4 7 2 3 2" xfId="34652"/>
    <cellStyle name="Normálna 2 4 2 4 7 2 4" xfId="34650"/>
    <cellStyle name="Normálna 2 4 2 4 7 3" xfId="10887"/>
    <cellStyle name="Normálna 2 4 2 4 7 3 2" xfId="34653"/>
    <cellStyle name="Normálna 2 4 2 4 7 4" xfId="10888"/>
    <cellStyle name="Normálna 2 4 2 4 7 4 2" xfId="34654"/>
    <cellStyle name="Normálna 2 4 2 4 7 5" xfId="34649"/>
    <cellStyle name="Normálna 2 4 2 4 8" xfId="10889"/>
    <cellStyle name="Normálna 2 4 2 4 8 2" xfId="10890"/>
    <cellStyle name="Normálna 2 4 2 4 8 2 2" xfId="34656"/>
    <cellStyle name="Normálna 2 4 2 4 8 3" xfId="10891"/>
    <cellStyle name="Normálna 2 4 2 4 8 3 2" xfId="34657"/>
    <cellStyle name="Normálna 2 4 2 4 8 4" xfId="34655"/>
    <cellStyle name="Normálna 2 4 2 4 9" xfId="10892"/>
    <cellStyle name="Normálna 2 4 2 4 9 2" xfId="34658"/>
    <cellStyle name="Normálna 2 4 2 5" xfId="10893"/>
    <cellStyle name="Normálna 2 4 2 5 10" xfId="10894"/>
    <cellStyle name="Normálna 2 4 2 5 10 2" xfId="34660"/>
    <cellStyle name="Normálna 2 4 2 5 11" xfId="34659"/>
    <cellStyle name="Normálna 2 4 2 5 2" xfId="10895"/>
    <cellStyle name="Normálna 2 4 2 5 2 10" xfId="34661"/>
    <cellStyle name="Normálna 2 4 2 5 2 2" xfId="10896"/>
    <cellStyle name="Normálna 2 4 2 5 2 2 2" xfId="10897"/>
    <cellStyle name="Normálna 2 4 2 5 2 2 2 2" xfId="10898"/>
    <cellStyle name="Normálna 2 4 2 5 2 2 2 2 2" xfId="10899"/>
    <cellStyle name="Normálna 2 4 2 5 2 2 2 2 2 2" xfId="10900"/>
    <cellStyle name="Normálna 2 4 2 5 2 2 2 2 2 2 2" xfId="10901"/>
    <cellStyle name="Normálna 2 4 2 5 2 2 2 2 2 2 2 2" xfId="34667"/>
    <cellStyle name="Normálna 2 4 2 5 2 2 2 2 2 2 3" xfId="10902"/>
    <cellStyle name="Normálna 2 4 2 5 2 2 2 2 2 2 3 2" xfId="34668"/>
    <cellStyle name="Normálna 2 4 2 5 2 2 2 2 2 2 4" xfId="34666"/>
    <cellStyle name="Normálna 2 4 2 5 2 2 2 2 2 3" xfId="10903"/>
    <cellStyle name="Normálna 2 4 2 5 2 2 2 2 2 3 2" xfId="34669"/>
    <cellStyle name="Normálna 2 4 2 5 2 2 2 2 2 4" xfId="10904"/>
    <cellStyle name="Normálna 2 4 2 5 2 2 2 2 2 4 2" xfId="34670"/>
    <cellStyle name="Normálna 2 4 2 5 2 2 2 2 2 5" xfId="34665"/>
    <cellStyle name="Normálna 2 4 2 5 2 2 2 2 3" xfId="10905"/>
    <cellStyle name="Normálna 2 4 2 5 2 2 2 2 3 2" xfId="10906"/>
    <cellStyle name="Normálna 2 4 2 5 2 2 2 2 3 2 2" xfId="34672"/>
    <cellStyle name="Normálna 2 4 2 5 2 2 2 2 3 3" xfId="10907"/>
    <cellStyle name="Normálna 2 4 2 5 2 2 2 2 3 3 2" xfId="34673"/>
    <cellStyle name="Normálna 2 4 2 5 2 2 2 2 3 4" xfId="34671"/>
    <cellStyle name="Normálna 2 4 2 5 2 2 2 2 4" xfId="10908"/>
    <cellStyle name="Normálna 2 4 2 5 2 2 2 2 4 2" xfId="34674"/>
    <cellStyle name="Normálna 2 4 2 5 2 2 2 2 5" xfId="10909"/>
    <cellStyle name="Normálna 2 4 2 5 2 2 2 2 5 2" xfId="34675"/>
    <cellStyle name="Normálna 2 4 2 5 2 2 2 2 6" xfId="34664"/>
    <cellStyle name="Normálna 2 4 2 5 2 2 2 3" xfId="10910"/>
    <cellStyle name="Normálna 2 4 2 5 2 2 2 3 2" xfId="10911"/>
    <cellStyle name="Normálna 2 4 2 5 2 2 2 3 2 2" xfId="10912"/>
    <cellStyle name="Normálna 2 4 2 5 2 2 2 3 2 2 2" xfId="34678"/>
    <cellStyle name="Normálna 2 4 2 5 2 2 2 3 2 3" xfId="10913"/>
    <cellStyle name="Normálna 2 4 2 5 2 2 2 3 2 3 2" xfId="34679"/>
    <cellStyle name="Normálna 2 4 2 5 2 2 2 3 2 4" xfId="34677"/>
    <cellStyle name="Normálna 2 4 2 5 2 2 2 3 3" xfId="10914"/>
    <cellStyle name="Normálna 2 4 2 5 2 2 2 3 3 2" xfId="34680"/>
    <cellStyle name="Normálna 2 4 2 5 2 2 2 3 4" xfId="10915"/>
    <cellStyle name="Normálna 2 4 2 5 2 2 2 3 4 2" xfId="34681"/>
    <cellStyle name="Normálna 2 4 2 5 2 2 2 3 5" xfId="34676"/>
    <cellStyle name="Normálna 2 4 2 5 2 2 2 4" xfId="10916"/>
    <cellStyle name="Normálna 2 4 2 5 2 2 2 4 2" xfId="10917"/>
    <cellStyle name="Normálna 2 4 2 5 2 2 2 4 2 2" xfId="10918"/>
    <cellStyle name="Normálna 2 4 2 5 2 2 2 4 2 2 2" xfId="34684"/>
    <cellStyle name="Normálna 2 4 2 5 2 2 2 4 2 3" xfId="10919"/>
    <cellStyle name="Normálna 2 4 2 5 2 2 2 4 2 3 2" xfId="34685"/>
    <cellStyle name="Normálna 2 4 2 5 2 2 2 4 2 4" xfId="34683"/>
    <cellStyle name="Normálna 2 4 2 5 2 2 2 4 3" xfId="10920"/>
    <cellStyle name="Normálna 2 4 2 5 2 2 2 4 3 2" xfId="34686"/>
    <cellStyle name="Normálna 2 4 2 5 2 2 2 4 4" xfId="10921"/>
    <cellStyle name="Normálna 2 4 2 5 2 2 2 4 4 2" xfId="34687"/>
    <cellStyle name="Normálna 2 4 2 5 2 2 2 4 5" xfId="34682"/>
    <cellStyle name="Normálna 2 4 2 5 2 2 2 5" xfId="10922"/>
    <cellStyle name="Normálna 2 4 2 5 2 2 2 5 2" xfId="10923"/>
    <cellStyle name="Normálna 2 4 2 5 2 2 2 5 2 2" xfId="34689"/>
    <cellStyle name="Normálna 2 4 2 5 2 2 2 5 3" xfId="10924"/>
    <cellStyle name="Normálna 2 4 2 5 2 2 2 5 3 2" xfId="34690"/>
    <cellStyle name="Normálna 2 4 2 5 2 2 2 5 4" xfId="34688"/>
    <cellStyle name="Normálna 2 4 2 5 2 2 2 6" xfId="10925"/>
    <cellStyle name="Normálna 2 4 2 5 2 2 2 6 2" xfId="34691"/>
    <cellStyle name="Normálna 2 4 2 5 2 2 2 7" xfId="10926"/>
    <cellStyle name="Normálna 2 4 2 5 2 2 2 7 2" xfId="34692"/>
    <cellStyle name="Normálna 2 4 2 5 2 2 2 8" xfId="34663"/>
    <cellStyle name="Normálna 2 4 2 5 2 2 3" xfId="10927"/>
    <cellStyle name="Normálna 2 4 2 5 2 2 3 2" xfId="10928"/>
    <cellStyle name="Normálna 2 4 2 5 2 2 3 2 2" xfId="10929"/>
    <cellStyle name="Normálna 2 4 2 5 2 2 3 2 2 2" xfId="10930"/>
    <cellStyle name="Normálna 2 4 2 5 2 2 3 2 2 2 2" xfId="34696"/>
    <cellStyle name="Normálna 2 4 2 5 2 2 3 2 2 3" xfId="10931"/>
    <cellStyle name="Normálna 2 4 2 5 2 2 3 2 2 3 2" xfId="34697"/>
    <cellStyle name="Normálna 2 4 2 5 2 2 3 2 2 4" xfId="34695"/>
    <cellStyle name="Normálna 2 4 2 5 2 2 3 2 3" xfId="10932"/>
    <cellStyle name="Normálna 2 4 2 5 2 2 3 2 3 2" xfId="34698"/>
    <cellStyle name="Normálna 2 4 2 5 2 2 3 2 4" xfId="10933"/>
    <cellStyle name="Normálna 2 4 2 5 2 2 3 2 4 2" xfId="34699"/>
    <cellStyle name="Normálna 2 4 2 5 2 2 3 2 5" xfId="34694"/>
    <cellStyle name="Normálna 2 4 2 5 2 2 3 3" xfId="10934"/>
    <cellStyle name="Normálna 2 4 2 5 2 2 3 3 2" xfId="10935"/>
    <cellStyle name="Normálna 2 4 2 5 2 2 3 3 2 2" xfId="34701"/>
    <cellStyle name="Normálna 2 4 2 5 2 2 3 3 3" xfId="10936"/>
    <cellStyle name="Normálna 2 4 2 5 2 2 3 3 3 2" xfId="34702"/>
    <cellStyle name="Normálna 2 4 2 5 2 2 3 3 4" xfId="34700"/>
    <cellStyle name="Normálna 2 4 2 5 2 2 3 4" xfId="10937"/>
    <cellStyle name="Normálna 2 4 2 5 2 2 3 4 2" xfId="34703"/>
    <cellStyle name="Normálna 2 4 2 5 2 2 3 5" xfId="10938"/>
    <cellStyle name="Normálna 2 4 2 5 2 2 3 5 2" xfId="34704"/>
    <cellStyle name="Normálna 2 4 2 5 2 2 3 6" xfId="34693"/>
    <cellStyle name="Normálna 2 4 2 5 2 2 4" xfId="10939"/>
    <cellStyle name="Normálna 2 4 2 5 2 2 4 2" xfId="10940"/>
    <cellStyle name="Normálna 2 4 2 5 2 2 4 2 2" xfId="10941"/>
    <cellStyle name="Normálna 2 4 2 5 2 2 4 2 2 2" xfId="34707"/>
    <cellStyle name="Normálna 2 4 2 5 2 2 4 2 3" xfId="10942"/>
    <cellStyle name="Normálna 2 4 2 5 2 2 4 2 3 2" xfId="34708"/>
    <cellStyle name="Normálna 2 4 2 5 2 2 4 2 4" xfId="34706"/>
    <cellStyle name="Normálna 2 4 2 5 2 2 4 3" xfId="10943"/>
    <cellStyle name="Normálna 2 4 2 5 2 2 4 3 2" xfId="34709"/>
    <cellStyle name="Normálna 2 4 2 5 2 2 4 4" xfId="10944"/>
    <cellStyle name="Normálna 2 4 2 5 2 2 4 4 2" xfId="34710"/>
    <cellStyle name="Normálna 2 4 2 5 2 2 4 5" xfId="34705"/>
    <cellStyle name="Normálna 2 4 2 5 2 2 5" xfId="10945"/>
    <cellStyle name="Normálna 2 4 2 5 2 2 5 2" xfId="10946"/>
    <cellStyle name="Normálna 2 4 2 5 2 2 5 2 2" xfId="10947"/>
    <cellStyle name="Normálna 2 4 2 5 2 2 5 2 2 2" xfId="34713"/>
    <cellStyle name="Normálna 2 4 2 5 2 2 5 2 3" xfId="10948"/>
    <cellStyle name="Normálna 2 4 2 5 2 2 5 2 3 2" xfId="34714"/>
    <cellStyle name="Normálna 2 4 2 5 2 2 5 2 4" xfId="34712"/>
    <cellStyle name="Normálna 2 4 2 5 2 2 5 3" xfId="10949"/>
    <cellStyle name="Normálna 2 4 2 5 2 2 5 3 2" xfId="34715"/>
    <cellStyle name="Normálna 2 4 2 5 2 2 5 4" xfId="10950"/>
    <cellStyle name="Normálna 2 4 2 5 2 2 5 4 2" xfId="34716"/>
    <cellStyle name="Normálna 2 4 2 5 2 2 5 5" xfId="34711"/>
    <cellStyle name="Normálna 2 4 2 5 2 2 6" xfId="10951"/>
    <cellStyle name="Normálna 2 4 2 5 2 2 6 2" xfId="10952"/>
    <cellStyle name="Normálna 2 4 2 5 2 2 6 2 2" xfId="34718"/>
    <cellStyle name="Normálna 2 4 2 5 2 2 6 3" xfId="10953"/>
    <cellStyle name="Normálna 2 4 2 5 2 2 6 3 2" xfId="34719"/>
    <cellStyle name="Normálna 2 4 2 5 2 2 6 4" xfId="34717"/>
    <cellStyle name="Normálna 2 4 2 5 2 2 7" xfId="10954"/>
    <cellStyle name="Normálna 2 4 2 5 2 2 7 2" xfId="34720"/>
    <cellStyle name="Normálna 2 4 2 5 2 2 8" xfId="10955"/>
    <cellStyle name="Normálna 2 4 2 5 2 2 8 2" xfId="34721"/>
    <cellStyle name="Normálna 2 4 2 5 2 2 9" xfId="34662"/>
    <cellStyle name="Normálna 2 4 2 5 2 3" xfId="10956"/>
    <cellStyle name="Normálna 2 4 2 5 2 3 2" xfId="10957"/>
    <cellStyle name="Normálna 2 4 2 5 2 3 2 2" xfId="10958"/>
    <cellStyle name="Normálna 2 4 2 5 2 3 2 2 2" xfId="10959"/>
    <cellStyle name="Normálna 2 4 2 5 2 3 2 2 2 2" xfId="10960"/>
    <cellStyle name="Normálna 2 4 2 5 2 3 2 2 2 2 2" xfId="34726"/>
    <cellStyle name="Normálna 2 4 2 5 2 3 2 2 2 3" xfId="10961"/>
    <cellStyle name="Normálna 2 4 2 5 2 3 2 2 2 3 2" xfId="34727"/>
    <cellStyle name="Normálna 2 4 2 5 2 3 2 2 2 4" xfId="34725"/>
    <cellStyle name="Normálna 2 4 2 5 2 3 2 2 3" xfId="10962"/>
    <cellStyle name="Normálna 2 4 2 5 2 3 2 2 3 2" xfId="34728"/>
    <cellStyle name="Normálna 2 4 2 5 2 3 2 2 4" xfId="10963"/>
    <cellStyle name="Normálna 2 4 2 5 2 3 2 2 4 2" xfId="34729"/>
    <cellStyle name="Normálna 2 4 2 5 2 3 2 2 5" xfId="34724"/>
    <cellStyle name="Normálna 2 4 2 5 2 3 2 3" xfId="10964"/>
    <cellStyle name="Normálna 2 4 2 5 2 3 2 3 2" xfId="10965"/>
    <cellStyle name="Normálna 2 4 2 5 2 3 2 3 2 2" xfId="34731"/>
    <cellStyle name="Normálna 2 4 2 5 2 3 2 3 3" xfId="10966"/>
    <cellStyle name="Normálna 2 4 2 5 2 3 2 3 3 2" xfId="34732"/>
    <cellStyle name="Normálna 2 4 2 5 2 3 2 3 4" xfId="34730"/>
    <cellStyle name="Normálna 2 4 2 5 2 3 2 4" xfId="10967"/>
    <cellStyle name="Normálna 2 4 2 5 2 3 2 4 2" xfId="34733"/>
    <cellStyle name="Normálna 2 4 2 5 2 3 2 5" xfId="10968"/>
    <cellStyle name="Normálna 2 4 2 5 2 3 2 5 2" xfId="34734"/>
    <cellStyle name="Normálna 2 4 2 5 2 3 2 6" xfId="34723"/>
    <cellStyle name="Normálna 2 4 2 5 2 3 3" xfId="10969"/>
    <cellStyle name="Normálna 2 4 2 5 2 3 3 2" xfId="10970"/>
    <cellStyle name="Normálna 2 4 2 5 2 3 3 2 2" xfId="10971"/>
    <cellStyle name="Normálna 2 4 2 5 2 3 3 2 2 2" xfId="34737"/>
    <cellStyle name="Normálna 2 4 2 5 2 3 3 2 3" xfId="10972"/>
    <cellStyle name="Normálna 2 4 2 5 2 3 3 2 3 2" xfId="34738"/>
    <cellStyle name="Normálna 2 4 2 5 2 3 3 2 4" xfId="34736"/>
    <cellStyle name="Normálna 2 4 2 5 2 3 3 3" xfId="10973"/>
    <cellStyle name="Normálna 2 4 2 5 2 3 3 3 2" xfId="34739"/>
    <cellStyle name="Normálna 2 4 2 5 2 3 3 4" xfId="10974"/>
    <cellStyle name="Normálna 2 4 2 5 2 3 3 4 2" xfId="34740"/>
    <cellStyle name="Normálna 2 4 2 5 2 3 3 5" xfId="34735"/>
    <cellStyle name="Normálna 2 4 2 5 2 3 4" xfId="10975"/>
    <cellStyle name="Normálna 2 4 2 5 2 3 4 2" xfId="10976"/>
    <cellStyle name="Normálna 2 4 2 5 2 3 4 2 2" xfId="10977"/>
    <cellStyle name="Normálna 2 4 2 5 2 3 4 2 2 2" xfId="34743"/>
    <cellStyle name="Normálna 2 4 2 5 2 3 4 2 3" xfId="10978"/>
    <cellStyle name="Normálna 2 4 2 5 2 3 4 2 3 2" xfId="34744"/>
    <cellStyle name="Normálna 2 4 2 5 2 3 4 2 4" xfId="34742"/>
    <cellStyle name="Normálna 2 4 2 5 2 3 4 3" xfId="10979"/>
    <cellStyle name="Normálna 2 4 2 5 2 3 4 3 2" xfId="34745"/>
    <cellStyle name="Normálna 2 4 2 5 2 3 4 4" xfId="10980"/>
    <cellStyle name="Normálna 2 4 2 5 2 3 4 4 2" xfId="34746"/>
    <cellStyle name="Normálna 2 4 2 5 2 3 4 5" xfId="34741"/>
    <cellStyle name="Normálna 2 4 2 5 2 3 5" xfId="10981"/>
    <cellStyle name="Normálna 2 4 2 5 2 3 5 2" xfId="10982"/>
    <cellStyle name="Normálna 2 4 2 5 2 3 5 2 2" xfId="34748"/>
    <cellStyle name="Normálna 2 4 2 5 2 3 5 3" xfId="10983"/>
    <cellStyle name="Normálna 2 4 2 5 2 3 5 3 2" xfId="34749"/>
    <cellStyle name="Normálna 2 4 2 5 2 3 5 4" xfId="34747"/>
    <cellStyle name="Normálna 2 4 2 5 2 3 6" xfId="10984"/>
    <cellStyle name="Normálna 2 4 2 5 2 3 6 2" xfId="34750"/>
    <cellStyle name="Normálna 2 4 2 5 2 3 7" xfId="10985"/>
    <cellStyle name="Normálna 2 4 2 5 2 3 7 2" xfId="34751"/>
    <cellStyle name="Normálna 2 4 2 5 2 3 8" xfId="34722"/>
    <cellStyle name="Normálna 2 4 2 5 2 4" xfId="10986"/>
    <cellStyle name="Normálna 2 4 2 5 2 4 2" xfId="10987"/>
    <cellStyle name="Normálna 2 4 2 5 2 4 2 2" xfId="10988"/>
    <cellStyle name="Normálna 2 4 2 5 2 4 2 2 2" xfId="10989"/>
    <cellStyle name="Normálna 2 4 2 5 2 4 2 2 2 2" xfId="34755"/>
    <cellStyle name="Normálna 2 4 2 5 2 4 2 2 3" xfId="10990"/>
    <cellStyle name="Normálna 2 4 2 5 2 4 2 2 3 2" xfId="34756"/>
    <cellStyle name="Normálna 2 4 2 5 2 4 2 2 4" xfId="34754"/>
    <cellStyle name="Normálna 2 4 2 5 2 4 2 3" xfId="10991"/>
    <cellStyle name="Normálna 2 4 2 5 2 4 2 3 2" xfId="34757"/>
    <cellStyle name="Normálna 2 4 2 5 2 4 2 4" xfId="10992"/>
    <cellStyle name="Normálna 2 4 2 5 2 4 2 4 2" xfId="34758"/>
    <cellStyle name="Normálna 2 4 2 5 2 4 2 5" xfId="34753"/>
    <cellStyle name="Normálna 2 4 2 5 2 4 3" xfId="10993"/>
    <cellStyle name="Normálna 2 4 2 5 2 4 3 2" xfId="10994"/>
    <cellStyle name="Normálna 2 4 2 5 2 4 3 2 2" xfId="34760"/>
    <cellStyle name="Normálna 2 4 2 5 2 4 3 3" xfId="10995"/>
    <cellStyle name="Normálna 2 4 2 5 2 4 3 3 2" xfId="34761"/>
    <cellStyle name="Normálna 2 4 2 5 2 4 3 4" xfId="34759"/>
    <cellStyle name="Normálna 2 4 2 5 2 4 4" xfId="10996"/>
    <cellStyle name="Normálna 2 4 2 5 2 4 4 2" xfId="34762"/>
    <cellStyle name="Normálna 2 4 2 5 2 4 5" xfId="10997"/>
    <cellStyle name="Normálna 2 4 2 5 2 4 5 2" xfId="34763"/>
    <cellStyle name="Normálna 2 4 2 5 2 4 6" xfId="34752"/>
    <cellStyle name="Normálna 2 4 2 5 2 5" xfId="10998"/>
    <cellStyle name="Normálna 2 4 2 5 2 5 2" xfId="10999"/>
    <cellStyle name="Normálna 2 4 2 5 2 5 2 2" xfId="11000"/>
    <cellStyle name="Normálna 2 4 2 5 2 5 2 2 2" xfId="34766"/>
    <cellStyle name="Normálna 2 4 2 5 2 5 2 3" xfId="11001"/>
    <cellStyle name="Normálna 2 4 2 5 2 5 2 3 2" xfId="34767"/>
    <cellStyle name="Normálna 2 4 2 5 2 5 2 4" xfId="34765"/>
    <cellStyle name="Normálna 2 4 2 5 2 5 3" xfId="11002"/>
    <cellStyle name="Normálna 2 4 2 5 2 5 3 2" xfId="34768"/>
    <cellStyle name="Normálna 2 4 2 5 2 5 4" xfId="11003"/>
    <cellStyle name="Normálna 2 4 2 5 2 5 4 2" xfId="34769"/>
    <cellStyle name="Normálna 2 4 2 5 2 5 5" xfId="34764"/>
    <cellStyle name="Normálna 2 4 2 5 2 6" xfId="11004"/>
    <cellStyle name="Normálna 2 4 2 5 2 6 2" xfId="11005"/>
    <cellStyle name="Normálna 2 4 2 5 2 6 2 2" xfId="11006"/>
    <cellStyle name="Normálna 2 4 2 5 2 6 2 2 2" xfId="34772"/>
    <cellStyle name="Normálna 2 4 2 5 2 6 2 3" xfId="11007"/>
    <cellStyle name="Normálna 2 4 2 5 2 6 2 3 2" xfId="34773"/>
    <cellStyle name="Normálna 2 4 2 5 2 6 2 4" xfId="34771"/>
    <cellStyle name="Normálna 2 4 2 5 2 6 3" xfId="11008"/>
    <cellStyle name="Normálna 2 4 2 5 2 6 3 2" xfId="34774"/>
    <cellStyle name="Normálna 2 4 2 5 2 6 4" xfId="11009"/>
    <cellStyle name="Normálna 2 4 2 5 2 6 4 2" xfId="34775"/>
    <cellStyle name="Normálna 2 4 2 5 2 6 5" xfId="34770"/>
    <cellStyle name="Normálna 2 4 2 5 2 7" xfId="11010"/>
    <cellStyle name="Normálna 2 4 2 5 2 7 2" xfId="11011"/>
    <cellStyle name="Normálna 2 4 2 5 2 7 2 2" xfId="34777"/>
    <cellStyle name="Normálna 2 4 2 5 2 7 3" xfId="11012"/>
    <cellStyle name="Normálna 2 4 2 5 2 7 3 2" xfId="34778"/>
    <cellStyle name="Normálna 2 4 2 5 2 7 4" xfId="34776"/>
    <cellStyle name="Normálna 2 4 2 5 2 8" xfId="11013"/>
    <cellStyle name="Normálna 2 4 2 5 2 8 2" xfId="34779"/>
    <cellStyle name="Normálna 2 4 2 5 2 9" xfId="11014"/>
    <cellStyle name="Normálna 2 4 2 5 2 9 2" xfId="34780"/>
    <cellStyle name="Normálna 2 4 2 5 3" xfId="11015"/>
    <cellStyle name="Normálna 2 4 2 5 3 2" xfId="11016"/>
    <cellStyle name="Normálna 2 4 2 5 3 2 2" xfId="11017"/>
    <cellStyle name="Normálna 2 4 2 5 3 2 2 2" xfId="11018"/>
    <cellStyle name="Normálna 2 4 2 5 3 2 2 2 2" xfId="11019"/>
    <cellStyle name="Normálna 2 4 2 5 3 2 2 2 2 2" xfId="11020"/>
    <cellStyle name="Normálna 2 4 2 5 3 2 2 2 2 2 2" xfId="34786"/>
    <cellStyle name="Normálna 2 4 2 5 3 2 2 2 2 3" xfId="11021"/>
    <cellStyle name="Normálna 2 4 2 5 3 2 2 2 2 3 2" xfId="34787"/>
    <cellStyle name="Normálna 2 4 2 5 3 2 2 2 2 4" xfId="34785"/>
    <cellStyle name="Normálna 2 4 2 5 3 2 2 2 3" xfId="11022"/>
    <cellStyle name="Normálna 2 4 2 5 3 2 2 2 3 2" xfId="34788"/>
    <cellStyle name="Normálna 2 4 2 5 3 2 2 2 4" xfId="11023"/>
    <cellStyle name="Normálna 2 4 2 5 3 2 2 2 4 2" xfId="34789"/>
    <cellStyle name="Normálna 2 4 2 5 3 2 2 2 5" xfId="34784"/>
    <cellStyle name="Normálna 2 4 2 5 3 2 2 3" xfId="11024"/>
    <cellStyle name="Normálna 2 4 2 5 3 2 2 3 2" xfId="11025"/>
    <cellStyle name="Normálna 2 4 2 5 3 2 2 3 2 2" xfId="34791"/>
    <cellStyle name="Normálna 2 4 2 5 3 2 2 3 3" xfId="11026"/>
    <cellStyle name="Normálna 2 4 2 5 3 2 2 3 3 2" xfId="34792"/>
    <cellStyle name="Normálna 2 4 2 5 3 2 2 3 4" xfId="34790"/>
    <cellStyle name="Normálna 2 4 2 5 3 2 2 4" xfId="11027"/>
    <cellStyle name="Normálna 2 4 2 5 3 2 2 4 2" xfId="34793"/>
    <cellStyle name="Normálna 2 4 2 5 3 2 2 5" xfId="11028"/>
    <cellStyle name="Normálna 2 4 2 5 3 2 2 5 2" xfId="34794"/>
    <cellStyle name="Normálna 2 4 2 5 3 2 2 6" xfId="34783"/>
    <cellStyle name="Normálna 2 4 2 5 3 2 3" xfId="11029"/>
    <cellStyle name="Normálna 2 4 2 5 3 2 3 2" xfId="11030"/>
    <cellStyle name="Normálna 2 4 2 5 3 2 3 2 2" xfId="11031"/>
    <cellStyle name="Normálna 2 4 2 5 3 2 3 2 2 2" xfId="34797"/>
    <cellStyle name="Normálna 2 4 2 5 3 2 3 2 3" xfId="11032"/>
    <cellStyle name="Normálna 2 4 2 5 3 2 3 2 3 2" xfId="34798"/>
    <cellStyle name="Normálna 2 4 2 5 3 2 3 2 4" xfId="34796"/>
    <cellStyle name="Normálna 2 4 2 5 3 2 3 3" xfId="11033"/>
    <cellStyle name="Normálna 2 4 2 5 3 2 3 3 2" xfId="34799"/>
    <cellStyle name="Normálna 2 4 2 5 3 2 3 4" xfId="11034"/>
    <cellStyle name="Normálna 2 4 2 5 3 2 3 4 2" xfId="34800"/>
    <cellStyle name="Normálna 2 4 2 5 3 2 3 5" xfId="34795"/>
    <cellStyle name="Normálna 2 4 2 5 3 2 4" xfId="11035"/>
    <cellStyle name="Normálna 2 4 2 5 3 2 4 2" xfId="11036"/>
    <cellStyle name="Normálna 2 4 2 5 3 2 4 2 2" xfId="11037"/>
    <cellStyle name="Normálna 2 4 2 5 3 2 4 2 2 2" xfId="34803"/>
    <cellStyle name="Normálna 2 4 2 5 3 2 4 2 3" xfId="11038"/>
    <cellStyle name="Normálna 2 4 2 5 3 2 4 2 3 2" xfId="34804"/>
    <cellStyle name="Normálna 2 4 2 5 3 2 4 2 4" xfId="34802"/>
    <cellStyle name="Normálna 2 4 2 5 3 2 4 3" xfId="11039"/>
    <cellStyle name="Normálna 2 4 2 5 3 2 4 3 2" xfId="34805"/>
    <cellStyle name="Normálna 2 4 2 5 3 2 4 4" xfId="11040"/>
    <cellStyle name="Normálna 2 4 2 5 3 2 4 4 2" xfId="34806"/>
    <cellStyle name="Normálna 2 4 2 5 3 2 4 5" xfId="34801"/>
    <cellStyle name="Normálna 2 4 2 5 3 2 5" xfId="11041"/>
    <cellStyle name="Normálna 2 4 2 5 3 2 5 2" xfId="11042"/>
    <cellStyle name="Normálna 2 4 2 5 3 2 5 2 2" xfId="34808"/>
    <cellStyle name="Normálna 2 4 2 5 3 2 5 3" xfId="11043"/>
    <cellStyle name="Normálna 2 4 2 5 3 2 5 3 2" xfId="34809"/>
    <cellStyle name="Normálna 2 4 2 5 3 2 5 4" xfId="34807"/>
    <cellStyle name="Normálna 2 4 2 5 3 2 6" xfId="11044"/>
    <cellStyle name="Normálna 2 4 2 5 3 2 6 2" xfId="34810"/>
    <cellStyle name="Normálna 2 4 2 5 3 2 7" xfId="11045"/>
    <cellStyle name="Normálna 2 4 2 5 3 2 7 2" xfId="34811"/>
    <cellStyle name="Normálna 2 4 2 5 3 2 8" xfId="34782"/>
    <cellStyle name="Normálna 2 4 2 5 3 3" xfId="11046"/>
    <cellStyle name="Normálna 2 4 2 5 3 3 2" xfId="11047"/>
    <cellStyle name="Normálna 2 4 2 5 3 3 2 2" xfId="11048"/>
    <cellStyle name="Normálna 2 4 2 5 3 3 2 2 2" xfId="11049"/>
    <cellStyle name="Normálna 2 4 2 5 3 3 2 2 2 2" xfId="34815"/>
    <cellStyle name="Normálna 2 4 2 5 3 3 2 2 3" xfId="11050"/>
    <cellStyle name="Normálna 2 4 2 5 3 3 2 2 3 2" xfId="34816"/>
    <cellStyle name="Normálna 2 4 2 5 3 3 2 2 4" xfId="34814"/>
    <cellStyle name="Normálna 2 4 2 5 3 3 2 3" xfId="11051"/>
    <cellStyle name="Normálna 2 4 2 5 3 3 2 3 2" xfId="34817"/>
    <cellStyle name="Normálna 2 4 2 5 3 3 2 4" xfId="11052"/>
    <cellStyle name="Normálna 2 4 2 5 3 3 2 4 2" xfId="34818"/>
    <cellStyle name="Normálna 2 4 2 5 3 3 2 5" xfId="34813"/>
    <cellStyle name="Normálna 2 4 2 5 3 3 3" xfId="11053"/>
    <cellStyle name="Normálna 2 4 2 5 3 3 3 2" xfId="11054"/>
    <cellStyle name="Normálna 2 4 2 5 3 3 3 2 2" xfId="34820"/>
    <cellStyle name="Normálna 2 4 2 5 3 3 3 3" xfId="11055"/>
    <cellStyle name="Normálna 2 4 2 5 3 3 3 3 2" xfId="34821"/>
    <cellStyle name="Normálna 2 4 2 5 3 3 3 4" xfId="34819"/>
    <cellStyle name="Normálna 2 4 2 5 3 3 4" xfId="11056"/>
    <cellStyle name="Normálna 2 4 2 5 3 3 4 2" xfId="34822"/>
    <cellStyle name="Normálna 2 4 2 5 3 3 5" xfId="11057"/>
    <cellStyle name="Normálna 2 4 2 5 3 3 5 2" xfId="34823"/>
    <cellStyle name="Normálna 2 4 2 5 3 3 6" xfId="34812"/>
    <cellStyle name="Normálna 2 4 2 5 3 4" xfId="11058"/>
    <cellStyle name="Normálna 2 4 2 5 3 4 2" xfId="11059"/>
    <cellStyle name="Normálna 2 4 2 5 3 4 2 2" xfId="11060"/>
    <cellStyle name="Normálna 2 4 2 5 3 4 2 2 2" xfId="34826"/>
    <cellStyle name="Normálna 2 4 2 5 3 4 2 3" xfId="11061"/>
    <cellStyle name="Normálna 2 4 2 5 3 4 2 3 2" xfId="34827"/>
    <cellStyle name="Normálna 2 4 2 5 3 4 2 4" xfId="34825"/>
    <cellStyle name="Normálna 2 4 2 5 3 4 3" xfId="11062"/>
    <cellStyle name="Normálna 2 4 2 5 3 4 3 2" xfId="34828"/>
    <cellStyle name="Normálna 2 4 2 5 3 4 4" xfId="11063"/>
    <cellStyle name="Normálna 2 4 2 5 3 4 4 2" xfId="34829"/>
    <cellStyle name="Normálna 2 4 2 5 3 4 5" xfId="34824"/>
    <cellStyle name="Normálna 2 4 2 5 3 5" xfId="11064"/>
    <cellStyle name="Normálna 2 4 2 5 3 5 2" xfId="11065"/>
    <cellStyle name="Normálna 2 4 2 5 3 5 2 2" xfId="11066"/>
    <cellStyle name="Normálna 2 4 2 5 3 5 2 2 2" xfId="34832"/>
    <cellStyle name="Normálna 2 4 2 5 3 5 2 3" xfId="11067"/>
    <cellStyle name="Normálna 2 4 2 5 3 5 2 3 2" xfId="34833"/>
    <cellStyle name="Normálna 2 4 2 5 3 5 2 4" xfId="34831"/>
    <cellStyle name="Normálna 2 4 2 5 3 5 3" xfId="11068"/>
    <cellStyle name="Normálna 2 4 2 5 3 5 3 2" xfId="34834"/>
    <cellStyle name="Normálna 2 4 2 5 3 5 4" xfId="11069"/>
    <cellStyle name="Normálna 2 4 2 5 3 5 4 2" xfId="34835"/>
    <cellStyle name="Normálna 2 4 2 5 3 5 5" xfId="34830"/>
    <cellStyle name="Normálna 2 4 2 5 3 6" xfId="11070"/>
    <cellStyle name="Normálna 2 4 2 5 3 6 2" xfId="11071"/>
    <cellStyle name="Normálna 2 4 2 5 3 6 2 2" xfId="34837"/>
    <cellStyle name="Normálna 2 4 2 5 3 6 3" xfId="11072"/>
    <cellStyle name="Normálna 2 4 2 5 3 6 3 2" xfId="34838"/>
    <cellStyle name="Normálna 2 4 2 5 3 6 4" xfId="34836"/>
    <cellStyle name="Normálna 2 4 2 5 3 7" xfId="11073"/>
    <cellStyle name="Normálna 2 4 2 5 3 7 2" xfId="34839"/>
    <cellStyle name="Normálna 2 4 2 5 3 8" xfId="11074"/>
    <cellStyle name="Normálna 2 4 2 5 3 8 2" xfId="34840"/>
    <cellStyle name="Normálna 2 4 2 5 3 9" xfId="34781"/>
    <cellStyle name="Normálna 2 4 2 5 4" xfId="11075"/>
    <cellStyle name="Normálna 2 4 2 5 4 2" xfId="11076"/>
    <cellStyle name="Normálna 2 4 2 5 4 2 2" xfId="11077"/>
    <cellStyle name="Normálna 2 4 2 5 4 2 2 2" xfId="11078"/>
    <cellStyle name="Normálna 2 4 2 5 4 2 2 2 2" xfId="11079"/>
    <cellStyle name="Normálna 2 4 2 5 4 2 2 2 2 2" xfId="34845"/>
    <cellStyle name="Normálna 2 4 2 5 4 2 2 2 3" xfId="11080"/>
    <cellStyle name="Normálna 2 4 2 5 4 2 2 2 3 2" xfId="34846"/>
    <cellStyle name="Normálna 2 4 2 5 4 2 2 2 4" xfId="34844"/>
    <cellStyle name="Normálna 2 4 2 5 4 2 2 3" xfId="11081"/>
    <cellStyle name="Normálna 2 4 2 5 4 2 2 3 2" xfId="34847"/>
    <cellStyle name="Normálna 2 4 2 5 4 2 2 4" xfId="11082"/>
    <cellStyle name="Normálna 2 4 2 5 4 2 2 4 2" xfId="34848"/>
    <cellStyle name="Normálna 2 4 2 5 4 2 2 5" xfId="34843"/>
    <cellStyle name="Normálna 2 4 2 5 4 2 3" xfId="11083"/>
    <cellStyle name="Normálna 2 4 2 5 4 2 3 2" xfId="11084"/>
    <cellStyle name="Normálna 2 4 2 5 4 2 3 2 2" xfId="34850"/>
    <cellStyle name="Normálna 2 4 2 5 4 2 3 3" xfId="11085"/>
    <cellStyle name="Normálna 2 4 2 5 4 2 3 3 2" xfId="34851"/>
    <cellStyle name="Normálna 2 4 2 5 4 2 3 4" xfId="34849"/>
    <cellStyle name="Normálna 2 4 2 5 4 2 4" xfId="11086"/>
    <cellStyle name="Normálna 2 4 2 5 4 2 4 2" xfId="34852"/>
    <cellStyle name="Normálna 2 4 2 5 4 2 5" xfId="11087"/>
    <cellStyle name="Normálna 2 4 2 5 4 2 5 2" xfId="34853"/>
    <cellStyle name="Normálna 2 4 2 5 4 2 6" xfId="34842"/>
    <cellStyle name="Normálna 2 4 2 5 4 3" xfId="11088"/>
    <cellStyle name="Normálna 2 4 2 5 4 3 2" xfId="11089"/>
    <cellStyle name="Normálna 2 4 2 5 4 3 2 2" xfId="11090"/>
    <cellStyle name="Normálna 2 4 2 5 4 3 2 2 2" xfId="34856"/>
    <cellStyle name="Normálna 2 4 2 5 4 3 2 3" xfId="11091"/>
    <cellStyle name="Normálna 2 4 2 5 4 3 2 3 2" xfId="34857"/>
    <cellStyle name="Normálna 2 4 2 5 4 3 2 4" xfId="34855"/>
    <cellStyle name="Normálna 2 4 2 5 4 3 3" xfId="11092"/>
    <cellStyle name="Normálna 2 4 2 5 4 3 3 2" xfId="34858"/>
    <cellStyle name="Normálna 2 4 2 5 4 3 4" xfId="11093"/>
    <cellStyle name="Normálna 2 4 2 5 4 3 4 2" xfId="34859"/>
    <cellStyle name="Normálna 2 4 2 5 4 3 5" xfId="34854"/>
    <cellStyle name="Normálna 2 4 2 5 4 4" xfId="11094"/>
    <cellStyle name="Normálna 2 4 2 5 4 4 2" xfId="11095"/>
    <cellStyle name="Normálna 2 4 2 5 4 4 2 2" xfId="11096"/>
    <cellStyle name="Normálna 2 4 2 5 4 4 2 2 2" xfId="34862"/>
    <cellStyle name="Normálna 2 4 2 5 4 4 2 3" xfId="11097"/>
    <cellStyle name="Normálna 2 4 2 5 4 4 2 3 2" xfId="34863"/>
    <cellStyle name="Normálna 2 4 2 5 4 4 2 4" xfId="34861"/>
    <cellStyle name="Normálna 2 4 2 5 4 4 3" xfId="11098"/>
    <cellStyle name="Normálna 2 4 2 5 4 4 3 2" xfId="34864"/>
    <cellStyle name="Normálna 2 4 2 5 4 4 4" xfId="11099"/>
    <cellStyle name="Normálna 2 4 2 5 4 4 4 2" xfId="34865"/>
    <cellStyle name="Normálna 2 4 2 5 4 4 5" xfId="34860"/>
    <cellStyle name="Normálna 2 4 2 5 4 5" xfId="11100"/>
    <cellStyle name="Normálna 2 4 2 5 4 5 2" xfId="11101"/>
    <cellStyle name="Normálna 2 4 2 5 4 5 2 2" xfId="34867"/>
    <cellStyle name="Normálna 2 4 2 5 4 5 3" xfId="11102"/>
    <cellStyle name="Normálna 2 4 2 5 4 5 3 2" xfId="34868"/>
    <cellStyle name="Normálna 2 4 2 5 4 5 4" xfId="34866"/>
    <cellStyle name="Normálna 2 4 2 5 4 6" xfId="11103"/>
    <cellStyle name="Normálna 2 4 2 5 4 6 2" xfId="34869"/>
    <cellStyle name="Normálna 2 4 2 5 4 7" xfId="11104"/>
    <cellStyle name="Normálna 2 4 2 5 4 7 2" xfId="34870"/>
    <cellStyle name="Normálna 2 4 2 5 4 8" xfId="34841"/>
    <cellStyle name="Normálna 2 4 2 5 5" xfId="11105"/>
    <cellStyle name="Normálna 2 4 2 5 5 2" xfId="11106"/>
    <cellStyle name="Normálna 2 4 2 5 5 2 2" xfId="11107"/>
    <cellStyle name="Normálna 2 4 2 5 5 2 2 2" xfId="11108"/>
    <cellStyle name="Normálna 2 4 2 5 5 2 2 2 2" xfId="34874"/>
    <cellStyle name="Normálna 2 4 2 5 5 2 2 3" xfId="11109"/>
    <cellStyle name="Normálna 2 4 2 5 5 2 2 3 2" xfId="34875"/>
    <cellStyle name="Normálna 2 4 2 5 5 2 2 4" xfId="34873"/>
    <cellStyle name="Normálna 2 4 2 5 5 2 3" xfId="11110"/>
    <cellStyle name="Normálna 2 4 2 5 5 2 3 2" xfId="34876"/>
    <cellStyle name="Normálna 2 4 2 5 5 2 4" xfId="11111"/>
    <cellStyle name="Normálna 2 4 2 5 5 2 4 2" xfId="34877"/>
    <cellStyle name="Normálna 2 4 2 5 5 2 5" xfId="34872"/>
    <cellStyle name="Normálna 2 4 2 5 5 3" xfId="11112"/>
    <cellStyle name="Normálna 2 4 2 5 5 3 2" xfId="11113"/>
    <cellStyle name="Normálna 2 4 2 5 5 3 2 2" xfId="34879"/>
    <cellStyle name="Normálna 2 4 2 5 5 3 3" xfId="11114"/>
    <cellStyle name="Normálna 2 4 2 5 5 3 3 2" xfId="34880"/>
    <cellStyle name="Normálna 2 4 2 5 5 3 4" xfId="34878"/>
    <cellStyle name="Normálna 2 4 2 5 5 4" xfId="11115"/>
    <cellStyle name="Normálna 2 4 2 5 5 4 2" xfId="34881"/>
    <cellStyle name="Normálna 2 4 2 5 5 5" xfId="11116"/>
    <cellStyle name="Normálna 2 4 2 5 5 5 2" xfId="34882"/>
    <cellStyle name="Normálna 2 4 2 5 5 6" xfId="34871"/>
    <cellStyle name="Normálna 2 4 2 5 6" xfId="11117"/>
    <cellStyle name="Normálna 2 4 2 5 6 2" xfId="11118"/>
    <cellStyle name="Normálna 2 4 2 5 6 2 2" xfId="11119"/>
    <cellStyle name="Normálna 2 4 2 5 6 2 2 2" xfId="34885"/>
    <cellStyle name="Normálna 2 4 2 5 6 2 3" xfId="11120"/>
    <cellStyle name="Normálna 2 4 2 5 6 2 3 2" xfId="34886"/>
    <cellStyle name="Normálna 2 4 2 5 6 2 4" xfId="34884"/>
    <cellStyle name="Normálna 2 4 2 5 6 3" xfId="11121"/>
    <cellStyle name="Normálna 2 4 2 5 6 3 2" xfId="34887"/>
    <cellStyle name="Normálna 2 4 2 5 6 4" xfId="11122"/>
    <cellStyle name="Normálna 2 4 2 5 6 4 2" xfId="34888"/>
    <cellStyle name="Normálna 2 4 2 5 6 5" xfId="34883"/>
    <cellStyle name="Normálna 2 4 2 5 7" xfId="11123"/>
    <cellStyle name="Normálna 2 4 2 5 7 2" xfId="11124"/>
    <cellStyle name="Normálna 2 4 2 5 7 2 2" xfId="11125"/>
    <cellStyle name="Normálna 2 4 2 5 7 2 2 2" xfId="34891"/>
    <cellStyle name="Normálna 2 4 2 5 7 2 3" xfId="11126"/>
    <cellStyle name="Normálna 2 4 2 5 7 2 3 2" xfId="34892"/>
    <cellStyle name="Normálna 2 4 2 5 7 2 4" xfId="34890"/>
    <cellStyle name="Normálna 2 4 2 5 7 3" xfId="11127"/>
    <cellStyle name="Normálna 2 4 2 5 7 3 2" xfId="34893"/>
    <cellStyle name="Normálna 2 4 2 5 7 4" xfId="11128"/>
    <cellStyle name="Normálna 2 4 2 5 7 4 2" xfId="34894"/>
    <cellStyle name="Normálna 2 4 2 5 7 5" xfId="34889"/>
    <cellStyle name="Normálna 2 4 2 5 8" xfId="11129"/>
    <cellStyle name="Normálna 2 4 2 5 8 2" xfId="11130"/>
    <cellStyle name="Normálna 2 4 2 5 8 2 2" xfId="34896"/>
    <cellStyle name="Normálna 2 4 2 5 8 3" xfId="11131"/>
    <cellStyle name="Normálna 2 4 2 5 8 3 2" xfId="34897"/>
    <cellStyle name="Normálna 2 4 2 5 8 4" xfId="34895"/>
    <cellStyle name="Normálna 2 4 2 5 9" xfId="11132"/>
    <cellStyle name="Normálna 2 4 2 5 9 2" xfId="34898"/>
    <cellStyle name="Normálna 2 4 2 6" xfId="11133"/>
    <cellStyle name="Normálna 2 4 2 6 10" xfId="11134"/>
    <cellStyle name="Normálna 2 4 2 6 10 2" xfId="34900"/>
    <cellStyle name="Normálna 2 4 2 6 11" xfId="34899"/>
    <cellStyle name="Normálna 2 4 2 6 2" xfId="11135"/>
    <cellStyle name="Normálna 2 4 2 6 2 10" xfId="34901"/>
    <cellStyle name="Normálna 2 4 2 6 2 2" xfId="11136"/>
    <cellStyle name="Normálna 2 4 2 6 2 2 2" xfId="11137"/>
    <cellStyle name="Normálna 2 4 2 6 2 2 2 2" xfId="11138"/>
    <cellStyle name="Normálna 2 4 2 6 2 2 2 2 2" xfId="11139"/>
    <cellStyle name="Normálna 2 4 2 6 2 2 2 2 2 2" xfId="11140"/>
    <cellStyle name="Normálna 2 4 2 6 2 2 2 2 2 2 2" xfId="11141"/>
    <cellStyle name="Normálna 2 4 2 6 2 2 2 2 2 2 2 2" xfId="34907"/>
    <cellStyle name="Normálna 2 4 2 6 2 2 2 2 2 2 3" xfId="11142"/>
    <cellStyle name="Normálna 2 4 2 6 2 2 2 2 2 2 3 2" xfId="34908"/>
    <cellStyle name="Normálna 2 4 2 6 2 2 2 2 2 2 4" xfId="34906"/>
    <cellStyle name="Normálna 2 4 2 6 2 2 2 2 2 3" xfId="11143"/>
    <cellStyle name="Normálna 2 4 2 6 2 2 2 2 2 3 2" xfId="34909"/>
    <cellStyle name="Normálna 2 4 2 6 2 2 2 2 2 4" xfId="11144"/>
    <cellStyle name="Normálna 2 4 2 6 2 2 2 2 2 4 2" xfId="34910"/>
    <cellStyle name="Normálna 2 4 2 6 2 2 2 2 2 5" xfId="34905"/>
    <cellStyle name="Normálna 2 4 2 6 2 2 2 2 3" xfId="11145"/>
    <cellStyle name="Normálna 2 4 2 6 2 2 2 2 3 2" xfId="11146"/>
    <cellStyle name="Normálna 2 4 2 6 2 2 2 2 3 2 2" xfId="34912"/>
    <cellStyle name="Normálna 2 4 2 6 2 2 2 2 3 3" xfId="11147"/>
    <cellStyle name="Normálna 2 4 2 6 2 2 2 2 3 3 2" xfId="34913"/>
    <cellStyle name="Normálna 2 4 2 6 2 2 2 2 3 4" xfId="34911"/>
    <cellStyle name="Normálna 2 4 2 6 2 2 2 2 4" xfId="11148"/>
    <cellStyle name="Normálna 2 4 2 6 2 2 2 2 4 2" xfId="34914"/>
    <cellStyle name="Normálna 2 4 2 6 2 2 2 2 5" xfId="11149"/>
    <cellStyle name="Normálna 2 4 2 6 2 2 2 2 5 2" xfId="34915"/>
    <cellStyle name="Normálna 2 4 2 6 2 2 2 2 6" xfId="34904"/>
    <cellStyle name="Normálna 2 4 2 6 2 2 2 3" xfId="11150"/>
    <cellStyle name="Normálna 2 4 2 6 2 2 2 3 2" xfId="11151"/>
    <cellStyle name="Normálna 2 4 2 6 2 2 2 3 2 2" xfId="11152"/>
    <cellStyle name="Normálna 2 4 2 6 2 2 2 3 2 2 2" xfId="34918"/>
    <cellStyle name="Normálna 2 4 2 6 2 2 2 3 2 3" xfId="11153"/>
    <cellStyle name="Normálna 2 4 2 6 2 2 2 3 2 3 2" xfId="34919"/>
    <cellStyle name="Normálna 2 4 2 6 2 2 2 3 2 4" xfId="34917"/>
    <cellStyle name="Normálna 2 4 2 6 2 2 2 3 3" xfId="11154"/>
    <cellStyle name="Normálna 2 4 2 6 2 2 2 3 3 2" xfId="34920"/>
    <cellStyle name="Normálna 2 4 2 6 2 2 2 3 4" xfId="11155"/>
    <cellStyle name="Normálna 2 4 2 6 2 2 2 3 4 2" xfId="34921"/>
    <cellStyle name="Normálna 2 4 2 6 2 2 2 3 5" xfId="34916"/>
    <cellStyle name="Normálna 2 4 2 6 2 2 2 4" xfId="11156"/>
    <cellStyle name="Normálna 2 4 2 6 2 2 2 4 2" xfId="11157"/>
    <cellStyle name="Normálna 2 4 2 6 2 2 2 4 2 2" xfId="11158"/>
    <cellStyle name="Normálna 2 4 2 6 2 2 2 4 2 2 2" xfId="34924"/>
    <cellStyle name="Normálna 2 4 2 6 2 2 2 4 2 3" xfId="11159"/>
    <cellStyle name="Normálna 2 4 2 6 2 2 2 4 2 3 2" xfId="34925"/>
    <cellStyle name="Normálna 2 4 2 6 2 2 2 4 2 4" xfId="34923"/>
    <cellStyle name="Normálna 2 4 2 6 2 2 2 4 3" xfId="11160"/>
    <cellStyle name="Normálna 2 4 2 6 2 2 2 4 3 2" xfId="34926"/>
    <cellStyle name="Normálna 2 4 2 6 2 2 2 4 4" xfId="11161"/>
    <cellStyle name="Normálna 2 4 2 6 2 2 2 4 4 2" xfId="34927"/>
    <cellStyle name="Normálna 2 4 2 6 2 2 2 4 5" xfId="34922"/>
    <cellStyle name="Normálna 2 4 2 6 2 2 2 5" xfId="11162"/>
    <cellStyle name="Normálna 2 4 2 6 2 2 2 5 2" xfId="11163"/>
    <cellStyle name="Normálna 2 4 2 6 2 2 2 5 2 2" xfId="34929"/>
    <cellStyle name="Normálna 2 4 2 6 2 2 2 5 3" xfId="11164"/>
    <cellStyle name="Normálna 2 4 2 6 2 2 2 5 3 2" xfId="34930"/>
    <cellStyle name="Normálna 2 4 2 6 2 2 2 5 4" xfId="34928"/>
    <cellStyle name="Normálna 2 4 2 6 2 2 2 6" xfId="11165"/>
    <cellStyle name="Normálna 2 4 2 6 2 2 2 6 2" xfId="34931"/>
    <cellStyle name="Normálna 2 4 2 6 2 2 2 7" xfId="11166"/>
    <cellStyle name="Normálna 2 4 2 6 2 2 2 7 2" xfId="34932"/>
    <cellStyle name="Normálna 2 4 2 6 2 2 2 8" xfId="34903"/>
    <cellStyle name="Normálna 2 4 2 6 2 2 3" xfId="11167"/>
    <cellStyle name="Normálna 2 4 2 6 2 2 3 2" xfId="11168"/>
    <cellStyle name="Normálna 2 4 2 6 2 2 3 2 2" xfId="11169"/>
    <cellStyle name="Normálna 2 4 2 6 2 2 3 2 2 2" xfId="11170"/>
    <cellStyle name="Normálna 2 4 2 6 2 2 3 2 2 2 2" xfId="34936"/>
    <cellStyle name="Normálna 2 4 2 6 2 2 3 2 2 3" xfId="11171"/>
    <cellStyle name="Normálna 2 4 2 6 2 2 3 2 2 3 2" xfId="34937"/>
    <cellStyle name="Normálna 2 4 2 6 2 2 3 2 2 4" xfId="34935"/>
    <cellStyle name="Normálna 2 4 2 6 2 2 3 2 3" xfId="11172"/>
    <cellStyle name="Normálna 2 4 2 6 2 2 3 2 3 2" xfId="34938"/>
    <cellStyle name="Normálna 2 4 2 6 2 2 3 2 4" xfId="11173"/>
    <cellStyle name="Normálna 2 4 2 6 2 2 3 2 4 2" xfId="34939"/>
    <cellStyle name="Normálna 2 4 2 6 2 2 3 2 5" xfId="34934"/>
    <cellStyle name="Normálna 2 4 2 6 2 2 3 3" xfId="11174"/>
    <cellStyle name="Normálna 2 4 2 6 2 2 3 3 2" xfId="11175"/>
    <cellStyle name="Normálna 2 4 2 6 2 2 3 3 2 2" xfId="34941"/>
    <cellStyle name="Normálna 2 4 2 6 2 2 3 3 3" xfId="11176"/>
    <cellStyle name="Normálna 2 4 2 6 2 2 3 3 3 2" xfId="34942"/>
    <cellStyle name="Normálna 2 4 2 6 2 2 3 3 4" xfId="34940"/>
    <cellStyle name="Normálna 2 4 2 6 2 2 3 4" xfId="11177"/>
    <cellStyle name="Normálna 2 4 2 6 2 2 3 4 2" xfId="34943"/>
    <cellStyle name="Normálna 2 4 2 6 2 2 3 5" xfId="11178"/>
    <cellStyle name="Normálna 2 4 2 6 2 2 3 5 2" xfId="34944"/>
    <cellStyle name="Normálna 2 4 2 6 2 2 3 6" xfId="34933"/>
    <cellStyle name="Normálna 2 4 2 6 2 2 4" xfId="11179"/>
    <cellStyle name="Normálna 2 4 2 6 2 2 4 2" xfId="11180"/>
    <cellStyle name="Normálna 2 4 2 6 2 2 4 2 2" xfId="11181"/>
    <cellStyle name="Normálna 2 4 2 6 2 2 4 2 2 2" xfId="34947"/>
    <cellStyle name="Normálna 2 4 2 6 2 2 4 2 3" xfId="11182"/>
    <cellStyle name="Normálna 2 4 2 6 2 2 4 2 3 2" xfId="34948"/>
    <cellStyle name="Normálna 2 4 2 6 2 2 4 2 4" xfId="34946"/>
    <cellStyle name="Normálna 2 4 2 6 2 2 4 3" xfId="11183"/>
    <cellStyle name="Normálna 2 4 2 6 2 2 4 3 2" xfId="34949"/>
    <cellStyle name="Normálna 2 4 2 6 2 2 4 4" xfId="11184"/>
    <cellStyle name="Normálna 2 4 2 6 2 2 4 4 2" xfId="34950"/>
    <cellStyle name="Normálna 2 4 2 6 2 2 4 5" xfId="34945"/>
    <cellStyle name="Normálna 2 4 2 6 2 2 5" xfId="11185"/>
    <cellStyle name="Normálna 2 4 2 6 2 2 5 2" xfId="11186"/>
    <cellStyle name="Normálna 2 4 2 6 2 2 5 2 2" xfId="11187"/>
    <cellStyle name="Normálna 2 4 2 6 2 2 5 2 2 2" xfId="34953"/>
    <cellStyle name="Normálna 2 4 2 6 2 2 5 2 3" xfId="11188"/>
    <cellStyle name="Normálna 2 4 2 6 2 2 5 2 3 2" xfId="34954"/>
    <cellStyle name="Normálna 2 4 2 6 2 2 5 2 4" xfId="34952"/>
    <cellStyle name="Normálna 2 4 2 6 2 2 5 3" xfId="11189"/>
    <cellStyle name="Normálna 2 4 2 6 2 2 5 3 2" xfId="34955"/>
    <cellStyle name="Normálna 2 4 2 6 2 2 5 4" xfId="11190"/>
    <cellStyle name="Normálna 2 4 2 6 2 2 5 4 2" xfId="34956"/>
    <cellStyle name="Normálna 2 4 2 6 2 2 5 5" xfId="34951"/>
    <cellStyle name="Normálna 2 4 2 6 2 2 6" xfId="11191"/>
    <cellStyle name="Normálna 2 4 2 6 2 2 6 2" xfId="11192"/>
    <cellStyle name="Normálna 2 4 2 6 2 2 6 2 2" xfId="34958"/>
    <cellStyle name="Normálna 2 4 2 6 2 2 6 3" xfId="11193"/>
    <cellStyle name="Normálna 2 4 2 6 2 2 6 3 2" xfId="34959"/>
    <cellStyle name="Normálna 2 4 2 6 2 2 6 4" xfId="34957"/>
    <cellStyle name="Normálna 2 4 2 6 2 2 7" xfId="11194"/>
    <cellStyle name="Normálna 2 4 2 6 2 2 7 2" xfId="34960"/>
    <cellStyle name="Normálna 2 4 2 6 2 2 8" xfId="11195"/>
    <cellStyle name="Normálna 2 4 2 6 2 2 8 2" xfId="34961"/>
    <cellStyle name="Normálna 2 4 2 6 2 2 9" xfId="34902"/>
    <cellStyle name="Normálna 2 4 2 6 2 3" xfId="11196"/>
    <cellStyle name="Normálna 2 4 2 6 2 3 2" xfId="11197"/>
    <cellStyle name="Normálna 2 4 2 6 2 3 2 2" xfId="11198"/>
    <cellStyle name="Normálna 2 4 2 6 2 3 2 2 2" xfId="11199"/>
    <cellStyle name="Normálna 2 4 2 6 2 3 2 2 2 2" xfId="11200"/>
    <cellStyle name="Normálna 2 4 2 6 2 3 2 2 2 2 2" xfId="34966"/>
    <cellStyle name="Normálna 2 4 2 6 2 3 2 2 2 3" xfId="11201"/>
    <cellStyle name="Normálna 2 4 2 6 2 3 2 2 2 3 2" xfId="34967"/>
    <cellStyle name="Normálna 2 4 2 6 2 3 2 2 2 4" xfId="34965"/>
    <cellStyle name="Normálna 2 4 2 6 2 3 2 2 3" xfId="11202"/>
    <cellStyle name="Normálna 2 4 2 6 2 3 2 2 3 2" xfId="34968"/>
    <cellStyle name="Normálna 2 4 2 6 2 3 2 2 4" xfId="11203"/>
    <cellStyle name="Normálna 2 4 2 6 2 3 2 2 4 2" xfId="34969"/>
    <cellStyle name="Normálna 2 4 2 6 2 3 2 2 5" xfId="34964"/>
    <cellStyle name="Normálna 2 4 2 6 2 3 2 3" xfId="11204"/>
    <cellStyle name="Normálna 2 4 2 6 2 3 2 3 2" xfId="11205"/>
    <cellStyle name="Normálna 2 4 2 6 2 3 2 3 2 2" xfId="34971"/>
    <cellStyle name="Normálna 2 4 2 6 2 3 2 3 3" xfId="11206"/>
    <cellStyle name="Normálna 2 4 2 6 2 3 2 3 3 2" xfId="34972"/>
    <cellStyle name="Normálna 2 4 2 6 2 3 2 3 4" xfId="34970"/>
    <cellStyle name="Normálna 2 4 2 6 2 3 2 4" xfId="11207"/>
    <cellStyle name="Normálna 2 4 2 6 2 3 2 4 2" xfId="34973"/>
    <cellStyle name="Normálna 2 4 2 6 2 3 2 5" xfId="11208"/>
    <cellStyle name="Normálna 2 4 2 6 2 3 2 5 2" xfId="34974"/>
    <cellStyle name="Normálna 2 4 2 6 2 3 2 6" xfId="34963"/>
    <cellStyle name="Normálna 2 4 2 6 2 3 3" xfId="11209"/>
    <cellStyle name="Normálna 2 4 2 6 2 3 3 2" xfId="11210"/>
    <cellStyle name="Normálna 2 4 2 6 2 3 3 2 2" xfId="11211"/>
    <cellStyle name="Normálna 2 4 2 6 2 3 3 2 2 2" xfId="34977"/>
    <cellStyle name="Normálna 2 4 2 6 2 3 3 2 3" xfId="11212"/>
    <cellStyle name="Normálna 2 4 2 6 2 3 3 2 3 2" xfId="34978"/>
    <cellStyle name="Normálna 2 4 2 6 2 3 3 2 4" xfId="34976"/>
    <cellStyle name="Normálna 2 4 2 6 2 3 3 3" xfId="11213"/>
    <cellStyle name="Normálna 2 4 2 6 2 3 3 3 2" xfId="34979"/>
    <cellStyle name="Normálna 2 4 2 6 2 3 3 4" xfId="11214"/>
    <cellStyle name="Normálna 2 4 2 6 2 3 3 4 2" xfId="34980"/>
    <cellStyle name="Normálna 2 4 2 6 2 3 3 5" xfId="34975"/>
    <cellStyle name="Normálna 2 4 2 6 2 3 4" xfId="11215"/>
    <cellStyle name="Normálna 2 4 2 6 2 3 4 2" xfId="11216"/>
    <cellStyle name="Normálna 2 4 2 6 2 3 4 2 2" xfId="11217"/>
    <cellStyle name="Normálna 2 4 2 6 2 3 4 2 2 2" xfId="34983"/>
    <cellStyle name="Normálna 2 4 2 6 2 3 4 2 3" xfId="11218"/>
    <cellStyle name="Normálna 2 4 2 6 2 3 4 2 3 2" xfId="34984"/>
    <cellStyle name="Normálna 2 4 2 6 2 3 4 2 4" xfId="34982"/>
    <cellStyle name="Normálna 2 4 2 6 2 3 4 3" xfId="11219"/>
    <cellStyle name="Normálna 2 4 2 6 2 3 4 3 2" xfId="34985"/>
    <cellStyle name="Normálna 2 4 2 6 2 3 4 4" xfId="11220"/>
    <cellStyle name="Normálna 2 4 2 6 2 3 4 4 2" xfId="34986"/>
    <cellStyle name="Normálna 2 4 2 6 2 3 4 5" xfId="34981"/>
    <cellStyle name="Normálna 2 4 2 6 2 3 5" xfId="11221"/>
    <cellStyle name="Normálna 2 4 2 6 2 3 5 2" xfId="11222"/>
    <cellStyle name="Normálna 2 4 2 6 2 3 5 2 2" xfId="34988"/>
    <cellStyle name="Normálna 2 4 2 6 2 3 5 3" xfId="11223"/>
    <cellStyle name="Normálna 2 4 2 6 2 3 5 3 2" xfId="34989"/>
    <cellStyle name="Normálna 2 4 2 6 2 3 5 4" xfId="34987"/>
    <cellStyle name="Normálna 2 4 2 6 2 3 6" xfId="11224"/>
    <cellStyle name="Normálna 2 4 2 6 2 3 6 2" xfId="34990"/>
    <cellStyle name="Normálna 2 4 2 6 2 3 7" xfId="11225"/>
    <cellStyle name="Normálna 2 4 2 6 2 3 7 2" xfId="34991"/>
    <cellStyle name="Normálna 2 4 2 6 2 3 8" xfId="34962"/>
    <cellStyle name="Normálna 2 4 2 6 2 4" xfId="11226"/>
    <cellStyle name="Normálna 2 4 2 6 2 4 2" xfId="11227"/>
    <cellStyle name="Normálna 2 4 2 6 2 4 2 2" xfId="11228"/>
    <cellStyle name="Normálna 2 4 2 6 2 4 2 2 2" xfId="11229"/>
    <cellStyle name="Normálna 2 4 2 6 2 4 2 2 2 2" xfId="34995"/>
    <cellStyle name="Normálna 2 4 2 6 2 4 2 2 3" xfId="11230"/>
    <cellStyle name="Normálna 2 4 2 6 2 4 2 2 3 2" xfId="34996"/>
    <cellStyle name="Normálna 2 4 2 6 2 4 2 2 4" xfId="34994"/>
    <cellStyle name="Normálna 2 4 2 6 2 4 2 3" xfId="11231"/>
    <cellStyle name="Normálna 2 4 2 6 2 4 2 3 2" xfId="34997"/>
    <cellStyle name="Normálna 2 4 2 6 2 4 2 4" xfId="11232"/>
    <cellStyle name="Normálna 2 4 2 6 2 4 2 4 2" xfId="34998"/>
    <cellStyle name="Normálna 2 4 2 6 2 4 2 5" xfId="34993"/>
    <cellStyle name="Normálna 2 4 2 6 2 4 3" xfId="11233"/>
    <cellStyle name="Normálna 2 4 2 6 2 4 3 2" xfId="11234"/>
    <cellStyle name="Normálna 2 4 2 6 2 4 3 2 2" xfId="35000"/>
    <cellStyle name="Normálna 2 4 2 6 2 4 3 3" xfId="11235"/>
    <cellStyle name="Normálna 2 4 2 6 2 4 3 3 2" xfId="35001"/>
    <cellStyle name="Normálna 2 4 2 6 2 4 3 4" xfId="34999"/>
    <cellStyle name="Normálna 2 4 2 6 2 4 4" xfId="11236"/>
    <cellStyle name="Normálna 2 4 2 6 2 4 4 2" xfId="35002"/>
    <cellStyle name="Normálna 2 4 2 6 2 4 5" xfId="11237"/>
    <cellStyle name="Normálna 2 4 2 6 2 4 5 2" xfId="35003"/>
    <cellStyle name="Normálna 2 4 2 6 2 4 6" xfId="34992"/>
    <cellStyle name="Normálna 2 4 2 6 2 5" xfId="11238"/>
    <cellStyle name="Normálna 2 4 2 6 2 5 2" xfId="11239"/>
    <cellStyle name="Normálna 2 4 2 6 2 5 2 2" xfId="11240"/>
    <cellStyle name="Normálna 2 4 2 6 2 5 2 2 2" xfId="35006"/>
    <cellStyle name="Normálna 2 4 2 6 2 5 2 3" xfId="11241"/>
    <cellStyle name="Normálna 2 4 2 6 2 5 2 3 2" xfId="35007"/>
    <cellStyle name="Normálna 2 4 2 6 2 5 2 4" xfId="35005"/>
    <cellStyle name="Normálna 2 4 2 6 2 5 3" xfId="11242"/>
    <cellStyle name="Normálna 2 4 2 6 2 5 3 2" xfId="35008"/>
    <cellStyle name="Normálna 2 4 2 6 2 5 4" xfId="11243"/>
    <cellStyle name="Normálna 2 4 2 6 2 5 4 2" xfId="35009"/>
    <cellStyle name="Normálna 2 4 2 6 2 5 5" xfId="35004"/>
    <cellStyle name="Normálna 2 4 2 6 2 6" xfId="11244"/>
    <cellStyle name="Normálna 2 4 2 6 2 6 2" xfId="11245"/>
    <cellStyle name="Normálna 2 4 2 6 2 6 2 2" xfId="11246"/>
    <cellStyle name="Normálna 2 4 2 6 2 6 2 2 2" xfId="35012"/>
    <cellStyle name="Normálna 2 4 2 6 2 6 2 3" xfId="11247"/>
    <cellStyle name="Normálna 2 4 2 6 2 6 2 3 2" xfId="35013"/>
    <cellStyle name="Normálna 2 4 2 6 2 6 2 4" xfId="35011"/>
    <cellStyle name="Normálna 2 4 2 6 2 6 3" xfId="11248"/>
    <cellStyle name="Normálna 2 4 2 6 2 6 3 2" xfId="35014"/>
    <cellStyle name="Normálna 2 4 2 6 2 6 4" xfId="11249"/>
    <cellStyle name="Normálna 2 4 2 6 2 6 4 2" xfId="35015"/>
    <cellStyle name="Normálna 2 4 2 6 2 6 5" xfId="35010"/>
    <cellStyle name="Normálna 2 4 2 6 2 7" xfId="11250"/>
    <cellStyle name="Normálna 2 4 2 6 2 7 2" xfId="11251"/>
    <cellStyle name="Normálna 2 4 2 6 2 7 2 2" xfId="35017"/>
    <cellStyle name="Normálna 2 4 2 6 2 7 3" xfId="11252"/>
    <cellStyle name="Normálna 2 4 2 6 2 7 3 2" xfId="35018"/>
    <cellStyle name="Normálna 2 4 2 6 2 7 4" xfId="35016"/>
    <cellStyle name="Normálna 2 4 2 6 2 8" xfId="11253"/>
    <cellStyle name="Normálna 2 4 2 6 2 8 2" xfId="35019"/>
    <cellStyle name="Normálna 2 4 2 6 2 9" xfId="11254"/>
    <cellStyle name="Normálna 2 4 2 6 2 9 2" xfId="35020"/>
    <cellStyle name="Normálna 2 4 2 6 3" xfId="11255"/>
    <cellStyle name="Normálna 2 4 2 6 3 2" xfId="11256"/>
    <cellStyle name="Normálna 2 4 2 6 3 2 2" xfId="11257"/>
    <cellStyle name="Normálna 2 4 2 6 3 2 2 2" xfId="11258"/>
    <cellStyle name="Normálna 2 4 2 6 3 2 2 2 2" xfId="11259"/>
    <cellStyle name="Normálna 2 4 2 6 3 2 2 2 2 2" xfId="11260"/>
    <cellStyle name="Normálna 2 4 2 6 3 2 2 2 2 2 2" xfId="35026"/>
    <cellStyle name="Normálna 2 4 2 6 3 2 2 2 2 3" xfId="11261"/>
    <cellStyle name="Normálna 2 4 2 6 3 2 2 2 2 3 2" xfId="35027"/>
    <cellStyle name="Normálna 2 4 2 6 3 2 2 2 2 4" xfId="35025"/>
    <cellStyle name="Normálna 2 4 2 6 3 2 2 2 3" xfId="11262"/>
    <cellStyle name="Normálna 2 4 2 6 3 2 2 2 3 2" xfId="35028"/>
    <cellStyle name="Normálna 2 4 2 6 3 2 2 2 4" xfId="11263"/>
    <cellStyle name="Normálna 2 4 2 6 3 2 2 2 4 2" xfId="35029"/>
    <cellStyle name="Normálna 2 4 2 6 3 2 2 2 5" xfId="35024"/>
    <cellStyle name="Normálna 2 4 2 6 3 2 2 3" xfId="11264"/>
    <cellStyle name="Normálna 2 4 2 6 3 2 2 3 2" xfId="11265"/>
    <cellStyle name="Normálna 2 4 2 6 3 2 2 3 2 2" xfId="35031"/>
    <cellStyle name="Normálna 2 4 2 6 3 2 2 3 3" xfId="11266"/>
    <cellStyle name="Normálna 2 4 2 6 3 2 2 3 3 2" xfId="35032"/>
    <cellStyle name="Normálna 2 4 2 6 3 2 2 3 4" xfId="35030"/>
    <cellStyle name="Normálna 2 4 2 6 3 2 2 4" xfId="11267"/>
    <cellStyle name="Normálna 2 4 2 6 3 2 2 4 2" xfId="35033"/>
    <cellStyle name="Normálna 2 4 2 6 3 2 2 5" xfId="11268"/>
    <cellStyle name="Normálna 2 4 2 6 3 2 2 5 2" xfId="35034"/>
    <cellStyle name="Normálna 2 4 2 6 3 2 2 6" xfId="35023"/>
    <cellStyle name="Normálna 2 4 2 6 3 2 3" xfId="11269"/>
    <cellStyle name="Normálna 2 4 2 6 3 2 3 2" xfId="11270"/>
    <cellStyle name="Normálna 2 4 2 6 3 2 3 2 2" xfId="11271"/>
    <cellStyle name="Normálna 2 4 2 6 3 2 3 2 2 2" xfId="35037"/>
    <cellStyle name="Normálna 2 4 2 6 3 2 3 2 3" xfId="11272"/>
    <cellStyle name="Normálna 2 4 2 6 3 2 3 2 3 2" xfId="35038"/>
    <cellStyle name="Normálna 2 4 2 6 3 2 3 2 4" xfId="35036"/>
    <cellStyle name="Normálna 2 4 2 6 3 2 3 3" xfId="11273"/>
    <cellStyle name="Normálna 2 4 2 6 3 2 3 3 2" xfId="35039"/>
    <cellStyle name="Normálna 2 4 2 6 3 2 3 4" xfId="11274"/>
    <cellStyle name="Normálna 2 4 2 6 3 2 3 4 2" xfId="35040"/>
    <cellStyle name="Normálna 2 4 2 6 3 2 3 5" xfId="35035"/>
    <cellStyle name="Normálna 2 4 2 6 3 2 4" xfId="11275"/>
    <cellStyle name="Normálna 2 4 2 6 3 2 4 2" xfId="11276"/>
    <cellStyle name="Normálna 2 4 2 6 3 2 4 2 2" xfId="11277"/>
    <cellStyle name="Normálna 2 4 2 6 3 2 4 2 2 2" xfId="35043"/>
    <cellStyle name="Normálna 2 4 2 6 3 2 4 2 3" xfId="11278"/>
    <cellStyle name="Normálna 2 4 2 6 3 2 4 2 3 2" xfId="35044"/>
    <cellStyle name="Normálna 2 4 2 6 3 2 4 2 4" xfId="35042"/>
    <cellStyle name="Normálna 2 4 2 6 3 2 4 3" xfId="11279"/>
    <cellStyle name="Normálna 2 4 2 6 3 2 4 3 2" xfId="35045"/>
    <cellStyle name="Normálna 2 4 2 6 3 2 4 4" xfId="11280"/>
    <cellStyle name="Normálna 2 4 2 6 3 2 4 4 2" xfId="35046"/>
    <cellStyle name="Normálna 2 4 2 6 3 2 4 5" xfId="35041"/>
    <cellStyle name="Normálna 2 4 2 6 3 2 5" xfId="11281"/>
    <cellStyle name="Normálna 2 4 2 6 3 2 5 2" xfId="11282"/>
    <cellStyle name="Normálna 2 4 2 6 3 2 5 2 2" xfId="35048"/>
    <cellStyle name="Normálna 2 4 2 6 3 2 5 3" xfId="11283"/>
    <cellStyle name="Normálna 2 4 2 6 3 2 5 3 2" xfId="35049"/>
    <cellStyle name="Normálna 2 4 2 6 3 2 5 4" xfId="35047"/>
    <cellStyle name="Normálna 2 4 2 6 3 2 6" xfId="11284"/>
    <cellStyle name="Normálna 2 4 2 6 3 2 6 2" xfId="35050"/>
    <cellStyle name="Normálna 2 4 2 6 3 2 7" xfId="11285"/>
    <cellStyle name="Normálna 2 4 2 6 3 2 7 2" xfId="35051"/>
    <cellStyle name="Normálna 2 4 2 6 3 2 8" xfId="35022"/>
    <cellStyle name="Normálna 2 4 2 6 3 3" xfId="11286"/>
    <cellStyle name="Normálna 2 4 2 6 3 3 2" xfId="11287"/>
    <cellStyle name="Normálna 2 4 2 6 3 3 2 2" xfId="11288"/>
    <cellStyle name="Normálna 2 4 2 6 3 3 2 2 2" xfId="11289"/>
    <cellStyle name="Normálna 2 4 2 6 3 3 2 2 2 2" xfId="35055"/>
    <cellStyle name="Normálna 2 4 2 6 3 3 2 2 3" xfId="11290"/>
    <cellStyle name="Normálna 2 4 2 6 3 3 2 2 3 2" xfId="35056"/>
    <cellStyle name="Normálna 2 4 2 6 3 3 2 2 4" xfId="35054"/>
    <cellStyle name="Normálna 2 4 2 6 3 3 2 3" xfId="11291"/>
    <cellStyle name="Normálna 2 4 2 6 3 3 2 3 2" xfId="35057"/>
    <cellStyle name="Normálna 2 4 2 6 3 3 2 4" xfId="11292"/>
    <cellStyle name="Normálna 2 4 2 6 3 3 2 4 2" xfId="35058"/>
    <cellStyle name="Normálna 2 4 2 6 3 3 2 5" xfId="35053"/>
    <cellStyle name="Normálna 2 4 2 6 3 3 3" xfId="11293"/>
    <cellStyle name="Normálna 2 4 2 6 3 3 3 2" xfId="11294"/>
    <cellStyle name="Normálna 2 4 2 6 3 3 3 2 2" xfId="35060"/>
    <cellStyle name="Normálna 2 4 2 6 3 3 3 3" xfId="11295"/>
    <cellStyle name="Normálna 2 4 2 6 3 3 3 3 2" xfId="35061"/>
    <cellStyle name="Normálna 2 4 2 6 3 3 3 4" xfId="35059"/>
    <cellStyle name="Normálna 2 4 2 6 3 3 4" xfId="11296"/>
    <cellStyle name="Normálna 2 4 2 6 3 3 4 2" xfId="35062"/>
    <cellStyle name="Normálna 2 4 2 6 3 3 5" xfId="11297"/>
    <cellStyle name="Normálna 2 4 2 6 3 3 5 2" xfId="35063"/>
    <cellStyle name="Normálna 2 4 2 6 3 3 6" xfId="35052"/>
    <cellStyle name="Normálna 2 4 2 6 3 4" xfId="11298"/>
    <cellStyle name="Normálna 2 4 2 6 3 4 2" xfId="11299"/>
    <cellStyle name="Normálna 2 4 2 6 3 4 2 2" xfId="11300"/>
    <cellStyle name="Normálna 2 4 2 6 3 4 2 2 2" xfId="35066"/>
    <cellStyle name="Normálna 2 4 2 6 3 4 2 3" xfId="11301"/>
    <cellStyle name="Normálna 2 4 2 6 3 4 2 3 2" xfId="35067"/>
    <cellStyle name="Normálna 2 4 2 6 3 4 2 4" xfId="35065"/>
    <cellStyle name="Normálna 2 4 2 6 3 4 3" xfId="11302"/>
    <cellStyle name="Normálna 2 4 2 6 3 4 3 2" xfId="35068"/>
    <cellStyle name="Normálna 2 4 2 6 3 4 4" xfId="11303"/>
    <cellStyle name="Normálna 2 4 2 6 3 4 4 2" xfId="35069"/>
    <cellStyle name="Normálna 2 4 2 6 3 4 5" xfId="35064"/>
    <cellStyle name="Normálna 2 4 2 6 3 5" xfId="11304"/>
    <cellStyle name="Normálna 2 4 2 6 3 5 2" xfId="11305"/>
    <cellStyle name="Normálna 2 4 2 6 3 5 2 2" xfId="11306"/>
    <cellStyle name="Normálna 2 4 2 6 3 5 2 2 2" xfId="35072"/>
    <cellStyle name="Normálna 2 4 2 6 3 5 2 3" xfId="11307"/>
    <cellStyle name="Normálna 2 4 2 6 3 5 2 3 2" xfId="35073"/>
    <cellStyle name="Normálna 2 4 2 6 3 5 2 4" xfId="35071"/>
    <cellStyle name="Normálna 2 4 2 6 3 5 3" xfId="11308"/>
    <cellStyle name="Normálna 2 4 2 6 3 5 3 2" xfId="35074"/>
    <cellStyle name="Normálna 2 4 2 6 3 5 4" xfId="11309"/>
    <cellStyle name="Normálna 2 4 2 6 3 5 4 2" xfId="35075"/>
    <cellStyle name="Normálna 2 4 2 6 3 5 5" xfId="35070"/>
    <cellStyle name="Normálna 2 4 2 6 3 6" xfId="11310"/>
    <cellStyle name="Normálna 2 4 2 6 3 6 2" xfId="11311"/>
    <cellStyle name="Normálna 2 4 2 6 3 6 2 2" xfId="35077"/>
    <cellStyle name="Normálna 2 4 2 6 3 6 3" xfId="11312"/>
    <cellStyle name="Normálna 2 4 2 6 3 6 3 2" xfId="35078"/>
    <cellStyle name="Normálna 2 4 2 6 3 6 4" xfId="35076"/>
    <cellStyle name="Normálna 2 4 2 6 3 7" xfId="11313"/>
    <cellStyle name="Normálna 2 4 2 6 3 7 2" xfId="35079"/>
    <cellStyle name="Normálna 2 4 2 6 3 8" xfId="11314"/>
    <cellStyle name="Normálna 2 4 2 6 3 8 2" xfId="35080"/>
    <cellStyle name="Normálna 2 4 2 6 3 9" xfId="35021"/>
    <cellStyle name="Normálna 2 4 2 6 4" xfId="11315"/>
    <cellStyle name="Normálna 2 4 2 6 4 2" xfId="11316"/>
    <cellStyle name="Normálna 2 4 2 6 4 2 2" xfId="11317"/>
    <cellStyle name="Normálna 2 4 2 6 4 2 2 2" xfId="11318"/>
    <cellStyle name="Normálna 2 4 2 6 4 2 2 2 2" xfId="11319"/>
    <cellStyle name="Normálna 2 4 2 6 4 2 2 2 2 2" xfId="35085"/>
    <cellStyle name="Normálna 2 4 2 6 4 2 2 2 3" xfId="11320"/>
    <cellStyle name="Normálna 2 4 2 6 4 2 2 2 3 2" xfId="35086"/>
    <cellStyle name="Normálna 2 4 2 6 4 2 2 2 4" xfId="35084"/>
    <cellStyle name="Normálna 2 4 2 6 4 2 2 3" xfId="11321"/>
    <cellStyle name="Normálna 2 4 2 6 4 2 2 3 2" xfId="35087"/>
    <cellStyle name="Normálna 2 4 2 6 4 2 2 4" xfId="11322"/>
    <cellStyle name="Normálna 2 4 2 6 4 2 2 4 2" xfId="35088"/>
    <cellStyle name="Normálna 2 4 2 6 4 2 2 5" xfId="35083"/>
    <cellStyle name="Normálna 2 4 2 6 4 2 3" xfId="11323"/>
    <cellStyle name="Normálna 2 4 2 6 4 2 3 2" xfId="11324"/>
    <cellStyle name="Normálna 2 4 2 6 4 2 3 2 2" xfId="35090"/>
    <cellStyle name="Normálna 2 4 2 6 4 2 3 3" xfId="11325"/>
    <cellStyle name="Normálna 2 4 2 6 4 2 3 3 2" xfId="35091"/>
    <cellStyle name="Normálna 2 4 2 6 4 2 3 4" xfId="35089"/>
    <cellStyle name="Normálna 2 4 2 6 4 2 4" xfId="11326"/>
    <cellStyle name="Normálna 2 4 2 6 4 2 4 2" xfId="35092"/>
    <cellStyle name="Normálna 2 4 2 6 4 2 5" xfId="11327"/>
    <cellStyle name="Normálna 2 4 2 6 4 2 5 2" xfId="35093"/>
    <cellStyle name="Normálna 2 4 2 6 4 2 6" xfId="35082"/>
    <cellStyle name="Normálna 2 4 2 6 4 3" xfId="11328"/>
    <cellStyle name="Normálna 2 4 2 6 4 3 2" xfId="11329"/>
    <cellStyle name="Normálna 2 4 2 6 4 3 2 2" xfId="11330"/>
    <cellStyle name="Normálna 2 4 2 6 4 3 2 2 2" xfId="35096"/>
    <cellStyle name="Normálna 2 4 2 6 4 3 2 3" xfId="11331"/>
    <cellStyle name="Normálna 2 4 2 6 4 3 2 3 2" xfId="35097"/>
    <cellStyle name="Normálna 2 4 2 6 4 3 2 4" xfId="35095"/>
    <cellStyle name="Normálna 2 4 2 6 4 3 3" xfId="11332"/>
    <cellStyle name="Normálna 2 4 2 6 4 3 3 2" xfId="35098"/>
    <cellStyle name="Normálna 2 4 2 6 4 3 4" xfId="11333"/>
    <cellStyle name="Normálna 2 4 2 6 4 3 4 2" xfId="35099"/>
    <cellStyle name="Normálna 2 4 2 6 4 3 5" xfId="35094"/>
    <cellStyle name="Normálna 2 4 2 6 4 4" xfId="11334"/>
    <cellStyle name="Normálna 2 4 2 6 4 4 2" xfId="11335"/>
    <cellStyle name="Normálna 2 4 2 6 4 4 2 2" xfId="11336"/>
    <cellStyle name="Normálna 2 4 2 6 4 4 2 2 2" xfId="35102"/>
    <cellStyle name="Normálna 2 4 2 6 4 4 2 3" xfId="11337"/>
    <cellStyle name="Normálna 2 4 2 6 4 4 2 3 2" xfId="35103"/>
    <cellStyle name="Normálna 2 4 2 6 4 4 2 4" xfId="35101"/>
    <cellStyle name="Normálna 2 4 2 6 4 4 3" xfId="11338"/>
    <cellStyle name="Normálna 2 4 2 6 4 4 3 2" xfId="35104"/>
    <cellStyle name="Normálna 2 4 2 6 4 4 4" xfId="11339"/>
    <cellStyle name="Normálna 2 4 2 6 4 4 4 2" xfId="35105"/>
    <cellStyle name="Normálna 2 4 2 6 4 4 5" xfId="35100"/>
    <cellStyle name="Normálna 2 4 2 6 4 5" xfId="11340"/>
    <cellStyle name="Normálna 2 4 2 6 4 5 2" xfId="11341"/>
    <cellStyle name="Normálna 2 4 2 6 4 5 2 2" xfId="35107"/>
    <cellStyle name="Normálna 2 4 2 6 4 5 3" xfId="11342"/>
    <cellStyle name="Normálna 2 4 2 6 4 5 3 2" xfId="35108"/>
    <cellStyle name="Normálna 2 4 2 6 4 5 4" xfId="35106"/>
    <cellStyle name="Normálna 2 4 2 6 4 6" xfId="11343"/>
    <cellStyle name="Normálna 2 4 2 6 4 6 2" xfId="35109"/>
    <cellStyle name="Normálna 2 4 2 6 4 7" xfId="11344"/>
    <cellStyle name="Normálna 2 4 2 6 4 7 2" xfId="35110"/>
    <cellStyle name="Normálna 2 4 2 6 4 8" xfId="35081"/>
    <cellStyle name="Normálna 2 4 2 6 5" xfId="11345"/>
    <cellStyle name="Normálna 2 4 2 6 5 2" xfId="11346"/>
    <cellStyle name="Normálna 2 4 2 6 5 2 2" xfId="11347"/>
    <cellStyle name="Normálna 2 4 2 6 5 2 2 2" xfId="11348"/>
    <cellStyle name="Normálna 2 4 2 6 5 2 2 2 2" xfId="35114"/>
    <cellStyle name="Normálna 2 4 2 6 5 2 2 3" xfId="11349"/>
    <cellStyle name="Normálna 2 4 2 6 5 2 2 3 2" xfId="35115"/>
    <cellStyle name="Normálna 2 4 2 6 5 2 2 4" xfId="35113"/>
    <cellStyle name="Normálna 2 4 2 6 5 2 3" xfId="11350"/>
    <cellStyle name="Normálna 2 4 2 6 5 2 3 2" xfId="35116"/>
    <cellStyle name="Normálna 2 4 2 6 5 2 4" xfId="11351"/>
    <cellStyle name="Normálna 2 4 2 6 5 2 4 2" xfId="35117"/>
    <cellStyle name="Normálna 2 4 2 6 5 2 5" xfId="35112"/>
    <cellStyle name="Normálna 2 4 2 6 5 3" xfId="11352"/>
    <cellStyle name="Normálna 2 4 2 6 5 3 2" xfId="11353"/>
    <cellStyle name="Normálna 2 4 2 6 5 3 2 2" xfId="35119"/>
    <cellStyle name="Normálna 2 4 2 6 5 3 3" xfId="11354"/>
    <cellStyle name="Normálna 2 4 2 6 5 3 3 2" xfId="35120"/>
    <cellStyle name="Normálna 2 4 2 6 5 3 4" xfId="35118"/>
    <cellStyle name="Normálna 2 4 2 6 5 4" xfId="11355"/>
    <cellStyle name="Normálna 2 4 2 6 5 4 2" xfId="35121"/>
    <cellStyle name="Normálna 2 4 2 6 5 5" xfId="11356"/>
    <cellStyle name="Normálna 2 4 2 6 5 5 2" xfId="35122"/>
    <cellStyle name="Normálna 2 4 2 6 5 6" xfId="35111"/>
    <cellStyle name="Normálna 2 4 2 6 6" xfId="11357"/>
    <cellStyle name="Normálna 2 4 2 6 6 2" xfId="11358"/>
    <cellStyle name="Normálna 2 4 2 6 6 2 2" xfId="11359"/>
    <cellStyle name="Normálna 2 4 2 6 6 2 2 2" xfId="35125"/>
    <cellStyle name="Normálna 2 4 2 6 6 2 3" xfId="11360"/>
    <cellStyle name="Normálna 2 4 2 6 6 2 3 2" xfId="35126"/>
    <cellStyle name="Normálna 2 4 2 6 6 2 4" xfId="35124"/>
    <cellStyle name="Normálna 2 4 2 6 6 3" xfId="11361"/>
    <cellStyle name="Normálna 2 4 2 6 6 3 2" xfId="35127"/>
    <cellStyle name="Normálna 2 4 2 6 6 4" xfId="11362"/>
    <cellStyle name="Normálna 2 4 2 6 6 4 2" xfId="35128"/>
    <cellStyle name="Normálna 2 4 2 6 6 5" xfId="35123"/>
    <cellStyle name="Normálna 2 4 2 6 7" xfId="11363"/>
    <cellStyle name="Normálna 2 4 2 6 7 2" xfId="11364"/>
    <cellStyle name="Normálna 2 4 2 6 7 2 2" xfId="11365"/>
    <cellStyle name="Normálna 2 4 2 6 7 2 2 2" xfId="35131"/>
    <cellStyle name="Normálna 2 4 2 6 7 2 3" xfId="11366"/>
    <cellStyle name="Normálna 2 4 2 6 7 2 3 2" xfId="35132"/>
    <cellStyle name="Normálna 2 4 2 6 7 2 4" xfId="35130"/>
    <cellStyle name="Normálna 2 4 2 6 7 3" xfId="11367"/>
    <cellStyle name="Normálna 2 4 2 6 7 3 2" xfId="35133"/>
    <cellStyle name="Normálna 2 4 2 6 7 4" xfId="11368"/>
    <cellStyle name="Normálna 2 4 2 6 7 4 2" xfId="35134"/>
    <cellStyle name="Normálna 2 4 2 6 7 5" xfId="35129"/>
    <cellStyle name="Normálna 2 4 2 6 8" xfId="11369"/>
    <cellStyle name="Normálna 2 4 2 6 8 2" xfId="11370"/>
    <cellStyle name="Normálna 2 4 2 6 8 2 2" xfId="35136"/>
    <cellStyle name="Normálna 2 4 2 6 8 3" xfId="11371"/>
    <cellStyle name="Normálna 2 4 2 6 8 3 2" xfId="35137"/>
    <cellStyle name="Normálna 2 4 2 6 8 4" xfId="35135"/>
    <cellStyle name="Normálna 2 4 2 6 9" xfId="11372"/>
    <cellStyle name="Normálna 2 4 2 6 9 2" xfId="35138"/>
    <cellStyle name="Normálna 2 4 2 7" xfId="11373"/>
    <cellStyle name="Normálna 2 4 2 7 10" xfId="35139"/>
    <cellStyle name="Normálna 2 4 2 7 2" xfId="11374"/>
    <cellStyle name="Normálna 2 4 2 7 2 2" xfId="11375"/>
    <cellStyle name="Normálna 2 4 2 7 2 2 2" xfId="11376"/>
    <cellStyle name="Normálna 2 4 2 7 2 2 2 2" xfId="11377"/>
    <cellStyle name="Normálna 2 4 2 7 2 2 2 2 2" xfId="11378"/>
    <cellStyle name="Normálna 2 4 2 7 2 2 2 2 2 2" xfId="11379"/>
    <cellStyle name="Normálna 2 4 2 7 2 2 2 2 2 2 2" xfId="35145"/>
    <cellStyle name="Normálna 2 4 2 7 2 2 2 2 2 3" xfId="11380"/>
    <cellStyle name="Normálna 2 4 2 7 2 2 2 2 2 3 2" xfId="35146"/>
    <cellStyle name="Normálna 2 4 2 7 2 2 2 2 2 4" xfId="35144"/>
    <cellStyle name="Normálna 2 4 2 7 2 2 2 2 3" xfId="11381"/>
    <cellStyle name="Normálna 2 4 2 7 2 2 2 2 3 2" xfId="35147"/>
    <cellStyle name="Normálna 2 4 2 7 2 2 2 2 4" xfId="11382"/>
    <cellStyle name="Normálna 2 4 2 7 2 2 2 2 4 2" xfId="35148"/>
    <cellStyle name="Normálna 2 4 2 7 2 2 2 2 5" xfId="35143"/>
    <cellStyle name="Normálna 2 4 2 7 2 2 2 3" xfId="11383"/>
    <cellStyle name="Normálna 2 4 2 7 2 2 2 3 2" xfId="11384"/>
    <cellStyle name="Normálna 2 4 2 7 2 2 2 3 2 2" xfId="35150"/>
    <cellStyle name="Normálna 2 4 2 7 2 2 2 3 3" xfId="11385"/>
    <cellStyle name="Normálna 2 4 2 7 2 2 2 3 3 2" xfId="35151"/>
    <cellStyle name="Normálna 2 4 2 7 2 2 2 3 4" xfId="35149"/>
    <cellStyle name="Normálna 2 4 2 7 2 2 2 4" xfId="11386"/>
    <cellStyle name="Normálna 2 4 2 7 2 2 2 4 2" xfId="35152"/>
    <cellStyle name="Normálna 2 4 2 7 2 2 2 5" xfId="11387"/>
    <cellStyle name="Normálna 2 4 2 7 2 2 2 5 2" xfId="35153"/>
    <cellStyle name="Normálna 2 4 2 7 2 2 2 6" xfId="35142"/>
    <cellStyle name="Normálna 2 4 2 7 2 2 3" xfId="11388"/>
    <cellStyle name="Normálna 2 4 2 7 2 2 3 2" xfId="11389"/>
    <cellStyle name="Normálna 2 4 2 7 2 2 3 2 2" xfId="11390"/>
    <cellStyle name="Normálna 2 4 2 7 2 2 3 2 2 2" xfId="35156"/>
    <cellStyle name="Normálna 2 4 2 7 2 2 3 2 3" xfId="11391"/>
    <cellStyle name="Normálna 2 4 2 7 2 2 3 2 3 2" xfId="35157"/>
    <cellStyle name="Normálna 2 4 2 7 2 2 3 2 4" xfId="35155"/>
    <cellStyle name="Normálna 2 4 2 7 2 2 3 3" xfId="11392"/>
    <cellStyle name="Normálna 2 4 2 7 2 2 3 3 2" xfId="35158"/>
    <cellStyle name="Normálna 2 4 2 7 2 2 3 4" xfId="11393"/>
    <cellStyle name="Normálna 2 4 2 7 2 2 3 4 2" xfId="35159"/>
    <cellStyle name="Normálna 2 4 2 7 2 2 3 5" xfId="35154"/>
    <cellStyle name="Normálna 2 4 2 7 2 2 4" xfId="11394"/>
    <cellStyle name="Normálna 2 4 2 7 2 2 4 2" xfId="11395"/>
    <cellStyle name="Normálna 2 4 2 7 2 2 4 2 2" xfId="11396"/>
    <cellStyle name="Normálna 2 4 2 7 2 2 4 2 2 2" xfId="35162"/>
    <cellStyle name="Normálna 2 4 2 7 2 2 4 2 3" xfId="11397"/>
    <cellStyle name="Normálna 2 4 2 7 2 2 4 2 3 2" xfId="35163"/>
    <cellStyle name="Normálna 2 4 2 7 2 2 4 2 4" xfId="35161"/>
    <cellStyle name="Normálna 2 4 2 7 2 2 4 3" xfId="11398"/>
    <cellStyle name="Normálna 2 4 2 7 2 2 4 3 2" xfId="35164"/>
    <cellStyle name="Normálna 2 4 2 7 2 2 4 4" xfId="11399"/>
    <cellStyle name="Normálna 2 4 2 7 2 2 4 4 2" xfId="35165"/>
    <cellStyle name="Normálna 2 4 2 7 2 2 4 5" xfId="35160"/>
    <cellStyle name="Normálna 2 4 2 7 2 2 5" xfId="11400"/>
    <cellStyle name="Normálna 2 4 2 7 2 2 5 2" xfId="11401"/>
    <cellStyle name="Normálna 2 4 2 7 2 2 5 2 2" xfId="35167"/>
    <cellStyle name="Normálna 2 4 2 7 2 2 5 3" xfId="11402"/>
    <cellStyle name="Normálna 2 4 2 7 2 2 5 3 2" xfId="35168"/>
    <cellStyle name="Normálna 2 4 2 7 2 2 5 4" xfId="35166"/>
    <cellStyle name="Normálna 2 4 2 7 2 2 6" xfId="11403"/>
    <cellStyle name="Normálna 2 4 2 7 2 2 6 2" xfId="35169"/>
    <cellStyle name="Normálna 2 4 2 7 2 2 7" xfId="11404"/>
    <cellStyle name="Normálna 2 4 2 7 2 2 7 2" xfId="35170"/>
    <cellStyle name="Normálna 2 4 2 7 2 2 8" xfId="35141"/>
    <cellStyle name="Normálna 2 4 2 7 2 3" xfId="11405"/>
    <cellStyle name="Normálna 2 4 2 7 2 3 2" xfId="11406"/>
    <cellStyle name="Normálna 2 4 2 7 2 3 2 2" xfId="11407"/>
    <cellStyle name="Normálna 2 4 2 7 2 3 2 2 2" xfId="11408"/>
    <cellStyle name="Normálna 2 4 2 7 2 3 2 2 2 2" xfId="35174"/>
    <cellStyle name="Normálna 2 4 2 7 2 3 2 2 3" xfId="11409"/>
    <cellStyle name="Normálna 2 4 2 7 2 3 2 2 3 2" xfId="35175"/>
    <cellStyle name="Normálna 2 4 2 7 2 3 2 2 4" xfId="35173"/>
    <cellStyle name="Normálna 2 4 2 7 2 3 2 3" xfId="11410"/>
    <cellStyle name="Normálna 2 4 2 7 2 3 2 3 2" xfId="35176"/>
    <cellStyle name="Normálna 2 4 2 7 2 3 2 4" xfId="11411"/>
    <cellStyle name="Normálna 2 4 2 7 2 3 2 4 2" xfId="35177"/>
    <cellStyle name="Normálna 2 4 2 7 2 3 2 5" xfId="35172"/>
    <cellStyle name="Normálna 2 4 2 7 2 3 3" xfId="11412"/>
    <cellStyle name="Normálna 2 4 2 7 2 3 3 2" xfId="11413"/>
    <cellStyle name="Normálna 2 4 2 7 2 3 3 2 2" xfId="35179"/>
    <cellStyle name="Normálna 2 4 2 7 2 3 3 3" xfId="11414"/>
    <cellStyle name="Normálna 2 4 2 7 2 3 3 3 2" xfId="35180"/>
    <cellStyle name="Normálna 2 4 2 7 2 3 3 4" xfId="35178"/>
    <cellStyle name="Normálna 2 4 2 7 2 3 4" xfId="11415"/>
    <cellStyle name="Normálna 2 4 2 7 2 3 4 2" xfId="35181"/>
    <cellStyle name="Normálna 2 4 2 7 2 3 5" xfId="11416"/>
    <cellStyle name="Normálna 2 4 2 7 2 3 5 2" xfId="35182"/>
    <cellStyle name="Normálna 2 4 2 7 2 3 6" xfId="35171"/>
    <cellStyle name="Normálna 2 4 2 7 2 4" xfId="11417"/>
    <cellStyle name="Normálna 2 4 2 7 2 4 2" xfId="11418"/>
    <cellStyle name="Normálna 2 4 2 7 2 4 2 2" xfId="11419"/>
    <cellStyle name="Normálna 2 4 2 7 2 4 2 2 2" xfId="35185"/>
    <cellStyle name="Normálna 2 4 2 7 2 4 2 3" xfId="11420"/>
    <cellStyle name="Normálna 2 4 2 7 2 4 2 3 2" xfId="35186"/>
    <cellStyle name="Normálna 2 4 2 7 2 4 2 4" xfId="35184"/>
    <cellStyle name="Normálna 2 4 2 7 2 4 3" xfId="11421"/>
    <cellStyle name="Normálna 2 4 2 7 2 4 3 2" xfId="35187"/>
    <cellStyle name="Normálna 2 4 2 7 2 4 4" xfId="11422"/>
    <cellStyle name="Normálna 2 4 2 7 2 4 4 2" xfId="35188"/>
    <cellStyle name="Normálna 2 4 2 7 2 4 5" xfId="35183"/>
    <cellStyle name="Normálna 2 4 2 7 2 5" xfId="11423"/>
    <cellStyle name="Normálna 2 4 2 7 2 5 2" xfId="11424"/>
    <cellStyle name="Normálna 2 4 2 7 2 5 2 2" xfId="11425"/>
    <cellStyle name="Normálna 2 4 2 7 2 5 2 2 2" xfId="35191"/>
    <cellStyle name="Normálna 2 4 2 7 2 5 2 3" xfId="11426"/>
    <cellStyle name="Normálna 2 4 2 7 2 5 2 3 2" xfId="35192"/>
    <cellStyle name="Normálna 2 4 2 7 2 5 2 4" xfId="35190"/>
    <cellStyle name="Normálna 2 4 2 7 2 5 3" xfId="11427"/>
    <cellStyle name="Normálna 2 4 2 7 2 5 3 2" xfId="35193"/>
    <cellStyle name="Normálna 2 4 2 7 2 5 4" xfId="11428"/>
    <cellStyle name="Normálna 2 4 2 7 2 5 4 2" xfId="35194"/>
    <cellStyle name="Normálna 2 4 2 7 2 5 5" xfId="35189"/>
    <cellStyle name="Normálna 2 4 2 7 2 6" xfId="11429"/>
    <cellStyle name="Normálna 2 4 2 7 2 6 2" xfId="11430"/>
    <cellStyle name="Normálna 2 4 2 7 2 6 2 2" xfId="35196"/>
    <cellStyle name="Normálna 2 4 2 7 2 6 3" xfId="11431"/>
    <cellStyle name="Normálna 2 4 2 7 2 6 3 2" xfId="35197"/>
    <cellStyle name="Normálna 2 4 2 7 2 6 4" xfId="35195"/>
    <cellStyle name="Normálna 2 4 2 7 2 7" xfId="11432"/>
    <cellStyle name="Normálna 2 4 2 7 2 7 2" xfId="35198"/>
    <cellStyle name="Normálna 2 4 2 7 2 8" xfId="11433"/>
    <cellStyle name="Normálna 2 4 2 7 2 8 2" xfId="35199"/>
    <cellStyle name="Normálna 2 4 2 7 2 9" xfId="35140"/>
    <cellStyle name="Normálna 2 4 2 7 3" xfId="11434"/>
    <cellStyle name="Normálna 2 4 2 7 3 2" xfId="11435"/>
    <cellStyle name="Normálna 2 4 2 7 3 2 2" xfId="11436"/>
    <cellStyle name="Normálna 2 4 2 7 3 2 2 2" xfId="11437"/>
    <cellStyle name="Normálna 2 4 2 7 3 2 2 2 2" xfId="11438"/>
    <cellStyle name="Normálna 2 4 2 7 3 2 2 2 2 2" xfId="35204"/>
    <cellStyle name="Normálna 2 4 2 7 3 2 2 2 3" xfId="11439"/>
    <cellStyle name="Normálna 2 4 2 7 3 2 2 2 3 2" xfId="35205"/>
    <cellStyle name="Normálna 2 4 2 7 3 2 2 2 4" xfId="35203"/>
    <cellStyle name="Normálna 2 4 2 7 3 2 2 3" xfId="11440"/>
    <cellStyle name="Normálna 2 4 2 7 3 2 2 3 2" xfId="35206"/>
    <cellStyle name="Normálna 2 4 2 7 3 2 2 4" xfId="11441"/>
    <cellStyle name="Normálna 2 4 2 7 3 2 2 4 2" xfId="35207"/>
    <cellStyle name="Normálna 2 4 2 7 3 2 2 5" xfId="35202"/>
    <cellStyle name="Normálna 2 4 2 7 3 2 3" xfId="11442"/>
    <cellStyle name="Normálna 2 4 2 7 3 2 3 2" xfId="11443"/>
    <cellStyle name="Normálna 2 4 2 7 3 2 3 2 2" xfId="35209"/>
    <cellStyle name="Normálna 2 4 2 7 3 2 3 3" xfId="11444"/>
    <cellStyle name="Normálna 2 4 2 7 3 2 3 3 2" xfId="35210"/>
    <cellStyle name="Normálna 2 4 2 7 3 2 3 4" xfId="35208"/>
    <cellStyle name="Normálna 2 4 2 7 3 2 4" xfId="11445"/>
    <cellStyle name="Normálna 2 4 2 7 3 2 4 2" xfId="35211"/>
    <cellStyle name="Normálna 2 4 2 7 3 2 5" xfId="11446"/>
    <cellStyle name="Normálna 2 4 2 7 3 2 5 2" xfId="35212"/>
    <cellStyle name="Normálna 2 4 2 7 3 2 6" xfId="35201"/>
    <cellStyle name="Normálna 2 4 2 7 3 3" xfId="11447"/>
    <cellStyle name="Normálna 2 4 2 7 3 3 2" xfId="11448"/>
    <cellStyle name="Normálna 2 4 2 7 3 3 2 2" xfId="11449"/>
    <cellStyle name="Normálna 2 4 2 7 3 3 2 2 2" xfId="35215"/>
    <cellStyle name="Normálna 2 4 2 7 3 3 2 3" xfId="11450"/>
    <cellStyle name="Normálna 2 4 2 7 3 3 2 3 2" xfId="35216"/>
    <cellStyle name="Normálna 2 4 2 7 3 3 2 4" xfId="35214"/>
    <cellStyle name="Normálna 2 4 2 7 3 3 3" xfId="11451"/>
    <cellStyle name="Normálna 2 4 2 7 3 3 3 2" xfId="35217"/>
    <cellStyle name="Normálna 2 4 2 7 3 3 4" xfId="11452"/>
    <cellStyle name="Normálna 2 4 2 7 3 3 4 2" xfId="35218"/>
    <cellStyle name="Normálna 2 4 2 7 3 3 5" xfId="35213"/>
    <cellStyle name="Normálna 2 4 2 7 3 4" xfId="11453"/>
    <cellStyle name="Normálna 2 4 2 7 3 4 2" xfId="11454"/>
    <cellStyle name="Normálna 2 4 2 7 3 4 2 2" xfId="11455"/>
    <cellStyle name="Normálna 2 4 2 7 3 4 2 2 2" xfId="35221"/>
    <cellStyle name="Normálna 2 4 2 7 3 4 2 3" xfId="11456"/>
    <cellStyle name="Normálna 2 4 2 7 3 4 2 3 2" xfId="35222"/>
    <cellStyle name="Normálna 2 4 2 7 3 4 2 4" xfId="35220"/>
    <cellStyle name="Normálna 2 4 2 7 3 4 3" xfId="11457"/>
    <cellStyle name="Normálna 2 4 2 7 3 4 3 2" xfId="35223"/>
    <cellStyle name="Normálna 2 4 2 7 3 4 4" xfId="11458"/>
    <cellStyle name="Normálna 2 4 2 7 3 4 4 2" xfId="35224"/>
    <cellStyle name="Normálna 2 4 2 7 3 4 5" xfId="35219"/>
    <cellStyle name="Normálna 2 4 2 7 3 5" xfId="11459"/>
    <cellStyle name="Normálna 2 4 2 7 3 5 2" xfId="11460"/>
    <cellStyle name="Normálna 2 4 2 7 3 5 2 2" xfId="35226"/>
    <cellStyle name="Normálna 2 4 2 7 3 5 3" xfId="11461"/>
    <cellStyle name="Normálna 2 4 2 7 3 5 3 2" xfId="35227"/>
    <cellStyle name="Normálna 2 4 2 7 3 5 4" xfId="35225"/>
    <cellStyle name="Normálna 2 4 2 7 3 6" xfId="11462"/>
    <cellStyle name="Normálna 2 4 2 7 3 6 2" xfId="35228"/>
    <cellStyle name="Normálna 2 4 2 7 3 7" xfId="11463"/>
    <cellStyle name="Normálna 2 4 2 7 3 7 2" xfId="35229"/>
    <cellStyle name="Normálna 2 4 2 7 3 8" xfId="35200"/>
    <cellStyle name="Normálna 2 4 2 7 4" xfId="11464"/>
    <cellStyle name="Normálna 2 4 2 7 4 2" xfId="11465"/>
    <cellStyle name="Normálna 2 4 2 7 4 2 2" xfId="11466"/>
    <cellStyle name="Normálna 2 4 2 7 4 2 2 2" xfId="11467"/>
    <cellStyle name="Normálna 2 4 2 7 4 2 2 2 2" xfId="35233"/>
    <cellStyle name="Normálna 2 4 2 7 4 2 2 3" xfId="11468"/>
    <cellStyle name="Normálna 2 4 2 7 4 2 2 3 2" xfId="35234"/>
    <cellStyle name="Normálna 2 4 2 7 4 2 2 4" xfId="35232"/>
    <cellStyle name="Normálna 2 4 2 7 4 2 3" xfId="11469"/>
    <cellStyle name="Normálna 2 4 2 7 4 2 3 2" xfId="35235"/>
    <cellStyle name="Normálna 2 4 2 7 4 2 4" xfId="11470"/>
    <cellStyle name="Normálna 2 4 2 7 4 2 4 2" xfId="35236"/>
    <cellStyle name="Normálna 2 4 2 7 4 2 5" xfId="35231"/>
    <cellStyle name="Normálna 2 4 2 7 4 3" xfId="11471"/>
    <cellStyle name="Normálna 2 4 2 7 4 3 2" xfId="11472"/>
    <cellStyle name="Normálna 2 4 2 7 4 3 2 2" xfId="35238"/>
    <cellStyle name="Normálna 2 4 2 7 4 3 3" xfId="11473"/>
    <cellStyle name="Normálna 2 4 2 7 4 3 3 2" xfId="35239"/>
    <cellStyle name="Normálna 2 4 2 7 4 3 4" xfId="35237"/>
    <cellStyle name="Normálna 2 4 2 7 4 4" xfId="11474"/>
    <cellStyle name="Normálna 2 4 2 7 4 4 2" xfId="35240"/>
    <cellStyle name="Normálna 2 4 2 7 4 5" xfId="11475"/>
    <cellStyle name="Normálna 2 4 2 7 4 5 2" xfId="35241"/>
    <cellStyle name="Normálna 2 4 2 7 4 6" xfId="35230"/>
    <cellStyle name="Normálna 2 4 2 7 5" xfId="11476"/>
    <cellStyle name="Normálna 2 4 2 7 5 2" xfId="11477"/>
    <cellStyle name="Normálna 2 4 2 7 5 2 2" xfId="11478"/>
    <cellStyle name="Normálna 2 4 2 7 5 2 2 2" xfId="35244"/>
    <cellStyle name="Normálna 2 4 2 7 5 2 3" xfId="11479"/>
    <cellStyle name="Normálna 2 4 2 7 5 2 3 2" xfId="35245"/>
    <cellStyle name="Normálna 2 4 2 7 5 2 4" xfId="35243"/>
    <cellStyle name="Normálna 2 4 2 7 5 3" xfId="11480"/>
    <cellStyle name="Normálna 2 4 2 7 5 3 2" xfId="35246"/>
    <cellStyle name="Normálna 2 4 2 7 5 4" xfId="11481"/>
    <cellStyle name="Normálna 2 4 2 7 5 4 2" xfId="35247"/>
    <cellStyle name="Normálna 2 4 2 7 5 5" xfId="35242"/>
    <cellStyle name="Normálna 2 4 2 7 6" xfId="11482"/>
    <cellStyle name="Normálna 2 4 2 7 6 2" xfId="11483"/>
    <cellStyle name="Normálna 2 4 2 7 6 2 2" xfId="11484"/>
    <cellStyle name="Normálna 2 4 2 7 6 2 2 2" xfId="35250"/>
    <cellStyle name="Normálna 2 4 2 7 6 2 3" xfId="11485"/>
    <cellStyle name="Normálna 2 4 2 7 6 2 3 2" xfId="35251"/>
    <cellStyle name="Normálna 2 4 2 7 6 2 4" xfId="35249"/>
    <cellStyle name="Normálna 2 4 2 7 6 3" xfId="11486"/>
    <cellStyle name="Normálna 2 4 2 7 6 3 2" xfId="35252"/>
    <cellStyle name="Normálna 2 4 2 7 6 4" xfId="11487"/>
    <cellStyle name="Normálna 2 4 2 7 6 4 2" xfId="35253"/>
    <cellStyle name="Normálna 2 4 2 7 6 5" xfId="35248"/>
    <cellStyle name="Normálna 2 4 2 7 7" xfId="11488"/>
    <cellStyle name="Normálna 2 4 2 7 7 2" xfId="11489"/>
    <cellStyle name="Normálna 2 4 2 7 7 2 2" xfId="35255"/>
    <cellStyle name="Normálna 2 4 2 7 7 3" xfId="11490"/>
    <cellStyle name="Normálna 2 4 2 7 7 3 2" xfId="35256"/>
    <cellStyle name="Normálna 2 4 2 7 7 4" xfId="35254"/>
    <cellStyle name="Normálna 2 4 2 7 8" xfId="11491"/>
    <cellStyle name="Normálna 2 4 2 7 8 2" xfId="35257"/>
    <cellStyle name="Normálna 2 4 2 7 9" xfId="11492"/>
    <cellStyle name="Normálna 2 4 2 7 9 2" xfId="35258"/>
    <cellStyle name="Normálna 2 4 2 8" xfId="11493"/>
    <cellStyle name="Normálna 2 4 2 8 2" xfId="11494"/>
    <cellStyle name="Normálna 2 4 2 8 2 2" xfId="11495"/>
    <cellStyle name="Normálna 2 4 2 8 2 2 2" xfId="11496"/>
    <cellStyle name="Normálna 2 4 2 8 2 2 2 2" xfId="11497"/>
    <cellStyle name="Normálna 2 4 2 8 2 2 2 2 2" xfId="11498"/>
    <cellStyle name="Normálna 2 4 2 8 2 2 2 2 2 2" xfId="35264"/>
    <cellStyle name="Normálna 2 4 2 8 2 2 2 2 3" xfId="11499"/>
    <cellStyle name="Normálna 2 4 2 8 2 2 2 2 3 2" xfId="35265"/>
    <cellStyle name="Normálna 2 4 2 8 2 2 2 2 4" xfId="35263"/>
    <cellStyle name="Normálna 2 4 2 8 2 2 2 3" xfId="11500"/>
    <cellStyle name="Normálna 2 4 2 8 2 2 2 3 2" xfId="35266"/>
    <cellStyle name="Normálna 2 4 2 8 2 2 2 4" xfId="11501"/>
    <cellStyle name="Normálna 2 4 2 8 2 2 2 4 2" xfId="35267"/>
    <cellStyle name="Normálna 2 4 2 8 2 2 2 5" xfId="35262"/>
    <cellStyle name="Normálna 2 4 2 8 2 2 3" xfId="11502"/>
    <cellStyle name="Normálna 2 4 2 8 2 2 3 2" xfId="11503"/>
    <cellStyle name="Normálna 2 4 2 8 2 2 3 2 2" xfId="35269"/>
    <cellStyle name="Normálna 2 4 2 8 2 2 3 3" xfId="11504"/>
    <cellStyle name="Normálna 2 4 2 8 2 2 3 3 2" xfId="35270"/>
    <cellStyle name="Normálna 2 4 2 8 2 2 3 4" xfId="35268"/>
    <cellStyle name="Normálna 2 4 2 8 2 2 4" xfId="11505"/>
    <cellStyle name="Normálna 2 4 2 8 2 2 4 2" xfId="35271"/>
    <cellStyle name="Normálna 2 4 2 8 2 2 5" xfId="11506"/>
    <cellStyle name="Normálna 2 4 2 8 2 2 5 2" xfId="35272"/>
    <cellStyle name="Normálna 2 4 2 8 2 2 6" xfId="35261"/>
    <cellStyle name="Normálna 2 4 2 8 2 3" xfId="11507"/>
    <cellStyle name="Normálna 2 4 2 8 2 3 2" xfId="11508"/>
    <cellStyle name="Normálna 2 4 2 8 2 3 2 2" xfId="11509"/>
    <cellStyle name="Normálna 2 4 2 8 2 3 2 2 2" xfId="35275"/>
    <cellStyle name="Normálna 2 4 2 8 2 3 2 3" xfId="11510"/>
    <cellStyle name="Normálna 2 4 2 8 2 3 2 3 2" xfId="35276"/>
    <cellStyle name="Normálna 2 4 2 8 2 3 2 4" xfId="35274"/>
    <cellStyle name="Normálna 2 4 2 8 2 3 3" xfId="11511"/>
    <cellStyle name="Normálna 2 4 2 8 2 3 3 2" xfId="35277"/>
    <cellStyle name="Normálna 2 4 2 8 2 3 4" xfId="11512"/>
    <cellStyle name="Normálna 2 4 2 8 2 3 4 2" xfId="35278"/>
    <cellStyle name="Normálna 2 4 2 8 2 3 5" xfId="35273"/>
    <cellStyle name="Normálna 2 4 2 8 2 4" xfId="11513"/>
    <cellStyle name="Normálna 2 4 2 8 2 4 2" xfId="11514"/>
    <cellStyle name="Normálna 2 4 2 8 2 4 2 2" xfId="11515"/>
    <cellStyle name="Normálna 2 4 2 8 2 4 2 2 2" xfId="35281"/>
    <cellStyle name="Normálna 2 4 2 8 2 4 2 3" xfId="11516"/>
    <cellStyle name="Normálna 2 4 2 8 2 4 2 3 2" xfId="35282"/>
    <cellStyle name="Normálna 2 4 2 8 2 4 2 4" xfId="35280"/>
    <cellStyle name="Normálna 2 4 2 8 2 4 3" xfId="11517"/>
    <cellStyle name="Normálna 2 4 2 8 2 4 3 2" xfId="35283"/>
    <cellStyle name="Normálna 2 4 2 8 2 4 4" xfId="11518"/>
    <cellStyle name="Normálna 2 4 2 8 2 4 4 2" xfId="35284"/>
    <cellStyle name="Normálna 2 4 2 8 2 4 5" xfId="35279"/>
    <cellStyle name="Normálna 2 4 2 8 2 5" xfId="11519"/>
    <cellStyle name="Normálna 2 4 2 8 2 5 2" xfId="11520"/>
    <cellStyle name="Normálna 2 4 2 8 2 5 2 2" xfId="35286"/>
    <cellStyle name="Normálna 2 4 2 8 2 5 3" xfId="11521"/>
    <cellStyle name="Normálna 2 4 2 8 2 5 3 2" xfId="35287"/>
    <cellStyle name="Normálna 2 4 2 8 2 5 4" xfId="35285"/>
    <cellStyle name="Normálna 2 4 2 8 2 6" xfId="11522"/>
    <cellStyle name="Normálna 2 4 2 8 2 6 2" xfId="35288"/>
    <cellStyle name="Normálna 2 4 2 8 2 7" xfId="11523"/>
    <cellStyle name="Normálna 2 4 2 8 2 7 2" xfId="35289"/>
    <cellStyle name="Normálna 2 4 2 8 2 8" xfId="35260"/>
    <cellStyle name="Normálna 2 4 2 8 3" xfId="11524"/>
    <cellStyle name="Normálna 2 4 2 8 3 2" xfId="11525"/>
    <cellStyle name="Normálna 2 4 2 8 3 2 2" xfId="11526"/>
    <cellStyle name="Normálna 2 4 2 8 3 2 2 2" xfId="11527"/>
    <cellStyle name="Normálna 2 4 2 8 3 2 2 2 2" xfId="35293"/>
    <cellStyle name="Normálna 2 4 2 8 3 2 2 3" xfId="11528"/>
    <cellStyle name="Normálna 2 4 2 8 3 2 2 3 2" xfId="35294"/>
    <cellStyle name="Normálna 2 4 2 8 3 2 2 4" xfId="35292"/>
    <cellStyle name="Normálna 2 4 2 8 3 2 3" xfId="11529"/>
    <cellStyle name="Normálna 2 4 2 8 3 2 3 2" xfId="35295"/>
    <cellStyle name="Normálna 2 4 2 8 3 2 4" xfId="11530"/>
    <cellStyle name="Normálna 2 4 2 8 3 2 4 2" xfId="35296"/>
    <cellStyle name="Normálna 2 4 2 8 3 2 5" xfId="35291"/>
    <cellStyle name="Normálna 2 4 2 8 3 3" xfId="11531"/>
    <cellStyle name="Normálna 2 4 2 8 3 3 2" xfId="11532"/>
    <cellStyle name="Normálna 2 4 2 8 3 3 2 2" xfId="35298"/>
    <cellStyle name="Normálna 2 4 2 8 3 3 3" xfId="11533"/>
    <cellStyle name="Normálna 2 4 2 8 3 3 3 2" xfId="35299"/>
    <cellStyle name="Normálna 2 4 2 8 3 3 4" xfId="35297"/>
    <cellStyle name="Normálna 2 4 2 8 3 4" xfId="11534"/>
    <cellStyle name="Normálna 2 4 2 8 3 4 2" xfId="35300"/>
    <cellStyle name="Normálna 2 4 2 8 3 5" xfId="11535"/>
    <cellStyle name="Normálna 2 4 2 8 3 5 2" xfId="35301"/>
    <cellStyle name="Normálna 2 4 2 8 3 6" xfId="35290"/>
    <cellStyle name="Normálna 2 4 2 8 4" xfId="11536"/>
    <cellStyle name="Normálna 2 4 2 8 4 2" xfId="11537"/>
    <cellStyle name="Normálna 2 4 2 8 4 2 2" xfId="11538"/>
    <cellStyle name="Normálna 2 4 2 8 4 2 2 2" xfId="35304"/>
    <cellStyle name="Normálna 2 4 2 8 4 2 3" xfId="11539"/>
    <cellStyle name="Normálna 2 4 2 8 4 2 3 2" xfId="35305"/>
    <cellStyle name="Normálna 2 4 2 8 4 2 4" xfId="35303"/>
    <cellStyle name="Normálna 2 4 2 8 4 3" xfId="11540"/>
    <cellStyle name="Normálna 2 4 2 8 4 3 2" xfId="35306"/>
    <cellStyle name="Normálna 2 4 2 8 4 4" xfId="11541"/>
    <cellStyle name="Normálna 2 4 2 8 4 4 2" xfId="35307"/>
    <cellStyle name="Normálna 2 4 2 8 4 5" xfId="35302"/>
    <cellStyle name="Normálna 2 4 2 8 5" xfId="11542"/>
    <cellStyle name="Normálna 2 4 2 8 5 2" xfId="11543"/>
    <cellStyle name="Normálna 2 4 2 8 5 2 2" xfId="11544"/>
    <cellStyle name="Normálna 2 4 2 8 5 2 2 2" xfId="35310"/>
    <cellStyle name="Normálna 2 4 2 8 5 2 3" xfId="11545"/>
    <cellStyle name="Normálna 2 4 2 8 5 2 3 2" xfId="35311"/>
    <cellStyle name="Normálna 2 4 2 8 5 2 4" xfId="35309"/>
    <cellStyle name="Normálna 2 4 2 8 5 3" xfId="11546"/>
    <cellStyle name="Normálna 2 4 2 8 5 3 2" xfId="35312"/>
    <cellStyle name="Normálna 2 4 2 8 5 4" xfId="11547"/>
    <cellStyle name="Normálna 2 4 2 8 5 4 2" xfId="35313"/>
    <cellStyle name="Normálna 2 4 2 8 5 5" xfId="35308"/>
    <cellStyle name="Normálna 2 4 2 8 6" xfId="11548"/>
    <cellStyle name="Normálna 2 4 2 8 6 2" xfId="11549"/>
    <cellStyle name="Normálna 2 4 2 8 6 2 2" xfId="35315"/>
    <cellStyle name="Normálna 2 4 2 8 6 3" xfId="11550"/>
    <cellStyle name="Normálna 2 4 2 8 6 3 2" xfId="35316"/>
    <cellStyle name="Normálna 2 4 2 8 6 4" xfId="35314"/>
    <cellStyle name="Normálna 2 4 2 8 7" xfId="11551"/>
    <cellStyle name="Normálna 2 4 2 8 7 2" xfId="35317"/>
    <cellStyle name="Normálna 2 4 2 8 8" xfId="11552"/>
    <cellStyle name="Normálna 2 4 2 8 8 2" xfId="35318"/>
    <cellStyle name="Normálna 2 4 2 8 9" xfId="35259"/>
    <cellStyle name="Normálna 2 4 2 9" xfId="11553"/>
    <cellStyle name="Normálna 2 4 2 9 2" xfId="11554"/>
    <cellStyle name="Normálna 2 4 2 9 2 2" xfId="11555"/>
    <cellStyle name="Normálna 2 4 2 9 2 2 2" xfId="11556"/>
    <cellStyle name="Normálna 2 4 2 9 2 2 2 2" xfId="11557"/>
    <cellStyle name="Normálna 2 4 2 9 2 2 2 2 2" xfId="35323"/>
    <cellStyle name="Normálna 2 4 2 9 2 2 2 3" xfId="11558"/>
    <cellStyle name="Normálna 2 4 2 9 2 2 2 3 2" xfId="35324"/>
    <cellStyle name="Normálna 2 4 2 9 2 2 2 4" xfId="35322"/>
    <cellStyle name="Normálna 2 4 2 9 2 2 3" xfId="11559"/>
    <cellStyle name="Normálna 2 4 2 9 2 2 3 2" xfId="35325"/>
    <cellStyle name="Normálna 2 4 2 9 2 2 4" xfId="11560"/>
    <cellStyle name="Normálna 2 4 2 9 2 2 4 2" xfId="35326"/>
    <cellStyle name="Normálna 2 4 2 9 2 2 5" xfId="35321"/>
    <cellStyle name="Normálna 2 4 2 9 2 3" xfId="11561"/>
    <cellStyle name="Normálna 2 4 2 9 2 3 2" xfId="11562"/>
    <cellStyle name="Normálna 2 4 2 9 2 3 2 2" xfId="35328"/>
    <cellStyle name="Normálna 2 4 2 9 2 3 3" xfId="11563"/>
    <cellStyle name="Normálna 2 4 2 9 2 3 3 2" xfId="35329"/>
    <cellStyle name="Normálna 2 4 2 9 2 3 4" xfId="35327"/>
    <cellStyle name="Normálna 2 4 2 9 2 4" xfId="11564"/>
    <cellStyle name="Normálna 2 4 2 9 2 4 2" xfId="35330"/>
    <cellStyle name="Normálna 2 4 2 9 2 5" xfId="11565"/>
    <cellStyle name="Normálna 2 4 2 9 2 5 2" xfId="35331"/>
    <cellStyle name="Normálna 2 4 2 9 2 6" xfId="35320"/>
    <cellStyle name="Normálna 2 4 2 9 3" xfId="11566"/>
    <cellStyle name="Normálna 2 4 2 9 3 2" xfId="11567"/>
    <cellStyle name="Normálna 2 4 2 9 3 2 2" xfId="11568"/>
    <cellStyle name="Normálna 2 4 2 9 3 2 2 2" xfId="35334"/>
    <cellStyle name="Normálna 2 4 2 9 3 2 3" xfId="11569"/>
    <cellStyle name="Normálna 2 4 2 9 3 2 3 2" xfId="35335"/>
    <cellStyle name="Normálna 2 4 2 9 3 2 4" xfId="35333"/>
    <cellStyle name="Normálna 2 4 2 9 3 3" xfId="11570"/>
    <cellStyle name="Normálna 2 4 2 9 3 3 2" xfId="35336"/>
    <cellStyle name="Normálna 2 4 2 9 3 4" xfId="11571"/>
    <cellStyle name="Normálna 2 4 2 9 3 4 2" xfId="35337"/>
    <cellStyle name="Normálna 2 4 2 9 3 5" xfId="35332"/>
    <cellStyle name="Normálna 2 4 2 9 4" xfId="11572"/>
    <cellStyle name="Normálna 2 4 2 9 4 2" xfId="11573"/>
    <cellStyle name="Normálna 2 4 2 9 4 2 2" xfId="11574"/>
    <cellStyle name="Normálna 2 4 2 9 4 2 2 2" xfId="35340"/>
    <cellStyle name="Normálna 2 4 2 9 4 2 3" xfId="11575"/>
    <cellStyle name="Normálna 2 4 2 9 4 2 3 2" xfId="35341"/>
    <cellStyle name="Normálna 2 4 2 9 4 2 4" xfId="35339"/>
    <cellStyle name="Normálna 2 4 2 9 4 3" xfId="11576"/>
    <cellStyle name="Normálna 2 4 2 9 4 3 2" xfId="35342"/>
    <cellStyle name="Normálna 2 4 2 9 4 4" xfId="11577"/>
    <cellStyle name="Normálna 2 4 2 9 4 4 2" xfId="35343"/>
    <cellStyle name="Normálna 2 4 2 9 4 5" xfId="35338"/>
    <cellStyle name="Normálna 2 4 2 9 5" xfId="11578"/>
    <cellStyle name="Normálna 2 4 2 9 5 2" xfId="11579"/>
    <cellStyle name="Normálna 2 4 2 9 5 2 2" xfId="35345"/>
    <cellStyle name="Normálna 2 4 2 9 5 3" xfId="11580"/>
    <cellStyle name="Normálna 2 4 2 9 5 3 2" xfId="35346"/>
    <cellStyle name="Normálna 2 4 2 9 5 4" xfId="35344"/>
    <cellStyle name="Normálna 2 4 2 9 6" xfId="11581"/>
    <cellStyle name="Normálna 2 4 2 9 6 2" xfId="35347"/>
    <cellStyle name="Normálna 2 4 2 9 7" xfId="11582"/>
    <cellStyle name="Normálna 2 4 2 9 7 2" xfId="35348"/>
    <cellStyle name="Normálna 2 4 2 9 8" xfId="35319"/>
    <cellStyle name="Normálna 2 4 20" xfId="11583"/>
    <cellStyle name="Normálna 2 4 20 2" xfId="35349"/>
    <cellStyle name="Normálna 2 4 21" xfId="8656"/>
    <cellStyle name="Normálna 2 4 21 2" xfId="32422"/>
    <cellStyle name="Normálna 2 4 3" xfId="11584"/>
    <cellStyle name="Normálna 2 4 3 10" xfId="11585"/>
    <cellStyle name="Normálna 2 4 3 10 2" xfId="11586"/>
    <cellStyle name="Normálna 2 4 3 10 2 2" xfId="11587"/>
    <cellStyle name="Normálna 2 4 3 10 2 2 2" xfId="35353"/>
    <cellStyle name="Normálna 2 4 3 10 2 3" xfId="11588"/>
    <cellStyle name="Normálna 2 4 3 10 2 3 2" xfId="35354"/>
    <cellStyle name="Normálna 2 4 3 10 2 4" xfId="35352"/>
    <cellStyle name="Normálna 2 4 3 10 3" xfId="11589"/>
    <cellStyle name="Normálna 2 4 3 10 3 2" xfId="35355"/>
    <cellStyle name="Normálna 2 4 3 10 4" xfId="11590"/>
    <cellStyle name="Normálna 2 4 3 10 4 2" xfId="35356"/>
    <cellStyle name="Normálna 2 4 3 10 5" xfId="35351"/>
    <cellStyle name="Normálna 2 4 3 11" xfId="11591"/>
    <cellStyle name="Normálna 2 4 3 11 2" xfId="11592"/>
    <cellStyle name="Normálna 2 4 3 11 2 2" xfId="35358"/>
    <cellStyle name="Normálna 2 4 3 11 3" xfId="11593"/>
    <cellStyle name="Normálna 2 4 3 11 3 2" xfId="35359"/>
    <cellStyle name="Normálna 2 4 3 11 4" xfId="35357"/>
    <cellStyle name="Normálna 2 4 3 12" xfId="11594"/>
    <cellStyle name="Normálna 2 4 3 12 2" xfId="35360"/>
    <cellStyle name="Normálna 2 4 3 13" xfId="11595"/>
    <cellStyle name="Normálna 2 4 3 13 2" xfId="35361"/>
    <cellStyle name="Normálna 2 4 3 14" xfId="35350"/>
    <cellStyle name="Normálna 2 4 3 2" xfId="11596"/>
    <cellStyle name="Normálna 2 4 3 2 10" xfId="11597"/>
    <cellStyle name="Normálna 2 4 3 2 10 2" xfId="35363"/>
    <cellStyle name="Normálna 2 4 3 2 11" xfId="11598"/>
    <cellStyle name="Normálna 2 4 3 2 11 2" xfId="35364"/>
    <cellStyle name="Normálna 2 4 3 2 12" xfId="35362"/>
    <cellStyle name="Normálna 2 4 3 2 2" xfId="11599"/>
    <cellStyle name="Normálna 2 4 3 2 2 10" xfId="11600"/>
    <cellStyle name="Normálna 2 4 3 2 2 10 2" xfId="35366"/>
    <cellStyle name="Normálna 2 4 3 2 2 11" xfId="35365"/>
    <cellStyle name="Normálna 2 4 3 2 2 2" xfId="11601"/>
    <cellStyle name="Normálna 2 4 3 2 2 2 10" xfId="35367"/>
    <cellStyle name="Normálna 2 4 3 2 2 2 2" xfId="11602"/>
    <cellStyle name="Normálna 2 4 3 2 2 2 2 2" xfId="11603"/>
    <cellStyle name="Normálna 2 4 3 2 2 2 2 2 2" xfId="11604"/>
    <cellStyle name="Normálna 2 4 3 2 2 2 2 2 2 2" xfId="11605"/>
    <cellStyle name="Normálna 2 4 3 2 2 2 2 2 2 2 2" xfId="11606"/>
    <cellStyle name="Normálna 2 4 3 2 2 2 2 2 2 2 2 2" xfId="11607"/>
    <cellStyle name="Normálna 2 4 3 2 2 2 2 2 2 2 2 2 2" xfId="35373"/>
    <cellStyle name="Normálna 2 4 3 2 2 2 2 2 2 2 2 3" xfId="11608"/>
    <cellStyle name="Normálna 2 4 3 2 2 2 2 2 2 2 2 3 2" xfId="35374"/>
    <cellStyle name="Normálna 2 4 3 2 2 2 2 2 2 2 2 4" xfId="35372"/>
    <cellStyle name="Normálna 2 4 3 2 2 2 2 2 2 2 3" xfId="11609"/>
    <cellStyle name="Normálna 2 4 3 2 2 2 2 2 2 2 3 2" xfId="35375"/>
    <cellStyle name="Normálna 2 4 3 2 2 2 2 2 2 2 4" xfId="11610"/>
    <cellStyle name="Normálna 2 4 3 2 2 2 2 2 2 2 4 2" xfId="35376"/>
    <cellStyle name="Normálna 2 4 3 2 2 2 2 2 2 2 5" xfId="35371"/>
    <cellStyle name="Normálna 2 4 3 2 2 2 2 2 2 3" xfId="11611"/>
    <cellStyle name="Normálna 2 4 3 2 2 2 2 2 2 3 2" xfId="11612"/>
    <cellStyle name="Normálna 2 4 3 2 2 2 2 2 2 3 2 2" xfId="35378"/>
    <cellStyle name="Normálna 2 4 3 2 2 2 2 2 2 3 3" xfId="11613"/>
    <cellStyle name="Normálna 2 4 3 2 2 2 2 2 2 3 3 2" xfId="35379"/>
    <cellStyle name="Normálna 2 4 3 2 2 2 2 2 2 3 4" xfId="35377"/>
    <cellStyle name="Normálna 2 4 3 2 2 2 2 2 2 4" xfId="11614"/>
    <cellStyle name="Normálna 2 4 3 2 2 2 2 2 2 4 2" xfId="35380"/>
    <cellStyle name="Normálna 2 4 3 2 2 2 2 2 2 5" xfId="11615"/>
    <cellStyle name="Normálna 2 4 3 2 2 2 2 2 2 5 2" xfId="35381"/>
    <cellStyle name="Normálna 2 4 3 2 2 2 2 2 2 6" xfId="35370"/>
    <cellStyle name="Normálna 2 4 3 2 2 2 2 2 3" xfId="11616"/>
    <cellStyle name="Normálna 2 4 3 2 2 2 2 2 3 2" xfId="11617"/>
    <cellStyle name="Normálna 2 4 3 2 2 2 2 2 3 2 2" xfId="11618"/>
    <cellStyle name="Normálna 2 4 3 2 2 2 2 2 3 2 2 2" xfId="35384"/>
    <cellStyle name="Normálna 2 4 3 2 2 2 2 2 3 2 3" xfId="11619"/>
    <cellStyle name="Normálna 2 4 3 2 2 2 2 2 3 2 3 2" xfId="35385"/>
    <cellStyle name="Normálna 2 4 3 2 2 2 2 2 3 2 4" xfId="35383"/>
    <cellStyle name="Normálna 2 4 3 2 2 2 2 2 3 3" xfId="11620"/>
    <cellStyle name="Normálna 2 4 3 2 2 2 2 2 3 3 2" xfId="35386"/>
    <cellStyle name="Normálna 2 4 3 2 2 2 2 2 3 4" xfId="11621"/>
    <cellStyle name="Normálna 2 4 3 2 2 2 2 2 3 4 2" xfId="35387"/>
    <cellStyle name="Normálna 2 4 3 2 2 2 2 2 3 5" xfId="35382"/>
    <cellStyle name="Normálna 2 4 3 2 2 2 2 2 4" xfId="11622"/>
    <cellStyle name="Normálna 2 4 3 2 2 2 2 2 4 2" xfId="11623"/>
    <cellStyle name="Normálna 2 4 3 2 2 2 2 2 4 2 2" xfId="11624"/>
    <cellStyle name="Normálna 2 4 3 2 2 2 2 2 4 2 2 2" xfId="35390"/>
    <cellStyle name="Normálna 2 4 3 2 2 2 2 2 4 2 3" xfId="11625"/>
    <cellStyle name="Normálna 2 4 3 2 2 2 2 2 4 2 3 2" xfId="35391"/>
    <cellStyle name="Normálna 2 4 3 2 2 2 2 2 4 2 4" xfId="35389"/>
    <cellStyle name="Normálna 2 4 3 2 2 2 2 2 4 3" xfId="11626"/>
    <cellStyle name="Normálna 2 4 3 2 2 2 2 2 4 3 2" xfId="35392"/>
    <cellStyle name="Normálna 2 4 3 2 2 2 2 2 4 4" xfId="11627"/>
    <cellStyle name="Normálna 2 4 3 2 2 2 2 2 4 4 2" xfId="35393"/>
    <cellStyle name="Normálna 2 4 3 2 2 2 2 2 4 5" xfId="35388"/>
    <cellStyle name="Normálna 2 4 3 2 2 2 2 2 5" xfId="11628"/>
    <cellStyle name="Normálna 2 4 3 2 2 2 2 2 5 2" xfId="11629"/>
    <cellStyle name="Normálna 2 4 3 2 2 2 2 2 5 2 2" xfId="35395"/>
    <cellStyle name="Normálna 2 4 3 2 2 2 2 2 5 3" xfId="11630"/>
    <cellStyle name="Normálna 2 4 3 2 2 2 2 2 5 3 2" xfId="35396"/>
    <cellStyle name="Normálna 2 4 3 2 2 2 2 2 5 4" xfId="35394"/>
    <cellStyle name="Normálna 2 4 3 2 2 2 2 2 6" xfId="11631"/>
    <cellStyle name="Normálna 2 4 3 2 2 2 2 2 6 2" xfId="35397"/>
    <cellStyle name="Normálna 2 4 3 2 2 2 2 2 7" xfId="11632"/>
    <cellStyle name="Normálna 2 4 3 2 2 2 2 2 7 2" xfId="35398"/>
    <cellStyle name="Normálna 2 4 3 2 2 2 2 2 8" xfId="35369"/>
    <cellStyle name="Normálna 2 4 3 2 2 2 2 3" xfId="11633"/>
    <cellStyle name="Normálna 2 4 3 2 2 2 2 3 2" xfId="11634"/>
    <cellStyle name="Normálna 2 4 3 2 2 2 2 3 2 2" xfId="11635"/>
    <cellStyle name="Normálna 2 4 3 2 2 2 2 3 2 2 2" xfId="11636"/>
    <cellStyle name="Normálna 2 4 3 2 2 2 2 3 2 2 2 2" xfId="35402"/>
    <cellStyle name="Normálna 2 4 3 2 2 2 2 3 2 2 3" xfId="11637"/>
    <cellStyle name="Normálna 2 4 3 2 2 2 2 3 2 2 3 2" xfId="35403"/>
    <cellStyle name="Normálna 2 4 3 2 2 2 2 3 2 2 4" xfId="35401"/>
    <cellStyle name="Normálna 2 4 3 2 2 2 2 3 2 3" xfId="11638"/>
    <cellStyle name="Normálna 2 4 3 2 2 2 2 3 2 3 2" xfId="35404"/>
    <cellStyle name="Normálna 2 4 3 2 2 2 2 3 2 4" xfId="11639"/>
    <cellStyle name="Normálna 2 4 3 2 2 2 2 3 2 4 2" xfId="35405"/>
    <cellStyle name="Normálna 2 4 3 2 2 2 2 3 2 5" xfId="35400"/>
    <cellStyle name="Normálna 2 4 3 2 2 2 2 3 3" xfId="11640"/>
    <cellStyle name="Normálna 2 4 3 2 2 2 2 3 3 2" xfId="11641"/>
    <cellStyle name="Normálna 2 4 3 2 2 2 2 3 3 2 2" xfId="35407"/>
    <cellStyle name="Normálna 2 4 3 2 2 2 2 3 3 3" xfId="11642"/>
    <cellStyle name="Normálna 2 4 3 2 2 2 2 3 3 3 2" xfId="35408"/>
    <cellStyle name="Normálna 2 4 3 2 2 2 2 3 3 4" xfId="35406"/>
    <cellStyle name="Normálna 2 4 3 2 2 2 2 3 4" xfId="11643"/>
    <cellStyle name="Normálna 2 4 3 2 2 2 2 3 4 2" xfId="35409"/>
    <cellStyle name="Normálna 2 4 3 2 2 2 2 3 5" xfId="11644"/>
    <cellStyle name="Normálna 2 4 3 2 2 2 2 3 5 2" xfId="35410"/>
    <cellStyle name="Normálna 2 4 3 2 2 2 2 3 6" xfId="35399"/>
    <cellStyle name="Normálna 2 4 3 2 2 2 2 4" xfId="11645"/>
    <cellStyle name="Normálna 2 4 3 2 2 2 2 4 2" xfId="11646"/>
    <cellStyle name="Normálna 2 4 3 2 2 2 2 4 2 2" xfId="11647"/>
    <cellStyle name="Normálna 2 4 3 2 2 2 2 4 2 2 2" xfId="35413"/>
    <cellStyle name="Normálna 2 4 3 2 2 2 2 4 2 3" xfId="11648"/>
    <cellStyle name="Normálna 2 4 3 2 2 2 2 4 2 3 2" xfId="35414"/>
    <cellStyle name="Normálna 2 4 3 2 2 2 2 4 2 4" xfId="35412"/>
    <cellStyle name="Normálna 2 4 3 2 2 2 2 4 3" xfId="11649"/>
    <cellStyle name="Normálna 2 4 3 2 2 2 2 4 3 2" xfId="35415"/>
    <cellStyle name="Normálna 2 4 3 2 2 2 2 4 4" xfId="11650"/>
    <cellStyle name="Normálna 2 4 3 2 2 2 2 4 4 2" xfId="35416"/>
    <cellStyle name="Normálna 2 4 3 2 2 2 2 4 5" xfId="35411"/>
    <cellStyle name="Normálna 2 4 3 2 2 2 2 5" xfId="11651"/>
    <cellStyle name="Normálna 2 4 3 2 2 2 2 5 2" xfId="11652"/>
    <cellStyle name="Normálna 2 4 3 2 2 2 2 5 2 2" xfId="11653"/>
    <cellStyle name="Normálna 2 4 3 2 2 2 2 5 2 2 2" xfId="35419"/>
    <cellStyle name="Normálna 2 4 3 2 2 2 2 5 2 3" xfId="11654"/>
    <cellStyle name="Normálna 2 4 3 2 2 2 2 5 2 3 2" xfId="35420"/>
    <cellStyle name="Normálna 2 4 3 2 2 2 2 5 2 4" xfId="35418"/>
    <cellStyle name="Normálna 2 4 3 2 2 2 2 5 3" xfId="11655"/>
    <cellStyle name="Normálna 2 4 3 2 2 2 2 5 3 2" xfId="35421"/>
    <cellStyle name="Normálna 2 4 3 2 2 2 2 5 4" xfId="11656"/>
    <cellStyle name="Normálna 2 4 3 2 2 2 2 5 4 2" xfId="35422"/>
    <cellStyle name="Normálna 2 4 3 2 2 2 2 5 5" xfId="35417"/>
    <cellStyle name="Normálna 2 4 3 2 2 2 2 6" xfId="11657"/>
    <cellStyle name="Normálna 2 4 3 2 2 2 2 6 2" xfId="11658"/>
    <cellStyle name="Normálna 2 4 3 2 2 2 2 6 2 2" xfId="35424"/>
    <cellStyle name="Normálna 2 4 3 2 2 2 2 6 3" xfId="11659"/>
    <cellStyle name="Normálna 2 4 3 2 2 2 2 6 3 2" xfId="35425"/>
    <cellStyle name="Normálna 2 4 3 2 2 2 2 6 4" xfId="35423"/>
    <cellStyle name="Normálna 2 4 3 2 2 2 2 7" xfId="11660"/>
    <cellStyle name="Normálna 2 4 3 2 2 2 2 7 2" xfId="35426"/>
    <cellStyle name="Normálna 2 4 3 2 2 2 2 8" xfId="11661"/>
    <cellStyle name="Normálna 2 4 3 2 2 2 2 8 2" xfId="35427"/>
    <cellStyle name="Normálna 2 4 3 2 2 2 2 9" xfId="35368"/>
    <cellStyle name="Normálna 2 4 3 2 2 2 3" xfId="11662"/>
    <cellStyle name="Normálna 2 4 3 2 2 2 3 2" xfId="11663"/>
    <cellStyle name="Normálna 2 4 3 2 2 2 3 2 2" xfId="11664"/>
    <cellStyle name="Normálna 2 4 3 2 2 2 3 2 2 2" xfId="11665"/>
    <cellStyle name="Normálna 2 4 3 2 2 2 3 2 2 2 2" xfId="11666"/>
    <cellStyle name="Normálna 2 4 3 2 2 2 3 2 2 2 2 2" xfId="35432"/>
    <cellStyle name="Normálna 2 4 3 2 2 2 3 2 2 2 3" xfId="11667"/>
    <cellStyle name="Normálna 2 4 3 2 2 2 3 2 2 2 3 2" xfId="35433"/>
    <cellStyle name="Normálna 2 4 3 2 2 2 3 2 2 2 4" xfId="35431"/>
    <cellStyle name="Normálna 2 4 3 2 2 2 3 2 2 3" xfId="11668"/>
    <cellStyle name="Normálna 2 4 3 2 2 2 3 2 2 3 2" xfId="35434"/>
    <cellStyle name="Normálna 2 4 3 2 2 2 3 2 2 4" xfId="11669"/>
    <cellStyle name="Normálna 2 4 3 2 2 2 3 2 2 4 2" xfId="35435"/>
    <cellStyle name="Normálna 2 4 3 2 2 2 3 2 2 5" xfId="35430"/>
    <cellStyle name="Normálna 2 4 3 2 2 2 3 2 3" xfId="11670"/>
    <cellStyle name="Normálna 2 4 3 2 2 2 3 2 3 2" xfId="11671"/>
    <cellStyle name="Normálna 2 4 3 2 2 2 3 2 3 2 2" xfId="35437"/>
    <cellStyle name="Normálna 2 4 3 2 2 2 3 2 3 3" xfId="11672"/>
    <cellStyle name="Normálna 2 4 3 2 2 2 3 2 3 3 2" xfId="35438"/>
    <cellStyle name="Normálna 2 4 3 2 2 2 3 2 3 4" xfId="35436"/>
    <cellStyle name="Normálna 2 4 3 2 2 2 3 2 4" xfId="11673"/>
    <cellStyle name="Normálna 2 4 3 2 2 2 3 2 4 2" xfId="35439"/>
    <cellStyle name="Normálna 2 4 3 2 2 2 3 2 5" xfId="11674"/>
    <cellStyle name="Normálna 2 4 3 2 2 2 3 2 5 2" xfId="35440"/>
    <cellStyle name="Normálna 2 4 3 2 2 2 3 2 6" xfId="35429"/>
    <cellStyle name="Normálna 2 4 3 2 2 2 3 3" xfId="11675"/>
    <cellStyle name="Normálna 2 4 3 2 2 2 3 3 2" xfId="11676"/>
    <cellStyle name="Normálna 2 4 3 2 2 2 3 3 2 2" xfId="11677"/>
    <cellStyle name="Normálna 2 4 3 2 2 2 3 3 2 2 2" xfId="35443"/>
    <cellStyle name="Normálna 2 4 3 2 2 2 3 3 2 3" xfId="11678"/>
    <cellStyle name="Normálna 2 4 3 2 2 2 3 3 2 3 2" xfId="35444"/>
    <cellStyle name="Normálna 2 4 3 2 2 2 3 3 2 4" xfId="35442"/>
    <cellStyle name="Normálna 2 4 3 2 2 2 3 3 3" xfId="11679"/>
    <cellStyle name="Normálna 2 4 3 2 2 2 3 3 3 2" xfId="35445"/>
    <cellStyle name="Normálna 2 4 3 2 2 2 3 3 4" xfId="11680"/>
    <cellStyle name="Normálna 2 4 3 2 2 2 3 3 4 2" xfId="35446"/>
    <cellStyle name="Normálna 2 4 3 2 2 2 3 3 5" xfId="35441"/>
    <cellStyle name="Normálna 2 4 3 2 2 2 3 4" xfId="11681"/>
    <cellStyle name="Normálna 2 4 3 2 2 2 3 4 2" xfId="11682"/>
    <cellStyle name="Normálna 2 4 3 2 2 2 3 4 2 2" xfId="11683"/>
    <cellStyle name="Normálna 2 4 3 2 2 2 3 4 2 2 2" xfId="35449"/>
    <cellStyle name="Normálna 2 4 3 2 2 2 3 4 2 3" xfId="11684"/>
    <cellStyle name="Normálna 2 4 3 2 2 2 3 4 2 3 2" xfId="35450"/>
    <cellStyle name="Normálna 2 4 3 2 2 2 3 4 2 4" xfId="35448"/>
    <cellStyle name="Normálna 2 4 3 2 2 2 3 4 3" xfId="11685"/>
    <cellStyle name="Normálna 2 4 3 2 2 2 3 4 3 2" xfId="35451"/>
    <cellStyle name="Normálna 2 4 3 2 2 2 3 4 4" xfId="11686"/>
    <cellStyle name="Normálna 2 4 3 2 2 2 3 4 4 2" xfId="35452"/>
    <cellStyle name="Normálna 2 4 3 2 2 2 3 4 5" xfId="35447"/>
    <cellStyle name="Normálna 2 4 3 2 2 2 3 5" xfId="11687"/>
    <cellStyle name="Normálna 2 4 3 2 2 2 3 5 2" xfId="11688"/>
    <cellStyle name="Normálna 2 4 3 2 2 2 3 5 2 2" xfId="35454"/>
    <cellStyle name="Normálna 2 4 3 2 2 2 3 5 3" xfId="11689"/>
    <cellStyle name="Normálna 2 4 3 2 2 2 3 5 3 2" xfId="35455"/>
    <cellStyle name="Normálna 2 4 3 2 2 2 3 5 4" xfId="35453"/>
    <cellStyle name="Normálna 2 4 3 2 2 2 3 6" xfId="11690"/>
    <cellStyle name="Normálna 2 4 3 2 2 2 3 6 2" xfId="35456"/>
    <cellStyle name="Normálna 2 4 3 2 2 2 3 7" xfId="11691"/>
    <cellStyle name="Normálna 2 4 3 2 2 2 3 7 2" xfId="35457"/>
    <cellStyle name="Normálna 2 4 3 2 2 2 3 8" xfId="35428"/>
    <cellStyle name="Normálna 2 4 3 2 2 2 4" xfId="11692"/>
    <cellStyle name="Normálna 2 4 3 2 2 2 4 2" xfId="11693"/>
    <cellStyle name="Normálna 2 4 3 2 2 2 4 2 2" xfId="11694"/>
    <cellStyle name="Normálna 2 4 3 2 2 2 4 2 2 2" xfId="11695"/>
    <cellStyle name="Normálna 2 4 3 2 2 2 4 2 2 2 2" xfId="35461"/>
    <cellStyle name="Normálna 2 4 3 2 2 2 4 2 2 3" xfId="11696"/>
    <cellStyle name="Normálna 2 4 3 2 2 2 4 2 2 3 2" xfId="35462"/>
    <cellStyle name="Normálna 2 4 3 2 2 2 4 2 2 4" xfId="35460"/>
    <cellStyle name="Normálna 2 4 3 2 2 2 4 2 3" xfId="11697"/>
    <cellStyle name="Normálna 2 4 3 2 2 2 4 2 3 2" xfId="35463"/>
    <cellStyle name="Normálna 2 4 3 2 2 2 4 2 4" xfId="11698"/>
    <cellStyle name="Normálna 2 4 3 2 2 2 4 2 4 2" xfId="35464"/>
    <cellStyle name="Normálna 2 4 3 2 2 2 4 2 5" xfId="35459"/>
    <cellStyle name="Normálna 2 4 3 2 2 2 4 3" xfId="11699"/>
    <cellStyle name="Normálna 2 4 3 2 2 2 4 3 2" xfId="11700"/>
    <cellStyle name="Normálna 2 4 3 2 2 2 4 3 2 2" xfId="35466"/>
    <cellStyle name="Normálna 2 4 3 2 2 2 4 3 3" xfId="11701"/>
    <cellStyle name="Normálna 2 4 3 2 2 2 4 3 3 2" xfId="35467"/>
    <cellStyle name="Normálna 2 4 3 2 2 2 4 3 4" xfId="35465"/>
    <cellStyle name="Normálna 2 4 3 2 2 2 4 4" xfId="11702"/>
    <cellStyle name="Normálna 2 4 3 2 2 2 4 4 2" xfId="35468"/>
    <cellStyle name="Normálna 2 4 3 2 2 2 4 5" xfId="11703"/>
    <cellStyle name="Normálna 2 4 3 2 2 2 4 5 2" xfId="35469"/>
    <cellStyle name="Normálna 2 4 3 2 2 2 4 6" xfId="35458"/>
    <cellStyle name="Normálna 2 4 3 2 2 2 5" xfId="11704"/>
    <cellStyle name="Normálna 2 4 3 2 2 2 5 2" xfId="11705"/>
    <cellStyle name="Normálna 2 4 3 2 2 2 5 2 2" xfId="11706"/>
    <cellStyle name="Normálna 2 4 3 2 2 2 5 2 2 2" xfId="35472"/>
    <cellStyle name="Normálna 2 4 3 2 2 2 5 2 3" xfId="11707"/>
    <cellStyle name="Normálna 2 4 3 2 2 2 5 2 3 2" xfId="35473"/>
    <cellStyle name="Normálna 2 4 3 2 2 2 5 2 4" xfId="35471"/>
    <cellStyle name="Normálna 2 4 3 2 2 2 5 3" xfId="11708"/>
    <cellStyle name="Normálna 2 4 3 2 2 2 5 3 2" xfId="35474"/>
    <cellStyle name="Normálna 2 4 3 2 2 2 5 4" xfId="11709"/>
    <cellStyle name="Normálna 2 4 3 2 2 2 5 4 2" xfId="35475"/>
    <cellStyle name="Normálna 2 4 3 2 2 2 5 5" xfId="35470"/>
    <cellStyle name="Normálna 2 4 3 2 2 2 6" xfId="11710"/>
    <cellStyle name="Normálna 2 4 3 2 2 2 6 2" xfId="11711"/>
    <cellStyle name="Normálna 2 4 3 2 2 2 6 2 2" xfId="11712"/>
    <cellStyle name="Normálna 2 4 3 2 2 2 6 2 2 2" xfId="35478"/>
    <cellStyle name="Normálna 2 4 3 2 2 2 6 2 3" xfId="11713"/>
    <cellStyle name="Normálna 2 4 3 2 2 2 6 2 3 2" xfId="35479"/>
    <cellStyle name="Normálna 2 4 3 2 2 2 6 2 4" xfId="35477"/>
    <cellStyle name="Normálna 2 4 3 2 2 2 6 3" xfId="11714"/>
    <cellStyle name="Normálna 2 4 3 2 2 2 6 3 2" xfId="35480"/>
    <cellStyle name="Normálna 2 4 3 2 2 2 6 4" xfId="11715"/>
    <cellStyle name="Normálna 2 4 3 2 2 2 6 4 2" xfId="35481"/>
    <cellStyle name="Normálna 2 4 3 2 2 2 6 5" xfId="35476"/>
    <cellStyle name="Normálna 2 4 3 2 2 2 7" xfId="11716"/>
    <cellStyle name="Normálna 2 4 3 2 2 2 7 2" xfId="11717"/>
    <cellStyle name="Normálna 2 4 3 2 2 2 7 2 2" xfId="35483"/>
    <cellStyle name="Normálna 2 4 3 2 2 2 7 3" xfId="11718"/>
    <cellStyle name="Normálna 2 4 3 2 2 2 7 3 2" xfId="35484"/>
    <cellStyle name="Normálna 2 4 3 2 2 2 7 4" xfId="35482"/>
    <cellStyle name="Normálna 2 4 3 2 2 2 8" xfId="11719"/>
    <cellStyle name="Normálna 2 4 3 2 2 2 8 2" xfId="35485"/>
    <cellStyle name="Normálna 2 4 3 2 2 2 9" xfId="11720"/>
    <cellStyle name="Normálna 2 4 3 2 2 2 9 2" xfId="35486"/>
    <cellStyle name="Normálna 2 4 3 2 2 3" xfId="11721"/>
    <cellStyle name="Normálna 2 4 3 2 2 3 2" xfId="11722"/>
    <cellStyle name="Normálna 2 4 3 2 2 3 2 2" xfId="11723"/>
    <cellStyle name="Normálna 2 4 3 2 2 3 2 2 2" xfId="11724"/>
    <cellStyle name="Normálna 2 4 3 2 2 3 2 2 2 2" xfId="11725"/>
    <cellStyle name="Normálna 2 4 3 2 2 3 2 2 2 2 2" xfId="11726"/>
    <cellStyle name="Normálna 2 4 3 2 2 3 2 2 2 2 2 2" xfId="35492"/>
    <cellStyle name="Normálna 2 4 3 2 2 3 2 2 2 2 3" xfId="11727"/>
    <cellStyle name="Normálna 2 4 3 2 2 3 2 2 2 2 3 2" xfId="35493"/>
    <cellStyle name="Normálna 2 4 3 2 2 3 2 2 2 2 4" xfId="35491"/>
    <cellStyle name="Normálna 2 4 3 2 2 3 2 2 2 3" xfId="11728"/>
    <cellStyle name="Normálna 2 4 3 2 2 3 2 2 2 3 2" xfId="35494"/>
    <cellStyle name="Normálna 2 4 3 2 2 3 2 2 2 4" xfId="11729"/>
    <cellStyle name="Normálna 2 4 3 2 2 3 2 2 2 4 2" xfId="35495"/>
    <cellStyle name="Normálna 2 4 3 2 2 3 2 2 2 5" xfId="35490"/>
    <cellStyle name="Normálna 2 4 3 2 2 3 2 2 3" xfId="11730"/>
    <cellStyle name="Normálna 2 4 3 2 2 3 2 2 3 2" xfId="11731"/>
    <cellStyle name="Normálna 2 4 3 2 2 3 2 2 3 2 2" xfId="35497"/>
    <cellStyle name="Normálna 2 4 3 2 2 3 2 2 3 3" xfId="11732"/>
    <cellStyle name="Normálna 2 4 3 2 2 3 2 2 3 3 2" xfId="35498"/>
    <cellStyle name="Normálna 2 4 3 2 2 3 2 2 3 4" xfId="35496"/>
    <cellStyle name="Normálna 2 4 3 2 2 3 2 2 4" xfId="11733"/>
    <cellStyle name="Normálna 2 4 3 2 2 3 2 2 4 2" xfId="35499"/>
    <cellStyle name="Normálna 2 4 3 2 2 3 2 2 5" xfId="11734"/>
    <cellStyle name="Normálna 2 4 3 2 2 3 2 2 5 2" xfId="35500"/>
    <cellStyle name="Normálna 2 4 3 2 2 3 2 2 6" xfId="35489"/>
    <cellStyle name="Normálna 2 4 3 2 2 3 2 3" xfId="11735"/>
    <cellStyle name="Normálna 2 4 3 2 2 3 2 3 2" xfId="11736"/>
    <cellStyle name="Normálna 2 4 3 2 2 3 2 3 2 2" xfId="11737"/>
    <cellStyle name="Normálna 2 4 3 2 2 3 2 3 2 2 2" xfId="35503"/>
    <cellStyle name="Normálna 2 4 3 2 2 3 2 3 2 3" xfId="11738"/>
    <cellStyle name="Normálna 2 4 3 2 2 3 2 3 2 3 2" xfId="35504"/>
    <cellStyle name="Normálna 2 4 3 2 2 3 2 3 2 4" xfId="35502"/>
    <cellStyle name="Normálna 2 4 3 2 2 3 2 3 3" xfId="11739"/>
    <cellStyle name="Normálna 2 4 3 2 2 3 2 3 3 2" xfId="35505"/>
    <cellStyle name="Normálna 2 4 3 2 2 3 2 3 4" xfId="11740"/>
    <cellStyle name="Normálna 2 4 3 2 2 3 2 3 4 2" xfId="35506"/>
    <cellStyle name="Normálna 2 4 3 2 2 3 2 3 5" xfId="35501"/>
    <cellStyle name="Normálna 2 4 3 2 2 3 2 4" xfId="11741"/>
    <cellStyle name="Normálna 2 4 3 2 2 3 2 4 2" xfId="11742"/>
    <cellStyle name="Normálna 2 4 3 2 2 3 2 4 2 2" xfId="11743"/>
    <cellStyle name="Normálna 2 4 3 2 2 3 2 4 2 2 2" xfId="35509"/>
    <cellStyle name="Normálna 2 4 3 2 2 3 2 4 2 3" xfId="11744"/>
    <cellStyle name="Normálna 2 4 3 2 2 3 2 4 2 3 2" xfId="35510"/>
    <cellStyle name="Normálna 2 4 3 2 2 3 2 4 2 4" xfId="35508"/>
    <cellStyle name="Normálna 2 4 3 2 2 3 2 4 3" xfId="11745"/>
    <cellStyle name="Normálna 2 4 3 2 2 3 2 4 3 2" xfId="35511"/>
    <cellStyle name="Normálna 2 4 3 2 2 3 2 4 4" xfId="11746"/>
    <cellStyle name="Normálna 2 4 3 2 2 3 2 4 4 2" xfId="35512"/>
    <cellStyle name="Normálna 2 4 3 2 2 3 2 4 5" xfId="35507"/>
    <cellStyle name="Normálna 2 4 3 2 2 3 2 5" xfId="11747"/>
    <cellStyle name="Normálna 2 4 3 2 2 3 2 5 2" xfId="11748"/>
    <cellStyle name="Normálna 2 4 3 2 2 3 2 5 2 2" xfId="35514"/>
    <cellStyle name="Normálna 2 4 3 2 2 3 2 5 3" xfId="11749"/>
    <cellStyle name="Normálna 2 4 3 2 2 3 2 5 3 2" xfId="35515"/>
    <cellStyle name="Normálna 2 4 3 2 2 3 2 5 4" xfId="35513"/>
    <cellStyle name="Normálna 2 4 3 2 2 3 2 6" xfId="11750"/>
    <cellStyle name="Normálna 2 4 3 2 2 3 2 6 2" xfId="35516"/>
    <cellStyle name="Normálna 2 4 3 2 2 3 2 7" xfId="11751"/>
    <cellStyle name="Normálna 2 4 3 2 2 3 2 7 2" xfId="35517"/>
    <cellStyle name="Normálna 2 4 3 2 2 3 2 8" xfId="35488"/>
    <cellStyle name="Normálna 2 4 3 2 2 3 3" xfId="11752"/>
    <cellStyle name="Normálna 2 4 3 2 2 3 3 2" xfId="11753"/>
    <cellStyle name="Normálna 2 4 3 2 2 3 3 2 2" xfId="11754"/>
    <cellStyle name="Normálna 2 4 3 2 2 3 3 2 2 2" xfId="11755"/>
    <cellStyle name="Normálna 2 4 3 2 2 3 3 2 2 2 2" xfId="35521"/>
    <cellStyle name="Normálna 2 4 3 2 2 3 3 2 2 3" xfId="11756"/>
    <cellStyle name="Normálna 2 4 3 2 2 3 3 2 2 3 2" xfId="35522"/>
    <cellStyle name="Normálna 2 4 3 2 2 3 3 2 2 4" xfId="35520"/>
    <cellStyle name="Normálna 2 4 3 2 2 3 3 2 3" xfId="11757"/>
    <cellStyle name="Normálna 2 4 3 2 2 3 3 2 3 2" xfId="35523"/>
    <cellStyle name="Normálna 2 4 3 2 2 3 3 2 4" xfId="11758"/>
    <cellStyle name="Normálna 2 4 3 2 2 3 3 2 4 2" xfId="35524"/>
    <cellStyle name="Normálna 2 4 3 2 2 3 3 2 5" xfId="35519"/>
    <cellStyle name="Normálna 2 4 3 2 2 3 3 3" xfId="11759"/>
    <cellStyle name="Normálna 2 4 3 2 2 3 3 3 2" xfId="11760"/>
    <cellStyle name="Normálna 2 4 3 2 2 3 3 3 2 2" xfId="35526"/>
    <cellStyle name="Normálna 2 4 3 2 2 3 3 3 3" xfId="11761"/>
    <cellStyle name="Normálna 2 4 3 2 2 3 3 3 3 2" xfId="35527"/>
    <cellStyle name="Normálna 2 4 3 2 2 3 3 3 4" xfId="35525"/>
    <cellStyle name="Normálna 2 4 3 2 2 3 3 4" xfId="11762"/>
    <cellStyle name="Normálna 2 4 3 2 2 3 3 4 2" xfId="35528"/>
    <cellStyle name="Normálna 2 4 3 2 2 3 3 5" xfId="11763"/>
    <cellStyle name="Normálna 2 4 3 2 2 3 3 5 2" xfId="35529"/>
    <cellStyle name="Normálna 2 4 3 2 2 3 3 6" xfId="35518"/>
    <cellStyle name="Normálna 2 4 3 2 2 3 4" xfId="11764"/>
    <cellStyle name="Normálna 2 4 3 2 2 3 4 2" xfId="11765"/>
    <cellStyle name="Normálna 2 4 3 2 2 3 4 2 2" xfId="11766"/>
    <cellStyle name="Normálna 2 4 3 2 2 3 4 2 2 2" xfId="35532"/>
    <cellStyle name="Normálna 2 4 3 2 2 3 4 2 3" xfId="11767"/>
    <cellStyle name="Normálna 2 4 3 2 2 3 4 2 3 2" xfId="35533"/>
    <cellStyle name="Normálna 2 4 3 2 2 3 4 2 4" xfId="35531"/>
    <cellStyle name="Normálna 2 4 3 2 2 3 4 3" xfId="11768"/>
    <cellStyle name="Normálna 2 4 3 2 2 3 4 3 2" xfId="35534"/>
    <cellStyle name="Normálna 2 4 3 2 2 3 4 4" xfId="11769"/>
    <cellStyle name="Normálna 2 4 3 2 2 3 4 4 2" xfId="35535"/>
    <cellStyle name="Normálna 2 4 3 2 2 3 4 5" xfId="35530"/>
    <cellStyle name="Normálna 2 4 3 2 2 3 5" xfId="11770"/>
    <cellStyle name="Normálna 2 4 3 2 2 3 5 2" xfId="11771"/>
    <cellStyle name="Normálna 2 4 3 2 2 3 5 2 2" xfId="11772"/>
    <cellStyle name="Normálna 2 4 3 2 2 3 5 2 2 2" xfId="35538"/>
    <cellStyle name="Normálna 2 4 3 2 2 3 5 2 3" xfId="11773"/>
    <cellStyle name="Normálna 2 4 3 2 2 3 5 2 3 2" xfId="35539"/>
    <cellStyle name="Normálna 2 4 3 2 2 3 5 2 4" xfId="35537"/>
    <cellStyle name="Normálna 2 4 3 2 2 3 5 3" xfId="11774"/>
    <cellStyle name="Normálna 2 4 3 2 2 3 5 3 2" xfId="35540"/>
    <cellStyle name="Normálna 2 4 3 2 2 3 5 4" xfId="11775"/>
    <cellStyle name="Normálna 2 4 3 2 2 3 5 4 2" xfId="35541"/>
    <cellStyle name="Normálna 2 4 3 2 2 3 5 5" xfId="35536"/>
    <cellStyle name="Normálna 2 4 3 2 2 3 6" xfId="11776"/>
    <cellStyle name="Normálna 2 4 3 2 2 3 6 2" xfId="11777"/>
    <cellStyle name="Normálna 2 4 3 2 2 3 6 2 2" xfId="35543"/>
    <cellStyle name="Normálna 2 4 3 2 2 3 6 3" xfId="11778"/>
    <cellStyle name="Normálna 2 4 3 2 2 3 6 3 2" xfId="35544"/>
    <cellStyle name="Normálna 2 4 3 2 2 3 6 4" xfId="35542"/>
    <cellStyle name="Normálna 2 4 3 2 2 3 7" xfId="11779"/>
    <cellStyle name="Normálna 2 4 3 2 2 3 7 2" xfId="35545"/>
    <cellStyle name="Normálna 2 4 3 2 2 3 8" xfId="11780"/>
    <cellStyle name="Normálna 2 4 3 2 2 3 8 2" xfId="35546"/>
    <cellStyle name="Normálna 2 4 3 2 2 3 9" xfId="35487"/>
    <cellStyle name="Normálna 2 4 3 2 2 4" xfId="11781"/>
    <cellStyle name="Normálna 2 4 3 2 2 4 2" xfId="11782"/>
    <cellStyle name="Normálna 2 4 3 2 2 4 2 2" xfId="11783"/>
    <cellStyle name="Normálna 2 4 3 2 2 4 2 2 2" xfId="11784"/>
    <cellStyle name="Normálna 2 4 3 2 2 4 2 2 2 2" xfId="11785"/>
    <cellStyle name="Normálna 2 4 3 2 2 4 2 2 2 2 2" xfId="35551"/>
    <cellStyle name="Normálna 2 4 3 2 2 4 2 2 2 3" xfId="11786"/>
    <cellStyle name="Normálna 2 4 3 2 2 4 2 2 2 3 2" xfId="35552"/>
    <cellStyle name="Normálna 2 4 3 2 2 4 2 2 2 4" xfId="35550"/>
    <cellStyle name="Normálna 2 4 3 2 2 4 2 2 3" xfId="11787"/>
    <cellStyle name="Normálna 2 4 3 2 2 4 2 2 3 2" xfId="35553"/>
    <cellStyle name="Normálna 2 4 3 2 2 4 2 2 4" xfId="11788"/>
    <cellStyle name="Normálna 2 4 3 2 2 4 2 2 4 2" xfId="35554"/>
    <cellStyle name="Normálna 2 4 3 2 2 4 2 2 5" xfId="35549"/>
    <cellStyle name="Normálna 2 4 3 2 2 4 2 3" xfId="11789"/>
    <cellStyle name="Normálna 2 4 3 2 2 4 2 3 2" xfId="11790"/>
    <cellStyle name="Normálna 2 4 3 2 2 4 2 3 2 2" xfId="35556"/>
    <cellStyle name="Normálna 2 4 3 2 2 4 2 3 3" xfId="11791"/>
    <cellStyle name="Normálna 2 4 3 2 2 4 2 3 3 2" xfId="35557"/>
    <cellStyle name="Normálna 2 4 3 2 2 4 2 3 4" xfId="35555"/>
    <cellStyle name="Normálna 2 4 3 2 2 4 2 4" xfId="11792"/>
    <cellStyle name="Normálna 2 4 3 2 2 4 2 4 2" xfId="35558"/>
    <cellStyle name="Normálna 2 4 3 2 2 4 2 5" xfId="11793"/>
    <cellStyle name="Normálna 2 4 3 2 2 4 2 5 2" xfId="35559"/>
    <cellStyle name="Normálna 2 4 3 2 2 4 2 6" xfId="35548"/>
    <cellStyle name="Normálna 2 4 3 2 2 4 3" xfId="11794"/>
    <cellStyle name="Normálna 2 4 3 2 2 4 3 2" xfId="11795"/>
    <cellStyle name="Normálna 2 4 3 2 2 4 3 2 2" xfId="11796"/>
    <cellStyle name="Normálna 2 4 3 2 2 4 3 2 2 2" xfId="35562"/>
    <cellStyle name="Normálna 2 4 3 2 2 4 3 2 3" xfId="11797"/>
    <cellStyle name="Normálna 2 4 3 2 2 4 3 2 3 2" xfId="35563"/>
    <cellStyle name="Normálna 2 4 3 2 2 4 3 2 4" xfId="35561"/>
    <cellStyle name="Normálna 2 4 3 2 2 4 3 3" xfId="11798"/>
    <cellStyle name="Normálna 2 4 3 2 2 4 3 3 2" xfId="35564"/>
    <cellStyle name="Normálna 2 4 3 2 2 4 3 4" xfId="11799"/>
    <cellStyle name="Normálna 2 4 3 2 2 4 3 4 2" xfId="35565"/>
    <cellStyle name="Normálna 2 4 3 2 2 4 3 5" xfId="35560"/>
    <cellStyle name="Normálna 2 4 3 2 2 4 4" xfId="11800"/>
    <cellStyle name="Normálna 2 4 3 2 2 4 4 2" xfId="11801"/>
    <cellStyle name="Normálna 2 4 3 2 2 4 4 2 2" xfId="11802"/>
    <cellStyle name="Normálna 2 4 3 2 2 4 4 2 2 2" xfId="35568"/>
    <cellStyle name="Normálna 2 4 3 2 2 4 4 2 3" xfId="11803"/>
    <cellStyle name="Normálna 2 4 3 2 2 4 4 2 3 2" xfId="35569"/>
    <cellStyle name="Normálna 2 4 3 2 2 4 4 2 4" xfId="35567"/>
    <cellStyle name="Normálna 2 4 3 2 2 4 4 3" xfId="11804"/>
    <cellStyle name="Normálna 2 4 3 2 2 4 4 3 2" xfId="35570"/>
    <cellStyle name="Normálna 2 4 3 2 2 4 4 4" xfId="11805"/>
    <cellStyle name="Normálna 2 4 3 2 2 4 4 4 2" xfId="35571"/>
    <cellStyle name="Normálna 2 4 3 2 2 4 4 5" xfId="35566"/>
    <cellStyle name="Normálna 2 4 3 2 2 4 5" xfId="11806"/>
    <cellStyle name="Normálna 2 4 3 2 2 4 5 2" xfId="11807"/>
    <cellStyle name="Normálna 2 4 3 2 2 4 5 2 2" xfId="35573"/>
    <cellStyle name="Normálna 2 4 3 2 2 4 5 3" xfId="11808"/>
    <cellStyle name="Normálna 2 4 3 2 2 4 5 3 2" xfId="35574"/>
    <cellStyle name="Normálna 2 4 3 2 2 4 5 4" xfId="35572"/>
    <cellStyle name="Normálna 2 4 3 2 2 4 6" xfId="11809"/>
    <cellStyle name="Normálna 2 4 3 2 2 4 6 2" xfId="35575"/>
    <cellStyle name="Normálna 2 4 3 2 2 4 7" xfId="11810"/>
    <cellStyle name="Normálna 2 4 3 2 2 4 7 2" xfId="35576"/>
    <cellStyle name="Normálna 2 4 3 2 2 4 8" xfId="35547"/>
    <cellStyle name="Normálna 2 4 3 2 2 5" xfId="11811"/>
    <cellStyle name="Normálna 2 4 3 2 2 5 2" xfId="11812"/>
    <cellStyle name="Normálna 2 4 3 2 2 5 2 2" xfId="11813"/>
    <cellStyle name="Normálna 2 4 3 2 2 5 2 2 2" xfId="11814"/>
    <cellStyle name="Normálna 2 4 3 2 2 5 2 2 2 2" xfId="35580"/>
    <cellStyle name="Normálna 2 4 3 2 2 5 2 2 3" xfId="11815"/>
    <cellStyle name="Normálna 2 4 3 2 2 5 2 2 3 2" xfId="35581"/>
    <cellStyle name="Normálna 2 4 3 2 2 5 2 2 4" xfId="35579"/>
    <cellStyle name="Normálna 2 4 3 2 2 5 2 3" xfId="11816"/>
    <cellStyle name="Normálna 2 4 3 2 2 5 2 3 2" xfId="35582"/>
    <cellStyle name="Normálna 2 4 3 2 2 5 2 4" xfId="11817"/>
    <cellStyle name="Normálna 2 4 3 2 2 5 2 4 2" xfId="35583"/>
    <cellStyle name="Normálna 2 4 3 2 2 5 2 5" xfId="35578"/>
    <cellStyle name="Normálna 2 4 3 2 2 5 3" xfId="11818"/>
    <cellStyle name="Normálna 2 4 3 2 2 5 3 2" xfId="11819"/>
    <cellStyle name="Normálna 2 4 3 2 2 5 3 2 2" xfId="35585"/>
    <cellStyle name="Normálna 2 4 3 2 2 5 3 3" xfId="11820"/>
    <cellStyle name="Normálna 2 4 3 2 2 5 3 3 2" xfId="35586"/>
    <cellStyle name="Normálna 2 4 3 2 2 5 3 4" xfId="35584"/>
    <cellStyle name="Normálna 2 4 3 2 2 5 4" xfId="11821"/>
    <cellStyle name="Normálna 2 4 3 2 2 5 4 2" xfId="35587"/>
    <cellStyle name="Normálna 2 4 3 2 2 5 5" xfId="11822"/>
    <cellStyle name="Normálna 2 4 3 2 2 5 5 2" xfId="35588"/>
    <cellStyle name="Normálna 2 4 3 2 2 5 6" xfId="35577"/>
    <cellStyle name="Normálna 2 4 3 2 2 6" xfId="11823"/>
    <cellStyle name="Normálna 2 4 3 2 2 6 2" xfId="11824"/>
    <cellStyle name="Normálna 2 4 3 2 2 6 2 2" xfId="11825"/>
    <cellStyle name="Normálna 2 4 3 2 2 6 2 2 2" xfId="35591"/>
    <cellStyle name="Normálna 2 4 3 2 2 6 2 3" xfId="11826"/>
    <cellStyle name="Normálna 2 4 3 2 2 6 2 3 2" xfId="35592"/>
    <cellStyle name="Normálna 2 4 3 2 2 6 2 4" xfId="35590"/>
    <cellStyle name="Normálna 2 4 3 2 2 6 3" xfId="11827"/>
    <cellStyle name="Normálna 2 4 3 2 2 6 3 2" xfId="35593"/>
    <cellStyle name="Normálna 2 4 3 2 2 6 4" xfId="11828"/>
    <cellStyle name="Normálna 2 4 3 2 2 6 4 2" xfId="35594"/>
    <cellStyle name="Normálna 2 4 3 2 2 6 5" xfId="35589"/>
    <cellStyle name="Normálna 2 4 3 2 2 7" xfId="11829"/>
    <cellStyle name="Normálna 2 4 3 2 2 7 2" xfId="11830"/>
    <cellStyle name="Normálna 2 4 3 2 2 7 2 2" xfId="11831"/>
    <cellStyle name="Normálna 2 4 3 2 2 7 2 2 2" xfId="35597"/>
    <cellStyle name="Normálna 2 4 3 2 2 7 2 3" xfId="11832"/>
    <cellStyle name="Normálna 2 4 3 2 2 7 2 3 2" xfId="35598"/>
    <cellStyle name="Normálna 2 4 3 2 2 7 2 4" xfId="35596"/>
    <cellStyle name="Normálna 2 4 3 2 2 7 3" xfId="11833"/>
    <cellStyle name="Normálna 2 4 3 2 2 7 3 2" xfId="35599"/>
    <cellStyle name="Normálna 2 4 3 2 2 7 4" xfId="11834"/>
    <cellStyle name="Normálna 2 4 3 2 2 7 4 2" xfId="35600"/>
    <cellStyle name="Normálna 2 4 3 2 2 7 5" xfId="35595"/>
    <cellStyle name="Normálna 2 4 3 2 2 8" xfId="11835"/>
    <cellStyle name="Normálna 2 4 3 2 2 8 2" xfId="11836"/>
    <cellStyle name="Normálna 2 4 3 2 2 8 2 2" xfId="35602"/>
    <cellStyle name="Normálna 2 4 3 2 2 8 3" xfId="11837"/>
    <cellStyle name="Normálna 2 4 3 2 2 8 3 2" xfId="35603"/>
    <cellStyle name="Normálna 2 4 3 2 2 8 4" xfId="35601"/>
    <cellStyle name="Normálna 2 4 3 2 2 9" xfId="11838"/>
    <cellStyle name="Normálna 2 4 3 2 2 9 2" xfId="35604"/>
    <cellStyle name="Normálna 2 4 3 2 3" xfId="11839"/>
    <cellStyle name="Normálna 2 4 3 2 3 10" xfId="35605"/>
    <cellStyle name="Normálna 2 4 3 2 3 2" xfId="11840"/>
    <cellStyle name="Normálna 2 4 3 2 3 2 2" xfId="11841"/>
    <cellStyle name="Normálna 2 4 3 2 3 2 2 2" xfId="11842"/>
    <cellStyle name="Normálna 2 4 3 2 3 2 2 2 2" xfId="11843"/>
    <cellStyle name="Normálna 2 4 3 2 3 2 2 2 2 2" xfId="11844"/>
    <cellStyle name="Normálna 2 4 3 2 3 2 2 2 2 2 2" xfId="11845"/>
    <cellStyle name="Normálna 2 4 3 2 3 2 2 2 2 2 2 2" xfId="35611"/>
    <cellStyle name="Normálna 2 4 3 2 3 2 2 2 2 2 3" xfId="11846"/>
    <cellStyle name="Normálna 2 4 3 2 3 2 2 2 2 2 3 2" xfId="35612"/>
    <cellStyle name="Normálna 2 4 3 2 3 2 2 2 2 2 4" xfId="35610"/>
    <cellStyle name="Normálna 2 4 3 2 3 2 2 2 2 3" xfId="11847"/>
    <cellStyle name="Normálna 2 4 3 2 3 2 2 2 2 3 2" xfId="35613"/>
    <cellStyle name="Normálna 2 4 3 2 3 2 2 2 2 4" xfId="11848"/>
    <cellStyle name="Normálna 2 4 3 2 3 2 2 2 2 4 2" xfId="35614"/>
    <cellStyle name="Normálna 2 4 3 2 3 2 2 2 2 5" xfId="35609"/>
    <cellStyle name="Normálna 2 4 3 2 3 2 2 2 3" xfId="11849"/>
    <cellStyle name="Normálna 2 4 3 2 3 2 2 2 3 2" xfId="11850"/>
    <cellStyle name="Normálna 2 4 3 2 3 2 2 2 3 2 2" xfId="35616"/>
    <cellStyle name="Normálna 2 4 3 2 3 2 2 2 3 3" xfId="11851"/>
    <cellStyle name="Normálna 2 4 3 2 3 2 2 2 3 3 2" xfId="35617"/>
    <cellStyle name="Normálna 2 4 3 2 3 2 2 2 3 4" xfId="35615"/>
    <cellStyle name="Normálna 2 4 3 2 3 2 2 2 4" xfId="11852"/>
    <cellStyle name="Normálna 2 4 3 2 3 2 2 2 4 2" xfId="35618"/>
    <cellStyle name="Normálna 2 4 3 2 3 2 2 2 5" xfId="11853"/>
    <cellStyle name="Normálna 2 4 3 2 3 2 2 2 5 2" xfId="35619"/>
    <cellStyle name="Normálna 2 4 3 2 3 2 2 2 6" xfId="35608"/>
    <cellStyle name="Normálna 2 4 3 2 3 2 2 3" xfId="11854"/>
    <cellStyle name="Normálna 2 4 3 2 3 2 2 3 2" xfId="11855"/>
    <cellStyle name="Normálna 2 4 3 2 3 2 2 3 2 2" xfId="11856"/>
    <cellStyle name="Normálna 2 4 3 2 3 2 2 3 2 2 2" xfId="35622"/>
    <cellStyle name="Normálna 2 4 3 2 3 2 2 3 2 3" xfId="11857"/>
    <cellStyle name="Normálna 2 4 3 2 3 2 2 3 2 3 2" xfId="35623"/>
    <cellStyle name="Normálna 2 4 3 2 3 2 2 3 2 4" xfId="35621"/>
    <cellStyle name="Normálna 2 4 3 2 3 2 2 3 3" xfId="11858"/>
    <cellStyle name="Normálna 2 4 3 2 3 2 2 3 3 2" xfId="35624"/>
    <cellStyle name="Normálna 2 4 3 2 3 2 2 3 4" xfId="11859"/>
    <cellStyle name="Normálna 2 4 3 2 3 2 2 3 4 2" xfId="35625"/>
    <cellStyle name="Normálna 2 4 3 2 3 2 2 3 5" xfId="35620"/>
    <cellStyle name="Normálna 2 4 3 2 3 2 2 4" xfId="11860"/>
    <cellStyle name="Normálna 2 4 3 2 3 2 2 4 2" xfId="11861"/>
    <cellStyle name="Normálna 2 4 3 2 3 2 2 4 2 2" xfId="11862"/>
    <cellStyle name="Normálna 2 4 3 2 3 2 2 4 2 2 2" xfId="35628"/>
    <cellStyle name="Normálna 2 4 3 2 3 2 2 4 2 3" xfId="11863"/>
    <cellStyle name="Normálna 2 4 3 2 3 2 2 4 2 3 2" xfId="35629"/>
    <cellStyle name="Normálna 2 4 3 2 3 2 2 4 2 4" xfId="35627"/>
    <cellStyle name="Normálna 2 4 3 2 3 2 2 4 3" xfId="11864"/>
    <cellStyle name="Normálna 2 4 3 2 3 2 2 4 3 2" xfId="35630"/>
    <cellStyle name="Normálna 2 4 3 2 3 2 2 4 4" xfId="11865"/>
    <cellStyle name="Normálna 2 4 3 2 3 2 2 4 4 2" xfId="35631"/>
    <cellStyle name="Normálna 2 4 3 2 3 2 2 4 5" xfId="35626"/>
    <cellStyle name="Normálna 2 4 3 2 3 2 2 5" xfId="11866"/>
    <cellStyle name="Normálna 2 4 3 2 3 2 2 5 2" xfId="11867"/>
    <cellStyle name="Normálna 2 4 3 2 3 2 2 5 2 2" xfId="35633"/>
    <cellStyle name="Normálna 2 4 3 2 3 2 2 5 3" xfId="11868"/>
    <cellStyle name="Normálna 2 4 3 2 3 2 2 5 3 2" xfId="35634"/>
    <cellStyle name="Normálna 2 4 3 2 3 2 2 5 4" xfId="35632"/>
    <cellStyle name="Normálna 2 4 3 2 3 2 2 6" xfId="11869"/>
    <cellStyle name="Normálna 2 4 3 2 3 2 2 6 2" xfId="35635"/>
    <cellStyle name="Normálna 2 4 3 2 3 2 2 7" xfId="11870"/>
    <cellStyle name="Normálna 2 4 3 2 3 2 2 7 2" xfId="35636"/>
    <cellStyle name="Normálna 2 4 3 2 3 2 2 8" xfId="35607"/>
    <cellStyle name="Normálna 2 4 3 2 3 2 3" xfId="11871"/>
    <cellStyle name="Normálna 2 4 3 2 3 2 3 2" xfId="11872"/>
    <cellStyle name="Normálna 2 4 3 2 3 2 3 2 2" xfId="11873"/>
    <cellStyle name="Normálna 2 4 3 2 3 2 3 2 2 2" xfId="11874"/>
    <cellStyle name="Normálna 2 4 3 2 3 2 3 2 2 2 2" xfId="35640"/>
    <cellStyle name="Normálna 2 4 3 2 3 2 3 2 2 3" xfId="11875"/>
    <cellStyle name="Normálna 2 4 3 2 3 2 3 2 2 3 2" xfId="35641"/>
    <cellStyle name="Normálna 2 4 3 2 3 2 3 2 2 4" xfId="35639"/>
    <cellStyle name="Normálna 2 4 3 2 3 2 3 2 3" xfId="11876"/>
    <cellStyle name="Normálna 2 4 3 2 3 2 3 2 3 2" xfId="35642"/>
    <cellStyle name="Normálna 2 4 3 2 3 2 3 2 4" xfId="11877"/>
    <cellStyle name="Normálna 2 4 3 2 3 2 3 2 4 2" xfId="35643"/>
    <cellStyle name="Normálna 2 4 3 2 3 2 3 2 5" xfId="35638"/>
    <cellStyle name="Normálna 2 4 3 2 3 2 3 3" xfId="11878"/>
    <cellStyle name="Normálna 2 4 3 2 3 2 3 3 2" xfId="11879"/>
    <cellStyle name="Normálna 2 4 3 2 3 2 3 3 2 2" xfId="35645"/>
    <cellStyle name="Normálna 2 4 3 2 3 2 3 3 3" xfId="11880"/>
    <cellStyle name="Normálna 2 4 3 2 3 2 3 3 3 2" xfId="35646"/>
    <cellStyle name="Normálna 2 4 3 2 3 2 3 3 4" xfId="35644"/>
    <cellStyle name="Normálna 2 4 3 2 3 2 3 4" xfId="11881"/>
    <cellStyle name="Normálna 2 4 3 2 3 2 3 4 2" xfId="35647"/>
    <cellStyle name="Normálna 2 4 3 2 3 2 3 5" xfId="11882"/>
    <cellStyle name="Normálna 2 4 3 2 3 2 3 5 2" xfId="35648"/>
    <cellStyle name="Normálna 2 4 3 2 3 2 3 6" xfId="35637"/>
    <cellStyle name="Normálna 2 4 3 2 3 2 4" xfId="11883"/>
    <cellStyle name="Normálna 2 4 3 2 3 2 4 2" xfId="11884"/>
    <cellStyle name="Normálna 2 4 3 2 3 2 4 2 2" xfId="11885"/>
    <cellStyle name="Normálna 2 4 3 2 3 2 4 2 2 2" xfId="35651"/>
    <cellStyle name="Normálna 2 4 3 2 3 2 4 2 3" xfId="11886"/>
    <cellStyle name="Normálna 2 4 3 2 3 2 4 2 3 2" xfId="35652"/>
    <cellStyle name="Normálna 2 4 3 2 3 2 4 2 4" xfId="35650"/>
    <cellStyle name="Normálna 2 4 3 2 3 2 4 3" xfId="11887"/>
    <cellStyle name="Normálna 2 4 3 2 3 2 4 3 2" xfId="35653"/>
    <cellStyle name="Normálna 2 4 3 2 3 2 4 4" xfId="11888"/>
    <cellStyle name="Normálna 2 4 3 2 3 2 4 4 2" xfId="35654"/>
    <cellStyle name="Normálna 2 4 3 2 3 2 4 5" xfId="35649"/>
    <cellStyle name="Normálna 2 4 3 2 3 2 5" xfId="11889"/>
    <cellStyle name="Normálna 2 4 3 2 3 2 5 2" xfId="11890"/>
    <cellStyle name="Normálna 2 4 3 2 3 2 5 2 2" xfId="11891"/>
    <cellStyle name="Normálna 2 4 3 2 3 2 5 2 2 2" xfId="35657"/>
    <cellStyle name="Normálna 2 4 3 2 3 2 5 2 3" xfId="11892"/>
    <cellStyle name="Normálna 2 4 3 2 3 2 5 2 3 2" xfId="35658"/>
    <cellStyle name="Normálna 2 4 3 2 3 2 5 2 4" xfId="35656"/>
    <cellStyle name="Normálna 2 4 3 2 3 2 5 3" xfId="11893"/>
    <cellStyle name="Normálna 2 4 3 2 3 2 5 3 2" xfId="35659"/>
    <cellStyle name="Normálna 2 4 3 2 3 2 5 4" xfId="11894"/>
    <cellStyle name="Normálna 2 4 3 2 3 2 5 4 2" xfId="35660"/>
    <cellStyle name="Normálna 2 4 3 2 3 2 5 5" xfId="35655"/>
    <cellStyle name="Normálna 2 4 3 2 3 2 6" xfId="11895"/>
    <cellStyle name="Normálna 2 4 3 2 3 2 6 2" xfId="11896"/>
    <cellStyle name="Normálna 2 4 3 2 3 2 6 2 2" xfId="35662"/>
    <cellStyle name="Normálna 2 4 3 2 3 2 6 3" xfId="11897"/>
    <cellStyle name="Normálna 2 4 3 2 3 2 6 3 2" xfId="35663"/>
    <cellStyle name="Normálna 2 4 3 2 3 2 6 4" xfId="35661"/>
    <cellStyle name="Normálna 2 4 3 2 3 2 7" xfId="11898"/>
    <cellStyle name="Normálna 2 4 3 2 3 2 7 2" xfId="35664"/>
    <cellStyle name="Normálna 2 4 3 2 3 2 8" xfId="11899"/>
    <cellStyle name="Normálna 2 4 3 2 3 2 8 2" xfId="35665"/>
    <cellStyle name="Normálna 2 4 3 2 3 2 9" xfId="35606"/>
    <cellStyle name="Normálna 2 4 3 2 3 3" xfId="11900"/>
    <cellStyle name="Normálna 2 4 3 2 3 3 2" xfId="11901"/>
    <cellStyle name="Normálna 2 4 3 2 3 3 2 2" xfId="11902"/>
    <cellStyle name="Normálna 2 4 3 2 3 3 2 2 2" xfId="11903"/>
    <cellStyle name="Normálna 2 4 3 2 3 3 2 2 2 2" xfId="11904"/>
    <cellStyle name="Normálna 2 4 3 2 3 3 2 2 2 2 2" xfId="35670"/>
    <cellStyle name="Normálna 2 4 3 2 3 3 2 2 2 3" xfId="11905"/>
    <cellStyle name="Normálna 2 4 3 2 3 3 2 2 2 3 2" xfId="35671"/>
    <cellStyle name="Normálna 2 4 3 2 3 3 2 2 2 4" xfId="35669"/>
    <cellStyle name="Normálna 2 4 3 2 3 3 2 2 3" xfId="11906"/>
    <cellStyle name="Normálna 2 4 3 2 3 3 2 2 3 2" xfId="35672"/>
    <cellStyle name="Normálna 2 4 3 2 3 3 2 2 4" xfId="11907"/>
    <cellStyle name="Normálna 2 4 3 2 3 3 2 2 4 2" xfId="35673"/>
    <cellStyle name="Normálna 2 4 3 2 3 3 2 2 5" xfId="35668"/>
    <cellStyle name="Normálna 2 4 3 2 3 3 2 3" xfId="11908"/>
    <cellStyle name="Normálna 2 4 3 2 3 3 2 3 2" xfId="11909"/>
    <cellStyle name="Normálna 2 4 3 2 3 3 2 3 2 2" xfId="35675"/>
    <cellStyle name="Normálna 2 4 3 2 3 3 2 3 3" xfId="11910"/>
    <cellStyle name="Normálna 2 4 3 2 3 3 2 3 3 2" xfId="35676"/>
    <cellStyle name="Normálna 2 4 3 2 3 3 2 3 4" xfId="35674"/>
    <cellStyle name="Normálna 2 4 3 2 3 3 2 4" xfId="11911"/>
    <cellStyle name="Normálna 2 4 3 2 3 3 2 4 2" xfId="35677"/>
    <cellStyle name="Normálna 2 4 3 2 3 3 2 5" xfId="11912"/>
    <cellStyle name="Normálna 2 4 3 2 3 3 2 5 2" xfId="35678"/>
    <cellStyle name="Normálna 2 4 3 2 3 3 2 6" xfId="35667"/>
    <cellStyle name="Normálna 2 4 3 2 3 3 3" xfId="11913"/>
    <cellStyle name="Normálna 2 4 3 2 3 3 3 2" xfId="11914"/>
    <cellStyle name="Normálna 2 4 3 2 3 3 3 2 2" xfId="11915"/>
    <cellStyle name="Normálna 2 4 3 2 3 3 3 2 2 2" xfId="35681"/>
    <cellStyle name="Normálna 2 4 3 2 3 3 3 2 3" xfId="11916"/>
    <cellStyle name="Normálna 2 4 3 2 3 3 3 2 3 2" xfId="35682"/>
    <cellStyle name="Normálna 2 4 3 2 3 3 3 2 4" xfId="35680"/>
    <cellStyle name="Normálna 2 4 3 2 3 3 3 3" xfId="11917"/>
    <cellStyle name="Normálna 2 4 3 2 3 3 3 3 2" xfId="35683"/>
    <cellStyle name="Normálna 2 4 3 2 3 3 3 4" xfId="11918"/>
    <cellStyle name="Normálna 2 4 3 2 3 3 3 4 2" xfId="35684"/>
    <cellStyle name="Normálna 2 4 3 2 3 3 3 5" xfId="35679"/>
    <cellStyle name="Normálna 2 4 3 2 3 3 4" xfId="11919"/>
    <cellStyle name="Normálna 2 4 3 2 3 3 4 2" xfId="11920"/>
    <cellStyle name="Normálna 2 4 3 2 3 3 4 2 2" xfId="11921"/>
    <cellStyle name="Normálna 2 4 3 2 3 3 4 2 2 2" xfId="35687"/>
    <cellStyle name="Normálna 2 4 3 2 3 3 4 2 3" xfId="11922"/>
    <cellStyle name="Normálna 2 4 3 2 3 3 4 2 3 2" xfId="35688"/>
    <cellStyle name="Normálna 2 4 3 2 3 3 4 2 4" xfId="35686"/>
    <cellStyle name="Normálna 2 4 3 2 3 3 4 3" xfId="11923"/>
    <cellStyle name="Normálna 2 4 3 2 3 3 4 3 2" xfId="35689"/>
    <cellStyle name="Normálna 2 4 3 2 3 3 4 4" xfId="11924"/>
    <cellStyle name="Normálna 2 4 3 2 3 3 4 4 2" xfId="35690"/>
    <cellStyle name="Normálna 2 4 3 2 3 3 4 5" xfId="35685"/>
    <cellStyle name="Normálna 2 4 3 2 3 3 5" xfId="11925"/>
    <cellStyle name="Normálna 2 4 3 2 3 3 5 2" xfId="11926"/>
    <cellStyle name="Normálna 2 4 3 2 3 3 5 2 2" xfId="35692"/>
    <cellStyle name="Normálna 2 4 3 2 3 3 5 3" xfId="11927"/>
    <cellStyle name="Normálna 2 4 3 2 3 3 5 3 2" xfId="35693"/>
    <cellStyle name="Normálna 2 4 3 2 3 3 5 4" xfId="35691"/>
    <cellStyle name="Normálna 2 4 3 2 3 3 6" xfId="11928"/>
    <cellStyle name="Normálna 2 4 3 2 3 3 6 2" xfId="35694"/>
    <cellStyle name="Normálna 2 4 3 2 3 3 7" xfId="11929"/>
    <cellStyle name="Normálna 2 4 3 2 3 3 7 2" xfId="35695"/>
    <cellStyle name="Normálna 2 4 3 2 3 3 8" xfId="35666"/>
    <cellStyle name="Normálna 2 4 3 2 3 4" xfId="11930"/>
    <cellStyle name="Normálna 2 4 3 2 3 4 2" xfId="11931"/>
    <cellStyle name="Normálna 2 4 3 2 3 4 2 2" xfId="11932"/>
    <cellStyle name="Normálna 2 4 3 2 3 4 2 2 2" xfId="11933"/>
    <cellStyle name="Normálna 2 4 3 2 3 4 2 2 2 2" xfId="35699"/>
    <cellStyle name="Normálna 2 4 3 2 3 4 2 2 3" xfId="11934"/>
    <cellStyle name="Normálna 2 4 3 2 3 4 2 2 3 2" xfId="35700"/>
    <cellStyle name="Normálna 2 4 3 2 3 4 2 2 4" xfId="35698"/>
    <cellStyle name="Normálna 2 4 3 2 3 4 2 3" xfId="11935"/>
    <cellStyle name="Normálna 2 4 3 2 3 4 2 3 2" xfId="35701"/>
    <cellStyle name="Normálna 2 4 3 2 3 4 2 4" xfId="11936"/>
    <cellStyle name="Normálna 2 4 3 2 3 4 2 4 2" xfId="35702"/>
    <cellStyle name="Normálna 2 4 3 2 3 4 2 5" xfId="35697"/>
    <cellStyle name="Normálna 2 4 3 2 3 4 3" xfId="11937"/>
    <cellStyle name="Normálna 2 4 3 2 3 4 3 2" xfId="11938"/>
    <cellStyle name="Normálna 2 4 3 2 3 4 3 2 2" xfId="35704"/>
    <cellStyle name="Normálna 2 4 3 2 3 4 3 3" xfId="11939"/>
    <cellStyle name="Normálna 2 4 3 2 3 4 3 3 2" xfId="35705"/>
    <cellStyle name="Normálna 2 4 3 2 3 4 3 4" xfId="35703"/>
    <cellStyle name="Normálna 2 4 3 2 3 4 4" xfId="11940"/>
    <cellStyle name="Normálna 2 4 3 2 3 4 4 2" xfId="35706"/>
    <cellStyle name="Normálna 2 4 3 2 3 4 5" xfId="11941"/>
    <cellStyle name="Normálna 2 4 3 2 3 4 5 2" xfId="35707"/>
    <cellStyle name="Normálna 2 4 3 2 3 4 6" xfId="35696"/>
    <cellStyle name="Normálna 2 4 3 2 3 5" xfId="11942"/>
    <cellStyle name="Normálna 2 4 3 2 3 5 2" xfId="11943"/>
    <cellStyle name="Normálna 2 4 3 2 3 5 2 2" xfId="11944"/>
    <cellStyle name="Normálna 2 4 3 2 3 5 2 2 2" xfId="35710"/>
    <cellStyle name="Normálna 2 4 3 2 3 5 2 3" xfId="11945"/>
    <cellStyle name="Normálna 2 4 3 2 3 5 2 3 2" xfId="35711"/>
    <cellStyle name="Normálna 2 4 3 2 3 5 2 4" xfId="35709"/>
    <cellStyle name="Normálna 2 4 3 2 3 5 3" xfId="11946"/>
    <cellStyle name="Normálna 2 4 3 2 3 5 3 2" xfId="35712"/>
    <cellStyle name="Normálna 2 4 3 2 3 5 4" xfId="11947"/>
    <cellStyle name="Normálna 2 4 3 2 3 5 4 2" xfId="35713"/>
    <cellStyle name="Normálna 2 4 3 2 3 5 5" xfId="35708"/>
    <cellStyle name="Normálna 2 4 3 2 3 6" xfId="11948"/>
    <cellStyle name="Normálna 2 4 3 2 3 6 2" xfId="11949"/>
    <cellStyle name="Normálna 2 4 3 2 3 6 2 2" xfId="11950"/>
    <cellStyle name="Normálna 2 4 3 2 3 6 2 2 2" xfId="35716"/>
    <cellStyle name="Normálna 2 4 3 2 3 6 2 3" xfId="11951"/>
    <cellStyle name="Normálna 2 4 3 2 3 6 2 3 2" xfId="35717"/>
    <cellStyle name="Normálna 2 4 3 2 3 6 2 4" xfId="35715"/>
    <cellStyle name="Normálna 2 4 3 2 3 6 3" xfId="11952"/>
    <cellStyle name="Normálna 2 4 3 2 3 6 3 2" xfId="35718"/>
    <cellStyle name="Normálna 2 4 3 2 3 6 4" xfId="11953"/>
    <cellStyle name="Normálna 2 4 3 2 3 6 4 2" xfId="35719"/>
    <cellStyle name="Normálna 2 4 3 2 3 6 5" xfId="35714"/>
    <cellStyle name="Normálna 2 4 3 2 3 7" xfId="11954"/>
    <cellStyle name="Normálna 2 4 3 2 3 7 2" xfId="11955"/>
    <cellStyle name="Normálna 2 4 3 2 3 7 2 2" xfId="35721"/>
    <cellStyle name="Normálna 2 4 3 2 3 7 3" xfId="11956"/>
    <cellStyle name="Normálna 2 4 3 2 3 7 3 2" xfId="35722"/>
    <cellStyle name="Normálna 2 4 3 2 3 7 4" xfId="35720"/>
    <cellStyle name="Normálna 2 4 3 2 3 8" xfId="11957"/>
    <cellStyle name="Normálna 2 4 3 2 3 8 2" xfId="35723"/>
    <cellStyle name="Normálna 2 4 3 2 3 9" xfId="11958"/>
    <cellStyle name="Normálna 2 4 3 2 3 9 2" xfId="35724"/>
    <cellStyle name="Normálna 2 4 3 2 4" xfId="11959"/>
    <cellStyle name="Normálna 2 4 3 2 4 2" xfId="11960"/>
    <cellStyle name="Normálna 2 4 3 2 4 2 2" xfId="11961"/>
    <cellStyle name="Normálna 2 4 3 2 4 2 2 2" xfId="11962"/>
    <cellStyle name="Normálna 2 4 3 2 4 2 2 2 2" xfId="11963"/>
    <cellStyle name="Normálna 2 4 3 2 4 2 2 2 2 2" xfId="11964"/>
    <cellStyle name="Normálna 2 4 3 2 4 2 2 2 2 2 2" xfId="35730"/>
    <cellStyle name="Normálna 2 4 3 2 4 2 2 2 2 3" xfId="11965"/>
    <cellStyle name="Normálna 2 4 3 2 4 2 2 2 2 3 2" xfId="35731"/>
    <cellStyle name="Normálna 2 4 3 2 4 2 2 2 2 4" xfId="35729"/>
    <cellStyle name="Normálna 2 4 3 2 4 2 2 2 3" xfId="11966"/>
    <cellStyle name="Normálna 2 4 3 2 4 2 2 2 3 2" xfId="35732"/>
    <cellStyle name="Normálna 2 4 3 2 4 2 2 2 4" xfId="11967"/>
    <cellStyle name="Normálna 2 4 3 2 4 2 2 2 4 2" xfId="35733"/>
    <cellStyle name="Normálna 2 4 3 2 4 2 2 2 5" xfId="35728"/>
    <cellStyle name="Normálna 2 4 3 2 4 2 2 3" xfId="11968"/>
    <cellStyle name="Normálna 2 4 3 2 4 2 2 3 2" xfId="11969"/>
    <cellStyle name="Normálna 2 4 3 2 4 2 2 3 2 2" xfId="35735"/>
    <cellStyle name="Normálna 2 4 3 2 4 2 2 3 3" xfId="11970"/>
    <cellStyle name="Normálna 2 4 3 2 4 2 2 3 3 2" xfId="35736"/>
    <cellStyle name="Normálna 2 4 3 2 4 2 2 3 4" xfId="35734"/>
    <cellStyle name="Normálna 2 4 3 2 4 2 2 4" xfId="11971"/>
    <cellStyle name="Normálna 2 4 3 2 4 2 2 4 2" xfId="35737"/>
    <cellStyle name="Normálna 2 4 3 2 4 2 2 5" xfId="11972"/>
    <cellStyle name="Normálna 2 4 3 2 4 2 2 5 2" xfId="35738"/>
    <cellStyle name="Normálna 2 4 3 2 4 2 2 6" xfId="35727"/>
    <cellStyle name="Normálna 2 4 3 2 4 2 3" xfId="11973"/>
    <cellStyle name="Normálna 2 4 3 2 4 2 3 2" xfId="11974"/>
    <cellStyle name="Normálna 2 4 3 2 4 2 3 2 2" xfId="11975"/>
    <cellStyle name="Normálna 2 4 3 2 4 2 3 2 2 2" xfId="35741"/>
    <cellStyle name="Normálna 2 4 3 2 4 2 3 2 3" xfId="11976"/>
    <cellStyle name="Normálna 2 4 3 2 4 2 3 2 3 2" xfId="35742"/>
    <cellStyle name="Normálna 2 4 3 2 4 2 3 2 4" xfId="35740"/>
    <cellStyle name="Normálna 2 4 3 2 4 2 3 3" xfId="11977"/>
    <cellStyle name="Normálna 2 4 3 2 4 2 3 3 2" xfId="35743"/>
    <cellStyle name="Normálna 2 4 3 2 4 2 3 4" xfId="11978"/>
    <cellStyle name="Normálna 2 4 3 2 4 2 3 4 2" xfId="35744"/>
    <cellStyle name="Normálna 2 4 3 2 4 2 3 5" xfId="35739"/>
    <cellStyle name="Normálna 2 4 3 2 4 2 4" xfId="11979"/>
    <cellStyle name="Normálna 2 4 3 2 4 2 4 2" xfId="11980"/>
    <cellStyle name="Normálna 2 4 3 2 4 2 4 2 2" xfId="11981"/>
    <cellStyle name="Normálna 2 4 3 2 4 2 4 2 2 2" xfId="35747"/>
    <cellStyle name="Normálna 2 4 3 2 4 2 4 2 3" xfId="11982"/>
    <cellStyle name="Normálna 2 4 3 2 4 2 4 2 3 2" xfId="35748"/>
    <cellStyle name="Normálna 2 4 3 2 4 2 4 2 4" xfId="35746"/>
    <cellStyle name="Normálna 2 4 3 2 4 2 4 3" xfId="11983"/>
    <cellStyle name="Normálna 2 4 3 2 4 2 4 3 2" xfId="35749"/>
    <cellStyle name="Normálna 2 4 3 2 4 2 4 4" xfId="11984"/>
    <cellStyle name="Normálna 2 4 3 2 4 2 4 4 2" xfId="35750"/>
    <cellStyle name="Normálna 2 4 3 2 4 2 4 5" xfId="35745"/>
    <cellStyle name="Normálna 2 4 3 2 4 2 5" xfId="11985"/>
    <cellStyle name="Normálna 2 4 3 2 4 2 5 2" xfId="11986"/>
    <cellStyle name="Normálna 2 4 3 2 4 2 5 2 2" xfId="35752"/>
    <cellStyle name="Normálna 2 4 3 2 4 2 5 3" xfId="11987"/>
    <cellStyle name="Normálna 2 4 3 2 4 2 5 3 2" xfId="35753"/>
    <cellStyle name="Normálna 2 4 3 2 4 2 5 4" xfId="35751"/>
    <cellStyle name="Normálna 2 4 3 2 4 2 6" xfId="11988"/>
    <cellStyle name="Normálna 2 4 3 2 4 2 6 2" xfId="35754"/>
    <cellStyle name="Normálna 2 4 3 2 4 2 7" xfId="11989"/>
    <cellStyle name="Normálna 2 4 3 2 4 2 7 2" xfId="35755"/>
    <cellStyle name="Normálna 2 4 3 2 4 2 8" xfId="35726"/>
    <cellStyle name="Normálna 2 4 3 2 4 3" xfId="11990"/>
    <cellStyle name="Normálna 2 4 3 2 4 3 2" xfId="11991"/>
    <cellStyle name="Normálna 2 4 3 2 4 3 2 2" xfId="11992"/>
    <cellStyle name="Normálna 2 4 3 2 4 3 2 2 2" xfId="11993"/>
    <cellStyle name="Normálna 2 4 3 2 4 3 2 2 2 2" xfId="35759"/>
    <cellStyle name="Normálna 2 4 3 2 4 3 2 2 3" xfId="11994"/>
    <cellStyle name="Normálna 2 4 3 2 4 3 2 2 3 2" xfId="35760"/>
    <cellStyle name="Normálna 2 4 3 2 4 3 2 2 4" xfId="35758"/>
    <cellStyle name="Normálna 2 4 3 2 4 3 2 3" xfId="11995"/>
    <cellStyle name="Normálna 2 4 3 2 4 3 2 3 2" xfId="35761"/>
    <cellStyle name="Normálna 2 4 3 2 4 3 2 4" xfId="11996"/>
    <cellStyle name="Normálna 2 4 3 2 4 3 2 4 2" xfId="35762"/>
    <cellStyle name="Normálna 2 4 3 2 4 3 2 5" xfId="35757"/>
    <cellStyle name="Normálna 2 4 3 2 4 3 3" xfId="11997"/>
    <cellStyle name="Normálna 2 4 3 2 4 3 3 2" xfId="11998"/>
    <cellStyle name="Normálna 2 4 3 2 4 3 3 2 2" xfId="35764"/>
    <cellStyle name="Normálna 2 4 3 2 4 3 3 3" xfId="11999"/>
    <cellStyle name="Normálna 2 4 3 2 4 3 3 3 2" xfId="35765"/>
    <cellStyle name="Normálna 2 4 3 2 4 3 3 4" xfId="35763"/>
    <cellStyle name="Normálna 2 4 3 2 4 3 4" xfId="12000"/>
    <cellStyle name="Normálna 2 4 3 2 4 3 4 2" xfId="35766"/>
    <cellStyle name="Normálna 2 4 3 2 4 3 5" xfId="12001"/>
    <cellStyle name="Normálna 2 4 3 2 4 3 5 2" xfId="35767"/>
    <cellStyle name="Normálna 2 4 3 2 4 3 6" xfId="35756"/>
    <cellStyle name="Normálna 2 4 3 2 4 4" xfId="12002"/>
    <cellStyle name="Normálna 2 4 3 2 4 4 2" xfId="12003"/>
    <cellStyle name="Normálna 2 4 3 2 4 4 2 2" xfId="12004"/>
    <cellStyle name="Normálna 2 4 3 2 4 4 2 2 2" xfId="35770"/>
    <cellStyle name="Normálna 2 4 3 2 4 4 2 3" xfId="12005"/>
    <cellStyle name="Normálna 2 4 3 2 4 4 2 3 2" xfId="35771"/>
    <cellStyle name="Normálna 2 4 3 2 4 4 2 4" xfId="35769"/>
    <cellStyle name="Normálna 2 4 3 2 4 4 3" xfId="12006"/>
    <cellStyle name="Normálna 2 4 3 2 4 4 3 2" xfId="35772"/>
    <cellStyle name="Normálna 2 4 3 2 4 4 4" xfId="12007"/>
    <cellStyle name="Normálna 2 4 3 2 4 4 4 2" xfId="35773"/>
    <cellStyle name="Normálna 2 4 3 2 4 4 5" xfId="35768"/>
    <cellStyle name="Normálna 2 4 3 2 4 5" xfId="12008"/>
    <cellStyle name="Normálna 2 4 3 2 4 5 2" xfId="12009"/>
    <cellStyle name="Normálna 2 4 3 2 4 5 2 2" xfId="12010"/>
    <cellStyle name="Normálna 2 4 3 2 4 5 2 2 2" xfId="35776"/>
    <cellStyle name="Normálna 2 4 3 2 4 5 2 3" xfId="12011"/>
    <cellStyle name="Normálna 2 4 3 2 4 5 2 3 2" xfId="35777"/>
    <cellStyle name="Normálna 2 4 3 2 4 5 2 4" xfId="35775"/>
    <cellStyle name="Normálna 2 4 3 2 4 5 3" xfId="12012"/>
    <cellStyle name="Normálna 2 4 3 2 4 5 3 2" xfId="35778"/>
    <cellStyle name="Normálna 2 4 3 2 4 5 4" xfId="12013"/>
    <cellStyle name="Normálna 2 4 3 2 4 5 4 2" xfId="35779"/>
    <cellStyle name="Normálna 2 4 3 2 4 5 5" xfId="35774"/>
    <cellStyle name="Normálna 2 4 3 2 4 6" xfId="12014"/>
    <cellStyle name="Normálna 2 4 3 2 4 6 2" xfId="12015"/>
    <cellStyle name="Normálna 2 4 3 2 4 6 2 2" xfId="35781"/>
    <cellStyle name="Normálna 2 4 3 2 4 6 3" xfId="12016"/>
    <cellStyle name="Normálna 2 4 3 2 4 6 3 2" xfId="35782"/>
    <cellStyle name="Normálna 2 4 3 2 4 6 4" xfId="35780"/>
    <cellStyle name="Normálna 2 4 3 2 4 7" xfId="12017"/>
    <cellStyle name="Normálna 2 4 3 2 4 7 2" xfId="35783"/>
    <cellStyle name="Normálna 2 4 3 2 4 8" xfId="12018"/>
    <cellStyle name="Normálna 2 4 3 2 4 8 2" xfId="35784"/>
    <cellStyle name="Normálna 2 4 3 2 4 9" xfId="35725"/>
    <cellStyle name="Normálna 2 4 3 2 5" xfId="12019"/>
    <cellStyle name="Normálna 2 4 3 2 5 2" xfId="12020"/>
    <cellStyle name="Normálna 2 4 3 2 5 2 2" xfId="12021"/>
    <cellStyle name="Normálna 2 4 3 2 5 2 2 2" xfId="12022"/>
    <cellStyle name="Normálna 2 4 3 2 5 2 2 2 2" xfId="12023"/>
    <cellStyle name="Normálna 2 4 3 2 5 2 2 2 2 2" xfId="35789"/>
    <cellStyle name="Normálna 2 4 3 2 5 2 2 2 3" xfId="12024"/>
    <cellStyle name="Normálna 2 4 3 2 5 2 2 2 3 2" xfId="35790"/>
    <cellStyle name="Normálna 2 4 3 2 5 2 2 2 4" xfId="35788"/>
    <cellStyle name="Normálna 2 4 3 2 5 2 2 3" xfId="12025"/>
    <cellStyle name="Normálna 2 4 3 2 5 2 2 3 2" xfId="35791"/>
    <cellStyle name="Normálna 2 4 3 2 5 2 2 4" xfId="12026"/>
    <cellStyle name="Normálna 2 4 3 2 5 2 2 4 2" xfId="35792"/>
    <cellStyle name="Normálna 2 4 3 2 5 2 2 5" xfId="35787"/>
    <cellStyle name="Normálna 2 4 3 2 5 2 3" xfId="12027"/>
    <cellStyle name="Normálna 2 4 3 2 5 2 3 2" xfId="12028"/>
    <cellStyle name="Normálna 2 4 3 2 5 2 3 2 2" xfId="35794"/>
    <cellStyle name="Normálna 2 4 3 2 5 2 3 3" xfId="12029"/>
    <cellStyle name="Normálna 2 4 3 2 5 2 3 3 2" xfId="35795"/>
    <cellStyle name="Normálna 2 4 3 2 5 2 3 4" xfId="35793"/>
    <cellStyle name="Normálna 2 4 3 2 5 2 4" xfId="12030"/>
    <cellStyle name="Normálna 2 4 3 2 5 2 4 2" xfId="35796"/>
    <cellStyle name="Normálna 2 4 3 2 5 2 5" xfId="12031"/>
    <cellStyle name="Normálna 2 4 3 2 5 2 5 2" xfId="35797"/>
    <cellStyle name="Normálna 2 4 3 2 5 2 6" xfId="35786"/>
    <cellStyle name="Normálna 2 4 3 2 5 3" xfId="12032"/>
    <cellStyle name="Normálna 2 4 3 2 5 3 2" xfId="12033"/>
    <cellStyle name="Normálna 2 4 3 2 5 3 2 2" xfId="12034"/>
    <cellStyle name="Normálna 2 4 3 2 5 3 2 2 2" xfId="35800"/>
    <cellStyle name="Normálna 2 4 3 2 5 3 2 3" xfId="12035"/>
    <cellStyle name="Normálna 2 4 3 2 5 3 2 3 2" xfId="35801"/>
    <cellStyle name="Normálna 2 4 3 2 5 3 2 4" xfId="35799"/>
    <cellStyle name="Normálna 2 4 3 2 5 3 3" xfId="12036"/>
    <cellStyle name="Normálna 2 4 3 2 5 3 3 2" xfId="35802"/>
    <cellStyle name="Normálna 2 4 3 2 5 3 4" xfId="12037"/>
    <cellStyle name="Normálna 2 4 3 2 5 3 4 2" xfId="35803"/>
    <cellStyle name="Normálna 2 4 3 2 5 3 5" xfId="35798"/>
    <cellStyle name="Normálna 2 4 3 2 5 4" xfId="12038"/>
    <cellStyle name="Normálna 2 4 3 2 5 4 2" xfId="12039"/>
    <cellStyle name="Normálna 2 4 3 2 5 4 2 2" xfId="12040"/>
    <cellStyle name="Normálna 2 4 3 2 5 4 2 2 2" xfId="35806"/>
    <cellStyle name="Normálna 2 4 3 2 5 4 2 3" xfId="12041"/>
    <cellStyle name="Normálna 2 4 3 2 5 4 2 3 2" xfId="35807"/>
    <cellStyle name="Normálna 2 4 3 2 5 4 2 4" xfId="35805"/>
    <cellStyle name="Normálna 2 4 3 2 5 4 3" xfId="12042"/>
    <cellStyle name="Normálna 2 4 3 2 5 4 3 2" xfId="35808"/>
    <cellStyle name="Normálna 2 4 3 2 5 4 4" xfId="12043"/>
    <cellStyle name="Normálna 2 4 3 2 5 4 4 2" xfId="35809"/>
    <cellStyle name="Normálna 2 4 3 2 5 4 5" xfId="35804"/>
    <cellStyle name="Normálna 2 4 3 2 5 5" xfId="12044"/>
    <cellStyle name="Normálna 2 4 3 2 5 5 2" xfId="12045"/>
    <cellStyle name="Normálna 2 4 3 2 5 5 2 2" xfId="35811"/>
    <cellStyle name="Normálna 2 4 3 2 5 5 3" xfId="12046"/>
    <cellStyle name="Normálna 2 4 3 2 5 5 3 2" xfId="35812"/>
    <cellStyle name="Normálna 2 4 3 2 5 5 4" xfId="35810"/>
    <cellStyle name="Normálna 2 4 3 2 5 6" xfId="12047"/>
    <cellStyle name="Normálna 2 4 3 2 5 6 2" xfId="35813"/>
    <cellStyle name="Normálna 2 4 3 2 5 7" xfId="12048"/>
    <cellStyle name="Normálna 2 4 3 2 5 7 2" xfId="35814"/>
    <cellStyle name="Normálna 2 4 3 2 5 8" xfId="35785"/>
    <cellStyle name="Normálna 2 4 3 2 6" xfId="12049"/>
    <cellStyle name="Normálna 2 4 3 2 6 2" xfId="12050"/>
    <cellStyle name="Normálna 2 4 3 2 6 2 2" xfId="12051"/>
    <cellStyle name="Normálna 2 4 3 2 6 2 2 2" xfId="12052"/>
    <cellStyle name="Normálna 2 4 3 2 6 2 2 2 2" xfId="35818"/>
    <cellStyle name="Normálna 2 4 3 2 6 2 2 3" xfId="12053"/>
    <cellStyle name="Normálna 2 4 3 2 6 2 2 3 2" xfId="35819"/>
    <cellStyle name="Normálna 2 4 3 2 6 2 2 4" xfId="35817"/>
    <cellStyle name="Normálna 2 4 3 2 6 2 3" xfId="12054"/>
    <cellStyle name="Normálna 2 4 3 2 6 2 3 2" xfId="35820"/>
    <cellStyle name="Normálna 2 4 3 2 6 2 4" xfId="12055"/>
    <cellStyle name="Normálna 2 4 3 2 6 2 4 2" xfId="35821"/>
    <cellStyle name="Normálna 2 4 3 2 6 2 5" xfId="35816"/>
    <cellStyle name="Normálna 2 4 3 2 6 3" xfId="12056"/>
    <cellStyle name="Normálna 2 4 3 2 6 3 2" xfId="12057"/>
    <cellStyle name="Normálna 2 4 3 2 6 3 2 2" xfId="35823"/>
    <cellStyle name="Normálna 2 4 3 2 6 3 3" xfId="12058"/>
    <cellStyle name="Normálna 2 4 3 2 6 3 3 2" xfId="35824"/>
    <cellStyle name="Normálna 2 4 3 2 6 3 4" xfId="35822"/>
    <cellStyle name="Normálna 2 4 3 2 6 4" xfId="12059"/>
    <cellStyle name="Normálna 2 4 3 2 6 4 2" xfId="35825"/>
    <cellStyle name="Normálna 2 4 3 2 6 5" xfId="12060"/>
    <cellStyle name="Normálna 2 4 3 2 6 5 2" xfId="35826"/>
    <cellStyle name="Normálna 2 4 3 2 6 6" xfId="35815"/>
    <cellStyle name="Normálna 2 4 3 2 7" xfId="12061"/>
    <cellStyle name="Normálna 2 4 3 2 7 2" xfId="12062"/>
    <cellStyle name="Normálna 2 4 3 2 7 2 2" xfId="12063"/>
    <cellStyle name="Normálna 2 4 3 2 7 2 2 2" xfId="35829"/>
    <cellStyle name="Normálna 2 4 3 2 7 2 3" xfId="12064"/>
    <cellStyle name="Normálna 2 4 3 2 7 2 3 2" xfId="35830"/>
    <cellStyle name="Normálna 2 4 3 2 7 2 4" xfId="35828"/>
    <cellStyle name="Normálna 2 4 3 2 7 3" xfId="12065"/>
    <cellStyle name="Normálna 2 4 3 2 7 3 2" xfId="35831"/>
    <cellStyle name="Normálna 2 4 3 2 7 4" xfId="12066"/>
    <cellStyle name="Normálna 2 4 3 2 7 4 2" xfId="35832"/>
    <cellStyle name="Normálna 2 4 3 2 7 5" xfId="35827"/>
    <cellStyle name="Normálna 2 4 3 2 8" xfId="12067"/>
    <cellStyle name="Normálna 2 4 3 2 8 2" xfId="12068"/>
    <cellStyle name="Normálna 2 4 3 2 8 2 2" xfId="12069"/>
    <cellStyle name="Normálna 2 4 3 2 8 2 2 2" xfId="35835"/>
    <cellStyle name="Normálna 2 4 3 2 8 2 3" xfId="12070"/>
    <cellStyle name="Normálna 2 4 3 2 8 2 3 2" xfId="35836"/>
    <cellStyle name="Normálna 2 4 3 2 8 2 4" xfId="35834"/>
    <cellStyle name="Normálna 2 4 3 2 8 3" xfId="12071"/>
    <cellStyle name="Normálna 2 4 3 2 8 3 2" xfId="35837"/>
    <cellStyle name="Normálna 2 4 3 2 8 4" xfId="12072"/>
    <cellStyle name="Normálna 2 4 3 2 8 4 2" xfId="35838"/>
    <cellStyle name="Normálna 2 4 3 2 8 5" xfId="35833"/>
    <cellStyle name="Normálna 2 4 3 2 9" xfId="12073"/>
    <cellStyle name="Normálna 2 4 3 2 9 2" xfId="12074"/>
    <cellStyle name="Normálna 2 4 3 2 9 2 2" xfId="35840"/>
    <cellStyle name="Normálna 2 4 3 2 9 3" xfId="12075"/>
    <cellStyle name="Normálna 2 4 3 2 9 3 2" xfId="35841"/>
    <cellStyle name="Normálna 2 4 3 2 9 4" xfId="35839"/>
    <cellStyle name="Normálna 2 4 3 3" xfId="12076"/>
    <cellStyle name="Normálna 2 4 3 3 10" xfId="12077"/>
    <cellStyle name="Normálna 2 4 3 3 10 2" xfId="35843"/>
    <cellStyle name="Normálna 2 4 3 3 11" xfId="35842"/>
    <cellStyle name="Normálna 2 4 3 3 2" xfId="12078"/>
    <cellStyle name="Normálna 2 4 3 3 2 10" xfId="35844"/>
    <cellStyle name="Normálna 2 4 3 3 2 2" xfId="12079"/>
    <cellStyle name="Normálna 2 4 3 3 2 2 2" xfId="12080"/>
    <cellStyle name="Normálna 2 4 3 3 2 2 2 2" xfId="12081"/>
    <cellStyle name="Normálna 2 4 3 3 2 2 2 2 2" xfId="12082"/>
    <cellStyle name="Normálna 2 4 3 3 2 2 2 2 2 2" xfId="12083"/>
    <cellStyle name="Normálna 2 4 3 3 2 2 2 2 2 2 2" xfId="12084"/>
    <cellStyle name="Normálna 2 4 3 3 2 2 2 2 2 2 2 2" xfId="35850"/>
    <cellStyle name="Normálna 2 4 3 3 2 2 2 2 2 2 3" xfId="12085"/>
    <cellStyle name="Normálna 2 4 3 3 2 2 2 2 2 2 3 2" xfId="35851"/>
    <cellStyle name="Normálna 2 4 3 3 2 2 2 2 2 2 4" xfId="35849"/>
    <cellStyle name="Normálna 2 4 3 3 2 2 2 2 2 3" xfId="12086"/>
    <cellStyle name="Normálna 2 4 3 3 2 2 2 2 2 3 2" xfId="35852"/>
    <cellStyle name="Normálna 2 4 3 3 2 2 2 2 2 4" xfId="12087"/>
    <cellStyle name="Normálna 2 4 3 3 2 2 2 2 2 4 2" xfId="35853"/>
    <cellStyle name="Normálna 2 4 3 3 2 2 2 2 2 5" xfId="35848"/>
    <cellStyle name="Normálna 2 4 3 3 2 2 2 2 3" xfId="12088"/>
    <cellStyle name="Normálna 2 4 3 3 2 2 2 2 3 2" xfId="12089"/>
    <cellStyle name="Normálna 2 4 3 3 2 2 2 2 3 2 2" xfId="35855"/>
    <cellStyle name="Normálna 2 4 3 3 2 2 2 2 3 3" xfId="12090"/>
    <cellStyle name="Normálna 2 4 3 3 2 2 2 2 3 3 2" xfId="35856"/>
    <cellStyle name="Normálna 2 4 3 3 2 2 2 2 3 4" xfId="35854"/>
    <cellStyle name="Normálna 2 4 3 3 2 2 2 2 4" xfId="12091"/>
    <cellStyle name="Normálna 2 4 3 3 2 2 2 2 4 2" xfId="35857"/>
    <cellStyle name="Normálna 2 4 3 3 2 2 2 2 5" xfId="12092"/>
    <cellStyle name="Normálna 2 4 3 3 2 2 2 2 5 2" xfId="35858"/>
    <cellStyle name="Normálna 2 4 3 3 2 2 2 2 6" xfId="35847"/>
    <cellStyle name="Normálna 2 4 3 3 2 2 2 3" xfId="12093"/>
    <cellStyle name="Normálna 2 4 3 3 2 2 2 3 2" xfId="12094"/>
    <cellStyle name="Normálna 2 4 3 3 2 2 2 3 2 2" xfId="12095"/>
    <cellStyle name="Normálna 2 4 3 3 2 2 2 3 2 2 2" xfId="35861"/>
    <cellStyle name="Normálna 2 4 3 3 2 2 2 3 2 3" xfId="12096"/>
    <cellStyle name="Normálna 2 4 3 3 2 2 2 3 2 3 2" xfId="35862"/>
    <cellStyle name="Normálna 2 4 3 3 2 2 2 3 2 4" xfId="35860"/>
    <cellStyle name="Normálna 2 4 3 3 2 2 2 3 3" xfId="12097"/>
    <cellStyle name="Normálna 2 4 3 3 2 2 2 3 3 2" xfId="35863"/>
    <cellStyle name="Normálna 2 4 3 3 2 2 2 3 4" xfId="12098"/>
    <cellStyle name="Normálna 2 4 3 3 2 2 2 3 4 2" xfId="35864"/>
    <cellStyle name="Normálna 2 4 3 3 2 2 2 3 5" xfId="35859"/>
    <cellStyle name="Normálna 2 4 3 3 2 2 2 4" xfId="12099"/>
    <cellStyle name="Normálna 2 4 3 3 2 2 2 4 2" xfId="12100"/>
    <cellStyle name="Normálna 2 4 3 3 2 2 2 4 2 2" xfId="12101"/>
    <cellStyle name="Normálna 2 4 3 3 2 2 2 4 2 2 2" xfId="35867"/>
    <cellStyle name="Normálna 2 4 3 3 2 2 2 4 2 3" xfId="12102"/>
    <cellStyle name="Normálna 2 4 3 3 2 2 2 4 2 3 2" xfId="35868"/>
    <cellStyle name="Normálna 2 4 3 3 2 2 2 4 2 4" xfId="35866"/>
    <cellStyle name="Normálna 2 4 3 3 2 2 2 4 3" xfId="12103"/>
    <cellStyle name="Normálna 2 4 3 3 2 2 2 4 3 2" xfId="35869"/>
    <cellStyle name="Normálna 2 4 3 3 2 2 2 4 4" xfId="12104"/>
    <cellStyle name="Normálna 2 4 3 3 2 2 2 4 4 2" xfId="35870"/>
    <cellStyle name="Normálna 2 4 3 3 2 2 2 4 5" xfId="35865"/>
    <cellStyle name="Normálna 2 4 3 3 2 2 2 5" xfId="12105"/>
    <cellStyle name="Normálna 2 4 3 3 2 2 2 5 2" xfId="12106"/>
    <cellStyle name="Normálna 2 4 3 3 2 2 2 5 2 2" xfId="35872"/>
    <cellStyle name="Normálna 2 4 3 3 2 2 2 5 3" xfId="12107"/>
    <cellStyle name="Normálna 2 4 3 3 2 2 2 5 3 2" xfId="35873"/>
    <cellStyle name="Normálna 2 4 3 3 2 2 2 5 4" xfId="35871"/>
    <cellStyle name="Normálna 2 4 3 3 2 2 2 6" xfId="12108"/>
    <cellStyle name="Normálna 2 4 3 3 2 2 2 6 2" xfId="35874"/>
    <cellStyle name="Normálna 2 4 3 3 2 2 2 7" xfId="12109"/>
    <cellStyle name="Normálna 2 4 3 3 2 2 2 7 2" xfId="35875"/>
    <cellStyle name="Normálna 2 4 3 3 2 2 2 8" xfId="35846"/>
    <cellStyle name="Normálna 2 4 3 3 2 2 3" xfId="12110"/>
    <cellStyle name="Normálna 2 4 3 3 2 2 3 2" xfId="12111"/>
    <cellStyle name="Normálna 2 4 3 3 2 2 3 2 2" xfId="12112"/>
    <cellStyle name="Normálna 2 4 3 3 2 2 3 2 2 2" xfId="12113"/>
    <cellStyle name="Normálna 2 4 3 3 2 2 3 2 2 2 2" xfId="35879"/>
    <cellStyle name="Normálna 2 4 3 3 2 2 3 2 2 3" xfId="12114"/>
    <cellStyle name="Normálna 2 4 3 3 2 2 3 2 2 3 2" xfId="35880"/>
    <cellStyle name="Normálna 2 4 3 3 2 2 3 2 2 4" xfId="35878"/>
    <cellStyle name="Normálna 2 4 3 3 2 2 3 2 3" xfId="12115"/>
    <cellStyle name="Normálna 2 4 3 3 2 2 3 2 3 2" xfId="35881"/>
    <cellStyle name="Normálna 2 4 3 3 2 2 3 2 4" xfId="12116"/>
    <cellStyle name="Normálna 2 4 3 3 2 2 3 2 4 2" xfId="35882"/>
    <cellStyle name="Normálna 2 4 3 3 2 2 3 2 5" xfId="35877"/>
    <cellStyle name="Normálna 2 4 3 3 2 2 3 3" xfId="12117"/>
    <cellStyle name="Normálna 2 4 3 3 2 2 3 3 2" xfId="12118"/>
    <cellStyle name="Normálna 2 4 3 3 2 2 3 3 2 2" xfId="35884"/>
    <cellStyle name="Normálna 2 4 3 3 2 2 3 3 3" xfId="12119"/>
    <cellStyle name="Normálna 2 4 3 3 2 2 3 3 3 2" xfId="35885"/>
    <cellStyle name="Normálna 2 4 3 3 2 2 3 3 4" xfId="35883"/>
    <cellStyle name="Normálna 2 4 3 3 2 2 3 4" xfId="12120"/>
    <cellStyle name="Normálna 2 4 3 3 2 2 3 4 2" xfId="35886"/>
    <cellStyle name="Normálna 2 4 3 3 2 2 3 5" xfId="12121"/>
    <cellStyle name="Normálna 2 4 3 3 2 2 3 5 2" xfId="35887"/>
    <cellStyle name="Normálna 2 4 3 3 2 2 3 6" xfId="35876"/>
    <cellStyle name="Normálna 2 4 3 3 2 2 4" xfId="12122"/>
    <cellStyle name="Normálna 2 4 3 3 2 2 4 2" xfId="12123"/>
    <cellStyle name="Normálna 2 4 3 3 2 2 4 2 2" xfId="12124"/>
    <cellStyle name="Normálna 2 4 3 3 2 2 4 2 2 2" xfId="35890"/>
    <cellStyle name="Normálna 2 4 3 3 2 2 4 2 3" xfId="12125"/>
    <cellStyle name="Normálna 2 4 3 3 2 2 4 2 3 2" xfId="35891"/>
    <cellStyle name="Normálna 2 4 3 3 2 2 4 2 4" xfId="35889"/>
    <cellStyle name="Normálna 2 4 3 3 2 2 4 3" xfId="12126"/>
    <cellStyle name="Normálna 2 4 3 3 2 2 4 3 2" xfId="35892"/>
    <cellStyle name="Normálna 2 4 3 3 2 2 4 4" xfId="12127"/>
    <cellStyle name="Normálna 2 4 3 3 2 2 4 4 2" xfId="35893"/>
    <cellStyle name="Normálna 2 4 3 3 2 2 4 5" xfId="35888"/>
    <cellStyle name="Normálna 2 4 3 3 2 2 5" xfId="12128"/>
    <cellStyle name="Normálna 2 4 3 3 2 2 5 2" xfId="12129"/>
    <cellStyle name="Normálna 2 4 3 3 2 2 5 2 2" xfId="12130"/>
    <cellStyle name="Normálna 2 4 3 3 2 2 5 2 2 2" xfId="35896"/>
    <cellStyle name="Normálna 2 4 3 3 2 2 5 2 3" xfId="12131"/>
    <cellStyle name="Normálna 2 4 3 3 2 2 5 2 3 2" xfId="35897"/>
    <cellStyle name="Normálna 2 4 3 3 2 2 5 2 4" xfId="35895"/>
    <cellStyle name="Normálna 2 4 3 3 2 2 5 3" xfId="12132"/>
    <cellStyle name="Normálna 2 4 3 3 2 2 5 3 2" xfId="35898"/>
    <cellStyle name="Normálna 2 4 3 3 2 2 5 4" xfId="12133"/>
    <cellStyle name="Normálna 2 4 3 3 2 2 5 4 2" xfId="35899"/>
    <cellStyle name="Normálna 2 4 3 3 2 2 5 5" xfId="35894"/>
    <cellStyle name="Normálna 2 4 3 3 2 2 6" xfId="12134"/>
    <cellStyle name="Normálna 2 4 3 3 2 2 6 2" xfId="12135"/>
    <cellStyle name="Normálna 2 4 3 3 2 2 6 2 2" xfId="35901"/>
    <cellStyle name="Normálna 2 4 3 3 2 2 6 3" xfId="12136"/>
    <cellStyle name="Normálna 2 4 3 3 2 2 6 3 2" xfId="35902"/>
    <cellStyle name="Normálna 2 4 3 3 2 2 6 4" xfId="35900"/>
    <cellStyle name="Normálna 2 4 3 3 2 2 7" xfId="12137"/>
    <cellStyle name="Normálna 2 4 3 3 2 2 7 2" xfId="35903"/>
    <cellStyle name="Normálna 2 4 3 3 2 2 8" xfId="12138"/>
    <cellStyle name="Normálna 2 4 3 3 2 2 8 2" xfId="35904"/>
    <cellStyle name="Normálna 2 4 3 3 2 2 9" xfId="35845"/>
    <cellStyle name="Normálna 2 4 3 3 2 3" xfId="12139"/>
    <cellStyle name="Normálna 2 4 3 3 2 3 2" xfId="12140"/>
    <cellStyle name="Normálna 2 4 3 3 2 3 2 2" xfId="12141"/>
    <cellStyle name="Normálna 2 4 3 3 2 3 2 2 2" xfId="12142"/>
    <cellStyle name="Normálna 2 4 3 3 2 3 2 2 2 2" xfId="12143"/>
    <cellStyle name="Normálna 2 4 3 3 2 3 2 2 2 2 2" xfId="35909"/>
    <cellStyle name="Normálna 2 4 3 3 2 3 2 2 2 3" xfId="12144"/>
    <cellStyle name="Normálna 2 4 3 3 2 3 2 2 2 3 2" xfId="35910"/>
    <cellStyle name="Normálna 2 4 3 3 2 3 2 2 2 4" xfId="35908"/>
    <cellStyle name="Normálna 2 4 3 3 2 3 2 2 3" xfId="12145"/>
    <cellStyle name="Normálna 2 4 3 3 2 3 2 2 3 2" xfId="35911"/>
    <cellStyle name="Normálna 2 4 3 3 2 3 2 2 4" xfId="12146"/>
    <cellStyle name="Normálna 2 4 3 3 2 3 2 2 4 2" xfId="35912"/>
    <cellStyle name="Normálna 2 4 3 3 2 3 2 2 5" xfId="35907"/>
    <cellStyle name="Normálna 2 4 3 3 2 3 2 3" xfId="12147"/>
    <cellStyle name="Normálna 2 4 3 3 2 3 2 3 2" xfId="12148"/>
    <cellStyle name="Normálna 2 4 3 3 2 3 2 3 2 2" xfId="35914"/>
    <cellStyle name="Normálna 2 4 3 3 2 3 2 3 3" xfId="12149"/>
    <cellStyle name="Normálna 2 4 3 3 2 3 2 3 3 2" xfId="35915"/>
    <cellStyle name="Normálna 2 4 3 3 2 3 2 3 4" xfId="35913"/>
    <cellStyle name="Normálna 2 4 3 3 2 3 2 4" xfId="12150"/>
    <cellStyle name="Normálna 2 4 3 3 2 3 2 4 2" xfId="35916"/>
    <cellStyle name="Normálna 2 4 3 3 2 3 2 5" xfId="12151"/>
    <cellStyle name="Normálna 2 4 3 3 2 3 2 5 2" xfId="35917"/>
    <cellStyle name="Normálna 2 4 3 3 2 3 2 6" xfId="35906"/>
    <cellStyle name="Normálna 2 4 3 3 2 3 3" xfId="12152"/>
    <cellStyle name="Normálna 2 4 3 3 2 3 3 2" xfId="12153"/>
    <cellStyle name="Normálna 2 4 3 3 2 3 3 2 2" xfId="12154"/>
    <cellStyle name="Normálna 2 4 3 3 2 3 3 2 2 2" xfId="35920"/>
    <cellStyle name="Normálna 2 4 3 3 2 3 3 2 3" xfId="12155"/>
    <cellStyle name="Normálna 2 4 3 3 2 3 3 2 3 2" xfId="35921"/>
    <cellStyle name="Normálna 2 4 3 3 2 3 3 2 4" xfId="35919"/>
    <cellStyle name="Normálna 2 4 3 3 2 3 3 3" xfId="12156"/>
    <cellStyle name="Normálna 2 4 3 3 2 3 3 3 2" xfId="35922"/>
    <cellStyle name="Normálna 2 4 3 3 2 3 3 4" xfId="12157"/>
    <cellStyle name="Normálna 2 4 3 3 2 3 3 4 2" xfId="35923"/>
    <cellStyle name="Normálna 2 4 3 3 2 3 3 5" xfId="35918"/>
    <cellStyle name="Normálna 2 4 3 3 2 3 4" xfId="12158"/>
    <cellStyle name="Normálna 2 4 3 3 2 3 4 2" xfId="12159"/>
    <cellStyle name="Normálna 2 4 3 3 2 3 4 2 2" xfId="12160"/>
    <cellStyle name="Normálna 2 4 3 3 2 3 4 2 2 2" xfId="35926"/>
    <cellStyle name="Normálna 2 4 3 3 2 3 4 2 3" xfId="12161"/>
    <cellStyle name="Normálna 2 4 3 3 2 3 4 2 3 2" xfId="35927"/>
    <cellStyle name="Normálna 2 4 3 3 2 3 4 2 4" xfId="35925"/>
    <cellStyle name="Normálna 2 4 3 3 2 3 4 3" xfId="12162"/>
    <cellStyle name="Normálna 2 4 3 3 2 3 4 3 2" xfId="35928"/>
    <cellStyle name="Normálna 2 4 3 3 2 3 4 4" xfId="12163"/>
    <cellStyle name="Normálna 2 4 3 3 2 3 4 4 2" xfId="35929"/>
    <cellStyle name="Normálna 2 4 3 3 2 3 4 5" xfId="35924"/>
    <cellStyle name="Normálna 2 4 3 3 2 3 5" xfId="12164"/>
    <cellStyle name="Normálna 2 4 3 3 2 3 5 2" xfId="12165"/>
    <cellStyle name="Normálna 2 4 3 3 2 3 5 2 2" xfId="35931"/>
    <cellStyle name="Normálna 2 4 3 3 2 3 5 3" xfId="12166"/>
    <cellStyle name="Normálna 2 4 3 3 2 3 5 3 2" xfId="35932"/>
    <cellStyle name="Normálna 2 4 3 3 2 3 5 4" xfId="35930"/>
    <cellStyle name="Normálna 2 4 3 3 2 3 6" xfId="12167"/>
    <cellStyle name="Normálna 2 4 3 3 2 3 6 2" xfId="35933"/>
    <cellStyle name="Normálna 2 4 3 3 2 3 7" xfId="12168"/>
    <cellStyle name="Normálna 2 4 3 3 2 3 7 2" xfId="35934"/>
    <cellStyle name="Normálna 2 4 3 3 2 3 8" xfId="35905"/>
    <cellStyle name="Normálna 2 4 3 3 2 4" xfId="12169"/>
    <cellStyle name="Normálna 2 4 3 3 2 4 2" xfId="12170"/>
    <cellStyle name="Normálna 2 4 3 3 2 4 2 2" xfId="12171"/>
    <cellStyle name="Normálna 2 4 3 3 2 4 2 2 2" xfId="12172"/>
    <cellStyle name="Normálna 2 4 3 3 2 4 2 2 2 2" xfId="35938"/>
    <cellStyle name="Normálna 2 4 3 3 2 4 2 2 3" xfId="12173"/>
    <cellStyle name="Normálna 2 4 3 3 2 4 2 2 3 2" xfId="35939"/>
    <cellStyle name="Normálna 2 4 3 3 2 4 2 2 4" xfId="35937"/>
    <cellStyle name="Normálna 2 4 3 3 2 4 2 3" xfId="12174"/>
    <cellStyle name="Normálna 2 4 3 3 2 4 2 3 2" xfId="35940"/>
    <cellStyle name="Normálna 2 4 3 3 2 4 2 4" xfId="12175"/>
    <cellStyle name="Normálna 2 4 3 3 2 4 2 4 2" xfId="35941"/>
    <cellStyle name="Normálna 2 4 3 3 2 4 2 5" xfId="35936"/>
    <cellStyle name="Normálna 2 4 3 3 2 4 3" xfId="12176"/>
    <cellStyle name="Normálna 2 4 3 3 2 4 3 2" xfId="12177"/>
    <cellStyle name="Normálna 2 4 3 3 2 4 3 2 2" xfId="35943"/>
    <cellStyle name="Normálna 2 4 3 3 2 4 3 3" xfId="12178"/>
    <cellStyle name="Normálna 2 4 3 3 2 4 3 3 2" xfId="35944"/>
    <cellStyle name="Normálna 2 4 3 3 2 4 3 4" xfId="35942"/>
    <cellStyle name="Normálna 2 4 3 3 2 4 4" xfId="12179"/>
    <cellStyle name="Normálna 2 4 3 3 2 4 4 2" xfId="35945"/>
    <cellStyle name="Normálna 2 4 3 3 2 4 5" xfId="12180"/>
    <cellStyle name="Normálna 2 4 3 3 2 4 5 2" xfId="35946"/>
    <cellStyle name="Normálna 2 4 3 3 2 4 6" xfId="35935"/>
    <cellStyle name="Normálna 2 4 3 3 2 5" xfId="12181"/>
    <cellStyle name="Normálna 2 4 3 3 2 5 2" xfId="12182"/>
    <cellStyle name="Normálna 2 4 3 3 2 5 2 2" xfId="12183"/>
    <cellStyle name="Normálna 2 4 3 3 2 5 2 2 2" xfId="35949"/>
    <cellStyle name="Normálna 2 4 3 3 2 5 2 3" xfId="12184"/>
    <cellStyle name="Normálna 2 4 3 3 2 5 2 3 2" xfId="35950"/>
    <cellStyle name="Normálna 2 4 3 3 2 5 2 4" xfId="35948"/>
    <cellStyle name="Normálna 2 4 3 3 2 5 3" xfId="12185"/>
    <cellStyle name="Normálna 2 4 3 3 2 5 3 2" xfId="35951"/>
    <cellStyle name="Normálna 2 4 3 3 2 5 4" xfId="12186"/>
    <cellStyle name="Normálna 2 4 3 3 2 5 4 2" xfId="35952"/>
    <cellStyle name="Normálna 2 4 3 3 2 5 5" xfId="35947"/>
    <cellStyle name="Normálna 2 4 3 3 2 6" xfId="12187"/>
    <cellStyle name="Normálna 2 4 3 3 2 6 2" xfId="12188"/>
    <cellStyle name="Normálna 2 4 3 3 2 6 2 2" xfId="12189"/>
    <cellStyle name="Normálna 2 4 3 3 2 6 2 2 2" xfId="35955"/>
    <cellStyle name="Normálna 2 4 3 3 2 6 2 3" xfId="12190"/>
    <cellStyle name="Normálna 2 4 3 3 2 6 2 3 2" xfId="35956"/>
    <cellStyle name="Normálna 2 4 3 3 2 6 2 4" xfId="35954"/>
    <cellStyle name="Normálna 2 4 3 3 2 6 3" xfId="12191"/>
    <cellStyle name="Normálna 2 4 3 3 2 6 3 2" xfId="35957"/>
    <cellStyle name="Normálna 2 4 3 3 2 6 4" xfId="12192"/>
    <cellStyle name="Normálna 2 4 3 3 2 6 4 2" xfId="35958"/>
    <cellStyle name="Normálna 2 4 3 3 2 6 5" xfId="35953"/>
    <cellStyle name="Normálna 2 4 3 3 2 7" xfId="12193"/>
    <cellStyle name="Normálna 2 4 3 3 2 7 2" xfId="12194"/>
    <cellStyle name="Normálna 2 4 3 3 2 7 2 2" xfId="35960"/>
    <cellStyle name="Normálna 2 4 3 3 2 7 3" xfId="12195"/>
    <cellStyle name="Normálna 2 4 3 3 2 7 3 2" xfId="35961"/>
    <cellStyle name="Normálna 2 4 3 3 2 7 4" xfId="35959"/>
    <cellStyle name="Normálna 2 4 3 3 2 8" xfId="12196"/>
    <cellStyle name="Normálna 2 4 3 3 2 8 2" xfId="35962"/>
    <cellStyle name="Normálna 2 4 3 3 2 9" xfId="12197"/>
    <cellStyle name="Normálna 2 4 3 3 2 9 2" xfId="35963"/>
    <cellStyle name="Normálna 2 4 3 3 3" xfId="12198"/>
    <cellStyle name="Normálna 2 4 3 3 3 2" xfId="12199"/>
    <cellStyle name="Normálna 2 4 3 3 3 2 2" xfId="12200"/>
    <cellStyle name="Normálna 2 4 3 3 3 2 2 2" xfId="12201"/>
    <cellStyle name="Normálna 2 4 3 3 3 2 2 2 2" xfId="12202"/>
    <cellStyle name="Normálna 2 4 3 3 3 2 2 2 2 2" xfId="12203"/>
    <cellStyle name="Normálna 2 4 3 3 3 2 2 2 2 2 2" xfId="35969"/>
    <cellStyle name="Normálna 2 4 3 3 3 2 2 2 2 3" xfId="12204"/>
    <cellStyle name="Normálna 2 4 3 3 3 2 2 2 2 3 2" xfId="35970"/>
    <cellStyle name="Normálna 2 4 3 3 3 2 2 2 2 4" xfId="35968"/>
    <cellStyle name="Normálna 2 4 3 3 3 2 2 2 3" xfId="12205"/>
    <cellStyle name="Normálna 2 4 3 3 3 2 2 2 3 2" xfId="35971"/>
    <cellStyle name="Normálna 2 4 3 3 3 2 2 2 4" xfId="12206"/>
    <cellStyle name="Normálna 2 4 3 3 3 2 2 2 4 2" xfId="35972"/>
    <cellStyle name="Normálna 2 4 3 3 3 2 2 2 5" xfId="35967"/>
    <cellStyle name="Normálna 2 4 3 3 3 2 2 3" xfId="12207"/>
    <cellStyle name="Normálna 2 4 3 3 3 2 2 3 2" xfId="12208"/>
    <cellStyle name="Normálna 2 4 3 3 3 2 2 3 2 2" xfId="35974"/>
    <cellStyle name="Normálna 2 4 3 3 3 2 2 3 3" xfId="12209"/>
    <cellStyle name="Normálna 2 4 3 3 3 2 2 3 3 2" xfId="35975"/>
    <cellStyle name="Normálna 2 4 3 3 3 2 2 3 4" xfId="35973"/>
    <cellStyle name="Normálna 2 4 3 3 3 2 2 4" xfId="12210"/>
    <cellStyle name="Normálna 2 4 3 3 3 2 2 4 2" xfId="35976"/>
    <cellStyle name="Normálna 2 4 3 3 3 2 2 5" xfId="12211"/>
    <cellStyle name="Normálna 2 4 3 3 3 2 2 5 2" xfId="35977"/>
    <cellStyle name="Normálna 2 4 3 3 3 2 2 6" xfId="35966"/>
    <cellStyle name="Normálna 2 4 3 3 3 2 3" xfId="12212"/>
    <cellStyle name="Normálna 2 4 3 3 3 2 3 2" xfId="12213"/>
    <cellStyle name="Normálna 2 4 3 3 3 2 3 2 2" xfId="12214"/>
    <cellStyle name="Normálna 2 4 3 3 3 2 3 2 2 2" xfId="35980"/>
    <cellStyle name="Normálna 2 4 3 3 3 2 3 2 3" xfId="12215"/>
    <cellStyle name="Normálna 2 4 3 3 3 2 3 2 3 2" xfId="35981"/>
    <cellStyle name="Normálna 2 4 3 3 3 2 3 2 4" xfId="35979"/>
    <cellStyle name="Normálna 2 4 3 3 3 2 3 3" xfId="12216"/>
    <cellStyle name="Normálna 2 4 3 3 3 2 3 3 2" xfId="35982"/>
    <cellStyle name="Normálna 2 4 3 3 3 2 3 4" xfId="12217"/>
    <cellStyle name="Normálna 2 4 3 3 3 2 3 4 2" xfId="35983"/>
    <cellStyle name="Normálna 2 4 3 3 3 2 3 5" xfId="35978"/>
    <cellStyle name="Normálna 2 4 3 3 3 2 4" xfId="12218"/>
    <cellStyle name="Normálna 2 4 3 3 3 2 4 2" xfId="12219"/>
    <cellStyle name="Normálna 2 4 3 3 3 2 4 2 2" xfId="12220"/>
    <cellStyle name="Normálna 2 4 3 3 3 2 4 2 2 2" xfId="35986"/>
    <cellStyle name="Normálna 2 4 3 3 3 2 4 2 3" xfId="12221"/>
    <cellStyle name="Normálna 2 4 3 3 3 2 4 2 3 2" xfId="35987"/>
    <cellStyle name="Normálna 2 4 3 3 3 2 4 2 4" xfId="35985"/>
    <cellStyle name="Normálna 2 4 3 3 3 2 4 3" xfId="12222"/>
    <cellStyle name="Normálna 2 4 3 3 3 2 4 3 2" xfId="35988"/>
    <cellStyle name="Normálna 2 4 3 3 3 2 4 4" xfId="12223"/>
    <cellStyle name="Normálna 2 4 3 3 3 2 4 4 2" xfId="35989"/>
    <cellStyle name="Normálna 2 4 3 3 3 2 4 5" xfId="35984"/>
    <cellStyle name="Normálna 2 4 3 3 3 2 5" xfId="12224"/>
    <cellStyle name="Normálna 2 4 3 3 3 2 5 2" xfId="12225"/>
    <cellStyle name="Normálna 2 4 3 3 3 2 5 2 2" xfId="35991"/>
    <cellStyle name="Normálna 2 4 3 3 3 2 5 3" xfId="12226"/>
    <cellStyle name="Normálna 2 4 3 3 3 2 5 3 2" xfId="35992"/>
    <cellStyle name="Normálna 2 4 3 3 3 2 5 4" xfId="35990"/>
    <cellStyle name="Normálna 2 4 3 3 3 2 6" xfId="12227"/>
    <cellStyle name="Normálna 2 4 3 3 3 2 6 2" xfId="35993"/>
    <cellStyle name="Normálna 2 4 3 3 3 2 7" xfId="12228"/>
    <cellStyle name="Normálna 2 4 3 3 3 2 7 2" xfId="35994"/>
    <cellStyle name="Normálna 2 4 3 3 3 2 8" xfId="35965"/>
    <cellStyle name="Normálna 2 4 3 3 3 3" xfId="12229"/>
    <cellStyle name="Normálna 2 4 3 3 3 3 2" xfId="12230"/>
    <cellStyle name="Normálna 2 4 3 3 3 3 2 2" xfId="12231"/>
    <cellStyle name="Normálna 2 4 3 3 3 3 2 2 2" xfId="12232"/>
    <cellStyle name="Normálna 2 4 3 3 3 3 2 2 2 2" xfId="35998"/>
    <cellStyle name="Normálna 2 4 3 3 3 3 2 2 3" xfId="12233"/>
    <cellStyle name="Normálna 2 4 3 3 3 3 2 2 3 2" xfId="35999"/>
    <cellStyle name="Normálna 2 4 3 3 3 3 2 2 4" xfId="35997"/>
    <cellStyle name="Normálna 2 4 3 3 3 3 2 3" xfId="12234"/>
    <cellStyle name="Normálna 2 4 3 3 3 3 2 3 2" xfId="36000"/>
    <cellStyle name="Normálna 2 4 3 3 3 3 2 4" xfId="12235"/>
    <cellStyle name="Normálna 2 4 3 3 3 3 2 4 2" xfId="36001"/>
    <cellStyle name="Normálna 2 4 3 3 3 3 2 5" xfId="35996"/>
    <cellStyle name="Normálna 2 4 3 3 3 3 3" xfId="12236"/>
    <cellStyle name="Normálna 2 4 3 3 3 3 3 2" xfId="12237"/>
    <cellStyle name="Normálna 2 4 3 3 3 3 3 2 2" xfId="36003"/>
    <cellStyle name="Normálna 2 4 3 3 3 3 3 3" xfId="12238"/>
    <cellStyle name="Normálna 2 4 3 3 3 3 3 3 2" xfId="36004"/>
    <cellStyle name="Normálna 2 4 3 3 3 3 3 4" xfId="36002"/>
    <cellStyle name="Normálna 2 4 3 3 3 3 4" xfId="12239"/>
    <cellStyle name="Normálna 2 4 3 3 3 3 4 2" xfId="36005"/>
    <cellStyle name="Normálna 2 4 3 3 3 3 5" xfId="12240"/>
    <cellStyle name="Normálna 2 4 3 3 3 3 5 2" xfId="36006"/>
    <cellStyle name="Normálna 2 4 3 3 3 3 6" xfId="35995"/>
    <cellStyle name="Normálna 2 4 3 3 3 4" xfId="12241"/>
    <cellStyle name="Normálna 2 4 3 3 3 4 2" xfId="12242"/>
    <cellStyle name="Normálna 2 4 3 3 3 4 2 2" xfId="12243"/>
    <cellStyle name="Normálna 2 4 3 3 3 4 2 2 2" xfId="36009"/>
    <cellStyle name="Normálna 2 4 3 3 3 4 2 3" xfId="12244"/>
    <cellStyle name="Normálna 2 4 3 3 3 4 2 3 2" xfId="36010"/>
    <cellStyle name="Normálna 2 4 3 3 3 4 2 4" xfId="36008"/>
    <cellStyle name="Normálna 2 4 3 3 3 4 3" xfId="12245"/>
    <cellStyle name="Normálna 2 4 3 3 3 4 3 2" xfId="36011"/>
    <cellStyle name="Normálna 2 4 3 3 3 4 4" xfId="12246"/>
    <cellStyle name="Normálna 2 4 3 3 3 4 4 2" xfId="36012"/>
    <cellStyle name="Normálna 2 4 3 3 3 4 5" xfId="36007"/>
    <cellStyle name="Normálna 2 4 3 3 3 5" xfId="12247"/>
    <cellStyle name="Normálna 2 4 3 3 3 5 2" xfId="12248"/>
    <cellStyle name="Normálna 2 4 3 3 3 5 2 2" xfId="12249"/>
    <cellStyle name="Normálna 2 4 3 3 3 5 2 2 2" xfId="36015"/>
    <cellStyle name="Normálna 2 4 3 3 3 5 2 3" xfId="12250"/>
    <cellStyle name="Normálna 2 4 3 3 3 5 2 3 2" xfId="36016"/>
    <cellStyle name="Normálna 2 4 3 3 3 5 2 4" xfId="36014"/>
    <cellStyle name="Normálna 2 4 3 3 3 5 3" xfId="12251"/>
    <cellStyle name="Normálna 2 4 3 3 3 5 3 2" xfId="36017"/>
    <cellStyle name="Normálna 2 4 3 3 3 5 4" xfId="12252"/>
    <cellStyle name="Normálna 2 4 3 3 3 5 4 2" xfId="36018"/>
    <cellStyle name="Normálna 2 4 3 3 3 5 5" xfId="36013"/>
    <cellStyle name="Normálna 2 4 3 3 3 6" xfId="12253"/>
    <cellStyle name="Normálna 2 4 3 3 3 6 2" xfId="12254"/>
    <cellStyle name="Normálna 2 4 3 3 3 6 2 2" xfId="36020"/>
    <cellStyle name="Normálna 2 4 3 3 3 6 3" xfId="12255"/>
    <cellStyle name="Normálna 2 4 3 3 3 6 3 2" xfId="36021"/>
    <cellStyle name="Normálna 2 4 3 3 3 6 4" xfId="36019"/>
    <cellStyle name="Normálna 2 4 3 3 3 7" xfId="12256"/>
    <cellStyle name="Normálna 2 4 3 3 3 7 2" xfId="36022"/>
    <cellStyle name="Normálna 2 4 3 3 3 8" xfId="12257"/>
    <cellStyle name="Normálna 2 4 3 3 3 8 2" xfId="36023"/>
    <cellStyle name="Normálna 2 4 3 3 3 9" xfId="35964"/>
    <cellStyle name="Normálna 2 4 3 3 4" xfId="12258"/>
    <cellStyle name="Normálna 2 4 3 3 4 2" xfId="12259"/>
    <cellStyle name="Normálna 2 4 3 3 4 2 2" xfId="12260"/>
    <cellStyle name="Normálna 2 4 3 3 4 2 2 2" xfId="12261"/>
    <cellStyle name="Normálna 2 4 3 3 4 2 2 2 2" xfId="12262"/>
    <cellStyle name="Normálna 2 4 3 3 4 2 2 2 2 2" xfId="36028"/>
    <cellStyle name="Normálna 2 4 3 3 4 2 2 2 3" xfId="12263"/>
    <cellStyle name="Normálna 2 4 3 3 4 2 2 2 3 2" xfId="36029"/>
    <cellStyle name="Normálna 2 4 3 3 4 2 2 2 4" xfId="36027"/>
    <cellStyle name="Normálna 2 4 3 3 4 2 2 3" xfId="12264"/>
    <cellStyle name="Normálna 2 4 3 3 4 2 2 3 2" xfId="36030"/>
    <cellStyle name="Normálna 2 4 3 3 4 2 2 4" xfId="12265"/>
    <cellStyle name="Normálna 2 4 3 3 4 2 2 4 2" xfId="36031"/>
    <cellStyle name="Normálna 2 4 3 3 4 2 2 5" xfId="36026"/>
    <cellStyle name="Normálna 2 4 3 3 4 2 3" xfId="12266"/>
    <cellStyle name="Normálna 2 4 3 3 4 2 3 2" xfId="12267"/>
    <cellStyle name="Normálna 2 4 3 3 4 2 3 2 2" xfId="36033"/>
    <cellStyle name="Normálna 2 4 3 3 4 2 3 3" xfId="12268"/>
    <cellStyle name="Normálna 2 4 3 3 4 2 3 3 2" xfId="36034"/>
    <cellStyle name="Normálna 2 4 3 3 4 2 3 4" xfId="36032"/>
    <cellStyle name="Normálna 2 4 3 3 4 2 4" xfId="12269"/>
    <cellStyle name="Normálna 2 4 3 3 4 2 4 2" xfId="36035"/>
    <cellStyle name="Normálna 2 4 3 3 4 2 5" xfId="12270"/>
    <cellStyle name="Normálna 2 4 3 3 4 2 5 2" xfId="36036"/>
    <cellStyle name="Normálna 2 4 3 3 4 2 6" xfId="36025"/>
    <cellStyle name="Normálna 2 4 3 3 4 3" xfId="12271"/>
    <cellStyle name="Normálna 2 4 3 3 4 3 2" xfId="12272"/>
    <cellStyle name="Normálna 2 4 3 3 4 3 2 2" xfId="12273"/>
    <cellStyle name="Normálna 2 4 3 3 4 3 2 2 2" xfId="36039"/>
    <cellStyle name="Normálna 2 4 3 3 4 3 2 3" xfId="12274"/>
    <cellStyle name="Normálna 2 4 3 3 4 3 2 3 2" xfId="36040"/>
    <cellStyle name="Normálna 2 4 3 3 4 3 2 4" xfId="36038"/>
    <cellStyle name="Normálna 2 4 3 3 4 3 3" xfId="12275"/>
    <cellStyle name="Normálna 2 4 3 3 4 3 3 2" xfId="36041"/>
    <cellStyle name="Normálna 2 4 3 3 4 3 4" xfId="12276"/>
    <cellStyle name="Normálna 2 4 3 3 4 3 4 2" xfId="36042"/>
    <cellStyle name="Normálna 2 4 3 3 4 3 5" xfId="36037"/>
    <cellStyle name="Normálna 2 4 3 3 4 4" xfId="12277"/>
    <cellStyle name="Normálna 2 4 3 3 4 4 2" xfId="12278"/>
    <cellStyle name="Normálna 2 4 3 3 4 4 2 2" xfId="12279"/>
    <cellStyle name="Normálna 2 4 3 3 4 4 2 2 2" xfId="36045"/>
    <cellStyle name="Normálna 2 4 3 3 4 4 2 3" xfId="12280"/>
    <cellStyle name="Normálna 2 4 3 3 4 4 2 3 2" xfId="36046"/>
    <cellStyle name="Normálna 2 4 3 3 4 4 2 4" xfId="36044"/>
    <cellStyle name="Normálna 2 4 3 3 4 4 3" xfId="12281"/>
    <cellStyle name="Normálna 2 4 3 3 4 4 3 2" xfId="36047"/>
    <cellStyle name="Normálna 2 4 3 3 4 4 4" xfId="12282"/>
    <cellStyle name="Normálna 2 4 3 3 4 4 4 2" xfId="36048"/>
    <cellStyle name="Normálna 2 4 3 3 4 4 5" xfId="36043"/>
    <cellStyle name="Normálna 2 4 3 3 4 5" xfId="12283"/>
    <cellStyle name="Normálna 2 4 3 3 4 5 2" xfId="12284"/>
    <cellStyle name="Normálna 2 4 3 3 4 5 2 2" xfId="36050"/>
    <cellStyle name="Normálna 2 4 3 3 4 5 3" xfId="12285"/>
    <cellStyle name="Normálna 2 4 3 3 4 5 3 2" xfId="36051"/>
    <cellStyle name="Normálna 2 4 3 3 4 5 4" xfId="36049"/>
    <cellStyle name="Normálna 2 4 3 3 4 6" xfId="12286"/>
    <cellStyle name="Normálna 2 4 3 3 4 6 2" xfId="36052"/>
    <cellStyle name="Normálna 2 4 3 3 4 7" xfId="12287"/>
    <cellStyle name="Normálna 2 4 3 3 4 7 2" xfId="36053"/>
    <cellStyle name="Normálna 2 4 3 3 4 8" xfId="36024"/>
    <cellStyle name="Normálna 2 4 3 3 5" xfId="12288"/>
    <cellStyle name="Normálna 2 4 3 3 5 2" xfId="12289"/>
    <cellStyle name="Normálna 2 4 3 3 5 2 2" xfId="12290"/>
    <cellStyle name="Normálna 2 4 3 3 5 2 2 2" xfId="12291"/>
    <cellStyle name="Normálna 2 4 3 3 5 2 2 2 2" xfId="36057"/>
    <cellStyle name="Normálna 2 4 3 3 5 2 2 3" xfId="12292"/>
    <cellStyle name="Normálna 2 4 3 3 5 2 2 3 2" xfId="36058"/>
    <cellStyle name="Normálna 2 4 3 3 5 2 2 4" xfId="36056"/>
    <cellStyle name="Normálna 2 4 3 3 5 2 3" xfId="12293"/>
    <cellStyle name="Normálna 2 4 3 3 5 2 3 2" xfId="36059"/>
    <cellStyle name="Normálna 2 4 3 3 5 2 4" xfId="12294"/>
    <cellStyle name="Normálna 2 4 3 3 5 2 4 2" xfId="36060"/>
    <cellStyle name="Normálna 2 4 3 3 5 2 5" xfId="36055"/>
    <cellStyle name="Normálna 2 4 3 3 5 3" xfId="12295"/>
    <cellStyle name="Normálna 2 4 3 3 5 3 2" xfId="12296"/>
    <cellStyle name="Normálna 2 4 3 3 5 3 2 2" xfId="36062"/>
    <cellStyle name="Normálna 2 4 3 3 5 3 3" xfId="12297"/>
    <cellStyle name="Normálna 2 4 3 3 5 3 3 2" xfId="36063"/>
    <cellStyle name="Normálna 2 4 3 3 5 3 4" xfId="36061"/>
    <cellStyle name="Normálna 2 4 3 3 5 4" xfId="12298"/>
    <cellStyle name="Normálna 2 4 3 3 5 4 2" xfId="36064"/>
    <cellStyle name="Normálna 2 4 3 3 5 5" xfId="12299"/>
    <cellStyle name="Normálna 2 4 3 3 5 5 2" xfId="36065"/>
    <cellStyle name="Normálna 2 4 3 3 5 6" xfId="36054"/>
    <cellStyle name="Normálna 2 4 3 3 6" xfId="12300"/>
    <cellStyle name="Normálna 2 4 3 3 6 2" xfId="12301"/>
    <cellStyle name="Normálna 2 4 3 3 6 2 2" xfId="12302"/>
    <cellStyle name="Normálna 2 4 3 3 6 2 2 2" xfId="36068"/>
    <cellStyle name="Normálna 2 4 3 3 6 2 3" xfId="12303"/>
    <cellStyle name="Normálna 2 4 3 3 6 2 3 2" xfId="36069"/>
    <cellStyle name="Normálna 2 4 3 3 6 2 4" xfId="36067"/>
    <cellStyle name="Normálna 2 4 3 3 6 3" xfId="12304"/>
    <cellStyle name="Normálna 2 4 3 3 6 3 2" xfId="36070"/>
    <cellStyle name="Normálna 2 4 3 3 6 4" xfId="12305"/>
    <cellStyle name="Normálna 2 4 3 3 6 4 2" xfId="36071"/>
    <cellStyle name="Normálna 2 4 3 3 6 5" xfId="36066"/>
    <cellStyle name="Normálna 2 4 3 3 7" xfId="12306"/>
    <cellStyle name="Normálna 2 4 3 3 7 2" xfId="12307"/>
    <cellStyle name="Normálna 2 4 3 3 7 2 2" xfId="12308"/>
    <cellStyle name="Normálna 2 4 3 3 7 2 2 2" xfId="36074"/>
    <cellStyle name="Normálna 2 4 3 3 7 2 3" xfId="12309"/>
    <cellStyle name="Normálna 2 4 3 3 7 2 3 2" xfId="36075"/>
    <cellStyle name="Normálna 2 4 3 3 7 2 4" xfId="36073"/>
    <cellStyle name="Normálna 2 4 3 3 7 3" xfId="12310"/>
    <cellStyle name="Normálna 2 4 3 3 7 3 2" xfId="36076"/>
    <cellStyle name="Normálna 2 4 3 3 7 4" xfId="12311"/>
    <cellStyle name="Normálna 2 4 3 3 7 4 2" xfId="36077"/>
    <cellStyle name="Normálna 2 4 3 3 7 5" xfId="36072"/>
    <cellStyle name="Normálna 2 4 3 3 8" xfId="12312"/>
    <cellStyle name="Normálna 2 4 3 3 8 2" xfId="12313"/>
    <cellStyle name="Normálna 2 4 3 3 8 2 2" xfId="36079"/>
    <cellStyle name="Normálna 2 4 3 3 8 3" xfId="12314"/>
    <cellStyle name="Normálna 2 4 3 3 8 3 2" xfId="36080"/>
    <cellStyle name="Normálna 2 4 3 3 8 4" xfId="36078"/>
    <cellStyle name="Normálna 2 4 3 3 9" xfId="12315"/>
    <cellStyle name="Normálna 2 4 3 3 9 2" xfId="36081"/>
    <cellStyle name="Normálna 2 4 3 4" xfId="12316"/>
    <cellStyle name="Normálna 2 4 3 4 10" xfId="12317"/>
    <cellStyle name="Normálna 2 4 3 4 10 2" xfId="36083"/>
    <cellStyle name="Normálna 2 4 3 4 11" xfId="36082"/>
    <cellStyle name="Normálna 2 4 3 4 2" xfId="12318"/>
    <cellStyle name="Normálna 2 4 3 4 2 10" xfId="36084"/>
    <cellStyle name="Normálna 2 4 3 4 2 2" xfId="12319"/>
    <cellStyle name="Normálna 2 4 3 4 2 2 2" xfId="12320"/>
    <cellStyle name="Normálna 2 4 3 4 2 2 2 2" xfId="12321"/>
    <cellStyle name="Normálna 2 4 3 4 2 2 2 2 2" xfId="12322"/>
    <cellStyle name="Normálna 2 4 3 4 2 2 2 2 2 2" xfId="12323"/>
    <cellStyle name="Normálna 2 4 3 4 2 2 2 2 2 2 2" xfId="12324"/>
    <cellStyle name="Normálna 2 4 3 4 2 2 2 2 2 2 2 2" xfId="36090"/>
    <cellStyle name="Normálna 2 4 3 4 2 2 2 2 2 2 3" xfId="12325"/>
    <cellStyle name="Normálna 2 4 3 4 2 2 2 2 2 2 3 2" xfId="36091"/>
    <cellStyle name="Normálna 2 4 3 4 2 2 2 2 2 2 4" xfId="36089"/>
    <cellStyle name="Normálna 2 4 3 4 2 2 2 2 2 3" xfId="12326"/>
    <cellStyle name="Normálna 2 4 3 4 2 2 2 2 2 3 2" xfId="36092"/>
    <cellStyle name="Normálna 2 4 3 4 2 2 2 2 2 4" xfId="12327"/>
    <cellStyle name="Normálna 2 4 3 4 2 2 2 2 2 4 2" xfId="36093"/>
    <cellStyle name="Normálna 2 4 3 4 2 2 2 2 2 5" xfId="36088"/>
    <cellStyle name="Normálna 2 4 3 4 2 2 2 2 3" xfId="12328"/>
    <cellStyle name="Normálna 2 4 3 4 2 2 2 2 3 2" xfId="12329"/>
    <cellStyle name="Normálna 2 4 3 4 2 2 2 2 3 2 2" xfId="36095"/>
    <cellStyle name="Normálna 2 4 3 4 2 2 2 2 3 3" xfId="12330"/>
    <cellStyle name="Normálna 2 4 3 4 2 2 2 2 3 3 2" xfId="36096"/>
    <cellStyle name="Normálna 2 4 3 4 2 2 2 2 3 4" xfId="36094"/>
    <cellStyle name="Normálna 2 4 3 4 2 2 2 2 4" xfId="12331"/>
    <cellStyle name="Normálna 2 4 3 4 2 2 2 2 4 2" xfId="36097"/>
    <cellStyle name="Normálna 2 4 3 4 2 2 2 2 5" xfId="12332"/>
    <cellStyle name="Normálna 2 4 3 4 2 2 2 2 5 2" xfId="36098"/>
    <cellStyle name="Normálna 2 4 3 4 2 2 2 2 6" xfId="36087"/>
    <cellStyle name="Normálna 2 4 3 4 2 2 2 3" xfId="12333"/>
    <cellStyle name="Normálna 2 4 3 4 2 2 2 3 2" xfId="12334"/>
    <cellStyle name="Normálna 2 4 3 4 2 2 2 3 2 2" xfId="12335"/>
    <cellStyle name="Normálna 2 4 3 4 2 2 2 3 2 2 2" xfId="36101"/>
    <cellStyle name="Normálna 2 4 3 4 2 2 2 3 2 3" xfId="12336"/>
    <cellStyle name="Normálna 2 4 3 4 2 2 2 3 2 3 2" xfId="36102"/>
    <cellStyle name="Normálna 2 4 3 4 2 2 2 3 2 4" xfId="36100"/>
    <cellStyle name="Normálna 2 4 3 4 2 2 2 3 3" xfId="12337"/>
    <cellStyle name="Normálna 2 4 3 4 2 2 2 3 3 2" xfId="36103"/>
    <cellStyle name="Normálna 2 4 3 4 2 2 2 3 4" xfId="12338"/>
    <cellStyle name="Normálna 2 4 3 4 2 2 2 3 4 2" xfId="36104"/>
    <cellStyle name="Normálna 2 4 3 4 2 2 2 3 5" xfId="36099"/>
    <cellStyle name="Normálna 2 4 3 4 2 2 2 4" xfId="12339"/>
    <cellStyle name="Normálna 2 4 3 4 2 2 2 4 2" xfId="12340"/>
    <cellStyle name="Normálna 2 4 3 4 2 2 2 4 2 2" xfId="12341"/>
    <cellStyle name="Normálna 2 4 3 4 2 2 2 4 2 2 2" xfId="36107"/>
    <cellStyle name="Normálna 2 4 3 4 2 2 2 4 2 3" xfId="12342"/>
    <cellStyle name="Normálna 2 4 3 4 2 2 2 4 2 3 2" xfId="36108"/>
    <cellStyle name="Normálna 2 4 3 4 2 2 2 4 2 4" xfId="36106"/>
    <cellStyle name="Normálna 2 4 3 4 2 2 2 4 3" xfId="12343"/>
    <cellStyle name="Normálna 2 4 3 4 2 2 2 4 3 2" xfId="36109"/>
    <cellStyle name="Normálna 2 4 3 4 2 2 2 4 4" xfId="12344"/>
    <cellStyle name="Normálna 2 4 3 4 2 2 2 4 4 2" xfId="36110"/>
    <cellStyle name="Normálna 2 4 3 4 2 2 2 4 5" xfId="36105"/>
    <cellStyle name="Normálna 2 4 3 4 2 2 2 5" xfId="12345"/>
    <cellStyle name="Normálna 2 4 3 4 2 2 2 5 2" xfId="12346"/>
    <cellStyle name="Normálna 2 4 3 4 2 2 2 5 2 2" xfId="36112"/>
    <cellStyle name="Normálna 2 4 3 4 2 2 2 5 3" xfId="12347"/>
    <cellStyle name="Normálna 2 4 3 4 2 2 2 5 3 2" xfId="36113"/>
    <cellStyle name="Normálna 2 4 3 4 2 2 2 5 4" xfId="36111"/>
    <cellStyle name="Normálna 2 4 3 4 2 2 2 6" xfId="12348"/>
    <cellStyle name="Normálna 2 4 3 4 2 2 2 6 2" xfId="36114"/>
    <cellStyle name="Normálna 2 4 3 4 2 2 2 7" xfId="12349"/>
    <cellStyle name="Normálna 2 4 3 4 2 2 2 7 2" xfId="36115"/>
    <cellStyle name="Normálna 2 4 3 4 2 2 2 8" xfId="36086"/>
    <cellStyle name="Normálna 2 4 3 4 2 2 3" xfId="12350"/>
    <cellStyle name="Normálna 2 4 3 4 2 2 3 2" xfId="12351"/>
    <cellStyle name="Normálna 2 4 3 4 2 2 3 2 2" xfId="12352"/>
    <cellStyle name="Normálna 2 4 3 4 2 2 3 2 2 2" xfId="12353"/>
    <cellStyle name="Normálna 2 4 3 4 2 2 3 2 2 2 2" xfId="36119"/>
    <cellStyle name="Normálna 2 4 3 4 2 2 3 2 2 3" xfId="12354"/>
    <cellStyle name="Normálna 2 4 3 4 2 2 3 2 2 3 2" xfId="36120"/>
    <cellStyle name="Normálna 2 4 3 4 2 2 3 2 2 4" xfId="36118"/>
    <cellStyle name="Normálna 2 4 3 4 2 2 3 2 3" xfId="12355"/>
    <cellStyle name="Normálna 2 4 3 4 2 2 3 2 3 2" xfId="36121"/>
    <cellStyle name="Normálna 2 4 3 4 2 2 3 2 4" xfId="12356"/>
    <cellStyle name="Normálna 2 4 3 4 2 2 3 2 4 2" xfId="36122"/>
    <cellStyle name="Normálna 2 4 3 4 2 2 3 2 5" xfId="36117"/>
    <cellStyle name="Normálna 2 4 3 4 2 2 3 3" xfId="12357"/>
    <cellStyle name="Normálna 2 4 3 4 2 2 3 3 2" xfId="12358"/>
    <cellStyle name="Normálna 2 4 3 4 2 2 3 3 2 2" xfId="36124"/>
    <cellStyle name="Normálna 2 4 3 4 2 2 3 3 3" xfId="12359"/>
    <cellStyle name="Normálna 2 4 3 4 2 2 3 3 3 2" xfId="36125"/>
    <cellStyle name="Normálna 2 4 3 4 2 2 3 3 4" xfId="36123"/>
    <cellStyle name="Normálna 2 4 3 4 2 2 3 4" xfId="12360"/>
    <cellStyle name="Normálna 2 4 3 4 2 2 3 4 2" xfId="36126"/>
    <cellStyle name="Normálna 2 4 3 4 2 2 3 5" xfId="12361"/>
    <cellStyle name="Normálna 2 4 3 4 2 2 3 5 2" xfId="36127"/>
    <cellStyle name="Normálna 2 4 3 4 2 2 3 6" xfId="36116"/>
    <cellStyle name="Normálna 2 4 3 4 2 2 4" xfId="12362"/>
    <cellStyle name="Normálna 2 4 3 4 2 2 4 2" xfId="12363"/>
    <cellStyle name="Normálna 2 4 3 4 2 2 4 2 2" xfId="12364"/>
    <cellStyle name="Normálna 2 4 3 4 2 2 4 2 2 2" xfId="36130"/>
    <cellStyle name="Normálna 2 4 3 4 2 2 4 2 3" xfId="12365"/>
    <cellStyle name="Normálna 2 4 3 4 2 2 4 2 3 2" xfId="36131"/>
    <cellStyle name="Normálna 2 4 3 4 2 2 4 2 4" xfId="36129"/>
    <cellStyle name="Normálna 2 4 3 4 2 2 4 3" xfId="12366"/>
    <cellStyle name="Normálna 2 4 3 4 2 2 4 3 2" xfId="36132"/>
    <cellStyle name="Normálna 2 4 3 4 2 2 4 4" xfId="12367"/>
    <cellStyle name="Normálna 2 4 3 4 2 2 4 4 2" xfId="36133"/>
    <cellStyle name="Normálna 2 4 3 4 2 2 4 5" xfId="36128"/>
    <cellStyle name="Normálna 2 4 3 4 2 2 5" xfId="12368"/>
    <cellStyle name="Normálna 2 4 3 4 2 2 5 2" xfId="12369"/>
    <cellStyle name="Normálna 2 4 3 4 2 2 5 2 2" xfId="12370"/>
    <cellStyle name="Normálna 2 4 3 4 2 2 5 2 2 2" xfId="36136"/>
    <cellStyle name="Normálna 2 4 3 4 2 2 5 2 3" xfId="12371"/>
    <cellStyle name="Normálna 2 4 3 4 2 2 5 2 3 2" xfId="36137"/>
    <cellStyle name="Normálna 2 4 3 4 2 2 5 2 4" xfId="36135"/>
    <cellStyle name="Normálna 2 4 3 4 2 2 5 3" xfId="12372"/>
    <cellStyle name="Normálna 2 4 3 4 2 2 5 3 2" xfId="36138"/>
    <cellStyle name="Normálna 2 4 3 4 2 2 5 4" xfId="12373"/>
    <cellStyle name="Normálna 2 4 3 4 2 2 5 4 2" xfId="36139"/>
    <cellStyle name="Normálna 2 4 3 4 2 2 5 5" xfId="36134"/>
    <cellStyle name="Normálna 2 4 3 4 2 2 6" xfId="12374"/>
    <cellStyle name="Normálna 2 4 3 4 2 2 6 2" xfId="12375"/>
    <cellStyle name="Normálna 2 4 3 4 2 2 6 2 2" xfId="36141"/>
    <cellStyle name="Normálna 2 4 3 4 2 2 6 3" xfId="12376"/>
    <cellStyle name="Normálna 2 4 3 4 2 2 6 3 2" xfId="36142"/>
    <cellStyle name="Normálna 2 4 3 4 2 2 6 4" xfId="36140"/>
    <cellStyle name="Normálna 2 4 3 4 2 2 7" xfId="12377"/>
    <cellStyle name="Normálna 2 4 3 4 2 2 7 2" xfId="36143"/>
    <cellStyle name="Normálna 2 4 3 4 2 2 8" xfId="12378"/>
    <cellStyle name="Normálna 2 4 3 4 2 2 8 2" xfId="36144"/>
    <cellStyle name="Normálna 2 4 3 4 2 2 9" xfId="36085"/>
    <cellStyle name="Normálna 2 4 3 4 2 3" xfId="12379"/>
    <cellStyle name="Normálna 2 4 3 4 2 3 2" xfId="12380"/>
    <cellStyle name="Normálna 2 4 3 4 2 3 2 2" xfId="12381"/>
    <cellStyle name="Normálna 2 4 3 4 2 3 2 2 2" xfId="12382"/>
    <cellStyle name="Normálna 2 4 3 4 2 3 2 2 2 2" xfId="12383"/>
    <cellStyle name="Normálna 2 4 3 4 2 3 2 2 2 2 2" xfId="36149"/>
    <cellStyle name="Normálna 2 4 3 4 2 3 2 2 2 3" xfId="12384"/>
    <cellStyle name="Normálna 2 4 3 4 2 3 2 2 2 3 2" xfId="36150"/>
    <cellStyle name="Normálna 2 4 3 4 2 3 2 2 2 4" xfId="36148"/>
    <cellStyle name="Normálna 2 4 3 4 2 3 2 2 3" xfId="12385"/>
    <cellStyle name="Normálna 2 4 3 4 2 3 2 2 3 2" xfId="36151"/>
    <cellStyle name="Normálna 2 4 3 4 2 3 2 2 4" xfId="12386"/>
    <cellStyle name="Normálna 2 4 3 4 2 3 2 2 4 2" xfId="36152"/>
    <cellStyle name="Normálna 2 4 3 4 2 3 2 2 5" xfId="36147"/>
    <cellStyle name="Normálna 2 4 3 4 2 3 2 3" xfId="12387"/>
    <cellStyle name="Normálna 2 4 3 4 2 3 2 3 2" xfId="12388"/>
    <cellStyle name="Normálna 2 4 3 4 2 3 2 3 2 2" xfId="36154"/>
    <cellStyle name="Normálna 2 4 3 4 2 3 2 3 3" xfId="12389"/>
    <cellStyle name="Normálna 2 4 3 4 2 3 2 3 3 2" xfId="36155"/>
    <cellStyle name="Normálna 2 4 3 4 2 3 2 3 4" xfId="36153"/>
    <cellStyle name="Normálna 2 4 3 4 2 3 2 4" xfId="12390"/>
    <cellStyle name="Normálna 2 4 3 4 2 3 2 4 2" xfId="36156"/>
    <cellStyle name="Normálna 2 4 3 4 2 3 2 5" xfId="12391"/>
    <cellStyle name="Normálna 2 4 3 4 2 3 2 5 2" xfId="36157"/>
    <cellStyle name="Normálna 2 4 3 4 2 3 2 6" xfId="36146"/>
    <cellStyle name="Normálna 2 4 3 4 2 3 3" xfId="12392"/>
    <cellStyle name="Normálna 2 4 3 4 2 3 3 2" xfId="12393"/>
    <cellStyle name="Normálna 2 4 3 4 2 3 3 2 2" xfId="12394"/>
    <cellStyle name="Normálna 2 4 3 4 2 3 3 2 2 2" xfId="36160"/>
    <cellStyle name="Normálna 2 4 3 4 2 3 3 2 3" xfId="12395"/>
    <cellStyle name="Normálna 2 4 3 4 2 3 3 2 3 2" xfId="36161"/>
    <cellStyle name="Normálna 2 4 3 4 2 3 3 2 4" xfId="36159"/>
    <cellStyle name="Normálna 2 4 3 4 2 3 3 3" xfId="12396"/>
    <cellStyle name="Normálna 2 4 3 4 2 3 3 3 2" xfId="36162"/>
    <cellStyle name="Normálna 2 4 3 4 2 3 3 4" xfId="12397"/>
    <cellStyle name="Normálna 2 4 3 4 2 3 3 4 2" xfId="36163"/>
    <cellStyle name="Normálna 2 4 3 4 2 3 3 5" xfId="36158"/>
    <cellStyle name="Normálna 2 4 3 4 2 3 4" xfId="12398"/>
    <cellStyle name="Normálna 2 4 3 4 2 3 4 2" xfId="12399"/>
    <cellStyle name="Normálna 2 4 3 4 2 3 4 2 2" xfId="12400"/>
    <cellStyle name="Normálna 2 4 3 4 2 3 4 2 2 2" xfId="36166"/>
    <cellStyle name="Normálna 2 4 3 4 2 3 4 2 3" xfId="12401"/>
    <cellStyle name="Normálna 2 4 3 4 2 3 4 2 3 2" xfId="36167"/>
    <cellStyle name="Normálna 2 4 3 4 2 3 4 2 4" xfId="36165"/>
    <cellStyle name="Normálna 2 4 3 4 2 3 4 3" xfId="12402"/>
    <cellStyle name="Normálna 2 4 3 4 2 3 4 3 2" xfId="36168"/>
    <cellStyle name="Normálna 2 4 3 4 2 3 4 4" xfId="12403"/>
    <cellStyle name="Normálna 2 4 3 4 2 3 4 4 2" xfId="36169"/>
    <cellStyle name="Normálna 2 4 3 4 2 3 4 5" xfId="36164"/>
    <cellStyle name="Normálna 2 4 3 4 2 3 5" xfId="12404"/>
    <cellStyle name="Normálna 2 4 3 4 2 3 5 2" xfId="12405"/>
    <cellStyle name="Normálna 2 4 3 4 2 3 5 2 2" xfId="36171"/>
    <cellStyle name="Normálna 2 4 3 4 2 3 5 3" xfId="12406"/>
    <cellStyle name="Normálna 2 4 3 4 2 3 5 3 2" xfId="36172"/>
    <cellStyle name="Normálna 2 4 3 4 2 3 5 4" xfId="36170"/>
    <cellStyle name="Normálna 2 4 3 4 2 3 6" xfId="12407"/>
    <cellStyle name="Normálna 2 4 3 4 2 3 6 2" xfId="36173"/>
    <cellStyle name="Normálna 2 4 3 4 2 3 7" xfId="12408"/>
    <cellStyle name="Normálna 2 4 3 4 2 3 7 2" xfId="36174"/>
    <cellStyle name="Normálna 2 4 3 4 2 3 8" xfId="36145"/>
    <cellStyle name="Normálna 2 4 3 4 2 4" xfId="12409"/>
    <cellStyle name="Normálna 2 4 3 4 2 4 2" xfId="12410"/>
    <cellStyle name="Normálna 2 4 3 4 2 4 2 2" xfId="12411"/>
    <cellStyle name="Normálna 2 4 3 4 2 4 2 2 2" xfId="12412"/>
    <cellStyle name="Normálna 2 4 3 4 2 4 2 2 2 2" xfId="36178"/>
    <cellStyle name="Normálna 2 4 3 4 2 4 2 2 3" xfId="12413"/>
    <cellStyle name="Normálna 2 4 3 4 2 4 2 2 3 2" xfId="36179"/>
    <cellStyle name="Normálna 2 4 3 4 2 4 2 2 4" xfId="36177"/>
    <cellStyle name="Normálna 2 4 3 4 2 4 2 3" xfId="12414"/>
    <cellStyle name="Normálna 2 4 3 4 2 4 2 3 2" xfId="36180"/>
    <cellStyle name="Normálna 2 4 3 4 2 4 2 4" xfId="12415"/>
    <cellStyle name="Normálna 2 4 3 4 2 4 2 4 2" xfId="36181"/>
    <cellStyle name="Normálna 2 4 3 4 2 4 2 5" xfId="36176"/>
    <cellStyle name="Normálna 2 4 3 4 2 4 3" xfId="12416"/>
    <cellStyle name="Normálna 2 4 3 4 2 4 3 2" xfId="12417"/>
    <cellStyle name="Normálna 2 4 3 4 2 4 3 2 2" xfId="36183"/>
    <cellStyle name="Normálna 2 4 3 4 2 4 3 3" xfId="12418"/>
    <cellStyle name="Normálna 2 4 3 4 2 4 3 3 2" xfId="36184"/>
    <cellStyle name="Normálna 2 4 3 4 2 4 3 4" xfId="36182"/>
    <cellStyle name="Normálna 2 4 3 4 2 4 4" xfId="12419"/>
    <cellStyle name="Normálna 2 4 3 4 2 4 4 2" xfId="36185"/>
    <cellStyle name="Normálna 2 4 3 4 2 4 5" xfId="12420"/>
    <cellStyle name="Normálna 2 4 3 4 2 4 5 2" xfId="36186"/>
    <cellStyle name="Normálna 2 4 3 4 2 4 6" xfId="36175"/>
    <cellStyle name="Normálna 2 4 3 4 2 5" xfId="12421"/>
    <cellStyle name="Normálna 2 4 3 4 2 5 2" xfId="12422"/>
    <cellStyle name="Normálna 2 4 3 4 2 5 2 2" xfId="12423"/>
    <cellStyle name="Normálna 2 4 3 4 2 5 2 2 2" xfId="36189"/>
    <cellStyle name="Normálna 2 4 3 4 2 5 2 3" xfId="12424"/>
    <cellStyle name="Normálna 2 4 3 4 2 5 2 3 2" xfId="36190"/>
    <cellStyle name="Normálna 2 4 3 4 2 5 2 4" xfId="36188"/>
    <cellStyle name="Normálna 2 4 3 4 2 5 3" xfId="12425"/>
    <cellStyle name="Normálna 2 4 3 4 2 5 3 2" xfId="36191"/>
    <cellStyle name="Normálna 2 4 3 4 2 5 4" xfId="12426"/>
    <cellStyle name="Normálna 2 4 3 4 2 5 4 2" xfId="36192"/>
    <cellStyle name="Normálna 2 4 3 4 2 5 5" xfId="36187"/>
    <cellStyle name="Normálna 2 4 3 4 2 6" xfId="12427"/>
    <cellStyle name="Normálna 2 4 3 4 2 6 2" xfId="12428"/>
    <cellStyle name="Normálna 2 4 3 4 2 6 2 2" xfId="12429"/>
    <cellStyle name="Normálna 2 4 3 4 2 6 2 2 2" xfId="36195"/>
    <cellStyle name="Normálna 2 4 3 4 2 6 2 3" xfId="12430"/>
    <cellStyle name="Normálna 2 4 3 4 2 6 2 3 2" xfId="36196"/>
    <cellStyle name="Normálna 2 4 3 4 2 6 2 4" xfId="36194"/>
    <cellStyle name="Normálna 2 4 3 4 2 6 3" xfId="12431"/>
    <cellStyle name="Normálna 2 4 3 4 2 6 3 2" xfId="36197"/>
    <cellStyle name="Normálna 2 4 3 4 2 6 4" xfId="12432"/>
    <cellStyle name="Normálna 2 4 3 4 2 6 4 2" xfId="36198"/>
    <cellStyle name="Normálna 2 4 3 4 2 6 5" xfId="36193"/>
    <cellStyle name="Normálna 2 4 3 4 2 7" xfId="12433"/>
    <cellStyle name="Normálna 2 4 3 4 2 7 2" xfId="12434"/>
    <cellStyle name="Normálna 2 4 3 4 2 7 2 2" xfId="36200"/>
    <cellStyle name="Normálna 2 4 3 4 2 7 3" xfId="12435"/>
    <cellStyle name="Normálna 2 4 3 4 2 7 3 2" xfId="36201"/>
    <cellStyle name="Normálna 2 4 3 4 2 7 4" xfId="36199"/>
    <cellStyle name="Normálna 2 4 3 4 2 8" xfId="12436"/>
    <cellStyle name="Normálna 2 4 3 4 2 8 2" xfId="36202"/>
    <cellStyle name="Normálna 2 4 3 4 2 9" xfId="12437"/>
    <cellStyle name="Normálna 2 4 3 4 2 9 2" xfId="36203"/>
    <cellStyle name="Normálna 2 4 3 4 3" xfId="12438"/>
    <cellStyle name="Normálna 2 4 3 4 3 2" xfId="12439"/>
    <cellStyle name="Normálna 2 4 3 4 3 2 2" xfId="12440"/>
    <cellStyle name="Normálna 2 4 3 4 3 2 2 2" xfId="12441"/>
    <cellStyle name="Normálna 2 4 3 4 3 2 2 2 2" xfId="12442"/>
    <cellStyle name="Normálna 2 4 3 4 3 2 2 2 2 2" xfId="12443"/>
    <cellStyle name="Normálna 2 4 3 4 3 2 2 2 2 2 2" xfId="36209"/>
    <cellStyle name="Normálna 2 4 3 4 3 2 2 2 2 3" xfId="12444"/>
    <cellStyle name="Normálna 2 4 3 4 3 2 2 2 2 3 2" xfId="36210"/>
    <cellStyle name="Normálna 2 4 3 4 3 2 2 2 2 4" xfId="36208"/>
    <cellStyle name="Normálna 2 4 3 4 3 2 2 2 3" xfId="12445"/>
    <cellStyle name="Normálna 2 4 3 4 3 2 2 2 3 2" xfId="36211"/>
    <cellStyle name="Normálna 2 4 3 4 3 2 2 2 4" xfId="12446"/>
    <cellStyle name="Normálna 2 4 3 4 3 2 2 2 4 2" xfId="36212"/>
    <cellStyle name="Normálna 2 4 3 4 3 2 2 2 5" xfId="36207"/>
    <cellStyle name="Normálna 2 4 3 4 3 2 2 3" xfId="12447"/>
    <cellStyle name="Normálna 2 4 3 4 3 2 2 3 2" xfId="12448"/>
    <cellStyle name="Normálna 2 4 3 4 3 2 2 3 2 2" xfId="36214"/>
    <cellStyle name="Normálna 2 4 3 4 3 2 2 3 3" xfId="12449"/>
    <cellStyle name="Normálna 2 4 3 4 3 2 2 3 3 2" xfId="36215"/>
    <cellStyle name="Normálna 2 4 3 4 3 2 2 3 4" xfId="36213"/>
    <cellStyle name="Normálna 2 4 3 4 3 2 2 4" xfId="12450"/>
    <cellStyle name="Normálna 2 4 3 4 3 2 2 4 2" xfId="36216"/>
    <cellStyle name="Normálna 2 4 3 4 3 2 2 5" xfId="12451"/>
    <cellStyle name="Normálna 2 4 3 4 3 2 2 5 2" xfId="36217"/>
    <cellStyle name="Normálna 2 4 3 4 3 2 2 6" xfId="36206"/>
    <cellStyle name="Normálna 2 4 3 4 3 2 3" xfId="12452"/>
    <cellStyle name="Normálna 2 4 3 4 3 2 3 2" xfId="12453"/>
    <cellStyle name="Normálna 2 4 3 4 3 2 3 2 2" xfId="12454"/>
    <cellStyle name="Normálna 2 4 3 4 3 2 3 2 2 2" xfId="36220"/>
    <cellStyle name="Normálna 2 4 3 4 3 2 3 2 3" xfId="12455"/>
    <cellStyle name="Normálna 2 4 3 4 3 2 3 2 3 2" xfId="36221"/>
    <cellStyle name="Normálna 2 4 3 4 3 2 3 2 4" xfId="36219"/>
    <cellStyle name="Normálna 2 4 3 4 3 2 3 3" xfId="12456"/>
    <cellStyle name="Normálna 2 4 3 4 3 2 3 3 2" xfId="36222"/>
    <cellStyle name="Normálna 2 4 3 4 3 2 3 4" xfId="12457"/>
    <cellStyle name="Normálna 2 4 3 4 3 2 3 4 2" xfId="36223"/>
    <cellStyle name="Normálna 2 4 3 4 3 2 3 5" xfId="36218"/>
    <cellStyle name="Normálna 2 4 3 4 3 2 4" xfId="12458"/>
    <cellStyle name="Normálna 2 4 3 4 3 2 4 2" xfId="12459"/>
    <cellStyle name="Normálna 2 4 3 4 3 2 4 2 2" xfId="12460"/>
    <cellStyle name="Normálna 2 4 3 4 3 2 4 2 2 2" xfId="36226"/>
    <cellStyle name="Normálna 2 4 3 4 3 2 4 2 3" xfId="12461"/>
    <cellStyle name="Normálna 2 4 3 4 3 2 4 2 3 2" xfId="36227"/>
    <cellStyle name="Normálna 2 4 3 4 3 2 4 2 4" xfId="36225"/>
    <cellStyle name="Normálna 2 4 3 4 3 2 4 3" xfId="12462"/>
    <cellStyle name="Normálna 2 4 3 4 3 2 4 3 2" xfId="36228"/>
    <cellStyle name="Normálna 2 4 3 4 3 2 4 4" xfId="12463"/>
    <cellStyle name="Normálna 2 4 3 4 3 2 4 4 2" xfId="36229"/>
    <cellStyle name="Normálna 2 4 3 4 3 2 4 5" xfId="36224"/>
    <cellStyle name="Normálna 2 4 3 4 3 2 5" xfId="12464"/>
    <cellStyle name="Normálna 2 4 3 4 3 2 5 2" xfId="12465"/>
    <cellStyle name="Normálna 2 4 3 4 3 2 5 2 2" xfId="36231"/>
    <cellStyle name="Normálna 2 4 3 4 3 2 5 3" xfId="12466"/>
    <cellStyle name="Normálna 2 4 3 4 3 2 5 3 2" xfId="36232"/>
    <cellStyle name="Normálna 2 4 3 4 3 2 5 4" xfId="36230"/>
    <cellStyle name="Normálna 2 4 3 4 3 2 6" xfId="12467"/>
    <cellStyle name="Normálna 2 4 3 4 3 2 6 2" xfId="36233"/>
    <cellStyle name="Normálna 2 4 3 4 3 2 7" xfId="12468"/>
    <cellStyle name="Normálna 2 4 3 4 3 2 7 2" xfId="36234"/>
    <cellStyle name="Normálna 2 4 3 4 3 2 8" xfId="36205"/>
    <cellStyle name="Normálna 2 4 3 4 3 3" xfId="12469"/>
    <cellStyle name="Normálna 2 4 3 4 3 3 2" xfId="12470"/>
    <cellStyle name="Normálna 2 4 3 4 3 3 2 2" xfId="12471"/>
    <cellStyle name="Normálna 2 4 3 4 3 3 2 2 2" xfId="12472"/>
    <cellStyle name="Normálna 2 4 3 4 3 3 2 2 2 2" xfId="36238"/>
    <cellStyle name="Normálna 2 4 3 4 3 3 2 2 3" xfId="12473"/>
    <cellStyle name="Normálna 2 4 3 4 3 3 2 2 3 2" xfId="36239"/>
    <cellStyle name="Normálna 2 4 3 4 3 3 2 2 4" xfId="36237"/>
    <cellStyle name="Normálna 2 4 3 4 3 3 2 3" xfId="12474"/>
    <cellStyle name="Normálna 2 4 3 4 3 3 2 3 2" xfId="36240"/>
    <cellStyle name="Normálna 2 4 3 4 3 3 2 4" xfId="12475"/>
    <cellStyle name="Normálna 2 4 3 4 3 3 2 4 2" xfId="36241"/>
    <cellStyle name="Normálna 2 4 3 4 3 3 2 5" xfId="36236"/>
    <cellStyle name="Normálna 2 4 3 4 3 3 3" xfId="12476"/>
    <cellStyle name="Normálna 2 4 3 4 3 3 3 2" xfId="12477"/>
    <cellStyle name="Normálna 2 4 3 4 3 3 3 2 2" xfId="36243"/>
    <cellStyle name="Normálna 2 4 3 4 3 3 3 3" xfId="12478"/>
    <cellStyle name="Normálna 2 4 3 4 3 3 3 3 2" xfId="36244"/>
    <cellStyle name="Normálna 2 4 3 4 3 3 3 4" xfId="36242"/>
    <cellStyle name="Normálna 2 4 3 4 3 3 4" xfId="12479"/>
    <cellStyle name="Normálna 2 4 3 4 3 3 4 2" xfId="36245"/>
    <cellStyle name="Normálna 2 4 3 4 3 3 5" xfId="12480"/>
    <cellStyle name="Normálna 2 4 3 4 3 3 5 2" xfId="36246"/>
    <cellStyle name="Normálna 2 4 3 4 3 3 6" xfId="36235"/>
    <cellStyle name="Normálna 2 4 3 4 3 4" xfId="12481"/>
    <cellStyle name="Normálna 2 4 3 4 3 4 2" xfId="12482"/>
    <cellStyle name="Normálna 2 4 3 4 3 4 2 2" xfId="12483"/>
    <cellStyle name="Normálna 2 4 3 4 3 4 2 2 2" xfId="36249"/>
    <cellStyle name="Normálna 2 4 3 4 3 4 2 3" xfId="12484"/>
    <cellStyle name="Normálna 2 4 3 4 3 4 2 3 2" xfId="36250"/>
    <cellStyle name="Normálna 2 4 3 4 3 4 2 4" xfId="36248"/>
    <cellStyle name="Normálna 2 4 3 4 3 4 3" xfId="12485"/>
    <cellStyle name="Normálna 2 4 3 4 3 4 3 2" xfId="36251"/>
    <cellStyle name="Normálna 2 4 3 4 3 4 4" xfId="12486"/>
    <cellStyle name="Normálna 2 4 3 4 3 4 4 2" xfId="36252"/>
    <cellStyle name="Normálna 2 4 3 4 3 4 5" xfId="36247"/>
    <cellStyle name="Normálna 2 4 3 4 3 5" xfId="12487"/>
    <cellStyle name="Normálna 2 4 3 4 3 5 2" xfId="12488"/>
    <cellStyle name="Normálna 2 4 3 4 3 5 2 2" xfId="12489"/>
    <cellStyle name="Normálna 2 4 3 4 3 5 2 2 2" xfId="36255"/>
    <cellStyle name="Normálna 2 4 3 4 3 5 2 3" xfId="12490"/>
    <cellStyle name="Normálna 2 4 3 4 3 5 2 3 2" xfId="36256"/>
    <cellStyle name="Normálna 2 4 3 4 3 5 2 4" xfId="36254"/>
    <cellStyle name="Normálna 2 4 3 4 3 5 3" xfId="12491"/>
    <cellStyle name="Normálna 2 4 3 4 3 5 3 2" xfId="36257"/>
    <cellStyle name="Normálna 2 4 3 4 3 5 4" xfId="12492"/>
    <cellStyle name="Normálna 2 4 3 4 3 5 4 2" xfId="36258"/>
    <cellStyle name="Normálna 2 4 3 4 3 5 5" xfId="36253"/>
    <cellStyle name="Normálna 2 4 3 4 3 6" xfId="12493"/>
    <cellStyle name="Normálna 2 4 3 4 3 6 2" xfId="12494"/>
    <cellStyle name="Normálna 2 4 3 4 3 6 2 2" xfId="36260"/>
    <cellStyle name="Normálna 2 4 3 4 3 6 3" xfId="12495"/>
    <cellStyle name="Normálna 2 4 3 4 3 6 3 2" xfId="36261"/>
    <cellStyle name="Normálna 2 4 3 4 3 6 4" xfId="36259"/>
    <cellStyle name="Normálna 2 4 3 4 3 7" xfId="12496"/>
    <cellStyle name="Normálna 2 4 3 4 3 7 2" xfId="36262"/>
    <cellStyle name="Normálna 2 4 3 4 3 8" xfId="12497"/>
    <cellStyle name="Normálna 2 4 3 4 3 8 2" xfId="36263"/>
    <cellStyle name="Normálna 2 4 3 4 3 9" xfId="36204"/>
    <cellStyle name="Normálna 2 4 3 4 4" xfId="12498"/>
    <cellStyle name="Normálna 2 4 3 4 4 2" xfId="12499"/>
    <cellStyle name="Normálna 2 4 3 4 4 2 2" xfId="12500"/>
    <cellStyle name="Normálna 2 4 3 4 4 2 2 2" xfId="12501"/>
    <cellStyle name="Normálna 2 4 3 4 4 2 2 2 2" xfId="12502"/>
    <cellStyle name="Normálna 2 4 3 4 4 2 2 2 2 2" xfId="36268"/>
    <cellStyle name="Normálna 2 4 3 4 4 2 2 2 3" xfId="12503"/>
    <cellStyle name="Normálna 2 4 3 4 4 2 2 2 3 2" xfId="36269"/>
    <cellStyle name="Normálna 2 4 3 4 4 2 2 2 4" xfId="36267"/>
    <cellStyle name="Normálna 2 4 3 4 4 2 2 3" xfId="12504"/>
    <cellStyle name="Normálna 2 4 3 4 4 2 2 3 2" xfId="36270"/>
    <cellStyle name="Normálna 2 4 3 4 4 2 2 4" xfId="12505"/>
    <cellStyle name="Normálna 2 4 3 4 4 2 2 4 2" xfId="36271"/>
    <cellStyle name="Normálna 2 4 3 4 4 2 2 5" xfId="36266"/>
    <cellStyle name="Normálna 2 4 3 4 4 2 3" xfId="12506"/>
    <cellStyle name="Normálna 2 4 3 4 4 2 3 2" xfId="12507"/>
    <cellStyle name="Normálna 2 4 3 4 4 2 3 2 2" xfId="36273"/>
    <cellStyle name="Normálna 2 4 3 4 4 2 3 3" xfId="12508"/>
    <cellStyle name="Normálna 2 4 3 4 4 2 3 3 2" xfId="36274"/>
    <cellStyle name="Normálna 2 4 3 4 4 2 3 4" xfId="36272"/>
    <cellStyle name="Normálna 2 4 3 4 4 2 4" xfId="12509"/>
    <cellStyle name="Normálna 2 4 3 4 4 2 4 2" xfId="36275"/>
    <cellStyle name="Normálna 2 4 3 4 4 2 5" xfId="12510"/>
    <cellStyle name="Normálna 2 4 3 4 4 2 5 2" xfId="36276"/>
    <cellStyle name="Normálna 2 4 3 4 4 2 6" xfId="36265"/>
    <cellStyle name="Normálna 2 4 3 4 4 3" xfId="12511"/>
    <cellStyle name="Normálna 2 4 3 4 4 3 2" xfId="12512"/>
    <cellStyle name="Normálna 2 4 3 4 4 3 2 2" xfId="12513"/>
    <cellStyle name="Normálna 2 4 3 4 4 3 2 2 2" xfId="36279"/>
    <cellStyle name="Normálna 2 4 3 4 4 3 2 3" xfId="12514"/>
    <cellStyle name="Normálna 2 4 3 4 4 3 2 3 2" xfId="36280"/>
    <cellStyle name="Normálna 2 4 3 4 4 3 2 4" xfId="36278"/>
    <cellStyle name="Normálna 2 4 3 4 4 3 3" xfId="12515"/>
    <cellStyle name="Normálna 2 4 3 4 4 3 3 2" xfId="36281"/>
    <cellStyle name="Normálna 2 4 3 4 4 3 4" xfId="12516"/>
    <cellStyle name="Normálna 2 4 3 4 4 3 4 2" xfId="36282"/>
    <cellStyle name="Normálna 2 4 3 4 4 3 5" xfId="36277"/>
    <cellStyle name="Normálna 2 4 3 4 4 4" xfId="12517"/>
    <cellStyle name="Normálna 2 4 3 4 4 4 2" xfId="12518"/>
    <cellStyle name="Normálna 2 4 3 4 4 4 2 2" xfId="12519"/>
    <cellStyle name="Normálna 2 4 3 4 4 4 2 2 2" xfId="36285"/>
    <cellStyle name="Normálna 2 4 3 4 4 4 2 3" xfId="12520"/>
    <cellStyle name="Normálna 2 4 3 4 4 4 2 3 2" xfId="36286"/>
    <cellStyle name="Normálna 2 4 3 4 4 4 2 4" xfId="36284"/>
    <cellStyle name="Normálna 2 4 3 4 4 4 3" xfId="12521"/>
    <cellStyle name="Normálna 2 4 3 4 4 4 3 2" xfId="36287"/>
    <cellStyle name="Normálna 2 4 3 4 4 4 4" xfId="12522"/>
    <cellStyle name="Normálna 2 4 3 4 4 4 4 2" xfId="36288"/>
    <cellStyle name="Normálna 2 4 3 4 4 4 5" xfId="36283"/>
    <cellStyle name="Normálna 2 4 3 4 4 5" xfId="12523"/>
    <cellStyle name="Normálna 2 4 3 4 4 5 2" xfId="12524"/>
    <cellStyle name="Normálna 2 4 3 4 4 5 2 2" xfId="36290"/>
    <cellStyle name="Normálna 2 4 3 4 4 5 3" xfId="12525"/>
    <cellStyle name="Normálna 2 4 3 4 4 5 3 2" xfId="36291"/>
    <cellStyle name="Normálna 2 4 3 4 4 5 4" xfId="36289"/>
    <cellStyle name="Normálna 2 4 3 4 4 6" xfId="12526"/>
    <cellStyle name="Normálna 2 4 3 4 4 6 2" xfId="36292"/>
    <cellStyle name="Normálna 2 4 3 4 4 7" xfId="12527"/>
    <cellStyle name="Normálna 2 4 3 4 4 7 2" xfId="36293"/>
    <cellStyle name="Normálna 2 4 3 4 4 8" xfId="36264"/>
    <cellStyle name="Normálna 2 4 3 4 5" xfId="12528"/>
    <cellStyle name="Normálna 2 4 3 4 5 2" xfId="12529"/>
    <cellStyle name="Normálna 2 4 3 4 5 2 2" xfId="12530"/>
    <cellStyle name="Normálna 2 4 3 4 5 2 2 2" xfId="12531"/>
    <cellStyle name="Normálna 2 4 3 4 5 2 2 2 2" xfId="36297"/>
    <cellStyle name="Normálna 2 4 3 4 5 2 2 3" xfId="12532"/>
    <cellStyle name="Normálna 2 4 3 4 5 2 2 3 2" xfId="36298"/>
    <cellStyle name="Normálna 2 4 3 4 5 2 2 4" xfId="36296"/>
    <cellStyle name="Normálna 2 4 3 4 5 2 3" xfId="12533"/>
    <cellStyle name="Normálna 2 4 3 4 5 2 3 2" xfId="36299"/>
    <cellStyle name="Normálna 2 4 3 4 5 2 4" xfId="12534"/>
    <cellStyle name="Normálna 2 4 3 4 5 2 4 2" xfId="36300"/>
    <cellStyle name="Normálna 2 4 3 4 5 2 5" xfId="36295"/>
    <cellStyle name="Normálna 2 4 3 4 5 3" xfId="12535"/>
    <cellStyle name="Normálna 2 4 3 4 5 3 2" xfId="12536"/>
    <cellStyle name="Normálna 2 4 3 4 5 3 2 2" xfId="36302"/>
    <cellStyle name="Normálna 2 4 3 4 5 3 3" xfId="12537"/>
    <cellStyle name="Normálna 2 4 3 4 5 3 3 2" xfId="36303"/>
    <cellStyle name="Normálna 2 4 3 4 5 3 4" xfId="36301"/>
    <cellStyle name="Normálna 2 4 3 4 5 4" xfId="12538"/>
    <cellStyle name="Normálna 2 4 3 4 5 4 2" xfId="36304"/>
    <cellStyle name="Normálna 2 4 3 4 5 5" xfId="12539"/>
    <cellStyle name="Normálna 2 4 3 4 5 5 2" xfId="36305"/>
    <cellStyle name="Normálna 2 4 3 4 5 6" xfId="36294"/>
    <cellStyle name="Normálna 2 4 3 4 6" xfId="12540"/>
    <cellStyle name="Normálna 2 4 3 4 6 2" xfId="12541"/>
    <cellStyle name="Normálna 2 4 3 4 6 2 2" xfId="12542"/>
    <cellStyle name="Normálna 2 4 3 4 6 2 2 2" xfId="36308"/>
    <cellStyle name="Normálna 2 4 3 4 6 2 3" xfId="12543"/>
    <cellStyle name="Normálna 2 4 3 4 6 2 3 2" xfId="36309"/>
    <cellStyle name="Normálna 2 4 3 4 6 2 4" xfId="36307"/>
    <cellStyle name="Normálna 2 4 3 4 6 3" xfId="12544"/>
    <cellStyle name="Normálna 2 4 3 4 6 3 2" xfId="36310"/>
    <cellStyle name="Normálna 2 4 3 4 6 4" xfId="12545"/>
    <cellStyle name="Normálna 2 4 3 4 6 4 2" xfId="36311"/>
    <cellStyle name="Normálna 2 4 3 4 6 5" xfId="36306"/>
    <cellStyle name="Normálna 2 4 3 4 7" xfId="12546"/>
    <cellStyle name="Normálna 2 4 3 4 7 2" xfId="12547"/>
    <cellStyle name="Normálna 2 4 3 4 7 2 2" xfId="12548"/>
    <cellStyle name="Normálna 2 4 3 4 7 2 2 2" xfId="36314"/>
    <cellStyle name="Normálna 2 4 3 4 7 2 3" xfId="12549"/>
    <cellStyle name="Normálna 2 4 3 4 7 2 3 2" xfId="36315"/>
    <cellStyle name="Normálna 2 4 3 4 7 2 4" xfId="36313"/>
    <cellStyle name="Normálna 2 4 3 4 7 3" xfId="12550"/>
    <cellStyle name="Normálna 2 4 3 4 7 3 2" xfId="36316"/>
    <cellStyle name="Normálna 2 4 3 4 7 4" xfId="12551"/>
    <cellStyle name="Normálna 2 4 3 4 7 4 2" xfId="36317"/>
    <cellStyle name="Normálna 2 4 3 4 7 5" xfId="36312"/>
    <cellStyle name="Normálna 2 4 3 4 8" xfId="12552"/>
    <cellStyle name="Normálna 2 4 3 4 8 2" xfId="12553"/>
    <cellStyle name="Normálna 2 4 3 4 8 2 2" xfId="36319"/>
    <cellStyle name="Normálna 2 4 3 4 8 3" xfId="12554"/>
    <cellStyle name="Normálna 2 4 3 4 8 3 2" xfId="36320"/>
    <cellStyle name="Normálna 2 4 3 4 8 4" xfId="36318"/>
    <cellStyle name="Normálna 2 4 3 4 9" xfId="12555"/>
    <cellStyle name="Normálna 2 4 3 4 9 2" xfId="36321"/>
    <cellStyle name="Normálna 2 4 3 5" xfId="12556"/>
    <cellStyle name="Normálna 2 4 3 5 10" xfId="36322"/>
    <cellStyle name="Normálna 2 4 3 5 2" xfId="12557"/>
    <cellStyle name="Normálna 2 4 3 5 2 2" xfId="12558"/>
    <cellStyle name="Normálna 2 4 3 5 2 2 2" xfId="12559"/>
    <cellStyle name="Normálna 2 4 3 5 2 2 2 2" xfId="12560"/>
    <cellStyle name="Normálna 2 4 3 5 2 2 2 2 2" xfId="12561"/>
    <cellStyle name="Normálna 2 4 3 5 2 2 2 2 2 2" xfId="12562"/>
    <cellStyle name="Normálna 2 4 3 5 2 2 2 2 2 2 2" xfId="36328"/>
    <cellStyle name="Normálna 2 4 3 5 2 2 2 2 2 3" xfId="12563"/>
    <cellStyle name="Normálna 2 4 3 5 2 2 2 2 2 3 2" xfId="36329"/>
    <cellStyle name="Normálna 2 4 3 5 2 2 2 2 2 4" xfId="36327"/>
    <cellStyle name="Normálna 2 4 3 5 2 2 2 2 3" xfId="12564"/>
    <cellStyle name="Normálna 2 4 3 5 2 2 2 2 3 2" xfId="36330"/>
    <cellStyle name="Normálna 2 4 3 5 2 2 2 2 4" xfId="12565"/>
    <cellStyle name="Normálna 2 4 3 5 2 2 2 2 4 2" xfId="36331"/>
    <cellStyle name="Normálna 2 4 3 5 2 2 2 2 5" xfId="36326"/>
    <cellStyle name="Normálna 2 4 3 5 2 2 2 3" xfId="12566"/>
    <cellStyle name="Normálna 2 4 3 5 2 2 2 3 2" xfId="12567"/>
    <cellStyle name="Normálna 2 4 3 5 2 2 2 3 2 2" xfId="36333"/>
    <cellStyle name="Normálna 2 4 3 5 2 2 2 3 3" xfId="12568"/>
    <cellStyle name="Normálna 2 4 3 5 2 2 2 3 3 2" xfId="36334"/>
    <cellStyle name="Normálna 2 4 3 5 2 2 2 3 4" xfId="36332"/>
    <cellStyle name="Normálna 2 4 3 5 2 2 2 4" xfId="12569"/>
    <cellStyle name="Normálna 2 4 3 5 2 2 2 4 2" xfId="36335"/>
    <cellStyle name="Normálna 2 4 3 5 2 2 2 5" xfId="12570"/>
    <cellStyle name="Normálna 2 4 3 5 2 2 2 5 2" xfId="36336"/>
    <cellStyle name="Normálna 2 4 3 5 2 2 2 6" xfId="36325"/>
    <cellStyle name="Normálna 2 4 3 5 2 2 3" xfId="12571"/>
    <cellStyle name="Normálna 2 4 3 5 2 2 3 2" xfId="12572"/>
    <cellStyle name="Normálna 2 4 3 5 2 2 3 2 2" xfId="12573"/>
    <cellStyle name="Normálna 2 4 3 5 2 2 3 2 2 2" xfId="36339"/>
    <cellStyle name="Normálna 2 4 3 5 2 2 3 2 3" xfId="12574"/>
    <cellStyle name="Normálna 2 4 3 5 2 2 3 2 3 2" xfId="36340"/>
    <cellStyle name="Normálna 2 4 3 5 2 2 3 2 4" xfId="36338"/>
    <cellStyle name="Normálna 2 4 3 5 2 2 3 3" xfId="12575"/>
    <cellStyle name="Normálna 2 4 3 5 2 2 3 3 2" xfId="36341"/>
    <cellStyle name="Normálna 2 4 3 5 2 2 3 4" xfId="12576"/>
    <cellStyle name="Normálna 2 4 3 5 2 2 3 4 2" xfId="36342"/>
    <cellStyle name="Normálna 2 4 3 5 2 2 3 5" xfId="36337"/>
    <cellStyle name="Normálna 2 4 3 5 2 2 4" xfId="12577"/>
    <cellStyle name="Normálna 2 4 3 5 2 2 4 2" xfId="12578"/>
    <cellStyle name="Normálna 2 4 3 5 2 2 4 2 2" xfId="12579"/>
    <cellStyle name="Normálna 2 4 3 5 2 2 4 2 2 2" xfId="36345"/>
    <cellStyle name="Normálna 2 4 3 5 2 2 4 2 3" xfId="12580"/>
    <cellStyle name="Normálna 2 4 3 5 2 2 4 2 3 2" xfId="36346"/>
    <cellStyle name="Normálna 2 4 3 5 2 2 4 2 4" xfId="36344"/>
    <cellStyle name="Normálna 2 4 3 5 2 2 4 3" xfId="12581"/>
    <cellStyle name="Normálna 2 4 3 5 2 2 4 3 2" xfId="36347"/>
    <cellStyle name="Normálna 2 4 3 5 2 2 4 4" xfId="12582"/>
    <cellStyle name="Normálna 2 4 3 5 2 2 4 4 2" xfId="36348"/>
    <cellStyle name="Normálna 2 4 3 5 2 2 4 5" xfId="36343"/>
    <cellStyle name="Normálna 2 4 3 5 2 2 5" xfId="12583"/>
    <cellStyle name="Normálna 2 4 3 5 2 2 5 2" xfId="12584"/>
    <cellStyle name="Normálna 2 4 3 5 2 2 5 2 2" xfId="36350"/>
    <cellStyle name="Normálna 2 4 3 5 2 2 5 3" xfId="12585"/>
    <cellStyle name="Normálna 2 4 3 5 2 2 5 3 2" xfId="36351"/>
    <cellStyle name="Normálna 2 4 3 5 2 2 5 4" xfId="36349"/>
    <cellStyle name="Normálna 2 4 3 5 2 2 6" xfId="12586"/>
    <cellStyle name="Normálna 2 4 3 5 2 2 6 2" xfId="36352"/>
    <cellStyle name="Normálna 2 4 3 5 2 2 7" xfId="12587"/>
    <cellStyle name="Normálna 2 4 3 5 2 2 7 2" xfId="36353"/>
    <cellStyle name="Normálna 2 4 3 5 2 2 8" xfId="36324"/>
    <cellStyle name="Normálna 2 4 3 5 2 3" xfId="12588"/>
    <cellStyle name="Normálna 2 4 3 5 2 3 2" xfId="12589"/>
    <cellStyle name="Normálna 2 4 3 5 2 3 2 2" xfId="12590"/>
    <cellStyle name="Normálna 2 4 3 5 2 3 2 2 2" xfId="12591"/>
    <cellStyle name="Normálna 2 4 3 5 2 3 2 2 2 2" xfId="36357"/>
    <cellStyle name="Normálna 2 4 3 5 2 3 2 2 3" xfId="12592"/>
    <cellStyle name="Normálna 2 4 3 5 2 3 2 2 3 2" xfId="36358"/>
    <cellStyle name="Normálna 2 4 3 5 2 3 2 2 4" xfId="36356"/>
    <cellStyle name="Normálna 2 4 3 5 2 3 2 3" xfId="12593"/>
    <cellStyle name="Normálna 2 4 3 5 2 3 2 3 2" xfId="36359"/>
    <cellStyle name="Normálna 2 4 3 5 2 3 2 4" xfId="12594"/>
    <cellStyle name="Normálna 2 4 3 5 2 3 2 4 2" xfId="36360"/>
    <cellStyle name="Normálna 2 4 3 5 2 3 2 5" xfId="36355"/>
    <cellStyle name="Normálna 2 4 3 5 2 3 3" xfId="12595"/>
    <cellStyle name="Normálna 2 4 3 5 2 3 3 2" xfId="12596"/>
    <cellStyle name="Normálna 2 4 3 5 2 3 3 2 2" xfId="36362"/>
    <cellStyle name="Normálna 2 4 3 5 2 3 3 3" xfId="12597"/>
    <cellStyle name="Normálna 2 4 3 5 2 3 3 3 2" xfId="36363"/>
    <cellStyle name="Normálna 2 4 3 5 2 3 3 4" xfId="36361"/>
    <cellStyle name="Normálna 2 4 3 5 2 3 4" xfId="12598"/>
    <cellStyle name="Normálna 2 4 3 5 2 3 4 2" xfId="36364"/>
    <cellStyle name="Normálna 2 4 3 5 2 3 5" xfId="12599"/>
    <cellStyle name="Normálna 2 4 3 5 2 3 5 2" xfId="36365"/>
    <cellStyle name="Normálna 2 4 3 5 2 3 6" xfId="36354"/>
    <cellStyle name="Normálna 2 4 3 5 2 4" xfId="12600"/>
    <cellStyle name="Normálna 2 4 3 5 2 4 2" xfId="12601"/>
    <cellStyle name="Normálna 2 4 3 5 2 4 2 2" xfId="12602"/>
    <cellStyle name="Normálna 2 4 3 5 2 4 2 2 2" xfId="36368"/>
    <cellStyle name="Normálna 2 4 3 5 2 4 2 3" xfId="12603"/>
    <cellStyle name="Normálna 2 4 3 5 2 4 2 3 2" xfId="36369"/>
    <cellStyle name="Normálna 2 4 3 5 2 4 2 4" xfId="36367"/>
    <cellStyle name="Normálna 2 4 3 5 2 4 3" xfId="12604"/>
    <cellStyle name="Normálna 2 4 3 5 2 4 3 2" xfId="36370"/>
    <cellStyle name="Normálna 2 4 3 5 2 4 4" xfId="12605"/>
    <cellStyle name="Normálna 2 4 3 5 2 4 4 2" xfId="36371"/>
    <cellStyle name="Normálna 2 4 3 5 2 4 5" xfId="36366"/>
    <cellStyle name="Normálna 2 4 3 5 2 5" xfId="12606"/>
    <cellStyle name="Normálna 2 4 3 5 2 5 2" xfId="12607"/>
    <cellStyle name="Normálna 2 4 3 5 2 5 2 2" xfId="12608"/>
    <cellStyle name="Normálna 2 4 3 5 2 5 2 2 2" xfId="36374"/>
    <cellStyle name="Normálna 2 4 3 5 2 5 2 3" xfId="12609"/>
    <cellStyle name="Normálna 2 4 3 5 2 5 2 3 2" xfId="36375"/>
    <cellStyle name="Normálna 2 4 3 5 2 5 2 4" xfId="36373"/>
    <cellStyle name="Normálna 2 4 3 5 2 5 3" xfId="12610"/>
    <cellStyle name="Normálna 2 4 3 5 2 5 3 2" xfId="36376"/>
    <cellStyle name="Normálna 2 4 3 5 2 5 4" xfId="12611"/>
    <cellStyle name="Normálna 2 4 3 5 2 5 4 2" xfId="36377"/>
    <cellStyle name="Normálna 2 4 3 5 2 5 5" xfId="36372"/>
    <cellStyle name="Normálna 2 4 3 5 2 6" xfId="12612"/>
    <cellStyle name="Normálna 2 4 3 5 2 6 2" xfId="12613"/>
    <cellStyle name="Normálna 2 4 3 5 2 6 2 2" xfId="36379"/>
    <cellStyle name="Normálna 2 4 3 5 2 6 3" xfId="12614"/>
    <cellStyle name="Normálna 2 4 3 5 2 6 3 2" xfId="36380"/>
    <cellStyle name="Normálna 2 4 3 5 2 6 4" xfId="36378"/>
    <cellStyle name="Normálna 2 4 3 5 2 7" xfId="12615"/>
    <cellStyle name="Normálna 2 4 3 5 2 7 2" xfId="36381"/>
    <cellStyle name="Normálna 2 4 3 5 2 8" xfId="12616"/>
    <cellStyle name="Normálna 2 4 3 5 2 8 2" xfId="36382"/>
    <cellStyle name="Normálna 2 4 3 5 2 9" xfId="36323"/>
    <cellStyle name="Normálna 2 4 3 5 3" xfId="12617"/>
    <cellStyle name="Normálna 2 4 3 5 3 2" xfId="12618"/>
    <cellStyle name="Normálna 2 4 3 5 3 2 2" xfId="12619"/>
    <cellStyle name="Normálna 2 4 3 5 3 2 2 2" xfId="12620"/>
    <cellStyle name="Normálna 2 4 3 5 3 2 2 2 2" xfId="12621"/>
    <cellStyle name="Normálna 2 4 3 5 3 2 2 2 2 2" xfId="36387"/>
    <cellStyle name="Normálna 2 4 3 5 3 2 2 2 3" xfId="12622"/>
    <cellStyle name="Normálna 2 4 3 5 3 2 2 2 3 2" xfId="36388"/>
    <cellStyle name="Normálna 2 4 3 5 3 2 2 2 4" xfId="36386"/>
    <cellStyle name="Normálna 2 4 3 5 3 2 2 3" xfId="12623"/>
    <cellStyle name="Normálna 2 4 3 5 3 2 2 3 2" xfId="36389"/>
    <cellStyle name="Normálna 2 4 3 5 3 2 2 4" xfId="12624"/>
    <cellStyle name="Normálna 2 4 3 5 3 2 2 4 2" xfId="36390"/>
    <cellStyle name="Normálna 2 4 3 5 3 2 2 5" xfId="36385"/>
    <cellStyle name="Normálna 2 4 3 5 3 2 3" xfId="12625"/>
    <cellStyle name="Normálna 2 4 3 5 3 2 3 2" xfId="12626"/>
    <cellStyle name="Normálna 2 4 3 5 3 2 3 2 2" xfId="36392"/>
    <cellStyle name="Normálna 2 4 3 5 3 2 3 3" xfId="12627"/>
    <cellStyle name="Normálna 2 4 3 5 3 2 3 3 2" xfId="36393"/>
    <cellStyle name="Normálna 2 4 3 5 3 2 3 4" xfId="36391"/>
    <cellStyle name="Normálna 2 4 3 5 3 2 4" xfId="12628"/>
    <cellStyle name="Normálna 2 4 3 5 3 2 4 2" xfId="36394"/>
    <cellStyle name="Normálna 2 4 3 5 3 2 5" xfId="12629"/>
    <cellStyle name="Normálna 2 4 3 5 3 2 5 2" xfId="36395"/>
    <cellStyle name="Normálna 2 4 3 5 3 2 6" xfId="36384"/>
    <cellStyle name="Normálna 2 4 3 5 3 3" xfId="12630"/>
    <cellStyle name="Normálna 2 4 3 5 3 3 2" xfId="12631"/>
    <cellStyle name="Normálna 2 4 3 5 3 3 2 2" xfId="12632"/>
    <cellStyle name="Normálna 2 4 3 5 3 3 2 2 2" xfId="36398"/>
    <cellStyle name="Normálna 2 4 3 5 3 3 2 3" xfId="12633"/>
    <cellStyle name="Normálna 2 4 3 5 3 3 2 3 2" xfId="36399"/>
    <cellStyle name="Normálna 2 4 3 5 3 3 2 4" xfId="36397"/>
    <cellStyle name="Normálna 2 4 3 5 3 3 3" xfId="12634"/>
    <cellStyle name="Normálna 2 4 3 5 3 3 3 2" xfId="36400"/>
    <cellStyle name="Normálna 2 4 3 5 3 3 4" xfId="12635"/>
    <cellStyle name="Normálna 2 4 3 5 3 3 4 2" xfId="36401"/>
    <cellStyle name="Normálna 2 4 3 5 3 3 5" xfId="36396"/>
    <cellStyle name="Normálna 2 4 3 5 3 4" xfId="12636"/>
    <cellStyle name="Normálna 2 4 3 5 3 4 2" xfId="12637"/>
    <cellStyle name="Normálna 2 4 3 5 3 4 2 2" xfId="12638"/>
    <cellStyle name="Normálna 2 4 3 5 3 4 2 2 2" xfId="36404"/>
    <cellStyle name="Normálna 2 4 3 5 3 4 2 3" xfId="12639"/>
    <cellStyle name="Normálna 2 4 3 5 3 4 2 3 2" xfId="36405"/>
    <cellStyle name="Normálna 2 4 3 5 3 4 2 4" xfId="36403"/>
    <cellStyle name="Normálna 2 4 3 5 3 4 3" xfId="12640"/>
    <cellStyle name="Normálna 2 4 3 5 3 4 3 2" xfId="36406"/>
    <cellStyle name="Normálna 2 4 3 5 3 4 4" xfId="12641"/>
    <cellStyle name="Normálna 2 4 3 5 3 4 4 2" xfId="36407"/>
    <cellStyle name="Normálna 2 4 3 5 3 4 5" xfId="36402"/>
    <cellStyle name="Normálna 2 4 3 5 3 5" xfId="12642"/>
    <cellStyle name="Normálna 2 4 3 5 3 5 2" xfId="12643"/>
    <cellStyle name="Normálna 2 4 3 5 3 5 2 2" xfId="36409"/>
    <cellStyle name="Normálna 2 4 3 5 3 5 3" xfId="12644"/>
    <cellStyle name="Normálna 2 4 3 5 3 5 3 2" xfId="36410"/>
    <cellStyle name="Normálna 2 4 3 5 3 5 4" xfId="36408"/>
    <cellStyle name="Normálna 2 4 3 5 3 6" xfId="12645"/>
    <cellStyle name="Normálna 2 4 3 5 3 6 2" xfId="36411"/>
    <cellStyle name="Normálna 2 4 3 5 3 7" xfId="12646"/>
    <cellStyle name="Normálna 2 4 3 5 3 7 2" xfId="36412"/>
    <cellStyle name="Normálna 2 4 3 5 3 8" xfId="36383"/>
    <cellStyle name="Normálna 2 4 3 5 4" xfId="12647"/>
    <cellStyle name="Normálna 2 4 3 5 4 2" xfId="12648"/>
    <cellStyle name="Normálna 2 4 3 5 4 2 2" xfId="12649"/>
    <cellStyle name="Normálna 2 4 3 5 4 2 2 2" xfId="12650"/>
    <cellStyle name="Normálna 2 4 3 5 4 2 2 2 2" xfId="36416"/>
    <cellStyle name="Normálna 2 4 3 5 4 2 2 3" xfId="12651"/>
    <cellStyle name="Normálna 2 4 3 5 4 2 2 3 2" xfId="36417"/>
    <cellStyle name="Normálna 2 4 3 5 4 2 2 4" xfId="36415"/>
    <cellStyle name="Normálna 2 4 3 5 4 2 3" xfId="12652"/>
    <cellStyle name="Normálna 2 4 3 5 4 2 3 2" xfId="36418"/>
    <cellStyle name="Normálna 2 4 3 5 4 2 4" xfId="12653"/>
    <cellStyle name="Normálna 2 4 3 5 4 2 4 2" xfId="36419"/>
    <cellStyle name="Normálna 2 4 3 5 4 2 5" xfId="36414"/>
    <cellStyle name="Normálna 2 4 3 5 4 3" xfId="12654"/>
    <cellStyle name="Normálna 2 4 3 5 4 3 2" xfId="12655"/>
    <cellStyle name="Normálna 2 4 3 5 4 3 2 2" xfId="36421"/>
    <cellStyle name="Normálna 2 4 3 5 4 3 3" xfId="12656"/>
    <cellStyle name="Normálna 2 4 3 5 4 3 3 2" xfId="36422"/>
    <cellStyle name="Normálna 2 4 3 5 4 3 4" xfId="36420"/>
    <cellStyle name="Normálna 2 4 3 5 4 4" xfId="12657"/>
    <cellStyle name="Normálna 2 4 3 5 4 4 2" xfId="36423"/>
    <cellStyle name="Normálna 2 4 3 5 4 5" xfId="12658"/>
    <cellStyle name="Normálna 2 4 3 5 4 5 2" xfId="36424"/>
    <cellStyle name="Normálna 2 4 3 5 4 6" xfId="36413"/>
    <cellStyle name="Normálna 2 4 3 5 5" xfId="12659"/>
    <cellStyle name="Normálna 2 4 3 5 5 2" xfId="12660"/>
    <cellStyle name="Normálna 2 4 3 5 5 2 2" xfId="12661"/>
    <cellStyle name="Normálna 2 4 3 5 5 2 2 2" xfId="36427"/>
    <cellStyle name="Normálna 2 4 3 5 5 2 3" xfId="12662"/>
    <cellStyle name="Normálna 2 4 3 5 5 2 3 2" xfId="36428"/>
    <cellStyle name="Normálna 2 4 3 5 5 2 4" xfId="36426"/>
    <cellStyle name="Normálna 2 4 3 5 5 3" xfId="12663"/>
    <cellStyle name="Normálna 2 4 3 5 5 3 2" xfId="36429"/>
    <cellStyle name="Normálna 2 4 3 5 5 4" xfId="12664"/>
    <cellStyle name="Normálna 2 4 3 5 5 4 2" xfId="36430"/>
    <cellStyle name="Normálna 2 4 3 5 5 5" xfId="36425"/>
    <cellStyle name="Normálna 2 4 3 5 6" xfId="12665"/>
    <cellStyle name="Normálna 2 4 3 5 6 2" xfId="12666"/>
    <cellStyle name="Normálna 2 4 3 5 6 2 2" xfId="12667"/>
    <cellStyle name="Normálna 2 4 3 5 6 2 2 2" xfId="36433"/>
    <cellStyle name="Normálna 2 4 3 5 6 2 3" xfId="12668"/>
    <cellStyle name="Normálna 2 4 3 5 6 2 3 2" xfId="36434"/>
    <cellStyle name="Normálna 2 4 3 5 6 2 4" xfId="36432"/>
    <cellStyle name="Normálna 2 4 3 5 6 3" xfId="12669"/>
    <cellStyle name="Normálna 2 4 3 5 6 3 2" xfId="36435"/>
    <cellStyle name="Normálna 2 4 3 5 6 4" xfId="12670"/>
    <cellStyle name="Normálna 2 4 3 5 6 4 2" xfId="36436"/>
    <cellStyle name="Normálna 2 4 3 5 6 5" xfId="36431"/>
    <cellStyle name="Normálna 2 4 3 5 7" xfId="12671"/>
    <cellStyle name="Normálna 2 4 3 5 7 2" xfId="12672"/>
    <cellStyle name="Normálna 2 4 3 5 7 2 2" xfId="36438"/>
    <cellStyle name="Normálna 2 4 3 5 7 3" xfId="12673"/>
    <cellStyle name="Normálna 2 4 3 5 7 3 2" xfId="36439"/>
    <cellStyle name="Normálna 2 4 3 5 7 4" xfId="36437"/>
    <cellStyle name="Normálna 2 4 3 5 8" xfId="12674"/>
    <cellStyle name="Normálna 2 4 3 5 8 2" xfId="36440"/>
    <cellStyle name="Normálna 2 4 3 5 9" xfId="12675"/>
    <cellStyle name="Normálna 2 4 3 5 9 2" xfId="36441"/>
    <cellStyle name="Normálna 2 4 3 6" xfId="12676"/>
    <cellStyle name="Normálna 2 4 3 6 2" xfId="12677"/>
    <cellStyle name="Normálna 2 4 3 6 2 2" xfId="12678"/>
    <cellStyle name="Normálna 2 4 3 6 2 2 2" xfId="12679"/>
    <cellStyle name="Normálna 2 4 3 6 2 2 2 2" xfId="12680"/>
    <cellStyle name="Normálna 2 4 3 6 2 2 2 2 2" xfId="12681"/>
    <cellStyle name="Normálna 2 4 3 6 2 2 2 2 2 2" xfId="36447"/>
    <cellStyle name="Normálna 2 4 3 6 2 2 2 2 3" xfId="12682"/>
    <cellStyle name="Normálna 2 4 3 6 2 2 2 2 3 2" xfId="36448"/>
    <cellStyle name="Normálna 2 4 3 6 2 2 2 2 4" xfId="36446"/>
    <cellStyle name="Normálna 2 4 3 6 2 2 2 3" xfId="12683"/>
    <cellStyle name="Normálna 2 4 3 6 2 2 2 3 2" xfId="36449"/>
    <cellStyle name="Normálna 2 4 3 6 2 2 2 4" xfId="12684"/>
    <cellStyle name="Normálna 2 4 3 6 2 2 2 4 2" xfId="36450"/>
    <cellStyle name="Normálna 2 4 3 6 2 2 2 5" xfId="36445"/>
    <cellStyle name="Normálna 2 4 3 6 2 2 3" xfId="12685"/>
    <cellStyle name="Normálna 2 4 3 6 2 2 3 2" xfId="12686"/>
    <cellStyle name="Normálna 2 4 3 6 2 2 3 2 2" xfId="36452"/>
    <cellStyle name="Normálna 2 4 3 6 2 2 3 3" xfId="12687"/>
    <cellStyle name="Normálna 2 4 3 6 2 2 3 3 2" xfId="36453"/>
    <cellStyle name="Normálna 2 4 3 6 2 2 3 4" xfId="36451"/>
    <cellStyle name="Normálna 2 4 3 6 2 2 4" xfId="12688"/>
    <cellStyle name="Normálna 2 4 3 6 2 2 4 2" xfId="36454"/>
    <cellStyle name="Normálna 2 4 3 6 2 2 5" xfId="12689"/>
    <cellStyle name="Normálna 2 4 3 6 2 2 5 2" xfId="36455"/>
    <cellStyle name="Normálna 2 4 3 6 2 2 6" xfId="36444"/>
    <cellStyle name="Normálna 2 4 3 6 2 3" xfId="12690"/>
    <cellStyle name="Normálna 2 4 3 6 2 3 2" xfId="12691"/>
    <cellStyle name="Normálna 2 4 3 6 2 3 2 2" xfId="12692"/>
    <cellStyle name="Normálna 2 4 3 6 2 3 2 2 2" xfId="36458"/>
    <cellStyle name="Normálna 2 4 3 6 2 3 2 3" xfId="12693"/>
    <cellStyle name="Normálna 2 4 3 6 2 3 2 3 2" xfId="36459"/>
    <cellStyle name="Normálna 2 4 3 6 2 3 2 4" xfId="36457"/>
    <cellStyle name="Normálna 2 4 3 6 2 3 3" xfId="12694"/>
    <cellStyle name="Normálna 2 4 3 6 2 3 3 2" xfId="36460"/>
    <cellStyle name="Normálna 2 4 3 6 2 3 4" xfId="12695"/>
    <cellStyle name="Normálna 2 4 3 6 2 3 4 2" xfId="36461"/>
    <cellStyle name="Normálna 2 4 3 6 2 3 5" xfId="36456"/>
    <cellStyle name="Normálna 2 4 3 6 2 4" xfId="12696"/>
    <cellStyle name="Normálna 2 4 3 6 2 4 2" xfId="12697"/>
    <cellStyle name="Normálna 2 4 3 6 2 4 2 2" xfId="12698"/>
    <cellStyle name="Normálna 2 4 3 6 2 4 2 2 2" xfId="36464"/>
    <cellStyle name="Normálna 2 4 3 6 2 4 2 3" xfId="12699"/>
    <cellStyle name="Normálna 2 4 3 6 2 4 2 3 2" xfId="36465"/>
    <cellStyle name="Normálna 2 4 3 6 2 4 2 4" xfId="36463"/>
    <cellStyle name="Normálna 2 4 3 6 2 4 3" xfId="12700"/>
    <cellStyle name="Normálna 2 4 3 6 2 4 3 2" xfId="36466"/>
    <cellStyle name="Normálna 2 4 3 6 2 4 4" xfId="12701"/>
    <cellStyle name="Normálna 2 4 3 6 2 4 4 2" xfId="36467"/>
    <cellStyle name="Normálna 2 4 3 6 2 4 5" xfId="36462"/>
    <cellStyle name="Normálna 2 4 3 6 2 5" xfId="12702"/>
    <cellStyle name="Normálna 2 4 3 6 2 5 2" xfId="12703"/>
    <cellStyle name="Normálna 2 4 3 6 2 5 2 2" xfId="36469"/>
    <cellStyle name="Normálna 2 4 3 6 2 5 3" xfId="12704"/>
    <cellStyle name="Normálna 2 4 3 6 2 5 3 2" xfId="36470"/>
    <cellStyle name="Normálna 2 4 3 6 2 5 4" xfId="36468"/>
    <cellStyle name="Normálna 2 4 3 6 2 6" xfId="12705"/>
    <cellStyle name="Normálna 2 4 3 6 2 6 2" xfId="36471"/>
    <cellStyle name="Normálna 2 4 3 6 2 7" xfId="12706"/>
    <cellStyle name="Normálna 2 4 3 6 2 7 2" xfId="36472"/>
    <cellStyle name="Normálna 2 4 3 6 2 8" xfId="36443"/>
    <cellStyle name="Normálna 2 4 3 6 3" xfId="12707"/>
    <cellStyle name="Normálna 2 4 3 6 3 2" xfId="12708"/>
    <cellStyle name="Normálna 2 4 3 6 3 2 2" xfId="12709"/>
    <cellStyle name="Normálna 2 4 3 6 3 2 2 2" xfId="12710"/>
    <cellStyle name="Normálna 2 4 3 6 3 2 2 2 2" xfId="36476"/>
    <cellStyle name="Normálna 2 4 3 6 3 2 2 3" xfId="12711"/>
    <cellStyle name="Normálna 2 4 3 6 3 2 2 3 2" xfId="36477"/>
    <cellStyle name="Normálna 2 4 3 6 3 2 2 4" xfId="36475"/>
    <cellStyle name="Normálna 2 4 3 6 3 2 3" xfId="12712"/>
    <cellStyle name="Normálna 2 4 3 6 3 2 3 2" xfId="36478"/>
    <cellStyle name="Normálna 2 4 3 6 3 2 4" xfId="12713"/>
    <cellStyle name="Normálna 2 4 3 6 3 2 4 2" xfId="36479"/>
    <cellStyle name="Normálna 2 4 3 6 3 2 5" xfId="36474"/>
    <cellStyle name="Normálna 2 4 3 6 3 3" xfId="12714"/>
    <cellStyle name="Normálna 2 4 3 6 3 3 2" xfId="12715"/>
    <cellStyle name="Normálna 2 4 3 6 3 3 2 2" xfId="36481"/>
    <cellStyle name="Normálna 2 4 3 6 3 3 3" xfId="12716"/>
    <cellStyle name="Normálna 2 4 3 6 3 3 3 2" xfId="36482"/>
    <cellStyle name="Normálna 2 4 3 6 3 3 4" xfId="36480"/>
    <cellStyle name="Normálna 2 4 3 6 3 4" xfId="12717"/>
    <cellStyle name="Normálna 2 4 3 6 3 4 2" xfId="36483"/>
    <cellStyle name="Normálna 2 4 3 6 3 5" xfId="12718"/>
    <cellStyle name="Normálna 2 4 3 6 3 5 2" xfId="36484"/>
    <cellStyle name="Normálna 2 4 3 6 3 6" xfId="36473"/>
    <cellStyle name="Normálna 2 4 3 6 4" xfId="12719"/>
    <cellStyle name="Normálna 2 4 3 6 4 2" xfId="12720"/>
    <cellStyle name="Normálna 2 4 3 6 4 2 2" xfId="12721"/>
    <cellStyle name="Normálna 2 4 3 6 4 2 2 2" xfId="36487"/>
    <cellStyle name="Normálna 2 4 3 6 4 2 3" xfId="12722"/>
    <cellStyle name="Normálna 2 4 3 6 4 2 3 2" xfId="36488"/>
    <cellStyle name="Normálna 2 4 3 6 4 2 4" xfId="36486"/>
    <cellStyle name="Normálna 2 4 3 6 4 3" xfId="12723"/>
    <cellStyle name="Normálna 2 4 3 6 4 3 2" xfId="36489"/>
    <cellStyle name="Normálna 2 4 3 6 4 4" xfId="12724"/>
    <cellStyle name="Normálna 2 4 3 6 4 4 2" xfId="36490"/>
    <cellStyle name="Normálna 2 4 3 6 4 5" xfId="36485"/>
    <cellStyle name="Normálna 2 4 3 6 5" xfId="12725"/>
    <cellStyle name="Normálna 2 4 3 6 5 2" xfId="12726"/>
    <cellStyle name="Normálna 2 4 3 6 5 2 2" xfId="12727"/>
    <cellStyle name="Normálna 2 4 3 6 5 2 2 2" xfId="36493"/>
    <cellStyle name="Normálna 2 4 3 6 5 2 3" xfId="12728"/>
    <cellStyle name="Normálna 2 4 3 6 5 2 3 2" xfId="36494"/>
    <cellStyle name="Normálna 2 4 3 6 5 2 4" xfId="36492"/>
    <cellStyle name="Normálna 2 4 3 6 5 3" xfId="12729"/>
    <cellStyle name="Normálna 2 4 3 6 5 3 2" xfId="36495"/>
    <cellStyle name="Normálna 2 4 3 6 5 4" xfId="12730"/>
    <cellStyle name="Normálna 2 4 3 6 5 4 2" xfId="36496"/>
    <cellStyle name="Normálna 2 4 3 6 5 5" xfId="36491"/>
    <cellStyle name="Normálna 2 4 3 6 6" xfId="12731"/>
    <cellStyle name="Normálna 2 4 3 6 6 2" xfId="12732"/>
    <cellStyle name="Normálna 2 4 3 6 6 2 2" xfId="36498"/>
    <cellStyle name="Normálna 2 4 3 6 6 3" xfId="12733"/>
    <cellStyle name="Normálna 2 4 3 6 6 3 2" xfId="36499"/>
    <cellStyle name="Normálna 2 4 3 6 6 4" xfId="36497"/>
    <cellStyle name="Normálna 2 4 3 6 7" xfId="12734"/>
    <cellStyle name="Normálna 2 4 3 6 7 2" xfId="36500"/>
    <cellStyle name="Normálna 2 4 3 6 8" xfId="12735"/>
    <cellStyle name="Normálna 2 4 3 6 8 2" xfId="36501"/>
    <cellStyle name="Normálna 2 4 3 6 9" xfId="36442"/>
    <cellStyle name="Normálna 2 4 3 7" xfId="12736"/>
    <cellStyle name="Normálna 2 4 3 7 2" xfId="12737"/>
    <cellStyle name="Normálna 2 4 3 7 2 2" xfId="12738"/>
    <cellStyle name="Normálna 2 4 3 7 2 2 2" xfId="12739"/>
    <cellStyle name="Normálna 2 4 3 7 2 2 2 2" xfId="12740"/>
    <cellStyle name="Normálna 2 4 3 7 2 2 2 2 2" xfId="36506"/>
    <cellStyle name="Normálna 2 4 3 7 2 2 2 3" xfId="12741"/>
    <cellStyle name="Normálna 2 4 3 7 2 2 2 3 2" xfId="36507"/>
    <cellStyle name="Normálna 2 4 3 7 2 2 2 4" xfId="36505"/>
    <cellStyle name="Normálna 2 4 3 7 2 2 3" xfId="12742"/>
    <cellStyle name="Normálna 2 4 3 7 2 2 3 2" xfId="36508"/>
    <cellStyle name="Normálna 2 4 3 7 2 2 4" xfId="12743"/>
    <cellStyle name="Normálna 2 4 3 7 2 2 4 2" xfId="36509"/>
    <cellStyle name="Normálna 2 4 3 7 2 2 5" xfId="36504"/>
    <cellStyle name="Normálna 2 4 3 7 2 3" xfId="12744"/>
    <cellStyle name="Normálna 2 4 3 7 2 3 2" xfId="12745"/>
    <cellStyle name="Normálna 2 4 3 7 2 3 2 2" xfId="36511"/>
    <cellStyle name="Normálna 2 4 3 7 2 3 3" xfId="12746"/>
    <cellStyle name="Normálna 2 4 3 7 2 3 3 2" xfId="36512"/>
    <cellStyle name="Normálna 2 4 3 7 2 3 4" xfId="36510"/>
    <cellStyle name="Normálna 2 4 3 7 2 4" xfId="12747"/>
    <cellStyle name="Normálna 2 4 3 7 2 4 2" xfId="36513"/>
    <cellStyle name="Normálna 2 4 3 7 2 5" xfId="12748"/>
    <cellStyle name="Normálna 2 4 3 7 2 5 2" xfId="36514"/>
    <cellStyle name="Normálna 2 4 3 7 2 6" xfId="36503"/>
    <cellStyle name="Normálna 2 4 3 7 3" xfId="12749"/>
    <cellStyle name="Normálna 2 4 3 7 3 2" xfId="12750"/>
    <cellStyle name="Normálna 2 4 3 7 3 2 2" xfId="12751"/>
    <cellStyle name="Normálna 2 4 3 7 3 2 2 2" xfId="36517"/>
    <cellStyle name="Normálna 2 4 3 7 3 2 3" xfId="12752"/>
    <cellStyle name="Normálna 2 4 3 7 3 2 3 2" xfId="36518"/>
    <cellStyle name="Normálna 2 4 3 7 3 2 4" xfId="36516"/>
    <cellStyle name="Normálna 2 4 3 7 3 3" xfId="12753"/>
    <cellStyle name="Normálna 2 4 3 7 3 3 2" xfId="36519"/>
    <cellStyle name="Normálna 2 4 3 7 3 4" xfId="12754"/>
    <cellStyle name="Normálna 2 4 3 7 3 4 2" xfId="36520"/>
    <cellStyle name="Normálna 2 4 3 7 3 5" xfId="36515"/>
    <cellStyle name="Normálna 2 4 3 7 4" xfId="12755"/>
    <cellStyle name="Normálna 2 4 3 7 4 2" xfId="12756"/>
    <cellStyle name="Normálna 2 4 3 7 4 2 2" xfId="12757"/>
    <cellStyle name="Normálna 2 4 3 7 4 2 2 2" xfId="36523"/>
    <cellStyle name="Normálna 2 4 3 7 4 2 3" xfId="12758"/>
    <cellStyle name="Normálna 2 4 3 7 4 2 3 2" xfId="36524"/>
    <cellStyle name="Normálna 2 4 3 7 4 2 4" xfId="36522"/>
    <cellStyle name="Normálna 2 4 3 7 4 3" xfId="12759"/>
    <cellStyle name="Normálna 2 4 3 7 4 3 2" xfId="36525"/>
    <cellStyle name="Normálna 2 4 3 7 4 4" xfId="12760"/>
    <cellStyle name="Normálna 2 4 3 7 4 4 2" xfId="36526"/>
    <cellStyle name="Normálna 2 4 3 7 4 5" xfId="36521"/>
    <cellStyle name="Normálna 2 4 3 7 5" xfId="12761"/>
    <cellStyle name="Normálna 2 4 3 7 5 2" xfId="12762"/>
    <cellStyle name="Normálna 2 4 3 7 5 2 2" xfId="36528"/>
    <cellStyle name="Normálna 2 4 3 7 5 3" xfId="12763"/>
    <cellStyle name="Normálna 2 4 3 7 5 3 2" xfId="36529"/>
    <cellStyle name="Normálna 2 4 3 7 5 4" xfId="36527"/>
    <cellStyle name="Normálna 2 4 3 7 6" xfId="12764"/>
    <cellStyle name="Normálna 2 4 3 7 6 2" xfId="36530"/>
    <cellStyle name="Normálna 2 4 3 7 7" xfId="12765"/>
    <cellStyle name="Normálna 2 4 3 7 7 2" xfId="36531"/>
    <cellStyle name="Normálna 2 4 3 7 8" xfId="36502"/>
    <cellStyle name="Normálna 2 4 3 8" xfId="12766"/>
    <cellStyle name="Normálna 2 4 3 8 2" xfId="12767"/>
    <cellStyle name="Normálna 2 4 3 8 2 2" xfId="12768"/>
    <cellStyle name="Normálna 2 4 3 8 2 2 2" xfId="12769"/>
    <cellStyle name="Normálna 2 4 3 8 2 2 2 2" xfId="36535"/>
    <cellStyle name="Normálna 2 4 3 8 2 2 3" xfId="12770"/>
    <cellStyle name="Normálna 2 4 3 8 2 2 3 2" xfId="36536"/>
    <cellStyle name="Normálna 2 4 3 8 2 2 4" xfId="36534"/>
    <cellStyle name="Normálna 2 4 3 8 2 3" xfId="12771"/>
    <cellStyle name="Normálna 2 4 3 8 2 3 2" xfId="36537"/>
    <cellStyle name="Normálna 2 4 3 8 2 4" xfId="12772"/>
    <cellStyle name="Normálna 2 4 3 8 2 4 2" xfId="36538"/>
    <cellStyle name="Normálna 2 4 3 8 2 5" xfId="36533"/>
    <cellStyle name="Normálna 2 4 3 8 3" xfId="12773"/>
    <cellStyle name="Normálna 2 4 3 8 3 2" xfId="12774"/>
    <cellStyle name="Normálna 2 4 3 8 3 2 2" xfId="36540"/>
    <cellStyle name="Normálna 2 4 3 8 3 3" xfId="12775"/>
    <cellStyle name="Normálna 2 4 3 8 3 3 2" xfId="36541"/>
    <cellStyle name="Normálna 2 4 3 8 3 4" xfId="36539"/>
    <cellStyle name="Normálna 2 4 3 8 4" xfId="12776"/>
    <cellStyle name="Normálna 2 4 3 8 4 2" xfId="36542"/>
    <cellStyle name="Normálna 2 4 3 8 5" xfId="12777"/>
    <cellStyle name="Normálna 2 4 3 8 5 2" xfId="36543"/>
    <cellStyle name="Normálna 2 4 3 8 6" xfId="36532"/>
    <cellStyle name="Normálna 2 4 3 9" xfId="12778"/>
    <cellStyle name="Normálna 2 4 3 9 2" xfId="12779"/>
    <cellStyle name="Normálna 2 4 3 9 2 2" xfId="12780"/>
    <cellStyle name="Normálna 2 4 3 9 2 2 2" xfId="36546"/>
    <cellStyle name="Normálna 2 4 3 9 2 3" xfId="12781"/>
    <cellStyle name="Normálna 2 4 3 9 2 3 2" xfId="36547"/>
    <cellStyle name="Normálna 2 4 3 9 2 4" xfId="36545"/>
    <cellStyle name="Normálna 2 4 3 9 3" xfId="12782"/>
    <cellStyle name="Normálna 2 4 3 9 3 2" xfId="36548"/>
    <cellStyle name="Normálna 2 4 3 9 4" xfId="12783"/>
    <cellStyle name="Normálna 2 4 3 9 4 2" xfId="36549"/>
    <cellStyle name="Normálna 2 4 3 9 5" xfId="36544"/>
    <cellStyle name="Normálna 2 4 4" xfId="12784"/>
    <cellStyle name="Normálna 2 4 4 10" xfId="12785"/>
    <cellStyle name="Normálna 2 4 4 10 2" xfId="12786"/>
    <cellStyle name="Normálna 2 4 4 10 2 2" xfId="36552"/>
    <cellStyle name="Normálna 2 4 4 10 3" xfId="12787"/>
    <cellStyle name="Normálna 2 4 4 10 3 2" xfId="36553"/>
    <cellStyle name="Normálna 2 4 4 10 4" xfId="36551"/>
    <cellStyle name="Normálna 2 4 4 11" xfId="12788"/>
    <cellStyle name="Normálna 2 4 4 11 2" xfId="36554"/>
    <cellStyle name="Normálna 2 4 4 12" xfId="12789"/>
    <cellStyle name="Normálna 2 4 4 12 2" xfId="36555"/>
    <cellStyle name="Normálna 2 4 4 13" xfId="36550"/>
    <cellStyle name="Normálna 2 4 4 2" xfId="12790"/>
    <cellStyle name="Normálna 2 4 4 2 10" xfId="12791"/>
    <cellStyle name="Normálna 2 4 4 2 10 2" xfId="36557"/>
    <cellStyle name="Normálna 2 4 4 2 11" xfId="36556"/>
    <cellStyle name="Normálna 2 4 4 2 2" xfId="12792"/>
    <cellStyle name="Normálna 2 4 4 2 2 10" xfId="36558"/>
    <cellStyle name="Normálna 2 4 4 2 2 2" xfId="12793"/>
    <cellStyle name="Normálna 2 4 4 2 2 2 2" xfId="12794"/>
    <cellStyle name="Normálna 2 4 4 2 2 2 2 2" xfId="12795"/>
    <cellStyle name="Normálna 2 4 4 2 2 2 2 2 2" xfId="12796"/>
    <cellStyle name="Normálna 2 4 4 2 2 2 2 2 2 2" xfId="12797"/>
    <cellStyle name="Normálna 2 4 4 2 2 2 2 2 2 2 2" xfId="12798"/>
    <cellStyle name="Normálna 2 4 4 2 2 2 2 2 2 2 2 2" xfId="36564"/>
    <cellStyle name="Normálna 2 4 4 2 2 2 2 2 2 2 3" xfId="12799"/>
    <cellStyle name="Normálna 2 4 4 2 2 2 2 2 2 2 3 2" xfId="36565"/>
    <cellStyle name="Normálna 2 4 4 2 2 2 2 2 2 2 4" xfId="36563"/>
    <cellStyle name="Normálna 2 4 4 2 2 2 2 2 2 3" xfId="12800"/>
    <cellStyle name="Normálna 2 4 4 2 2 2 2 2 2 3 2" xfId="36566"/>
    <cellStyle name="Normálna 2 4 4 2 2 2 2 2 2 4" xfId="12801"/>
    <cellStyle name="Normálna 2 4 4 2 2 2 2 2 2 4 2" xfId="36567"/>
    <cellStyle name="Normálna 2 4 4 2 2 2 2 2 2 5" xfId="36562"/>
    <cellStyle name="Normálna 2 4 4 2 2 2 2 2 3" xfId="12802"/>
    <cellStyle name="Normálna 2 4 4 2 2 2 2 2 3 2" xfId="12803"/>
    <cellStyle name="Normálna 2 4 4 2 2 2 2 2 3 2 2" xfId="36569"/>
    <cellStyle name="Normálna 2 4 4 2 2 2 2 2 3 3" xfId="12804"/>
    <cellStyle name="Normálna 2 4 4 2 2 2 2 2 3 3 2" xfId="36570"/>
    <cellStyle name="Normálna 2 4 4 2 2 2 2 2 3 4" xfId="36568"/>
    <cellStyle name="Normálna 2 4 4 2 2 2 2 2 4" xfId="12805"/>
    <cellStyle name="Normálna 2 4 4 2 2 2 2 2 4 2" xfId="36571"/>
    <cellStyle name="Normálna 2 4 4 2 2 2 2 2 5" xfId="12806"/>
    <cellStyle name="Normálna 2 4 4 2 2 2 2 2 5 2" xfId="36572"/>
    <cellStyle name="Normálna 2 4 4 2 2 2 2 2 6" xfId="36561"/>
    <cellStyle name="Normálna 2 4 4 2 2 2 2 3" xfId="12807"/>
    <cellStyle name="Normálna 2 4 4 2 2 2 2 3 2" xfId="12808"/>
    <cellStyle name="Normálna 2 4 4 2 2 2 2 3 2 2" xfId="12809"/>
    <cellStyle name="Normálna 2 4 4 2 2 2 2 3 2 2 2" xfId="36575"/>
    <cellStyle name="Normálna 2 4 4 2 2 2 2 3 2 3" xfId="12810"/>
    <cellStyle name="Normálna 2 4 4 2 2 2 2 3 2 3 2" xfId="36576"/>
    <cellStyle name="Normálna 2 4 4 2 2 2 2 3 2 4" xfId="36574"/>
    <cellStyle name="Normálna 2 4 4 2 2 2 2 3 3" xfId="12811"/>
    <cellStyle name="Normálna 2 4 4 2 2 2 2 3 3 2" xfId="36577"/>
    <cellStyle name="Normálna 2 4 4 2 2 2 2 3 4" xfId="12812"/>
    <cellStyle name="Normálna 2 4 4 2 2 2 2 3 4 2" xfId="36578"/>
    <cellStyle name="Normálna 2 4 4 2 2 2 2 3 5" xfId="36573"/>
    <cellStyle name="Normálna 2 4 4 2 2 2 2 4" xfId="12813"/>
    <cellStyle name="Normálna 2 4 4 2 2 2 2 4 2" xfId="12814"/>
    <cellStyle name="Normálna 2 4 4 2 2 2 2 4 2 2" xfId="12815"/>
    <cellStyle name="Normálna 2 4 4 2 2 2 2 4 2 2 2" xfId="36581"/>
    <cellStyle name="Normálna 2 4 4 2 2 2 2 4 2 3" xfId="12816"/>
    <cellStyle name="Normálna 2 4 4 2 2 2 2 4 2 3 2" xfId="36582"/>
    <cellStyle name="Normálna 2 4 4 2 2 2 2 4 2 4" xfId="36580"/>
    <cellStyle name="Normálna 2 4 4 2 2 2 2 4 3" xfId="12817"/>
    <cellStyle name="Normálna 2 4 4 2 2 2 2 4 3 2" xfId="36583"/>
    <cellStyle name="Normálna 2 4 4 2 2 2 2 4 4" xfId="12818"/>
    <cellStyle name="Normálna 2 4 4 2 2 2 2 4 4 2" xfId="36584"/>
    <cellStyle name="Normálna 2 4 4 2 2 2 2 4 5" xfId="36579"/>
    <cellStyle name="Normálna 2 4 4 2 2 2 2 5" xfId="12819"/>
    <cellStyle name="Normálna 2 4 4 2 2 2 2 5 2" xfId="12820"/>
    <cellStyle name="Normálna 2 4 4 2 2 2 2 5 2 2" xfId="36586"/>
    <cellStyle name="Normálna 2 4 4 2 2 2 2 5 3" xfId="12821"/>
    <cellStyle name="Normálna 2 4 4 2 2 2 2 5 3 2" xfId="36587"/>
    <cellStyle name="Normálna 2 4 4 2 2 2 2 5 4" xfId="36585"/>
    <cellStyle name="Normálna 2 4 4 2 2 2 2 6" xfId="12822"/>
    <cellStyle name="Normálna 2 4 4 2 2 2 2 6 2" xfId="36588"/>
    <cellStyle name="Normálna 2 4 4 2 2 2 2 7" xfId="12823"/>
    <cellStyle name="Normálna 2 4 4 2 2 2 2 7 2" xfId="36589"/>
    <cellStyle name="Normálna 2 4 4 2 2 2 2 8" xfId="36560"/>
    <cellStyle name="Normálna 2 4 4 2 2 2 3" xfId="12824"/>
    <cellStyle name="Normálna 2 4 4 2 2 2 3 2" xfId="12825"/>
    <cellStyle name="Normálna 2 4 4 2 2 2 3 2 2" xfId="12826"/>
    <cellStyle name="Normálna 2 4 4 2 2 2 3 2 2 2" xfId="12827"/>
    <cellStyle name="Normálna 2 4 4 2 2 2 3 2 2 2 2" xfId="36593"/>
    <cellStyle name="Normálna 2 4 4 2 2 2 3 2 2 3" xfId="12828"/>
    <cellStyle name="Normálna 2 4 4 2 2 2 3 2 2 3 2" xfId="36594"/>
    <cellStyle name="Normálna 2 4 4 2 2 2 3 2 2 4" xfId="36592"/>
    <cellStyle name="Normálna 2 4 4 2 2 2 3 2 3" xfId="12829"/>
    <cellStyle name="Normálna 2 4 4 2 2 2 3 2 3 2" xfId="36595"/>
    <cellStyle name="Normálna 2 4 4 2 2 2 3 2 4" xfId="12830"/>
    <cellStyle name="Normálna 2 4 4 2 2 2 3 2 4 2" xfId="36596"/>
    <cellStyle name="Normálna 2 4 4 2 2 2 3 2 5" xfId="36591"/>
    <cellStyle name="Normálna 2 4 4 2 2 2 3 3" xfId="12831"/>
    <cellStyle name="Normálna 2 4 4 2 2 2 3 3 2" xfId="12832"/>
    <cellStyle name="Normálna 2 4 4 2 2 2 3 3 2 2" xfId="36598"/>
    <cellStyle name="Normálna 2 4 4 2 2 2 3 3 3" xfId="12833"/>
    <cellStyle name="Normálna 2 4 4 2 2 2 3 3 3 2" xfId="36599"/>
    <cellStyle name="Normálna 2 4 4 2 2 2 3 3 4" xfId="36597"/>
    <cellStyle name="Normálna 2 4 4 2 2 2 3 4" xfId="12834"/>
    <cellStyle name="Normálna 2 4 4 2 2 2 3 4 2" xfId="36600"/>
    <cellStyle name="Normálna 2 4 4 2 2 2 3 5" xfId="12835"/>
    <cellStyle name="Normálna 2 4 4 2 2 2 3 5 2" xfId="36601"/>
    <cellStyle name="Normálna 2 4 4 2 2 2 3 6" xfId="36590"/>
    <cellStyle name="Normálna 2 4 4 2 2 2 4" xfId="12836"/>
    <cellStyle name="Normálna 2 4 4 2 2 2 4 2" xfId="12837"/>
    <cellStyle name="Normálna 2 4 4 2 2 2 4 2 2" xfId="12838"/>
    <cellStyle name="Normálna 2 4 4 2 2 2 4 2 2 2" xfId="36604"/>
    <cellStyle name="Normálna 2 4 4 2 2 2 4 2 3" xfId="12839"/>
    <cellStyle name="Normálna 2 4 4 2 2 2 4 2 3 2" xfId="36605"/>
    <cellStyle name="Normálna 2 4 4 2 2 2 4 2 4" xfId="36603"/>
    <cellStyle name="Normálna 2 4 4 2 2 2 4 3" xfId="12840"/>
    <cellStyle name="Normálna 2 4 4 2 2 2 4 3 2" xfId="36606"/>
    <cellStyle name="Normálna 2 4 4 2 2 2 4 4" xfId="12841"/>
    <cellStyle name="Normálna 2 4 4 2 2 2 4 4 2" xfId="36607"/>
    <cellStyle name="Normálna 2 4 4 2 2 2 4 5" xfId="36602"/>
    <cellStyle name="Normálna 2 4 4 2 2 2 5" xfId="12842"/>
    <cellStyle name="Normálna 2 4 4 2 2 2 5 2" xfId="12843"/>
    <cellStyle name="Normálna 2 4 4 2 2 2 5 2 2" xfId="12844"/>
    <cellStyle name="Normálna 2 4 4 2 2 2 5 2 2 2" xfId="36610"/>
    <cellStyle name="Normálna 2 4 4 2 2 2 5 2 3" xfId="12845"/>
    <cellStyle name="Normálna 2 4 4 2 2 2 5 2 3 2" xfId="36611"/>
    <cellStyle name="Normálna 2 4 4 2 2 2 5 2 4" xfId="36609"/>
    <cellStyle name="Normálna 2 4 4 2 2 2 5 3" xfId="12846"/>
    <cellStyle name="Normálna 2 4 4 2 2 2 5 3 2" xfId="36612"/>
    <cellStyle name="Normálna 2 4 4 2 2 2 5 4" xfId="12847"/>
    <cellStyle name="Normálna 2 4 4 2 2 2 5 4 2" xfId="36613"/>
    <cellStyle name="Normálna 2 4 4 2 2 2 5 5" xfId="36608"/>
    <cellStyle name="Normálna 2 4 4 2 2 2 6" xfId="12848"/>
    <cellStyle name="Normálna 2 4 4 2 2 2 6 2" xfId="12849"/>
    <cellStyle name="Normálna 2 4 4 2 2 2 6 2 2" xfId="36615"/>
    <cellStyle name="Normálna 2 4 4 2 2 2 6 3" xfId="12850"/>
    <cellStyle name="Normálna 2 4 4 2 2 2 6 3 2" xfId="36616"/>
    <cellStyle name="Normálna 2 4 4 2 2 2 6 4" xfId="36614"/>
    <cellStyle name="Normálna 2 4 4 2 2 2 7" xfId="12851"/>
    <cellStyle name="Normálna 2 4 4 2 2 2 7 2" xfId="36617"/>
    <cellStyle name="Normálna 2 4 4 2 2 2 8" xfId="12852"/>
    <cellStyle name="Normálna 2 4 4 2 2 2 8 2" xfId="36618"/>
    <cellStyle name="Normálna 2 4 4 2 2 2 9" xfId="36559"/>
    <cellStyle name="Normálna 2 4 4 2 2 3" xfId="12853"/>
    <cellStyle name="Normálna 2 4 4 2 2 3 2" xfId="12854"/>
    <cellStyle name="Normálna 2 4 4 2 2 3 2 2" xfId="12855"/>
    <cellStyle name="Normálna 2 4 4 2 2 3 2 2 2" xfId="12856"/>
    <cellStyle name="Normálna 2 4 4 2 2 3 2 2 2 2" xfId="12857"/>
    <cellStyle name="Normálna 2 4 4 2 2 3 2 2 2 2 2" xfId="36623"/>
    <cellStyle name="Normálna 2 4 4 2 2 3 2 2 2 3" xfId="12858"/>
    <cellStyle name="Normálna 2 4 4 2 2 3 2 2 2 3 2" xfId="36624"/>
    <cellStyle name="Normálna 2 4 4 2 2 3 2 2 2 4" xfId="36622"/>
    <cellStyle name="Normálna 2 4 4 2 2 3 2 2 3" xfId="12859"/>
    <cellStyle name="Normálna 2 4 4 2 2 3 2 2 3 2" xfId="36625"/>
    <cellStyle name="Normálna 2 4 4 2 2 3 2 2 4" xfId="12860"/>
    <cellStyle name="Normálna 2 4 4 2 2 3 2 2 4 2" xfId="36626"/>
    <cellStyle name="Normálna 2 4 4 2 2 3 2 2 5" xfId="36621"/>
    <cellStyle name="Normálna 2 4 4 2 2 3 2 3" xfId="12861"/>
    <cellStyle name="Normálna 2 4 4 2 2 3 2 3 2" xfId="12862"/>
    <cellStyle name="Normálna 2 4 4 2 2 3 2 3 2 2" xfId="36628"/>
    <cellStyle name="Normálna 2 4 4 2 2 3 2 3 3" xfId="12863"/>
    <cellStyle name="Normálna 2 4 4 2 2 3 2 3 3 2" xfId="36629"/>
    <cellStyle name="Normálna 2 4 4 2 2 3 2 3 4" xfId="36627"/>
    <cellStyle name="Normálna 2 4 4 2 2 3 2 4" xfId="12864"/>
    <cellStyle name="Normálna 2 4 4 2 2 3 2 4 2" xfId="36630"/>
    <cellStyle name="Normálna 2 4 4 2 2 3 2 5" xfId="12865"/>
    <cellStyle name="Normálna 2 4 4 2 2 3 2 5 2" xfId="36631"/>
    <cellStyle name="Normálna 2 4 4 2 2 3 2 6" xfId="36620"/>
    <cellStyle name="Normálna 2 4 4 2 2 3 3" xfId="12866"/>
    <cellStyle name="Normálna 2 4 4 2 2 3 3 2" xfId="12867"/>
    <cellStyle name="Normálna 2 4 4 2 2 3 3 2 2" xfId="12868"/>
    <cellStyle name="Normálna 2 4 4 2 2 3 3 2 2 2" xfId="36634"/>
    <cellStyle name="Normálna 2 4 4 2 2 3 3 2 3" xfId="12869"/>
    <cellStyle name="Normálna 2 4 4 2 2 3 3 2 3 2" xfId="36635"/>
    <cellStyle name="Normálna 2 4 4 2 2 3 3 2 4" xfId="36633"/>
    <cellStyle name="Normálna 2 4 4 2 2 3 3 3" xfId="12870"/>
    <cellStyle name="Normálna 2 4 4 2 2 3 3 3 2" xfId="36636"/>
    <cellStyle name="Normálna 2 4 4 2 2 3 3 4" xfId="12871"/>
    <cellStyle name="Normálna 2 4 4 2 2 3 3 4 2" xfId="36637"/>
    <cellStyle name="Normálna 2 4 4 2 2 3 3 5" xfId="36632"/>
    <cellStyle name="Normálna 2 4 4 2 2 3 4" xfId="12872"/>
    <cellStyle name="Normálna 2 4 4 2 2 3 4 2" xfId="12873"/>
    <cellStyle name="Normálna 2 4 4 2 2 3 4 2 2" xfId="12874"/>
    <cellStyle name="Normálna 2 4 4 2 2 3 4 2 2 2" xfId="36640"/>
    <cellStyle name="Normálna 2 4 4 2 2 3 4 2 3" xfId="12875"/>
    <cellStyle name="Normálna 2 4 4 2 2 3 4 2 3 2" xfId="36641"/>
    <cellStyle name="Normálna 2 4 4 2 2 3 4 2 4" xfId="36639"/>
    <cellStyle name="Normálna 2 4 4 2 2 3 4 3" xfId="12876"/>
    <cellStyle name="Normálna 2 4 4 2 2 3 4 3 2" xfId="36642"/>
    <cellStyle name="Normálna 2 4 4 2 2 3 4 4" xfId="12877"/>
    <cellStyle name="Normálna 2 4 4 2 2 3 4 4 2" xfId="36643"/>
    <cellStyle name="Normálna 2 4 4 2 2 3 4 5" xfId="36638"/>
    <cellStyle name="Normálna 2 4 4 2 2 3 5" xfId="12878"/>
    <cellStyle name="Normálna 2 4 4 2 2 3 5 2" xfId="12879"/>
    <cellStyle name="Normálna 2 4 4 2 2 3 5 2 2" xfId="36645"/>
    <cellStyle name="Normálna 2 4 4 2 2 3 5 3" xfId="12880"/>
    <cellStyle name="Normálna 2 4 4 2 2 3 5 3 2" xfId="36646"/>
    <cellStyle name="Normálna 2 4 4 2 2 3 5 4" xfId="36644"/>
    <cellStyle name="Normálna 2 4 4 2 2 3 6" xfId="12881"/>
    <cellStyle name="Normálna 2 4 4 2 2 3 6 2" xfId="36647"/>
    <cellStyle name="Normálna 2 4 4 2 2 3 7" xfId="12882"/>
    <cellStyle name="Normálna 2 4 4 2 2 3 7 2" xfId="36648"/>
    <cellStyle name="Normálna 2 4 4 2 2 3 8" xfId="36619"/>
    <cellStyle name="Normálna 2 4 4 2 2 4" xfId="12883"/>
    <cellStyle name="Normálna 2 4 4 2 2 4 2" xfId="12884"/>
    <cellStyle name="Normálna 2 4 4 2 2 4 2 2" xfId="12885"/>
    <cellStyle name="Normálna 2 4 4 2 2 4 2 2 2" xfId="12886"/>
    <cellStyle name="Normálna 2 4 4 2 2 4 2 2 2 2" xfId="36652"/>
    <cellStyle name="Normálna 2 4 4 2 2 4 2 2 3" xfId="12887"/>
    <cellStyle name="Normálna 2 4 4 2 2 4 2 2 3 2" xfId="36653"/>
    <cellStyle name="Normálna 2 4 4 2 2 4 2 2 4" xfId="36651"/>
    <cellStyle name="Normálna 2 4 4 2 2 4 2 3" xfId="12888"/>
    <cellStyle name="Normálna 2 4 4 2 2 4 2 3 2" xfId="36654"/>
    <cellStyle name="Normálna 2 4 4 2 2 4 2 4" xfId="12889"/>
    <cellStyle name="Normálna 2 4 4 2 2 4 2 4 2" xfId="36655"/>
    <cellStyle name="Normálna 2 4 4 2 2 4 2 5" xfId="36650"/>
    <cellStyle name="Normálna 2 4 4 2 2 4 3" xfId="12890"/>
    <cellStyle name="Normálna 2 4 4 2 2 4 3 2" xfId="12891"/>
    <cellStyle name="Normálna 2 4 4 2 2 4 3 2 2" xfId="36657"/>
    <cellStyle name="Normálna 2 4 4 2 2 4 3 3" xfId="12892"/>
    <cellStyle name="Normálna 2 4 4 2 2 4 3 3 2" xfId="36658"/>
    <cellStyle name="Normálna 2 4 4 2 2 4 3 4" xfId="36656"/>
    <cellStyle name="Normálna 2 4 4 2 2 4 4" xfId="12893"/>
    <cellStyle name="Normálna 2 4 4 2 2 4 4 2" xfId="36659"/>
    <cellStyle name="Normálna 2 4 4 2 2 4 5" xfId="12894"/>
    <cellStyle name="Normálna 2 4 4 2 2 4 5 2" xfId="36660"/>
    <cellStyle name="Normálna 2 4 4 2 2 4 6" xfId="36649"/>
    <cellStyle name="Normálna 2 4 4 2 2 5" xfId="12895"/>
    <cellStyle name="Normálna 2 4 4 2 2 5 2" xfId="12896"/>
    <cellStyle name="Normálna 2 4 4 2 2 5 2 2" xfId="12897"/>
    <cellStyle name="Normálna 2 4 4 2 2 5 2 2 2" xfId="36663"/>
    <cellStyle name="Normálna 2 4 4 2 2 5 2 3" xfId="12898"/>
    <cellStyle name="Normálna 2 4 4 2 2 5 2 3 2" xfId="36664"/>
    <cellStyle name="Normálna 2 4 4 2 2 5 2 4" xfId="36662"/>
    <cellStyle name="Normálna 2 4 4 2 2 5 3" xfId="12899"/>
    <cellStyle name="Normálna 2 4 4 2 2 5 3 2" xfId="36665"/>
    <cellStyle name="Normálna 2 4 4 2 2 5 4" xfId="12900"/>
    <cellStyle name="Normálna 2 4 4 2 2 5 4 2" xfId="36666"/>
    <cellStyle name="Normálna 2 4 4 2 2 5 5" xfId="36661"/>
    <cellStyle name="Normálna 2 4 4 2 2 6" xfId="12901"/>
    <cellStyle name="Normálna 2 4 4 2 2 6 2" xfId="12902"/>
    <cellStyle name="Normálna 2 4 4 2 2 6 2 2" xfId="12903"/>
    <cellStyle name="Normálna 2 4 4 2 2 6 2 2 2" xfId="36669"/>
    <cellStyle name="Normálna 2 4 4 2 2 6 2 3" xfId="12904"/>
    <cellStyle name="Normálna 2 4 4 2 2 6 2 3 2" xfId="36670"/>
    <cellStyle name="Normálna 2 4 4 2 2 6 2 4" xfId="36668"/>
    <cellStyle name="Normálna 2 4 4 2 2 6 3" xfId="12905"/>
    <cellStyle name="Normálna 2 4 4 2 2 6 3 2" xfId="36671"/>
    <cellStyle name="Normálna 2 4 4 2 2 6 4" xfId="12906"/>
    <cellStyle name="Normálna 2 4 4 2 2 6 4 2" xfId="36672"/>
    <cellStyle name="Normálna 2 4 4 2 2 6 5" xfId="36667"/>
    <cellStyle name="Normálna 2 4 4 2 2 7" xfId="12907"/>
    <cellStyle name="Normálna 2 4 4 2 2 7 2" xfId="12908"/>
    <cellStyle name="Normálna 2 4 4 2 2 7 2 2" xfId="36674"/>
    <cellStyle name="Normálna 2 4 4 2 2 7 3" xfId="12909"/>
    <cellStyle name="Normálna 2 4 4 2 2 7 3 2" xfId="36675"/>
    <cellStyle name="Normálna 2 4 4 2 2 7 4" xfId="36673"/>
    <cellStyle name="Normálna 2 4 4 2 2 8" xfId="12910"/>
    <cellStyle name="Normálna 2 4 4 2 2 8 2" xfId="36676"/>
    <cellStyle name="Normálna 2 4 4 2 2 9" xfId="12911"/>
    <cellStyle name="Normálna 2 4 4 2 2 9 2" xfId="36677"/>
    <cellStyle name="Normálna 2 4 4 2 3" xfId="12912"/>
    <cellStyle name="Normálna 2 4 4 2 3 2" xfId="12913"/>
    <cellStyle name="Normálna 2 4 4 2 3 2 2" xfId="12914"/>
    <cellStyle name="Normálna 2 4 4 2 3 2 2 2" xfId="12915"/>
    <cellStyle name="Normálna 2 4 4 2 3 2 2 2 2" xfId="12916"/>
    <cellStyle name="Normálna 2 4 4 2 3 2 2 2 2 2" xfId="12917"/>
    <cellStyle name="Normálna 2 4 4 2 3 2 2 2 2 2 2" xfId="36683"/>
    <cellStyle name="Normálna 2 4 4 2 3 2 2 2 2 3" xfId="12918"/>
    <cellStyle name="Normálna 2 4 4 2 3 2 2 2 2 3 2" xfId="36684"/>
    <cellStyle name="Normálna 2 4 4 2 3 2 2 2 2 4" xfId="36682"/>
    <cellStyle name="Normálna 2 4 4 2 3 2 2 2 3" xfId="12919"/>
    <cellStyle name="Normálna 2 4 4 2 3 2 2 2 3 2" xfId="36685"/>
    <cellStyle name="Normálna 2 4 4 2 3 2 2 2 4" xfId="12920"/>
    <cellStyle name="Normálna 2 4 4 2 3 2 2 2 4 2" xfId="36686"/>
    <cellStyle name="Normálna 2 4 4 2 3 2 2 2 5" xfId="36681"/>
    <cellStyle name="Normálna 2 4 4 2 3 2 2 3" xfId="12921"/>
    <cellStyle name="Normálna 2 4 4 2 3 2 2 3 2" xfId="12922"/>
    <cellStyle name="Normálna 2 4 4 2 3 2 2 3 2 2" xfId="36688"/>
    <cellStyle name="Normálna 2 4 4 2 3 2 2 3 3" xfId="12923"/>
    <cellStyle name="Normálna 2 4 4 2 3 2 2 3 3 2" xfId="36689"/>
    <cellStyle name="Normálna 2 4 4 2 3 2 2 3 4" xfId="36687"/>
    <cellStyle name="Normálna 2 4 4 2 3 2 2 4" xfId="12924"/>
    <cellStyle name="Normálna 2 4 4 2 3 2 2 4 2" xfId="36690"/>
    <cellStyle name="Normálna 2 4 4 2 3 2 2 5" xfId="12925"/>
    <cellStyle name="Normálna 2 4 4 2 3 2 2 5 2" xfId="36691"/>
    <cellStyle name="Normálna 2 4 4 2 3 2 2 6" xfId="36680"/>
    <cellStyle name="Normálna 2 4 4 2 3 2 3" xfId="12926"/>
    <cellStyle name="Normálna 2 4 4 2 3 2 3 2" xfId="12927"/>
    <cellStyle name="Normálna 2 4 4 2 3 2 3 2 2" xfId="12928"/>
    <cellStyle name="Normálna 2 4 4 2 3 2 3 2 2 2" xfId="36694"/>
    <cellStyle name="Normálna 2 4 4 2 3 2 3 2 3" xfId="12929"/>
    <cellStyle name="Normálna 2 4 4 2 3 2 3 2 3 2" xfId="36695"/>
    <cellStyle name="Normálna 2 4 4 2 3 2 3 2 4" xfId="36693"/>
    <cellStyle name="Normálna 2 4 4 2 3 2 3 3" xfId="12930"/>
    <cellStyle name="Normálna 2 4 4 2 3 2 3 3 2" xfId="36696"/>
    <cellStyle name="Normálna 2 4 4 2 3 2 3 4" xfId="12931"/>
    <cellStyle name="Normálna 2 4 4 2 3 2 3 4 2" xfId="36697"/>
    <cellStyle name="Normálna 2 4 4 2 3 2 3 5" xfId="36692"/>
    <cellStyle name="Normálna 2 4 4 2 3 2 4" xfId="12932"/>
    <cellStyle name="Normálna 2 4 4 2 3 2 4 2" xfId="12933"/>
    <cellStyle name="Normálna 2 4 4 2 3 2 4 2 2" xfId="12934"/>
    <cellStyle name="Normálna 2 4 4 2 3 2 4 2 2 2" xfId="36700"/>
    <cellStyle name="Normálna 2 4 4 2 3 2 4 2 3" xfId="12935"/>
    <cellStyle name="Normálna 2 4 4 2 3 2 4 2 3 2" xfId="36701"/>
    <cellStyle name="Normálna 2 4 4 2 3 2 4 2 4" xfId="36699"/>
    <cellStyle name="Normálna 2 4 4 2 3 2 4 3" xfId="12936"/>
    <cellStyle name="Normálna 2 4 4 2 3 2 4 3 2" xfId="36702"/>
    <cellStyle name="Normálna 2 4 4 2 3 2 4 4" xfId="12937"/>
    <cellStyle name="Normálna 2 4 4 2 3 2 4 4 2" xfId="36703"/>
    <cellStyle name="Normálna 2 4 4 2 3 2 4 5" xfId="36698"/>
    <cellStyle name="Normálna 2 4 4 2 3 2 5" xfId="12938"/>
    <cellStyle name="Normálna 2 4 4 2 3 2 5 2" xfId="12939"/>
    <cellStyle name="Normálna 2 4 4 2 3 2 5 2 2" xfId="36705"/>
    <cellStyle name="Normálna 2 4 4 2 3 2 5 3" xfId="12940"/>
    <cellStyle name="Normálna 2 4 4 2 3 2 5 3 2" xfId="36706"/>
    <cellStyle name="Normálna 2 4 4 2 3 2 5 4" xfId="36704"/>
    <cellStyle name="Normálna 2 4 4 2 3 2 6" xfId="12941"/>
    <cellStyle name="Normálna 2 4 4 2 3 2 6 2" xfId="36707"/>
    <cellStyle name="Normálna 2 4 4 2 3 2 7" xfId="12942"/>
    <cellStyle name="Normálna 2 4 4 2 3 2 7 2" xfId="36708"/>
    <cellStyle name="Normálna 2 4 4 2 3 2 8" xfId="36679"/>
    <cellStyle name="Normálna 2 4 4 2 3 3" xfId="12943"/>
    <cellStyle name="Normálna 2 4 4 2 3 3 2" xfId="12944"/>
    <cellStyle name="Normálna 2 4 4 2 3 3 2 2" xfId="12945"/>
    <cellStyle name="Normálna 2 4 4 2 3 3 2 2 2" xfId="12946"/>
    <cellStyle name="Normálna 2 4 4 2 3 3 2 2 2 2" xfId="36712"/>
    <cellStyle name="Normálna 2 4 4 2 3 3 2 2 3" xfId="12947"/>
    <cellStyle name="Normálna 2 4 4 2 3 3 2 2 3 2" xfId="36713"/>
    <cellStyle name="Normálna 2 4 4 2 3 3 2 2 4" xfId="36711"/>
    <cellStyle name="Normálna 2 4 4 2 3 3 2 3" xfId="12948"/>
    <cellStyle name="Normálna 2 4 4 2 3 3 2 3 2" xfId="36714"/>
    <cellStyle name="Normálna 2 4 4 2 3 3 2 4" xfId="12949"/>
    <cellStyle name="Normálna 2 4 4 2 3 3 2 4 2" xfId="36715"/>
    <cellStyle name="Normálna 2 4 4 2 3 3 2 5" xfId="36710"/>
    <cellStyle name="Normálna 2 4 4 2 3 3 3" xfId="12950"/>
    <cellStyle name="Normálna 2 4 4 2 3 3 3 2" xfId="12951"/>
    <cellStyle name="Normálna 2 4 4 2 3 3 3 2 2" xfId="36717"/>
    <cellStyle name="Normálna 2 4 4 2 3 3 3 3" xfId="12952"/>
    <cellStyle name="Normálna 2 4 4 2 3 3 3 3 2" xfId="36718"/>
    <cellStyle name="Normálna 2 4 4 2 3 3 3 4" xfId="36716"/>
    <cellStyle name="Normálna 2 4 4 2 3 3 4" xfId="12953"/>
    <cellStyle name="Normálna 2 4 4 2 3 3 4 2" xfId="36719"/>
    <cellStyle name="Normálna 2 4 4 2 3 3 5" xfId="12954"/>
    <cellStyle name="Normálna 2 4 4 2 3 3 5 2" xfId="36720"/>
    <cellStyle name="Normálna 2 4 4 2 3 3 6" xfId="36709"/>
    <cellStyle name="Normálna 2 4 4 2 3 4" xfId="12955"/>
    <cellStyle name="Normálna 2 4 4 2 3 4 2" xfId="12956"/>
    <cellStyle name="Normálna 2 4 4 2 3 4 2 2" xfId="12957"/>
    <cellStyle name="Normálna 2 4 4 2 3 4 2 2 2" xfId="36723"/>
    <cellStyle name="Normálna 2 4 4 2 3 4 2 3" xfId="12958"/>
    <cellStyle name="Normálna 2 4 4 2 3 4 2 3 2" xfId="36724"/>
    <cellStyle name="Normálna 2 4 4 2 3 4 2 4" xfId="36722"/>
    <cellStyle name="Normálna 2 4 4 2 3 4 3" xfId="12959"/>
    <cellStyle name="Normálna 2 4 4 2 3 4 3 2" xfId="36725"/>
    <cellStyle name="Normálna 2 4 4 2 3 4 4" xfId="12960"/>
    <cellStyle name="Normálna 2 4 4 2 3 4 4 2" xfId="36726"/>
    <cellStyle name="Normálna 2 4 4 2 3 4 5" xfId="36721"/>
    <cellStyle name="Normálna 2 4 4 2 3 5" xfId="12961"/>
    <cellStyle name="Normálna 2 4 4 2 3 5 2" xfId="12962"/>
    <cellStyle name="Normálna 2 4 4 2 3 5 2 2" xfId="12963"/>
    <cellStyle name="Normálna 2 4 4 2 3 5 2 2 2" xfId="36729"/>
    <cellStyle name="Normálna 2 4 4 2 3 5 2 3" xfId="12964"/>
    <cellStyle name="Normálna 2 4 4 2 3 5 2 3 2" xfId="36730"/>
    <cellStyle name="Normálna 2 4 4 2 3 5 2 4" xfId="36728"/>
    <cellStyle name="Normálna 2 4 4 2 3 5 3" xfId="12965"/>
    <cellStyle name="Normálna 2 4 4 2 3 5 3 2" xfId="36731"/>
    <cellStyle name="Normálna 2 4 4 2 3 5 4" xfId="12966"/>
    <cellStyle name="Normálna 2 4 4 2 3 5 4 2" xfId="36732"/>
    <cellStyle name="Normálna 2 4 4 2 3 5 5" xfId="36727"/>
    <cellStyle name="Normálna 2 4 4 2 3 6" xfId="12967"/>
    <cellStyle name="Normálna 2 4 4 2 3 6 2" xfId="12968"/>
    <cellStyle name="Normálna 2 4 4 2 3 6 2 2" xfId="36734"/>
    <cellStyle name="Normálna 2 4 4 2 3 6 3" xfId="12969"/>
    <cellStyle name="Normálna 2 4 4 2 3 6 3 2" xfId="36735"/>
    <cellStyle name="Normálna 2 4 4 2 3 6 4" xfId="36733"/>
    <cellStyle name="Normálna 2 4 4 2 3 7" xfId="12970"/>
    <cellStyle name="Normálna 2 4 4 2 3 7 2" xfId="36736"/>
    <cellStyle name="Normálna 2 4 4 2 3 8" xfId="12971"/>
    <cellStyle name="Normálna 2 4 4 2 3 8 2" xfId="36737"/>
    <cellStyle name="Normálna 2 4 4 2 3 9" xfId="36678"/>
    <cellStyle name="Normálna 2 4 4 2 4" xfId="12972"/>
    <cellStyle name="Normálna 2 4 4 2 4 2" xfId="12973"/>
    <cellStyle name="Normálna 2 4 4 2 4 2 2" xfId="12974"/>
    <cellStyle name="Normálna 2 4 4 2 4 2 2 2" xfId="12975"/>
    <cellStyle name="Normálna 2 4 4 2 4 2 2 2 2" xfId="12976"/>
    <cellStyle name="Normálna 2 4 4 2 4 2 2 2 2 2" xfId="36742"/>
    <cellStyle name="Normálna 2 4 4 2 4 2 2 2 3" xfId="12977"/>
    <cellStyle name="Normálna 2 4 4 2 4 2 2 2 3 2" xfId="36743"/>
    <cellStyle name="Normálna 2 4 4 2 4 2 2 2 4" xfId="36741"/>
    <cellStyle name="Normálna 2 4 4 2 4 2 2 3" xfId="12978"/>
    <cellStyle name="Normálna 2 4 4 2 4 2 2 3 2" xfId="36744"/>
    <cellStyle name="Normálna 2 4 4 2 4 2 2 4" xfId="12979"/>
    <cellStyle name="Normálna 2 4 4 2 4 2 2 4 2" xfId="36745"/>
    <cellStyle name="Normálna 2 4 4 2 4 2 2 5" xfId="36740"/>
    <cellStyle name="Normálna 2 4 4 2 4 2 3" xfId="12980"/>
    <cellStyle name="Normálna 2 4 4 2 4 2 3 2" xfId="12981"/>
    <cellStyle name="Normálna 2 4 4 2 4 2 3 2 2" xfId="36747"/>
    <cellStyle name="Normálna 2 4 4 2 4 2 3 3" xfId="12982"/>
    <cellStyle name="Normálna 2 4 4 2 4 2 3 3 2" xfId="36748"/>
    <cellStyle name="Normálna 2 4 4 2 4 2 3 4" xfId="36746"/>
    <cellStyle name="Normálna 2 4 4 2 4 2 4" xfId="12983"/>
    <cellStyle name="Normálna 2 4 4 2 4 2 4 2" xfId="36749"/>
    <cellStyle name="Normálna 2 4 4 2 4 2 5" xfId="12984"/>
    <cellStyle name="Normálna 2 4 4 2 4 2 5 2" xfId="36750"/>
    <cellStyle name="Normálna 2 4 4 2 4 2 6" xfId="36739"/>
    <cellStyle name="Normálna 2 4 4 2 4 3" xfId="12985"/>
    <cellStyle name="Normálna 2 4 4 2 4 3 2" xfId="12986"/>
    <cellStyle name="Normálna 2 4 4 2 4 3 2 2" xfId="12987"/>
    <cellStyle name="Normálna 2 4 4 2 4 3 2 2 2" xfId="36753"/>
    <cellStyle name="Normálna 2 4 4 2 4 3 2 3" xfId="12988"/>
    <cellStyle name="Normálna 2 4 4 2 4 3 2 3 2" xfId="36754"/>
    <cellStyle name="Normálna 2 4 4 2 4 3 2 4" xfId="36752"/>
    <cellStyle name="Normálna 2 4 4 2 4 3 3" xfId="12989"/>
    <cellStyle name="Normálna 2 4 4 2 4 3 3 2" xfId="36755"/>
    <cellStyle name="Normálna 2 4 4 2 4 3 4" xfId="12990"/>
    <cellStyle name="Normálna 2 4 4 2 4 3 4 2" xfId="36756"/>
    <cellStyle name="Normálna 2 4 4 2 4 3 5" xfId="36751"/>
    <cellStyle name="Normálna 2 4 4 2 4 4" xfId="12991"/>
    <cellStyle name="Normálna 2 4 4 2 4 4 2" xfId="12992"/>
    <cellStyle name="Normálna 2 4 4 2 4 4 2 2" xfId="12993"/>
    <cellStyle name="Normálna 2 4 4 2 4 4 2 2 2" xfId="36759"/>
    <cellStyle name="Normálna 2 4 4 2 4 4 2 3" xfId="12994"/>
    <cellStyle name="Normálna 2 4 4 2 4 4 2 3 2" xfId="36760"/>
    <cellStyle name="Normálna 2 4 4 2 4 4 2 4" xfId="36758"/>
    <cellStyle name="Normálna 2 4 4 2 4 4 3" xfId="12995"/>
    <cellStyle name="Normálna 2 4 4 2 4 4 3 2" xfId="36761"/>
    <cellStyle name="Normálna 2 4 4 2 4 4 4" xfId="12996"/>
    <cellStyle name="Normálna 2 4 4 2 4 4 4 2" xfId="36762"/>
    <cellStyle name="Normálna 2 4 4 2 4 4 5" xfId="36757"/>
    <cellStyle name="Normálna 2 4 4 2 4 5" xfId="12997"/>
    <cellStyle name="Normálna 2 4 4 2 4 5 2" xfId="12998"/>
    <cellStyle name="Normálna 2 4 4 2 4 5 2 2" xfId="36764"/>
    <cellStyle name="Normálna 2 4 4 2 4 5 3" xfId="12999"/>
    <cellStyle name="Normálna 2 4 4 2 4 5 3 2" xfId="36765"/>
    <cellStyle name="Normálna 2 4 4 2 4 5 4" xfId="36763"/>
    <cellStyle name="Normálna 2 4 4 2 4 6" xfId="13000"/>
    <cellStyle name="Normálna 2 4 4 2 4 6 2" xfId="36766"/>
    <cellStyle name="Normálna 2 4 4 2 4 7" xfId="13001"/>
    <cellStyle name="Normálna 2 4 4 2 4 7 2" xfId="36767"/>
    <cellStyle name="Normálna 2 4 4 2 4 8" xfId="36738"/>
    <cellStyle name="Normálna 2 4 4 2 5" xfId="13002"/>
    <cellStyle name="Normálna 2 4 4 2 5 2" xfId="13003"/>
    <cellStyle name="Normálna 2 4 4 2 5 2 2" xfId="13004"/>
    <cellStyle name="Normálna 2 4 4 2 5 2 2 2" xfId="13005"/>
    <cellStyle name="Normálna 2 4 4 2 5 2 2 2 2" xfId="36771"/>
    <cellStyle name="Normálna 2 4 4 2 5 2 2 3" xfId="13006"/>
    <cellStyle name="Normálna 2 4 4 2 5 2 2 3 2" xfId="36772"/>
    <cellStyle name="Normálna 2 4 4 2 5 2 2 4" xfId="36770"/>
    <cellStyle name="Normálna 2 4 4 2 5 2 3" xfId="13007"/>
    <cellStyle name="Normálna 2 4 4 2 5 2 3 2" xfId="36773"/>
    <cellStyle name="Normálna 2 4 4 2 5 2 4" xfId="13008"/>
    <cellStyle name="Normálna 2 4 4 2 5 2 4 2" xfId="36774"/>
    <cellStyle name="Normálna 2 4 4 2 5 2 5" xfId="36769"/>
    <cellStyle name="Normálna 2 4 4 2 5 3" xfId="13009"/>
    <cellStyle name="Normálna 2 4 4 2 5 3 2" xfId="13010"/>
    <cellStyle name="Normálna 2 4 4 2 5 3 2 2" xfId="36776"/>
    <cellStyle name="Normálna 2 4 4 2 5 3 3" xfId="13011"/>
    <cellStyle name="Normálna 2 4 4 2 5 3 3 2" xfId="36777"/>
    <cellStyle name="Normálna 2 4 4 2 5 3 4" xfId="36775"/>
    <cellStyle name="Normálna 2 4 4 2 5 4" xfId="13012"/>
    <cellStyle name="Normálna 2 4 4 2 5 4 2" xfId="36778"/>
    <cellStyle name="Normálna 2 4 4 2 5 5" xfId="13013"/>
    <cellStyle name="Normálna 2 4 4 2 5 5 2" xfId="36779"/>
    <cellStyle name="Normálna 2 4 4 2 5 6" xfId="36768"/>
    <cellStyle name="Normálna 2 4 4 2 6" xfId="13014"/>
    <cellStyle name="Normálna 2 4 4 2 6 2" xfId="13015"/>
    <cellStyle name="Normálna 2 4 4 2 6 2 2" xfId="13016"/>
    <cellStyle name="Normálna 2 4 4 2 6 2 2 2" xfId="36782"/>
    <cellStyle name="Normálna 2 4 4 2 6 2 3" xfId="13017"/>
    <cellStyle name="Normálna 2 4 4 2 6 2 3 2" xfId="36783"/>
    <cellStyle name="Normálna 2 4 4 2 6 2 4" xfId="36781"/>
    <cellStyle name="Normálna 2 4 4 2 6 3" xfId="13018"/>
    <cellStyle name="Normálna 2 4 4 2 6 3 2" xfId="36784"/>
    <cellStyle name="Normálna 2 4 4 2 6 4" xfId="13019"/>
    <cellStyle name="Normálna 2 4 4 2 6 4 2" xfId="36785"/>
    <cellStyle name="Normálna 2 4 4 2 6 5" xfId="36780"/>
    <cellStyle name="Normálna 2 4 4 2 7" xfId="13020"/>
    <cellStyle name="Normálna 2 4 4 2 7 2" xfId="13021"/>
    <cellStyle name="Normálna 2 4 4 2 7 2 2" xfId="13022"/>
    <cellStyle name="Normálna 2 4 4 2 7 2 2 2" xfId="36788"/>
    <cellStyle name="Normálna 2 4 4 2 7 2 3" xfId="13023"/>
    <cellStyle name="Normálna 2 4 4 2 7 2 3 2" xfId="36789"/>
    <cellStyle name="Normálna 2 4 4 2 7 2 4" xfId="36787"/>
    <cellStyle name="Normálna 2 4 4 2 7 3" xfId="13024"/>
    <cellStyle name="Normálna 2 4 4 2 7 3 2" xfId="36790"/>
    <cellStyle name="Normálna 2 4 4 2 7 4" xfId="13025"/>
    <cellStyle name="Normálna 2 4 4 2 7 4 2" xfId="36791"/>
    <cellStyle name="Normálna 2 4 4 2 7 5" xfId="36786"/>
    <cellStyle name="Normálna 2 4 4 2 8" xfId="13026"/>
    <cellStyle name="Normálna 2 4 4 2 8 2" xfId="13027"/>
    <cellStyle name="Normálna 2 4 4 2 8 2 2" xfId="36793"/>
    <cellStyle name="Normálna 2 4 4 2 8 3" xfId="13028"/>
    <cellStyle name="Normálna 2 4 4 2 8 3 2" xfId="36794"/>
    <cellStyle name="Normálna 2 4 4 2 8 4" xfId="36792"/>
    <cellStyle name="Normálna 2 4 4 2 9" xfId="13029"/>
    <cellStyle name="Normálna 2 4 4 2 9 2" xfId="36795"/>
    <cellStyle name="Normálna 2 4 4 3" xfId="13030"/>
    <cellStyle name="Normálna 2 4 4 3 10" xfId="13031"/>
    <cellStyle name="Normálna 2 4 4 3 10 2" xfId="36797"/>
    <cellStyle name="Normálna 2 4 4 3 11" xfId="36796"/>
    <cellStyle name="Normálna 2 4 4 3 2" xfId="13032"/>
    <cellStyle name="Normálna 2 4 4 3 2 10" xfId="36798"/>
    <cellStyle name="Normálna 2 4 4 3 2 2" xfId="13033"/>
    <cellStyle name="Normálna 2 4 4 3 2 2 2" xfId="13034"/>
    <cellStyle name="Normálna 2 4 4 3 2 2 2 2" xfId="13035"/>
    <cellStyle name="Normálna 2 4 4 3 2 2 2 2 2" xfId="13036"/>
    <cellStyle name="Normálna 2 4 4 3 2 2 2 2 2 2" xfId="13037"/>
    <cellStyle name="Normálna 2 4 4 3 2 2 2 2 2 2 2" xfId="13038"/>
    <cellStyle name="Normálna 2 4 4 3 2 2 2 2 2 2 2 2" xfId="36804"/>
    <cellStyle name="Normálna 2 4 4 3 2 2 2 2 2 2 3" xfId="13039"/>
    <cellStyle name="Normálna 2 4 4 3 2 2 2 2 2 2 3 2" xfId="36805"/>
    <cellStyle name="Normálna 2 4 4 3 2 2 2 2 2 2 4" xfId="36803"/>
    <cellStyle name="Normálna 2 4 4 3 2 2 2 2 2 3" xfId="13040"/>
    <cellStyle name="Normálna 2 4 4 3 2 2 2 2 2 3 2" xfId="36806"/>
    <cellStyle name="Normálna 2 4 4 3 2 2 2 2 2 4" xfId="13041"/>
    <cellStyle name="Normálna 2 4 4 3 2 2 2 2 2 4 2" xfId="36807"/>
    <cellStyle name="Normálna 2 4 4 3 2 2 2 2 2 5" xfId="36802"/>
    <cellStyle name="Normálna 2 4 4 3 2 2 2 2 3" xfId="13042"/>
    <cellStyle name="Normálna 2 4 4 3 2 2 2 2 3 2" xfId="13043"/>
    <cellStyle name="Normálna 2 4 4 3 2 2 2 2 3 2 2" xfId="36809"/>
    <cellStyle name="Normálna 2 4 4 3 2 2 2 2 3 3" xfId="13044"/>
    <cellStyle name="Normálna 2 4 4 3 2 2 2 2 3 3 2" xfId="36810"/>
    <cellStyle name="Normálna 2 4 4 3 2 2 2 2 3 4" xfId="36808"/>
    <cellStyle name="Normálna 2 4 4 3 2 2 2 2 4" xfId="13045"/>
    <cellStyle name="Normálna 2 4 4 3 2 2 2 2 4 2" xfId="36811"/>
    <cellStyle name="Normálna 2 4 4 3 2 2 2 2 5" xfId="13046"/>
    <cellStyle name="Normálna 2 4 4 3 2 2 2 2 5 2" xfId="36812"/>
    <cellStyle name="Normálna 2 4 4 3 2 2 2 2 6" xfId="36801"/>
    <cellStyle name="Normálna 2 4 4 3 2 2 2 3" xfId="13047"/>
    <cellStyle name="Normálna 2 4 4 3 2 2 2 3 2" xfId="13048"/>
    <cellStyle name="Normálna 2 4 4 3 2 2 2 3 2 2" xfId="13049"/>
    <cellStyle name="Normálna 2 4 4 3 2 2 2 3 2 2 2" xfId="36815"/>
    <cellStyle name="Normálna 2 4 4 3 2 2 2 3 2 3" xfId="13050"/>
    <cellStyle name="Normálna 2 4 4 3 2 2 2 3 2 3 2" xfId="36816"/>
    <cellStyle name="Normálna 2 4 4 3 2 2 2 3 2 4" xfId="36814"/>
    <cellStyle name="Normálna 2 4 4 3 2 2 2 3 3" xfId="13051"/>
    <cellStyle name="Normálna 2 4 4 3 2 2 2 3 3 2" xfId="36817"/>
    <cellStyle name="Normálna 2 4 4 3 2 2 2 3 4" xfId="13052"/>
    <cellStyle name="Normálna 2 4 4 3 2 2 2 3 4 2" xfId="36818"/>
    <cellStyle name="Normálna 2 4 4 3 2 2 2 3 5" xfId="36813"/>
    <cellStyle name="Normálna 2 4 4 3 2 2 2 4" xfId="13053"/>
    <cellStyle name="Normálna 2 4 4 3 2 2 2 4 2" xfId="13054"/>
    <cellStyle name="Normálna 2 4 4 3 2 2 2 4 2 2" xfId="13055"/>
    <cellStyle name="Normálna 2 4 4 3 2 2 2 4 2 2 2" xfId="36821"/>
    <cellStyle name="Normálna 2 4 4 3 2 2 2 4 2 3" xfId="13056"/>
    <cellStyle name="Normálna 2 4 4 3 2 2 2 4 2 3 2" xfId="36822"/>
    <cellStyle name="Normálna 2 4 4 3 2 2 2 4 2 4" xfId="36820"/>
    <cellStyle name="Normálna 2 4 4 3 2 2 2 4 3" xfId="13057"/>
    <cellStyle name="Normálna 2 4 4 3 2 2 2 4 3 2" xfId="36823"/>
    <cellStyle name="Normálna 2 4 4 3 2 2 2 4 4" xfId="13058"/>
    <cellStyle name="Normálna 2 4 4 3 2 2 2 4 4 2" xfId="36824"/>
    <cellStyle name="Normálna 2 4 4 3 2 2 2 4 5" xfId="36819"/>
    <cellStyle name="Normálna 2 4 4 3 2 2 2 5" xfId="13059"/>
    <cellStyle name="Normálna 2 4 4 3 2 2 2 5 2" xfId="13060"/>
    <cellStyle name="Normálna 2 4 4 3 2 2 2 5 2 2" xfId="36826"/>
    <cellStyle name="Normálna 2 4 4 3 2 2 2 5 3" xfId="13061"/>
    <cellStyle name="Normálna 2 4 4 3 2 2 2 5 3 2" xfId="36827"/>
    <cellStyle name="Normálna 2 4 4 3 2 2 2 5 4" xfId="36825"/>
    <cellStyle name="Normálna 2 4 4 3 2 2 2 6" xfId="13062"/>
    <cellStyle name="Normálna 2 4 4 3 2 2 2 6 2" xfId="36828"/>
    <cellStyle name="Normálna 2 4 4 3 2 2 2 7" xfId="13063"/>
    <cellStyle name="Normálna 2 4 4 3 2 2 2 7 2" xfId="36829"/>
    <cellStyle name="Normálna 2 4 4 3 2 2 2 8" xfId="36800"/>
    <cellStyle name="Normálna 2 4 4 3 2 2 3" xfId="13064"/>
    <cellStyle name="Normálna 2 4 4 3 2 2 3 2" xfId="13065"/>
    <cellStyle name="Normálna 2 4 4 3 2 2 3 2 2" xfId="13066"/>
    <cellStyle name="Normálna 2 4 4 3 2 2 3 2 2 2" xfId="13067"/>
    <cellStyle name="Normálna 2 4 4 3 2 2 3 2 2 2 2" xfId="36833"/>
    <cellStyle name="Normálna 2 4 4 3 2 2 3 2 2 3" xfId="13068"/>
    <cellStyle name="Normálna 2 4 4 3 2 2 3 2 2 3 2" xfId="36834"/>
    <cellStyle name="Normálna 2 4 4 3 2 2 3 2 2 4" xfId="36832"/>
    <cellStyle name="Normálna 2 4 4 3 2 2 3 2 3" xfId="13069"/>
    <cellStyle name="Normálna 2 4 4 3 2 2 3 2 3 2" xfId="36835"/>
    <cellStyle name="Normálna 2 4 4 3 2 2 3 2 4" xfId="13070"/>
    <cellStyle name="Normálna 2 4 4 3 2 2 3 2 4 2" xfId="36836"/>
    <cellStyle name="Normálna 2 4 4 3 2 2 3 2 5" xfId="36831"/>
    <cellStyle name="Normálna 2 4 4 3 2 2 3 3" xfId="13071"/>
    <cellStyle name="Normálna 2 4 4 3 2 2 3 3 2" xfId="13072"/>
    <cellStyle name="Normálna 2 4 4 3 2 2 3 3 2 2" xfId="36838"/>
    <cellStyle name="Normálna 2 4 4 3 2 2 3 3 3" xfId="13073"/>
    <cellStyle name="Normálna 2 4 4 3 2 2 3 3 3 2" xfId="36839"/>
    <cellStyle name="Normálna 2 4 4 3 2 2 3 3 4" xfId="36837"/>
    <cellStyle name="Normálna 2 4 4 3 2 2 3 4" xfId="13074"/>
    <cellStyle name="Normálna 2 4 4 3 2 2 3 4 2" xfId="36840"/>
    <cellStyle name="Normálna 2 4 4 3 2 2 3 5" xfId="13075"/>
    <cellStyle name="Normálna 2 4 4 3 2 2 3 5 2" xfId="36841"/>
    <cellStyle name="Normálna 2 4 4 3 2 2 3 6" xfId="36830"/>
    <cellStyle name="Normálna 2 4 4 3 2 2 4" xfId="13076"/>
    <cellStyle name="Normálna 2 4 4 3 2 2 4 2" xfId="13077"/>
    <cellStyle name="Normálna 2 4 4 3 2 2 4 2 2" xfId="13078"/>
    <cellStyle name="Normálna 2 4 4 3 2 2 4 2 2 2" xfId="36844"/>
    <cellStyle name="Normálna 2 4 4 3 2 2 4 2 3" xfId="13079"/>
    <cellStyle name="Normálna 2 4 4 3 2 2 4 2 3 2" xfId="36845"/>
    <cellStyle name="Normálna 2 4 4 3 2 2 4 2 4" xfId="36843"/>
    <cellStyle name="Normálna 2 4 4 3 2 2 4 3" xfId="13080"/>
    <cellStyle name="Normálna 2 4 4 3 2 2 4 3 2" xfId="36846"/>
    <cellStyle name="Normálna 2 4 4 3 2 2 4 4" xfId="13081"/>
    <cellStyle name="Normálna 2 4 4 3 2 2 4 4 2" xfId="36847"/>
    <cellStyle name="Normálna 2 4 4 3 2 2 4 5" xfId="36842"/>
    <cellStyle name="Normálna 2 4 4 3 2 2 5" xfId="13082"/>
    <cellStyle name="Normálna 2 4 4 3 2 2 5 2" xfId="13083"/>
    <cellStyle name="Normálna 2 4 4 3 2 2 5 2 2" xfId="13084"/>
    <cellStyle name="Normálna 2 4 4 3 2 2 5 2 2 2" xfId="36850"/>
    <cellStyle name="Normálna 2 4 4 3 2 2 5 2 3" xfId="13085"/>
    <cellStyle name="Normálna 2 4 4 3 2 2 5 2 3 2" xfId="36851"/>
    <cellStyle name="Normálna 2 4 4 3 2 2 5 2 4" xfId="36849"/>
    <cellStyle name="Normálna 2 4 4 3 2 2 5 3" xfId="13086"/>
    <cellStyle name="Normálna 2 4 4 3 2 2 5 3 2" xfId="36852"/>
    <cellStyle name="Normálna 2 4 4 3 2 2 5 4" xfId="13087"/>
    <cellStyle name="Normálna 2 4 4 3 2 2 5 4 2" xfId="36853"/>
    <cellStyle name="Normálna 2 4 4 3 2 2 5 5" xfId="36848"/>
    <cellStyle name="Normálna 2 4 4 3 2 2 6" xfId="13088"/>
    <cellStyle name="Normálna 2 4 4 3 2 2 6 2" xfId="13089"/>
    <cellStyle name="Normálna 2 4 4 3 2 2 6 2 2" xfId="36855"/>
    <cellStyle name="Normálna 2 4 4 3 2 2 6 3" xfId="13090"/>
    <cellStyle name="Normálna 2 4 4 3 2 2 6 3 2" xfId="36856"/>
    <cellStyle name="Normálna 2 4 4 3 2 2 6 4" xfId="36854"/>
    <cellStyle name="Normálna 2 4 4 3 2 2 7" xfId="13091"/>
    <cellStyle name="Normálna 2 4 4 3 2 2 7 2" xfId="36857"/>
    <cellStyle name="Normálna 2 4 4 3 2 2 8" xfId="13092"/>
    <cellStyle name="Normálna 2 4 4 3 2 2 8 2" xfId="36858"/>
    <cellStyle name="Normálna 2 4 4 3 2 2 9" xfId="36799"/>
    <cellStyle name="Normálna 2 4 4 3 2 3" xfId="13093"/>
    <cellStyle name="Normálna 2 4 4 3 2 3 2" xfId="13094"/>
    <cellStyle name="Normálna 2 4 4 3 2 3 2 2" xfId="13095"/>
    <cellStyle name="Normálna 2 4 4 3 2 3 2 2 2" xfId="13096"/>
    <cellStyle name="Normálna 2 4 4 3 2 3 2 2 2 2" xfId="13097"/>
    <cellStyle name="Normálna 2 4 4 3 2 3 2 2 2 2 2" xfId="36863"/>
    <cellStyle name="Normálna 2 4 4 3 2 3 2 2 2 3" xfId="13098"/>
    <cellStyle name="Normálna 2 4 4 3 2 3 2 2 2 3 2" xfId="36864"/>
    <cellStyle name="Normálna 2 4 4 3 2 3 2 2 2 4" xfId="36862"/>
    <cellStyle name="Normálna 2 4 4 3 2 3 2 2 3" xfId="13099"/>
    <cellStyle name="Normálna 2 4 4 3 2 3 2 2 3 2" xfId="36865"/>
    <cellStyle name="Normálna 2 4 4 3 2 3 2 2 4" xfId="13100"/>
    <cellStyle name="Normálna 2 4 4 3 2 3 2 2 4 2" xfId="36866"/>
    <cellStyle name="Normálna 2 4 4 3 2 3 2 2 5" xfId="36861"/>
    <cellStyle name="Normálna 2 4 4 3 2 3 2 3" xfId="13101"/>
    <cellStyle name="Normálna 2 4 4 3 2 3 2 3 2" xfId="13102"/>
    <cellStyle name="Normálna 2 4 4 3 2 3 2 3 2 2" xfId="36868"/>
    <cellStyle name="Normálna 2 4 4 3 2 3 2 3 3" xfId="13103"/>
    <cellStyle name="Normálna 2 4 4 3 2 3 2 3 3 2" xfId="36869"/>
    <cellStyle name="Normálna 2 4 4 3 2 3 2 3 4" xfId="36867"/>
    <cellStyle name="Normálna 2 4 4 3 2 3 2 4" xfId="13104"/>
    <cellStyle name="Normálna 2 4 4 3 2 3 2 4 2" xfId="36870"/>
    <cellStyle name="Normálna 2 4 4 3 2 3 2 5" xfId="13105"/>
    <cellStyle name="Normálna 2 4 4 3 2 3 2 5 2" xfId="36871"/>
    <cellStyle name="Normálna 2 4 4 3 2 3 2 6" xfId="36860"/>
    <cellStyle name="Normálna 2 4 4 3 2 3 3" xfId="13106"/>
    <cellStyle name="Normálna 2 4 4 3 2 3 3 2" xfId="13107"/>
    <cellStyle name="Normálna 2 4 4 3 2 3 3 2 2" xfId="13108"/>
    <cellStyle name="Normálna 2 4 4 3 2 3 3 2 2 2" xfId="36874"/>
    <cellStyle name="Normálna 2 4 4 3 2 3 3 2 3" xfId="13109"/>
    <cellStyle name="Normálna 2 4 4 3 2 3 3 2 3 2" xfId="36875"/>
    <cellStyle name="Normálna 2 4 4 3 2 3 3 2 4" xfId="36873"/>
    <cellStyle name="Normálna 2 4 4 3 2 3 3 3" xfId="13110"/>
    <cellStyle name="Normálna 2 4 4 3 2 3 3 3 2" xfId="36876"/>
    <cellStyle name="Normálna 2 4 4 3 2 3 3 4" xfId="13111"/>
    <cellStyle name="Normálna 2 4 4 3 2 3 3 4 2" xfId="36877"/>
    <cellStyle name="Normálna 2 4 4 3 2 3 3 5" xfId="36872"/>
    <cellStyle name="Normálna 2 4 4 3 2 3 4" xfId="13112"/>
    <cellStyle name="Normálna 2 4 4 3 2 3 4 2" xfId="13113"/>
    <cellStyle name="Normálna 2 4 4 3 2 3 4 2 2" xfId="13114"/>
    <cellStyle name="Normálna 2 4 4 3 2 3 4 2 2 2" xfId="36880"/>
    <cellStyle name="Normálna 2 4 4 3 2 3 4 2 3" xfId="13115"/>
    <cellStyle name="Normálna 2 4 4 3 2 3 4 2 3 2" xfId="36881"/>
    <cellStyle name="Normálna 2 4 4 3 2 3 4 2 4" xfId="36879"/>
    <cellStyle name="Normálna 2 4 4 3 2 3 4 3" xfId="13116"/>
    <cellStyle name="Normálna 2 4 4 3 2 3 4 3 2" xfId="36882"/>
    <cellStyle name="Normálna 2 4 4 3 2 3 4 4" xfId="13117"/>
    <cellStyle name="Normálna 2 4 4 3 2 3 4 4 2" xfId="36883"/>
    <cellStyle name="Normálna 2 4 4 3 2 3 4 5" xfId="36878"/>
    <cellStyle name="Normálna 2 4 4 3 2 3 5" xfId="13118"/>
    <cellStyle name="Normálna 2 4 4 3 2 3 5 2" xfId="13119"/>
    <cellStyle name="Normálna 2 4 4 3 2 3 5 2 2" xfId="36885"/>
    <cellStyle name="Normálna 2 4 4 3 2 3 5 3" xfId="13120"/>
    <cellStyle name="Normálna 2 4 4 3 2 3 5 3 2" xfId="36886"/>
    <cellStyle name="Normálna 2 4 4 3 2 3 5 4" xfId="36884"/>
    <cellStyle name="Normálna 2 4 4 3 2 3 6" xfId="13121"/>
    <cellStyle name="Normálna 2 4 4 3 2 3 6 2" xfId="36887"/>
    <cellStyle name="Normálna 2 4 4 3 2 3 7" xfId="13122"/>
    <cellStyle name="Normálna 2 4 4 3 2 3 7 2" xfId="36888"/>
    <cellStyle name="Normálna 2 4 4 3 2 3 8" xfId="36859"/>
    <cellStyle name="Normálna 2 4 4 3 2 4" xfId="13123"/>
    <cellStyle name="Normálna 2 4 4 3 2 4 2" xfId="13124"/>
    <cellStyle name="Normálna 2 4 4 3 2 4 2 2" xfId="13125"/>
    <cellStyle name="Normálna 2 4 4 3 2 4 2 2 2" xfId="13126"/>
    <cellStyle name="Normálna 2 4 4 3 2 4 2 2 2 2" xfId="36892"/>
    <cellStyle name="Normálna 2 4 4 3 2 4 2 2 3" xfId="13127"/>
    <cellStyle name="Normálna 2 4 4 3 2 4 2 2 3 2" xfId="36893"/>
    <cellStyle name="Normálna 2 4 4 3 2 4 2 2 4" xfId="36891"/>
    <cellStyle name="Normálna 2 4 4 3 2 4 2 3" xfId="13128"/>
    <cellStyle name="Normálna 2 4 4 3 2 4 2 3 2" xfId="36894"/>
    <cellStyle name="Normálna 2 4 4 3 2 4 2 4" xfId="13129"/>
    <cellStyle name="Normálna 2 4 4 3 2 4 2 4 2" xfId="36895"/>
    <cellStyle name="Normálna 2 4 4 3 2 4 2 5" xfId="36890"/>
    <cellStyle name="Normálna 2 4 4 3 2 4 3" xfId="13130"/>
    <cellStyle name="Normálna 2 4 4 3 2 4 3 2" xfId="13131"/>
    <cellStyle name="Normálna 2 4 4 3 2 4 3 2 2" xfId="36897"/>
    <cellStyle name="Normálna 2 4 4 3 2 4 3 3" xfId="13132"/>
    <cellStyle name="Normálna 2 4 4 3 2 4 3 3 2" xfId="36898"/>
    <cellStyle name="Normálna 2 4 4 3 2 4 3 4" xfId="36896"/>
    <cellStyle name="Normálna 2 4 4 3 2 4 4" xfId="13133"/>
    <cellStyle name="Normálna 2 4 4 3 2 4 4 2" xfId="36899"/>
    <cellStyle name="Normálna 2 4 4 3 2 4 5" xfId="13134"/>
    <cellStyle name="Normálna 2 4 4 3 2 4 5 2" xfId="36900"/>
    <cellStyle name="Normálna 2 4 4 3 2 4 6" xfId="36889"/>
    <cellStyle name="Normálna 2 4 4 3 2 5" xfId="13135"/>
    <cellStyle name="Normálna 2 4 4 3 2 5 2" xfId="13136"/>
    <cellStyle name="Normálna 2 4 4 3 2 5 2 2" xfId="13137"/>
    <cellStyle name="Normálna 2 4 4 3 2 5 2 2 2" xfId="36903"/>
    <cellStyle name="Normálna 2 4 4 3 2 5 2 3" xfId="13138"/>
    <cellStyle name="Normálna 2 4 4 3 2 5 2 3 2" xfId="36904"/>
    <cellStyle name="Normálna 2 4 4 3 2 5 2 4" xfId="36902"/>
    <cellStyle name="Normálna 2 4 4 3 2 5 3" xfId="13139"/>
    <cellStyle name="Normálna 2 4 4 3 2 5 3 2" xfId="36905"/>
    <cellStyle name="Normálna 2 4 4 3 2 5 4" xfId="13140"/>
    <cellStyle name="Normálna 2 4 4 3 2 5 4 2" xfId="36906"/>
    <cellStyle name="Normálna 2 4 4 3 2 5 5" xfId="36901"/>
    <cellStyle name="Normálna 2 4 4 3 2 6" xfId="13141"/>
    <cellStyle name="Normálna 2 4 4 3 2 6 2" xfId="13142"/>
    <cellStyle name="Normálna 2 4 4 3 2 6 2 2" xfId="13143"/>
    <cellStyle name="Normálna 2 4 4 3 2 6 2 2 2" xfId="36909"/>
    <cellStyle name="Normálna 2 4 4 3 2 6 2 3" xfId="13144"/>
    <cellStyle name="Normálna 2 4 4 3 2 6 2 3 2" xfId="36910"/>
    <cellStyle name="Normálna 2 4 4 3 2 6 2 4" xfId="36908"/>
    <cellStyle name="Normálna 2 4 4 3 2 6 3" xfId="13145"/>
    <cellStyle name="Normálna 2 4 4 3 2 6 3 2" xfId="36911"/>
    <cellStyle name="Normálna 2 4 4 3 2 6 4" xfId="13146"/>
    <cellStyle name="Normálna 2 4 4 3 2 6 4 2" xfId="36912"/>
    <cellStyle name="Normálna 2 4 4 3 2 6 5" xfId="36907"/>
    <cellStyle name="Normálna 2 4 4 3 2 7" xfId="13147"/>
    <cellStyle name="Normálna 2 4 4 3 2 7 2" xfId="13148"/>
    <cellStyle name="Normálna 2 4 4 3 2 7 2 2" xfId="36914"/>
    <cellStyle name="Normálna 2 4 4 3 2 7 3" xfId="13149"/>
    <cellStyle name="Normálna 2 4 4 3 2 7 3 2" xfId="36915"/>
    <cellStyle name="Normálna 2 4 4 3 2 7 4" xfId="36913"/>
    <cellStyle name="Normálna 2 4 4 3 2 8" xfId="13150"/>
    <cellStyle name="Normálna 2 4 4 3 2 8 2" xfId="36916"/>
    <cellStyle name="Normálna 2 4 4 3 2 9" xfId="13151"/>
    <cellStyle name="Normálna 2 4 4 3 2 9 2" xfId="36917"/>
    <cellStyle name="Normálna 2 4 4 3 3" xfId="13152"/>
    <cellStyle name="Normálna 2 4 4 3 3 2" xfId="13153"/>
    <cellStyle name="Normálna 2 4 4 3 3 2 2" xfId="13154"/>
    <cellStyle name="Normálna 2 4 4 3 3 2 2 2" xfId="13155"/>
    <cellStyle name="Normálna 2 4 4 3 3 2 2 2 2" xfId="13156"/>
    <cellStyle name="Normálna 2 4 4 3 3 2 2 2 2 2" xfId="13157"/>
    <cellStyle name="Normálna 2 4 4 3 3 2 2 2 2 2 2" xfId="36923"/>
    <cellStyle name="Normálna 2 4 4 3 3 2 2 2 2 3" xfId="13158"/>
    <cellStyle name="Normálna 2 4 4 3 3 2 2 2 2 3 2" xfId="36924"/>
    <cellStyle name="Normálna 2 4 4 3 3 2 2 2 2 4" xfId="36922"/>
    <cellStyle name="Normálna 2 4 4 3 3 2 2 2 3" xfId="13159"/>
    <cellStyle name="Normálna 2 4 4 3 3 2 2 2 3 2" xfId="36925"/>
    <cellStyle name="Normálna 2 4 4 3 3 2 2 2 4" xfId="13160"/>
    <cellStyle name="Normálna 2 4 4 3 3 2 2 2 4 2" xfId="36926"/>
    <cellStyle name="Normálna 2 4 4 3 3 2 2 2 5" xfId="36921"/>
    <cellStyle name="Normálna 2 4 4 3 3 2 2 3" xfId="13161"/>
    <cellStyle name="Normálna 2 4 4 3 3 2 2 3 2" xfId="13162"/>
    <cellStyle name="Normálna 2 4 4 3 3 2 2 3 2 2" xfId="36928"/>
    <cellStyle name="Normálna 2 4 4 3 3 2 2 3 3" xfId="13163"/>
    <cellStyle name="Normálna 2 4 4 3 3 2 2 3 3 2" xfId="36929"/>
    <cellStyle name="Normálna 2 4 4 3 3 2 2 3 4" xfId="36927"/>
    <cellStyle name="Normálna 2 4 4 3 3 2 2 4" xfId="13164"/>
    <cellStyle name="Normálna 2 4 4 3 3 2 2 4 2" xfId="36930"/>
    <cellStyle name="Normálna 2 4 4 3 3 2 2 5" xfId="13165"/>
    <cellStyle name="Normálna 2 4 4 3 3 2 2 5 2" xfId="36931"/>
    <cellStyle name="Normálna 2 4 4 3 3 2 2 6" xfId="36920"/>
    <cellStyle name="Normálna 2 4 4 3 3 2 3" xfId="13166"/>
    <cellStyle name="Normálna 2 4 4 3 3 2 3 2" xfId="13167"/>
    <cellStyle name="Normálna 2 4 4 3 3 2 3 2 2" xfId="13168"/>
    <cellStyle name="Normálna 2 4 4 3 3 2 3 2 2 2" xfId="36934"/>
    <cellStyle name="Normálna 2 4 4 3 3 2 3 2 3" xfId="13169"/>
    <cellStyle name="Normálna 2 4 4 3 3 2 3 2 3 2" xfId="36935"/>
    <cellStyle name="Normálna 2 4 4 3 3 2 3 2 4" xfId="36933"/>
    <cellStyle name="Normálna 2 4 4 3 3 2 3 3" xfId="13170"/>
    <cellStyle name="Normálna 2 4 4 3 3 2 3 3 2" xfId="36936"/>
    <cellStyle name="Normálna 2 4 4 3 3 2 3 4" xfId="13171"/>
    <cellStyle name="Normálna 2 4 4 3 3 2 3 4 2" xfId="36937"/>
    <cellStyle name="Normálna 2 4 4 3 3 2 3 5" xfId="36932"/>
    <cellStyle name="Normálna 2 4 4 3 3 2 4" xfId="13172"/>
    <cellStyle name="Normálna 2 4 4 3 3 2 4 2" xfId="13173"/>
    <cellStyle name="Normálna 2 4 4 3 3 2 4 2 2" xfId="13174"/>
    <cellStyle name="Normálna 2 4 4 3 3 2 4 2 2 2" xfId="36940"/>
    <cellStyle name="Normálna 2 4 4 3 3 2 4 2 3" xfId="13175"/>
    <cellStyle name="Normálna 2 4 4 3 3 2 4 2 3 2" xfId="36941"/>
    <cellStyle name="Normálna 2 4 4 3 3 2 4 2 4" xfId="36939"/>
    <cellStyle name="Normálna 2 4 4 3 3 2 4 3" xfId="13176"/>
    <cellStyle name="Normálna 2 4 4 3 3 2 4 3 2" xfId="36942"/>
    <cellStyle name="Normálna 2 4 4 3 3 2 4 4" xfId="13177"/>
    <cellStyle name="Normálna 2 4 4 3 3 2 4 4 2" xfId="36943"/>
    <cellStyle name="Normálna 2 4 4 3 3 2 4 5" xfId="36938"/>
    <cellStyle name="Normálna 2 4 4 3 3 2 5" xfId="13178"/>
    <cellStyle name="Normálna 2 4 4 3 3 2 5 2" xfId="13179"/>
    <cellStyle name="Normálna 2 4 4 3 3 2 5 2 2" xfId="36945"/>
    <cellStyle name="Normálna 2 4 4 3 3 2 5 3" xfId="13180"/>
    <cellStyle name="Normálna 2 4 4 3 3 2 5 3 2" xfId="36946"/>
    <cellStyle name="Normálna 2 4 4 3 3 2 5 4" xfId="36944"/>
    <cellStyle name="Normálna 2 4 4 3 3 2 6" xfId="13181"/>
    <cellStyle name="Normálna 2 4 4 3 3 2 6 2" xfId="36947"/>
    <cellStyle name="Normálna 2 4 4 3 3 2 7" xfId="13182"/>
    <cellStyle name="Normálna 2 4 4 3 3 2 7 2" xfId="36948"/>
    <cellStyle name="Normálna 2 4 4 3 3 2 8" xfId="36919"/>
    <cellStyle name="Normálna 2 4 4 3 3 3" xfId="13183"/>
    <cellStyle name="Normálna 2 4 4 3 3 3 2" xfId="13184"/>
    <cellStyle name="Normálna 2 4 4 3 3 3 2 2" xfId="13185"/>
    <cellStyle name="Normálna 2 4 4 3 3 3 2 2 2" xfId="13186"/>
    <cellStyle name="Normálna 2 4 4 3 3 3 2 2 2 2" xfId="36952"/>
    <cellStyle name="Normálna 2 4 4 3 3 3 2 2 3" xfId="13187"/>
    <cellStyle name="Normálna 2 4 4 3 3 3 2 2 3 2" xfId="36953"/>
    <cellStyle name="Normálna 2 4 4 3 3 3 2 2 4" xfId="36951"/>
    <cellStyle name="Normálna 2 4 4 3 3 3 2 3" xfId="13188"/>
    <cellStyle name="Normálna 2 4 4 3 3 3 2 3 2" xfId="36954"/>
    <cellStyle name="Normálna 2 4 4 3 3 3 2 4" xfId="13189"/>
    <cellStyle name="Normálna 2 4 4 3 3 3 2 4 2" xfId="36955"/>
    <cellStyle name="Normálna 2 4 4 3 3 3 2 5" xfId="36950"/>
    <cellStyle name="Normálna 2 4 4 3 3 3 3" xfId="13190"/>
    <cellStyle name="Normálna 2 4 4 3 3 3 3 2" xfId="13191"/>
    <cellStyle name="Normálna 2 4 4 3 3 3 3 2 2" xfId="36957"/>
    <cellStyle name="Normálna 2 4 4 3 3 3 3 3" xfId="13192"/>
    <cellStyle name="Normálna 2 4 4 3 3 3 3 3 2" xfId="36958"/>
    <cellStyle name="Normálna 2 4 4 3 3 3 3 4" xfId="36956"/>
    <cellStyle name="Normálna 2 4 4 3 3 3 4" xfId="13193"/>
    <cellStyle name="Normálna 2 4 4 3 3 3 4 2" xfId="36959"/>
    <cellStyle name="Normálna 2 4 4 3 3 3 5" xfId="13194"/>
    <cellStyle name="Normálna 2 4 4 3 3 3 5 2" xfId="36960"/>
    <cellStyle name="Normálna 2 4 4 3 3 3 6" xfId="36949"/>
    <cellStyle name="Normálna 2 4 4 3 3 4" xfId="13195"/>
    <cellStyle name="Normálna 2 4 4 3 3 4 2" xfId="13196"/>
    <cellStyle name="Normálna 2 4 4 3 3 4 2 2" xfId="13197"/>
    <cellStyle name="Normálna 2 4 4 3 3 4 2 2 2" xfId="36963"/>
    <cellStyle name="Normálna 2 4 4 3 3 4 2 3" xfId="13198"/>
    <cellStyle name="Normálna 2 4 4 3 3 4 2 3 2" xfId="36964"/>
    <cellStyle name="Normálna 2 4 4 3 3 4 2 4" xfId="36962"/>
    <cellStyle name="Normálna 2 4 4 3 3 4 3" xfId="13199"/>
    <cellStyle name="Normálna 2 4 4 3 3 4 3 2" xfId="36965"/>
    <cellStyle name="Normálna 2 4 4 3 3 4 4" xfId="13200"/>
    <cellStyle name="Normálna 2 4 4 3 3 4 4 2" xfId="36966"/>
    <cellStyle name="Normálna 2 4 4 3 3 4 5" xfId="36961"/>
    <cellStyle name="Normálna 2 4 4 3 3 5" xfId="13201"/>
    <cellStyle name="Normálna 2 4 4 3 3 5 2" xfId="13202"/>
    <cellStyle name="Normálna 2 4 4 3 3 5 2 2" xfId="13203"/>
    <cellStyle name="Normálna 2 4 4 3 3 5 2 2 2" xfId="36969"/>
    <cellStyle name="Normálna 2 4 4 3 3 5 2 3" xfId="13204"/>
    <cellStyle name="Normálna 2 4 4 3 3 5 2 3 2" xfId="36970"/>
    <cellStyle name="Normálna 2 4 4 3 3 5 2 4" xfId="36968"/>
    <cellStyle name="Normálna 2 4 4 3 3 5 3" xfId="13205"/>
    <cellStyle name="Normálna 2 4 4 3 3 5 3 2" xfId="36971"/>
    <cellStyle name="Normálna 2 4 4 3 3 5 4" xfId="13206"/>
    <cellStyle name="Normálna 2 4 4 3 3 5 4 2" xfId="36972"/>
    <cellStyle name="Normálna 2 4 4 3 3 5 5" xfId="36967"/>
    <cellStyle name="Normálna 2 4 4 3 3 6" xfId="13207"/>
    <cellStyle name="Normálna 2 4 4 3 3 6 2" xfId="13208"/>
    <cellStyle name="Normálna 2 4 4 3 3 6 2 2" xfId="36974"/>
    <cellStyle name="Normálna 2 4 4 3 3 6 3" xfId="13209"/>
    <cellStyle name="Normálna 2 4 4 3 3 6 3 2" xfId="36975"/>
    <cellStyle name="Normálna 2 4 4 3 3 6 4" xfId="36973"/>
    <cellStyle name="Normálna 2 4 4 3 3 7" xfId="13210"/>
    <cellStyle name="Normálna 2 4 4 3 3 7 2" xfId="36976"/>
    <cellStyle name="Normálna 2 4 4 3 3 8" xfId="13211"/>
    <cellStyle name="Normálna 2 4 4 3 3 8 2" xfId="36977"/>
    <cellStyle name="Normálna 2 4 4 3 3 9" xfId="36918"/>
    <cellStyle name="Normálna 2 4 4 3 4" xfId="13212"/>
    <cellStyle name="Normálna 2 4 4 3 4 2" xfId="13213"/>
    <cellStyle name="Normálna 2 4 4 3 4 2 2" xfId="13214"/>
    <cellStyle name="Normálna 2 4 4 3 4 2 2 2" xfId="13215"/>
    <cellStyle name="Normálna 2 4 4 3 4 2 2 2 2" xfId="13216"/>
    <cellStyle name="Normálna 2 4 4 3 4 2 2 2 2 2" xfId="36982"/>
    <cellStyle name="Normálna 2 4 4 3 4 2 2 2 3" xfId="13217"/>
    <cellStyle name="Normálna 2 4 4 3 4 2 2 2 3 2" xfId="36983"/>
    <cellStyle name="Normálna 2 4 4 3 4 2 2 2 4" xfId="36981"/>
    <cellStyle name="Normálna 2 4 4 3 4 2 2 3" xfId="13218"/>
    <cellStyle name="Normálna 2 4 4 3 4 2 2 3 2" xfId="36984"/>
    <cellStyle name="Normálna 2 4 4 3 4 2 2 4" xfId="13219"/>
    <cellStyle name="Normálna 2 4 4 3 4 2 2 4 2" xfId="36985"/>
    <cellStyle name="Normálna 2 4 4 3 4 2 2 5" xfId="36980"/>
    <cellStyle name="Normálna 2 4 4 3 4 2 3" xfId="13220"/>
    <cellStyle name="Normálna 2 4 4 3 4 2 3 2" xfId="13221"/>
    <cellStyle name="Normálna 2 4 4 3 4 2 3 2 2" xfId="36987"/>
    <cellStyle name="Normálna 2 4 4 3 4 2 3 3" xfId="13222"/>
    <cellStyle name="Normálna 2 4 4 3 4 2 3 3 2" xfId="36988"/>
    <cellStyle name="Normálna 2 4 4 3 4 2 3 4" xfId="36986"/>
    <cellStyle name="Normálna 2 4 4 3 4 2 4" xfId="13223"/>
    <cellStyle name="Normálna 2 4 4 3 4 2 4 2" xfId="36989"/>
    <cellStyle name="Normálna 2 4 4 3 4 2 5" xfId="13224"/>
    <cellStyle name="Normálna 2 4 4 3 4 2 5 2" xfId="36990"/>
    <cellStyle name="Normálna 2 4 4 3 4 2 6" xfId="36979"/>
    <cellStyle name="Normálna 2 4 4 3 4 3" xfId="13225"/>
    <cellStyle name="Normálna 2 4 4 3 4 3 2" xfId="13226"/>
    <cellStyle name="Normálna 2 4 4 3 4 3 2 2" xfId="13227"/>
    <cellStyle name="Normálna 2 4 4 3 4 3 2 2 2" xfId="36993"/>
    <cellStyle name="Normálna 2 4 4 3 4 3 2 3" xfId="13228"/>
    <cellStyle name="Normálna 2 4 4 3 4 3 2 3 2" xfId="36994"/>
    <cellStyle name="Normálna 2 4 4 3 4 3 2 4" xfId="36992"/>
    <cellStyle name="Normálna 2 4 4 3 4 3 3" xfId="13229"/>
    <cellStyle name="Normálna 2 4 4 3 4 3 3 2" xfId="36995"/>
    <cellStyle name="Normálna 2 4 4 3 4 3 4" xfId="13230"/>
    <cellStyle name="Normálna 2 4 4 3 4 3 4 2" xfId="36996"/>
    <cellStyle name="Normálna 2 4 4 3 4 3 5" xfId="36991"/>
    <cellStyle name="Normálna 2 4 4 3 4 4" xfId="13231"/>
    <cellStyle name="Normálna 2 4 4 3 4 4 2" xfId="13232"/>
    <cellStyle name="Normálna 2 4 4 3 4 4 2 2" xfId="13233"/>
    <cellStyle name="Normálna 2 4 4 3 4 4 2 2 2" xfId="36999"/>
    <cellStyle name="Normálna 2 4 4 3 4 4 2 3" xfId="13234"/>
    <cellStyle name="Normálna 2 4 4 3 4 4 2 3 2" xfId="37000"/>
    <cellStyle name="Normálna 2 4 4 3 4 4 2 4" xfId="36998"/>
    <cellStyle name="Normálna 2 4 4 3 4 4 3" xfId="13235"/>
    <cellStyle name="Normálna 2 4 4 3 4 4 3 2" xfId="37001"/>
    <cellStyle name="Normálna 2 4 4 3 4 4 4" xfId="13236"/>
    <cellStyle name="Normálna 2 4 4 3 4 4 4 2" xfId="37002"/>
    <cellStyle name="Normálna 2 4 4 3 4 4 5" xfId="36997"/>
    <cellStyle name="Normálna 2 4 4 3 4 5" xfId="13237"/>
    <cellStyle name="Normálna 2 4 4 3 4 5 2" xfId="13238"/>
    <cellStyle name="Normálna 2 4 4 3 4 5 2 2" xfId="37004"/>
    <cellStyle name="Normálna 2 4 4 3 4 5 3" xfId="13239"/>
    <cellStyle name="Normálna 2 4 4 3 4 5 3 2" xfId="37005"/>
    <cellStyle name="Normálna 2 4 4 3 4 5 4" xfId="37003"/>
    <cellStyle name="Normálna 2 4 4 3 4 6" xfId="13240"/>
    <cellStyle name="Normálna 2 4 4 3 4 6 2" xfId="37006"/>
    <cellStyle name="Normálna 2 4 4 3 4 7" xfId="13241"/>
    <cellStyle name="Normálna 2 4 4 3 4 7 2" xfId="37007"/>
    <cellStyle name="Normálna 2 4 4 3 4 8" xfId="36978"/>
    <cellStyle name="Normálna 2 4 4 3 5" xfId="13242"/>
    <cellStyle name="Normálna 2 4 4 3 5 2" xfId="13243"/>
    <cellStyle name="Normálna 2 4 4 3 5 2 2" xfId="13244"/>
    <cellStyle name="Normálna 2 4 4 3 5 2 2 2" xfId="13245"/>
    <cellStyle name="Normálna 2 4 4 3 5 2 2 2 2" xfId="37011"/>
    <cellStyle name="Normálna 2 4 4 3 5 2 2 3" xfId="13246"/>
    <cellStyle name="Normálna 2 4 4 3 5 2 2 3 2" xfId="37012"/>
    <cellStyle name="Normálna 2 4 4 3 5 2 2 4" xfId="37010"/>
    <cellStyle name="Normálna 2 4 4 3 5 2 3" xfId="13247"/>
    <cellStyle name="Normálna 2 4 4 3 5 2 3 2" xfId="37013"/>
    <cellStyle name="Normálna 2 4 4 3 5 2 4" xfId="13248"/>
    <cellStyle name="Normálna 2 4 4 3 5 2 4 2" xfId="37014"/>
    <cellStyle name="Normálna 2 4 4 3 5 2 5" xfId="37009"/>
    <cellStyle name="Normálna 2 4 4 3 5 3" xfId="13249"/>
    <cellStyle name="Normálna 2 4 4 3 5 3 2" xfId="13250"/>
    <cellStyle name="Normálna 2 4 4 3 5 3 2 2" xfId="37016"/>
    <cellStyle name="Normálna 2 4 4 3 5 3 3" xfId="13251"/>
    <cellStyle name="Normálna 2 4 4 3 5 3 3 2" xfId="37017"/>
    <cellStyle name="Normálna 2 4 4 3 5 3 4" xfId="37015"/>
    <cellStyle name="Normálna 2 4 4 3 5 4" xfId="13252"/>
    <cellStyle name="Normálna 2 4 4 3 5 4 2" xfId="37018"/>
    <cellStyle name="Normálna 2 4 4 3 5 5" xfId="13253"/>
    <cellStyle name="Normálna 2 4 4 3 5 5 2" xfId="37019"/>
    <cellStyle name="Normálna 2 4 4 3 5 6" xfId="37008"/>
    <cellStyle name="Normálna 2 4 4 3 6" xfId="13254"/>
    <cellStyle name="Normálna 2 4 4 3 6 2" xfId="13255"/>
    <cellStyle name="Normálna 2 4 4 3 6 2 2" xfId="13256"/>
    <cellStyle name="Normálna 2 4 4 3 6 2 2 2" xfId="37022"/>
    <cellStyle name="Normálna 2 4 4 3 6 2 3" xfId="13257"/>
    <cellStyle name="Normálna 2 4 4 3 6 2 3 2" xfId="37023"/>
    <cellStyle name="Normálna 2 4 4 3 6 2 4" xfId="37021"/>
    <cellStyle name="Normálna 2 4 4 3 6 3" xfId="13258"/>
    <cellStyle name="Normálna 2 4 4 3 6 3 2" xfId="37024"/>
    <cellStyle name="Normálna 2 4 4 3 6 4" xfId="13259"/>
    <cellStyle name="Normálna 2 4 4 3 6 4 2" xfId="37025"/>
    <cellStyle name="Normálna 2 4 4 3 6 5" xfId="37020"/>
    <cellStyle name="Normálna 2 4 4 3 7" xfId="13260"/>
    <cellStyle name="Normálna 2 4 4 3 7 2" xfId="13261"/>
    <cellStyle name="Normálna 2 4 4 3 7 2 2" xfId="13262"/>
    <cellStyle name="Normálna 2 4 4 3 7 2 2 2" xfId="37028"/>
    <cellStyle name="Normálna 2 4 4 3 7 2 3" xfId="13263"/>
    <cellStyle name="Normálna 2 4 4 3 7 2 3 2" xfId="37029"/>
    <cellStyle name="Normálna 2 4 4 3 7 2 4" xfId="37027"/>
    <cellStyle name="Normálna 2 4 4 3 7 3" xfId="13264"/>
    <cellStyle name="Normálna 2 4 4 3 7 3 2" xfId="37030"/>
    <cellStyle name="Normálna 2 4 4 3 7 4" xfId="13265"/>
    <cellStyle name="Normálna 2 4 4 3 7 4 2" xfId="37031"/>
    <cellStyle name="Normálna 2 4 4 3 7 5" xfId="37026"/>
    <cellStyle name="Normálna 2 4 4 3 8" xfId="13266"/>
    <cellStyle name="Normálna 2 4 4 3 8 2" xfId="13267"/>
    <cellStyle name="Normálna 2 4 4 3 8 2 2" xfId="37033"/>
    <cellStyle name="Normálna 2 4 4 3 8 3" xfId="13268"/>
    <cellStyle name="Normálna 2 4 4 3 8 3 2" xfId="37034"/>
    <cellStyle name="Normálna 2 4 4 3 8 4" xfId="37032"/>
    <cellStyle name="Normálna 2 4 4 3 9" xfId="13269"/>
    <cellStyle name="Normálna 2 4 4 3 9 2" xfId="37035"/>
    <cellStyle name="Normálna 2 4 4 4" xfId="13270"/>
    <cellStyle name="Normálna 2 4 4 4 10" xfId="37036"/>
    <cellStyle name="Normálna 2 4 4 4 2" xfId="13271"/>
    <cellStyle name="Normálna 2 4 4 4 2 2" xfId="13272"/>
    <cellStyle name="Normálna 2 4 4 4 2 2 2" xfId="13273"/>
    <cellStyle name="Normálna 2 4 4 4 2 2 2 2" xfId="13274"/>
    <cellStyle name="Normálna 2 4 4 4 2 2 2 2 2" xfId="13275"/>
    <cellStyle name="Normálna 2 4 4 4 2 2 2 2 2 2" xfId="13276"/>
    <cellStyle name="Normálna 2 4 4 4 2 2 2 2 2 2 2" xfId="37042"/>
    <cellStyle name="Normálna 2 4 4 4 2 2 2 2 2 3" xfId="13277"/>
    <cellStyle name="Normálna 2 4 4 4 2 2 2 2 2 3 2" xfId="37043"/>
    <cellStyle name="Normálna 2 4 4 4 2 2 2 2 2 4" xfId="37041"/>
    <cellStyle name="Normálna 2 4 4 4 2 2 2 2 3" xfId="13278"/>
    <cellStyle name="Normálna 2 4 4 4 2 2 2 2 3 2" xfId="37044"/>
    <cellStyle name="Normálna 2 4 4 4 2 2 2 2 4" xfId="13279"/>
    <cellStyle name="Normálna 2 4 4 4 2 2 2 2 4 2" xfId="37045"/>
    <cellStyle name="Normálna 2 4 4 4 2 2 2 2 5" xfId="37040"/>
    <cellStyle name="Normálna 2 4 4 4 2 2 2 3" xfId="13280"/>
    <cellStyle name="Normálna 2 4 4 4 2 2 2 3 2" xfId="13281"/>
    <cellStyle name="Normálna 2 4 4 4 2 2 2 3 2 2" xfId="37047"/>
    <cellStyle name="Normálna 2 4 4 4 2 2 2 3 3" xfId="13282"/>
    <cellStyle name="Normálna 2 4 4 4 2 2 2 3 3 2" xfId="37048"/>
    <cellStyle name="Normálna 2 4 4 4 2 2 2 3 4" xfId="37046"/>
    <cellStyle name="Normálna 2 4 4 4 2 2 2 4" xfId="13283"/>
    <cellStyle name="Normálna 2 4 4 4 2 2 2 4 2" xfId="37049"/>
    <cellStyle name="Normálna 2 4 4 4 2 2 2 5" xfId="13284"/>
    <cellStyle name="Normálna 2 4 4 4 2 2 2 5 2" xfId="37050"/>
    <cellStyle name="Normálna 2 4 4 4 2 2 2 6" xfId="37039"/>
    <cellStyle name="Normálna 2 4 4 4 2 2 3" xfId="13285"/>
    <cellStyle name="Normálna 2 4 4 4 2 2 3 2" xfId="13286"/>
    <cellStyle name="Normálna 2 4 4 4 2 2 3 2 2" xfId="13287"/>
    <cellStyle name="Normálna 2 4 4 4 2 2 3 2 2 2" xfId="37053"/>
    <cellStyle name="Normálna 2 4 4 4 2 2 3 2 3" xfId="13288"/>
    <cellStyle name="Normálna 2 4 4 4 2 2 3 2 3 2" xfId="37054"/>
    <cellStyle name="Normálna 2 4 4 4 2 2 3 2 4" xfId="37052"/>
    <cellStyle name="Normálna 2 4 4 4 2 2 3 3" xfId="13289"/>
    <cellStyle name="Normálna 2 4 4 4 2 2 3 3 2" xfId="37055"/>
    <cellStyle name="Normálna 2 4 4 4 2 2 3 4" xfId="13290"/>
    <cellStyle name="Normálna 2 4 4 4 2 2 3 4 2" xfId="37056"/>
    <cellStyle name="Normálna 2 4 4 4 2 2 3 5" xfId="37051"/>
    <cellStyle name="Normálna 2 4 4 4 2 2 4" xfId="13291"/>
    <cellStyle name="Normálna 2 4 4 4 2 2 4 2" xfId="13292"/>
    <cellStyle name="Normálna 2 4 4 4 2 2 4 2 2" xfId="13293"/>
    <cellStyle name="Normálna 2 4 4 4 2 2 4 2 2 2" xfId="37059"/>
    <cellStyle name="Normálna 2 4 4 4 2 2 4 2 3" xfId="13294"/>
    <cellStyle name="Normálna 2 4 4 4 2 2 4 2 3 2" xfId="37060"/>
    <cellStyle name="Normálna 2 4 4 4 2 2 4 2 4" xfId="37058"/>
    <cellStyle name="Normálna 2 4 4 4 2 2 4 3" xfId="13295"/>
    <cellStyle name="Normálna 2 4 4 4 2 2 4 3 2" xfId="37061"/>
    <cellStyle name="Normálna 2 4 4 4 2 2 4 4" xfId="13296"/>
    <cellStyle name="Normálna 2 4 4 4 2 2 4 4 2" xfId="37062"/>
    <cellStyle name="Normálna 2 4 4 4 2 2 4 5" xfId="37057"/>
    <cellStyle name="Normálna 2 4 4 4 2 2 5" xfId="13297"/>
    <cellStyle name="Normálna 2 4 4 4 2 2 5 2" xfId="13298"/>
    <cellStyle name="Normálna 2 4 4 4 2 2 5 2 2" xfId="37064"/>
    <cellStyle name="Normálna 2 4 4 4 2 2 5 3" xfId="13299"/>
    <cellStyle name="Normálna 2 4 4 4 2 2 5 3 2" xfId="37065"/>
    <cellStyle name="Normálna 2 4 4 4 2 2 5 4" xfId="37063"/>
    <cellStyle name="Normálna 2 4 4 4 2 2 6" xfId="13300"/>
    <cellStyle name="Normálna 2 4 4 4 2 2 6 2" xfId="37066"/>
    <cellStyle name="Normálna 2 4 4 4 2 2 7" xfId="13301"/>
    <cellStyle name="Normálna 2 4 4 4 2 2 7 2" xfId="37067"/>
    <cellStyle name="Normálna 2 4 4 4 2 2 8" xfId="37038"/>
    <cellStyle name="Normálna 2 4 4 4 2 3" xfId="13302"/>
    <cellStyle name="Normálna 2 4 4 4 2 3 2" xfId="13303"/>
    <cellStyle name="Normálna 2 4 4 4 2 3 2 2" xfId="13304"/>
    <cellStyle name="Normálna 2 4 4 4 2 3 2 2 2" xfId="13305"/>
    <cellStyle name="Normálna 2 4 4 4 2 3 2 2 2 2" xfId="37071"/>
    <cellStyle name="Normálna 2 4 4 4 2 3 2 2 3" xfId="13306"/>
    <cellStyle name="Normálna 2 4 4 4 2 3 2 2 3 2" xfId="37072"/>
    <cellStyle name="Normálna 2 4 4 4 2 3 2 2 4" xfId="37070"/>
    <cellStyle name="Normálna 2 4 4 4 2 3 2 3" xfId="13307"/>
    <cellStyle name="Normálna 2 4 4 4 2 3 2 3 2" xfId="37073"/>
    <cellStyle name="Normálna 2 4 4 4 2 3 2 4" xfId="13308"/>
    <cellStyle name="Normálna 2 4 4 4 2 3 2 4 2" xfId="37074"/>
    <cellStyle name="Normálna 2 4 4 4 2 3 2 5" xfId="37069"/>
    <cellStyle name="Normálna 2 4 4 4 2 3 3" xfId="13309"/>
    <cellStyle name="Normálna 2 4 4 4 2 3 3 2" xfId="13310"/>
    <cellStyle name="Normálna 2 4 4 4 2 3 3 2 2" xfId="37076"/>
    <cellStyle name="Normálna 2 4 4 4 2 3 3 3" xfId="13311"/>
    <cellStyle name="Normálna 2 4 4 4 2 3 3 3 2" xfId="37077"/>
    <cellStyle name="Normálna 2 4 4 4 2 3 3 4" xfId="37075"/>
    <cellStyle name="Normálna 2 4 4 4 2 3 4" xfId="13312"/>
    <cellStyle name="Normálna 2 4 4 4 2 3 4 2" xfId="37078"/>
    <cellStyle name="Normálna 2 4 4 4 2 3 5" xfId="13313"/>
    <cellStyle name="Normálna 2 4 4 4 2 3 5 2" xfId="37079"/>
    <cellStyle name="Normálna 2 4 4 4 2 3 6" xfId="37068"/>
    <cellStyle name="Normálna 2 4 4 4 2 4" xfId="13314"/>
    <cellStyle name="Normálna 2 4 4 4 2 4 2" xfId="13315"/>
    <cellStyle name="Normálna 2 4 4 4 2 4 2 2" xfId="13316"/>
    <cellStyle name="Normálna 2 4 4 4 2 4 2 2 2" xfId="37082"/>
    <cellStyle name="Normálna 2 4 4 4 2 4 2 3" xfId="13317"/>
    <cellStyle name="Normálna 2 4 4 4 2 4 2 3 2" xfId="37083"/>
    <cellStyle name="Normálna 2 4 4 4 2 4 2 4" xfId="37081"/>
    <cellStyle name="Normálna 2 4 4 4 2 4 3" xfId="13318"/>
    <cellStyle name="Normálna 2 4 4 4 2 4 3 2" xfId="37084"/>
    <cellStyle name="Normálna 2 4 4 4 2 4 4" xfId="13319"/>
    <cellStyle name="Normálna 2 4 4 4 2 4 4 2" xfId="37085"/>
    <cellStyle name="Normálna 2 4 4 4 2 4 5" xfId="37080"/>
    <cellStyle name="Normálna 2 4 4 4 2 5" xfId="13320"/>
    <cellStyle name="Normálna 2 4 4 4 2 5 2" xfId="13321"/>
    <cellStyle name="Normálna 2 4 4 4 2 5 2 2" xfId="13322"/>
    <cellStyle name="Normálna 2 4 4 4 2 5 2 2 2" xfId="37088"/>
    <cellStyle name="Normálna 2 4 4 4 2 5 2 3" xfId="13323"/>
    <cellStyle name="Normálna 2 4 4 4 2 5 2 3 2" xfId="37089"/>
    <cellStyle name="Normálna 2 4 4 4 2 5 2 4" xfId="37087"/>
    <cellStyle name="Normálna 2 4 4 4 2 5 3" xfId="13324"/>
    <cellStyle name="Normálna 2 4 4 4 2 5 3 2" xfId="37090"/>
    <cellStyle name="Normálna 2 4 4 4 2 5 4" xfId="13325"/>
    <cellStyle name="Normálna 2 4 4 4 2 5 4 2" xfId="37091"/>
    <cellStyle name="Normálna 2 4 4 4 2 5 5" xfId="37086"/>
    <cellStyle name="Normálna 2 4 4 4 2 6" xfId="13326"/>
    <cellStyle name="Normálna 2 4 4 4 2 6 2" xfId="13327"/>
    <cellStyle name="Normálna 2 4 4 4 2 6 2 2" xfId="37093"/>
    <cellStyle name="Normálna 2 4 4 4 2 6 3" xfId="13328"/>
    <cellStyle name="Normálna 2 4 4 4 2 6 3 2" xfId="37094"/>
    <cellStyle name="Normálna 2 4 4 4 2 6 4" xfId="37092"/>
    <cellStyle name="Normálna 2 4 4 4 2 7" xfId="13329"/>
    <cellStyle name="Normálna 2 4 4 4 2 7 2" xfId="37095"/>
    <cellStyle name="Normálna 2 4 4 4 2 8" xfId="13330"/>
    <cellStyle name="Normálna 2 4 4 4 2 8 2" xfId="37096"/>
    <cellStyle name="Normálna 2 4 4 4 2 9" xfId="37037"/>
    <cellStyle name="Normálna 2 4 4 4 3" xfId="13331"/>
    <cellStyle name="Normálna 2 4 4 4 3 2" xfId="13332"/>
    <cellStyle name="Normálna 2 4 4 4 3 2 2" xfId="13333"/>
    <cellStyle name="Normálna 2 4 4 4 3 2 2 2" xfId="13334"/>
    <cellStyle name="Normálna 2 4 4 4 3 2 2 2 2" xfId="13335"/>
    <cellStyle name="Normálna 2 4 4 4 3 2 2 2 2 2" xfId="37101"/>
    <cellStyle name="Normálna 2 4 4 4 3 2 2 2 3" xfId="13336"/>
    <cellStyle name="Normálna 2 4 4 4 3 2 2 2 3 2" xfId="37102"/>
    <cellStyle name="Normálna 2 4 4 4 3 2 2 2 4" xfId="37100"/>
    <cellStyle name="Normálna 2 4 4 4 3 2 2 3" xfId="13337"/>
    <cellStyle name="Normálna 2 4 4 4 3 2 2 3 2" xfId="37103"/>
    <cellStyle name="Normálna 2 4 4 4 3 2 2 4" xfId="13338"/>
    <cellStyle name="Normálna 2 4 4 4 3 2 2 4 2" xfId="37104"/>
    <cellStyle name="Normálna 2 4 4 4 3 2 2 5" xfId="37099"/>
    <cellStyle name="Normálna 2 4 4 4 3 2 3" xfId="13339"/>
    <cellStyle name="Normálna 2 4 4 4 3 2 3 2" xfId="13340"/>
    <cellStyle name="Normálna 2 4 4 4 3 2 3 2 2" xfId="37106"/>
    <cellStyle name="Normálna 2 4 4 4 3 2 3 3" xfId="13341"/>
    <cellStyle name="Normálna 2 4 4 4 3 2 3 3 2" xfId="37107"/>
    <cellStyle name="Normálna 2 4 4 4 3 2 3 4" xfId="37105"/>
    <cellStyle name="Normálna 2 4 4 4 3 2 4" xfId="13342"/>
    <cellStyle name="Normálna 2 4 4 4 3 2 4 2" xfId="37108"/>
    <cellStyle name="Normálna 2 4 4 4 3 2 5" xfId="13343"/>
    <cellStyle name="Normálna 2 4 4 4 3 2 5 2" xfId="37109"/>
    <cellStyle name="Normálna 2 4 4 4 3 2 6" xfId="37098"/>
    <cellStyle name="Normálna 2 4 4 4 3 3" xfId="13344"/>
    <cellStyle name="Normálna 2 4 4 4 3 3 2" xfId="13345"/>
    <cellStyle name="Normálna 2 4 4 4 3 3 2 2" xfId="13346"/>
    <cellStyle name="Normálna 2 4 4 4 3 3 2 2 2" xfId="37112"/>
    <cellStyle name="Normálna 2 4 4 4 3 3 2 3" xfId="13347"/>
    <cellStyle name="Normálna 2 4 4 4 3 3 2 3 2" xfId="37113"/>
    <cellStyle name="Normálna 2 4 4 4 3 3 2 4" xfId="37111"/>
    <cellStyle name="Normálna 2 4 4 4 3 3 3" xfId="13348"/>
    <cellStyle name="Normálna 2 4 4 4 3 3 3 2" xfId="37114"/>
    <cellStyle name="Normálna 2 4 4 4 3 3 4" xfId="13349"/>
    <cellStyle name="Normálna 2 4 4 4 3 3 4 2" xfId="37115"/>
    <cellStyle name="Normálna 2 4 4 4 3 3 5" xfId="37110"/>
    <cellStyle name="Normálna 2 4 4 4 3 4" xfId="13350"/>
    <cellStyle name="Normálna 2 4 4 4 3 4 2" xfId="13351"/>
    <cellStyle name="Normálna 2 4 4 4 3 4 2 2" xfId="13352"/>
    <cellStyle name="Normálna 2 4 4 4 3 4 2 2 2" xfId="37118"/>
    <cellStyle name="Normálna 2 4 4 4 3 4 2 3" xfId="13353"/>
    <cellStyle name="Normálna 2 4 4 4 3 4 2 3 2" xfId="37119"/>
    <cellStyle name="Normálna 2 4 4 4 3 4 2 4" xfId="37117"/>
    <cellStyle name="Normálna 2 4 4 4 3 4 3" xfId="13354"/>
    <cellStyle name="Normálna 2 4 4 4 3 4 3 2" xfId="37120"/>
    <cellStyle name="Normálna 2 4 4 4 3 4 4" xfId="13355"/>
    <cellStyle name="Normálna 2 4 4 4 3 4 4 2" xfId="37121"/>
    <cellStyle name="Normálna 2 4 4 4 3 4 5" xfId="37116"/>
    <cellStyle name="Normálna 2 4 4 4 3 5" xfId="13356"/>
    <cellStyle name="Normálna 2 4 4 4 3 5 2" xfId="13357"/>
    <cellStyle name="Normálna 2 4 4 4 3 5 2 2" xfId="37123"/>
    <cellStyle name="Normálna 2 4 4 4 3 5 3" xfId="13358"/>
    <cellStyle name="Normálna 2 4 4 4 3 5 3 2" xfId="37124"/>
    <cellStyle name="Normálna 2 4 4 4 3 5 4" xfId="37122"/>
    <cellStyle name="Normálna 2 4 4 4 3 6" xfId="13359"/>
    <cellStyle name="Normálna 2 4 4 4 3 6 2" xfId="37125"/>
    <cellStyle name="Normálna 2 4 4 4 3 7" xfId="13360"/>
    <cellStyle name="Normálna 2 4 4 4 3 7 2" xfId="37126"/>
    <cellStyle name="Normálna 2 4 4 4 3 8" xfId="37097"/>
    <cellStyle name="Normálna 2 4 4 4 4" xfId="13361"/>
    <cellStyle name="Normálna 2 4 4 4 4 2" xfId="13362"/>
    <cellStyle name="Normálna 2 4 4 4 4 2 2" xfId="13363"/>
    <cellStyle name="Normálna 2 4 4 4 4 2 2 2" xfId="13364"/>
    <cellStyle name="Normálna 2 4 4 4 4 2 2 2 2" xfId="37130"/>
    <cellStyle name="Normálna 2 4 4 4 4 2 2 3" xfId="13365"/>
    <cellStyle name="Normálna 2 4 4 4 4 2 2 3 2" xfId="37131"/>
    <cellStyle name="Normálna 2 4 4 4 4 2 2 4" xfId="37129"/>
    <cellStyle name="Normálna 2 4 4 4 4 2 3" xfId="13366"/>
    <cellStyle name="Normálna 2 4 4 4 4 2 3 2" xfId="37132"/>
    <cellStyle name="Normálna 2 4 4 4 4 2 4" xfId="13367"/>
    <cellStyle name="Normálna 2 4 4 4 4 2 4 2" xfId="37133"/>
    <cellStyle name="Normálna 2 4 4 4 4 2 5" xfId="37128"/>
    <cellStyle name="Normálna 2 4 4 4 4 3" xfId="13368"/>
    <cellStyle name="Normálna 2 4 4 4 4 3 2" xfId="13369"/>
    <cellStyle name="Normálna 2 4 4 4 4 3 2 2" xfId="37135"/>
    <cellStyle name="Normálna 2 4 4 4 4 3 3" xfId="13370"/>
    <cellStyle name="Normálna 2 4 4 4 4 3 3 2" xfId="37136"/>
    <cellStyle name="Normálna 2 4 4 4 4 3 4" xfId="37134"/>
    <cellStyle name="Normálna 2 4 4 4 4 4" xfId="13371"/>
    <cellStyle name="Normálna 2 4 4 4 4 4 2" xfId="37137"/>
    <cellStyle name="Normálna 2 4 4 4 4 5" xfId="13372"/>
    <cellStyle name="Normálna 2 4 4 4 4 5 2" xfId="37138"/>
    <cellStyle name="Normálna 2 4 4 4 4 6" xfId="37127"/>
    <cellStyle name="Normálna 2 4 4 4 5" xfId="13373"/>
    <cellStyle name="Normálna 2 4 4 4 5 2" xfId="13374"/>
    <cellStyle name="Normálna 2 4 4 4 5 2 2" xfId="13375"/>
    <cellStyle name="Normálna 2 4 4 4 5 2 2 2" xfId="37141"/>
    <cellStyle name="Normálna 2 4 4 4 5 2 3" xfId="13376"/>
    <cellStyle name="Normálna 2 4 4 4 5 2 3 2" xfId="37142"/>
    <cellStyle name="Normálna 2 4 4 4 5 2 4" xfId="37140"/>
    <cellStyle name="Normálna 2 4 4 4 5 3" xfId="13377"/>
    <cellStyle name="Normálna 2 4 4 4 5 3 2" xfId="37143"/>
    <cellStyle name="Normálna 2 4 4 4 5 4" xfId="13378"/>
    <cellStyle name="Normálna 2 4 4 4 5 4 2" xfId="37144"/>
    <cellStyle name="Normálna 2 4 4 4 5 5" xfId="37139"/>
    <cellStyle name="Normálna 2 4 4 4 6" xfId="13379"/>
    <cellStyle name="Normálna 2 4 4 4 6 2" xfId="13380"/>
    <cellStyle name="Normálna 2 4 4 4 6 2 2" xfId="13381"/>
    <cellStyle name="Normálna 2 4 4 4 6 2 2 2" xfId="37147"/>
    <cellStyle name="Normálna 2 4 4 4 6 2 3" xfId="13382"/>
    <cellStyle name="Normálna 2 4 4 4 6 2 3 2" xfId="37148"/>
    <cellStyle name="Normálna 2 4 4 4 6 2 4" xfId="37146"/>
    <cellStyle name="Normálna 2 4 4 4 6 3" xfId="13383"/>
    <cellStyle name="Normálna 2 4 4 4 6 3 2" xfId="37149"/>
    <cellStyle name="Normálna 2 4 4 4 6 4" xfId="13384"/>
    <cellStyle name="Normálna 2 4 4 4 6 4 2" xfId="37150"/>
    <cellStyle name="Normálna 2 4 4 4 6 5" xfId="37145"/>
    <cellStyle name="Normálna 2 4 4 4 7" xfId="13385"/>
    <cellStyle name="Normálna 2 4 4 4 7 2" xfId="13386"/>
    <cellStyle name="Normálna 2 4 4 4 7 2 2" xfId="37152"/>
    <cellStyle name="Normálna 2 4 4 4 7 3" xfId="13387"/>
    <cellStyle name="Normálna 2 4 4 4 7 3 2" xfId="37153"/>
    <cellStyle name="Normálna 2 4 4 4 7 4" xfId="37151"/>
    <cellStyle name="Normálna 2 4 4 4 8" xfId="13388"/>
    <cellStyle name="Normálna 2 4 4 4 8 2" xfId="37154"/>
    <cellStyle name="Normálna 2 4 4 4 9" xfId="13389"/>
    <cellStyle name="Normálna 2 4 4 4 9 2" xfId="37155"/>
    <cellStyle name="Normálna 2 4 4 5" xfId="13390"/>
    <cellStyle name="Normálna 2 4 4 5 2" xfId="13391"/>
    <cellStyle name="Normálna 2 4 4 5 2 2" xfId="13392"/>
    <cellStyle name="Normálna 2 4 4 5 2 2 2" xfId="13393"/>
    <cellStyle name="Normálna 2 4 4 5 2 2 2 2" xfId="13394"/>
    <cellStyle name="Normálna 2 4 4 5 2 2 2 2 2" xfId="13395"/>
    <cellStyle name="Normálna 2 4 4 5 2 2 2 2 2 2" xfId="37161"/>
    <cellStyle name="Normálna 2 4 4 5 2 2 2 2 3" xfId="13396"/>
    <cellStyle name="Normálna 2 4 4 5 2 2 2 2 3 2" xfId="37162"/>
    <cellStyle name="Normálna 2 4 4 5 2 2 2 2 4" xfId="37160"/>
    <cellStyle name="Normálna 2 4 4 5 2 2 2 3" xfId="13397"/>
    <cellStyle name="Normálna 2 4 4 5 2 2 2 3 2" xfId="37163"/>
    <cellStyle name="Normálna 2 4 4 5 2 2 2 4" xfId="13398"/>
    <cellStyle name="Normálna 2 4 4 5 2 2 2 4 2" xfId="37164"/>
    <cellStyle name="Normálna 2 4 4 5 2 2 2 5" xfId="37159"/>
    <cellStyle name="Normálna 2 4 4 5 2 2 3" xfId="13399"/>
    <cellStyle name="Normálna 2 4 4 5 2 2 3 2" xfId="13400"/>
    <cellStyle name="Normálna 2 4 4 5 2 2 3 2 2" xfId="37166"/>
    <cellStyle name="Normálna 2 4 4 5 2 2 3 3" xfId="13401"/>
    <cellStyle name="Normálna 2 4 4 5 2 2 3 3 2" xfId="37167"/>
    <cellStyle name="Normálna 2 4 4 5 2 2 3 4" xfId="37165"/>
    <cellStyle name="Normálna 2 4 4 5 2 2 4" xfId="13402"/>
    <cellStyle name="Normálna 2 4 4 5 2 2 4 2" xfId="37168"/>
    <cellStyle name="Normálna 2 4 4 5 2 2 5" xfId="13403"/>
    <cellStyle name="Normálna 2 4 4 5 2 2 5 2" xfId="37169"/>
    <cellStyle name="Normálna 2 4 4 5 2 2 6" xfId="37158"/>
    <cellStyle name="Normálna 2 4 4 5 2 3" xfId="13404"/>
    <cellStyle name="Normálna 2 4 4 5 2 3 2" xfId="13405"/>
    <cellStyle name="Normálna 2 4 4 5 2 3 2 2" xfId="13406"/>
    <cellStyle name="Normálna 2 4 4 5 2 3 2 2 2" xfId="37172"/>
    <cellStyle name="Normálna 2 4 4 5 2 3 2 3" xfId="13407"/>
    <cellStyle name="Normálna 2 4 4 5 2 3 2 3 2" xfId="37173"/>
    <cellStyle name="Normálna 2 4 4 5 2 3 2 4" xfId="37171"/>
    <cellStyle name="Normálna 2 4 4 5 2 3 3" xfId="13408"/>
    <cellStyle name="Normálna 2 4 4 5 2 3 3 2" xfId="37174"/>
    <cellStyle name="Normálna 2 4 4 5 2 3 4" xfId="13409"/>
    <cellStyle name="Normálna 2 4 4 5 2 3 4 2" xfId="37175"/>
    <cellStyle name="Normálna 2 4 4 5 2 3 5" xfId="37170"/>
    <cellStyle name="Normálna 2 4 4 5 2 4" xfId="13410"/>
    <cellStyle name="Normálna 2 4 4 5 2 4 2" xfId="13411"/>
    <cellStyle name="Normálna 2 4 4 5 2 4 2 2" xfId="13412"/>
    <cellStyle name="Normálna 2 4 4 5 2 4 2 2 2" xfId="37178"/>
    <cellStyle name="Normálna 2 4 4 5 2 4 2 3" xfId="13413"/>
    <cellStyle name="Normálna 2 4 4 5 2 4 2 3 2" xfId="37179"/>
    <cellStyle name="Normálna 2 4 4 5 2 4 2 4" xfId="37177"/>
    <cellStyle name="Normálna 2 4 4 5 2 4 3" xfId="13414"/>
    <cellStyle name="Normálna 2 4 4 5 2 4 3 2" xfId="37180"/>
    <cellStyle name="Normálna 2 4 4 5 2 4 4" xfId="13415"/>
    <cellStyle name="Normálna 2 4 4 5 2 4 4 2" xfId="37181"/>
    <cellStyle name="Normálna 2 4 4 5 2 4 5" xfId="37176"/>
    <cellStyle name="Normálna 2 4 4 5 2 5" xfId="13416"/>
    <cellStyle name="Normálna 2 4 4 5 2 5 2" xfId="13417"/>
    <cellStyle name="Normálna 2 4 4 5 2 5 2 2" xfId="37183"/>
    <cellStyle name="Normálna 2 4 4 5 2 5 3" xfId="13418"/>
    <cellStyle name="Normálna 2 4 4 5 2 5 3 2" xfId="37184"/>
    <cellStyle name="Normálna 2 4 4 5 2 5 4" xfId="37182"/>
    <cellStyle name="Normálna 2 4 4 5 2 6" xfId="13419"/>
    <cellStyle name="Normálna 2 4 4 5 2 6 2" xfId="37185"/>
    <cellStyle name="Normálna 2 4 4 5 2 7" xfId="13420"/>
    <cellStyle name="Normálna 2 4 4 5 2 7 2" xfId="37186"/>
    <cellStyle name="Normálna 2 4 4 5 2 8" xfId="37157"/>
    <cellStyle name="Normálna 2 4 4 5 3" xfId="13421"/>
    <cellStyle name="Normálna 2 4 4 5 3 2" xfId="13422"/>
    <cellStyle name="Normálna 2 4 4 5 3 2 2" xfId="13423"/>
    <cellStyle name="Normálna 2 4 4 5 3 2 2 2" xfId="13424"/>
    <cellStyle name="Normálna 2 4 4 5 3 2 2 2 2" xfId="37190"/>
    <cellStyle name="Normálna 2 4 4 5 3 2 2 3" xfId="13425"/>
    <cellStyle name="Normálna 2 4 4 5 3 2 2 3 2" xfId="37191"/>
    <cellStyle name="Normálna 2 4 4 5 3 2 2 4" xfId="37189"/>
    <cellStyle name="Normálna 2 4 4 5 3 2 3" xfId="13426"/>
    <cellStyle name="Normálna 2 4 4 5 3 2 3 2" xfId="37192"/>
    <cellStyle name="Normálna 2 4 4 5 3 2 4" xfId="13427"/>
    <cellStyle name="Normálna 2 4 4 5 3 2 4 2" xfId="37193"/>
    <cellStyle name="Normálna 2 4 4 5 3 2 5" xfId="37188"/>
    <cellStyle name="Normálna 2 4 4 5 3 3" xfId="13428"/>
    <cellStyle name="Normálna 2 4 4 5 3 3 2" xfId="13429"/>
    <cellStyle name="Normálna 2 4 4 5 3 3 2 2" xfId="37195"/>
    <cellStyle name="Normálna 2 4 4 5 3 3 3" xfId="13430"/>
    <cellStyle name="Normálna 2 4 4 5 3 3 3 2" xfId="37196"/>
    <cellStyle name="Normálna 2 4 4 5 3 3 4" xfId="37194"/>
    <cellStyle name="Normálna 2 4 4 5 3 4" xfId="13431"/>
    <cellStyle name="Normálna 2 4 4 5 3 4 2" xfId="37197"/>
    <cellStyle name="Normálna 2 4 4 5 3 5" xfId="13432"/>
    <cellStyle name="Normálna 2 4 4 5 3 5 2" xfId="37198"/>
    <cellStyle name="Normálna 2 4 4 5 3 6" xfId="37187"/>
    <cellStyle name="Normálna 2 4 4 5 4" xfId="13433"/>
    <cellStyle name="Normálna 2 4 4 5 4 2" xfId="13434"/>
    <cellStyle name="Normálna 2 4 4 5 4 2 2" xfId="13435"/>
    <cellStyle name="Normálna 2 4 4 5 4 2 2 2" xfId="37201"/>
    <cellStyle name="Normálna 2 4 4 5 4 2 3" xfId="13436"/>
    <cellStyle name="Normálna 2 4 4 5 4 2 3 2" xfId="37202"/>
    <cellStyle name="Normálna 2 4 4 5 4 2 4" xfId="37200"/>
    <cellStyle name="Normálna 2 4 4 5 4 3" xfId="13437"/>
    <cellStyle name="Normálna 2 4 4 5 4 3 2" xfId="37203"/>
    <cellStyle name="Normálna 2 4 4 5 4 4" xfId="13438"/>
    <cellStyle name="Normálna 2 4 4 5 4 4 2" xfId="37204"/>
    <cellStyle name="Normálna 2 4 4 5 4 5" xfId="37199"/>
    <cellStyle name="Normálna 2 4 4 5 5" xfId="13439"/>
    <cellStyle name="Normálna 2 4 4 5 5 2" xfId="13440"/>
    <cellStyle name="Normálna 2 4 4 5 5 2 2" xfId="13441"/>
    <cellStyle name="Normálna 2 4 4 5 5 2 2 2" xfId="37207"/>
    <cellStyle name="Normálna 2 4 4 5 5 2 3" xfId="13442"/>
    <cellStyle name="Normálna 2 4 4 5 5 2 3 2" xfId="37208"/>
    <cellStyle name="Normálna 2 4 4 5 5 2 4" xfId="37206"/>
    <cellStyle name="Normálna 2 4 4 5 5 3" xfId="13443"/>
    <cellStyle name="Normálna 2 4 4 5 5 3 2" xfId="37209"/>
    <cellStyle name="Normálna 2 4 4 5 5 4" xfId="13444"/>
    <cellStyle name="Normálna 2 4 4 5 5 4 2" xfId="37210"/>
    <cellStyle name="Normálna 2 4 4 5 5 5" xfId="37205"/>
    <cellStyle name="Normálna 2 4 4 5 6" xfId="13445"/>
    <cellStyle name="Normálna 2 4 4 5 6 2" xfId="13446"/>
    <cellStyle name="Normálna 2 4 4 5 6 2 2" xfId="37212"/>
    <cellStyle name="Normálna 2 4 4 5 6 3" xfId="13447"/>
    <cellStyle name="Normálna 2 4 4 5 6 3 2" xfId="37213"/>
    <cellStyle name="Normálna 2 4 4 5 6 4" xfId="37211"/>
    <cellStyle name="Normálna 2 4 4 5 7" xfId="13448"/>
    <cellStyle name="Normálna 2 4 4 5 7 2" xfId="37214"/>
    <cellStyle name="Normálna 2 4 4 5 8" xfId="13449"/>
    <cellStyle name="Normálna 2 4 4 5 8 2" xfId="37215"/>
    <cellStyle name="Normálna 2 4 4 5 9" xfId="37156"/>
    <cellStyle name="Normálna 2 4 4 6" xfId="13450"/>
    <cellStyle name="Normálna 2 4 4 6 2" xfId="13451"/>
    <cellStyle name="Normálna 2 4 4 6 2 2" xfId="13452"/>
    <cellStyle name="Normálna 2 4 4 6 2 2 2" xfId="13453"/>
    <cellStyle name="Normálna 2 4 4 6 2 2 2 2" xfId="13454"/>
    <cellStyle name="Normálna 2 4 4 6 2 2 2 2 2" xfId="37220"/>
    <cellStyle name="Normálna 2 4 4 6 2 2 2 3" xfId="13455"/>
    <cellStyle name="Normálna 2 4 4 6 2 2 2 3 2" xfId="37221"/>
    <cellStyle name="Normálna 2 4 4 6 2 2 2 4" xfId="37219"/>
    <cellStyle name="Normálna 2 4 4 6 2 2 3" xfId="13456"/>
    <cellStyle name="Normálna 2 4 4 6 2 2 3 2" xfId="37222"/>
    <cellStyle name="Normálna 2 4 4 6 2 2 4" xfId="13457"/>
    <cellStyle name="Normálna 2 4 4 6 2 2 4 2" xfId="37223"/>
    <cellStyle name="Normálna 2 4 4 6 2 2 5" xfId="37218"/>
    <cellStyle name="Normálna 2 4 4 6 2 3" xfId="13458"/>
    <cellStyle name="Normálna 2 4 4 6 2 3 2" xfId="13459"/>
    <cellStyle name="Normálna 2 4 4 6 2 3 2 2" xfId="37225"/>
    <cellStyle name="Normálna 2 4 4 6 2 3 3" xfId="13460"/>
    <cellStyle name="Normálna 2 4 4 6 2 3 3 2" xfId="37226"/>
    <cellStyle name="Normálna 2 4 4 6 2 3 4" xfId="37224"/>
    <cellStyle name="Normálna 2 4 4 6 2 4" xfId="13461"/>
    <cellStyle name="Normálna 2 4 4 6 2 4 2" xfId="37227"/>
    <cellStyle name="Normálna 2 4 4 6 2 5" xfId="13462"/>
    <cellStyle name="Normálna 2 4 4 6 2 5 2" xfId="37228"/>
    <cellStyle name="Normálna 2 4 4 6 2 6" xfId="37217"/>
    <cellStyle name="Normálna 2 4 4 6 3" xfId="13463"/>
    <cellStyle name="Normálna 2 4 4 6 3 2" xfId="13464"/>
    <cellStyle name="Normálna 2 4 4 6 3 2 2" xfId="13465"/>
    <cellStyle name="Normálna 2 4 4 6 3 2 2 2" xfId="37231"/>
    <cellStyle name="Normálna 2 4 4 6 3 2 3" xfId="13466"/>
    <cellStyle name="Normálna 2 4 4 6 3 2 3 2" xfId="37232"/>
    <cellStyle name="Normálna 2 4 4 6 3 2 4" xfId="37230"/>
    <cellStyle name="Normálna 2 4 4 6 3 3" xfId="13467"/>
    <cellStyle name="Normálna 2 4 4 6 3 3 2" xfId="37233"/>
    <cellStyle name="Normálna 2 4 4 6 3 4" xfId="13468"/>
    <cellStyle name="Normálna 2 4 4 6 3 4 2" xfId="37234"/>
    <cellStyle name="Normálna 2 4 4 6 3 5" xfId="37229"/>
    <cellStyle name="Normálna 2 4 4 6 4" xfId="13469"/>
    <cellStyle name="Normálna 2 4 4 6 4 2" xfId="13470"/>
    <cellStyle name="Normálna 2 4 4 6 4 2 2" xfId="13471"/>
    <cellStyle name="Normálna 2 4 4 6 4 2 2 2" xfId="37237"/>
    <cellStyle name="Normálna 2 4 4 6 4 2 3" xfId="13472"/>
    <cellStyle name="Normálna 2 4 4 6 4 2 3 2" xfId="37238"/>
    <cellStyle name="Normálna 2 4 4 6 4 2 4" xfId="37236"/>
    <cellStyle name="Normálna 2 4 4 6 4 3" xfId="13473"/>
    <cellStyle name="Normálna 2 4 4 6 4 3 2" xfId="37239"/>
    <cellStyle name="Normálna 2 4 4 6 4 4" xfId="13474"/>
    <cellStyle name="Normálna 2 4 4 6 4 4 2" xfId="37240"/>
    <cellStyle name="Normálna 2 4 4 6 4 5" xfId="37235"/>
    <cellStyle name="Normálna 2 4 4 6 5" xfId="13475"/>
    <cellStyle name="Normálna 2 4 4 6 5 2" xfId="13476"/>
    <cellStyle name="Normálna 2 4 4 6 5 2 2" xfId="37242"/>
    <cellStyle name="Normálna 2 4 4 6 5 3" xfId="13477"/>
    <cellStyle name="Normálna 2 4 4 6 5 3 2" xfId="37243"/>
    <cellStyle name="Normálna 2 4 4 6 5 4" xfId="37241"/>
    <cellStyle name="Normálna 2 4 4 6 6" xfId="13478"/>
    <cellStyle name="Normálna 2 4 4 6 6 2" xfId="37244"/>
    <cellStyle name="Normálna 2 4 4 6 7" xfId="13479"/>
    <cellStyle name="Normálna 2 4 4 6 7 2" xfId="37245"/>
    <cellStyle name="Normálna 2 4 4 6 8" xfId="37216"/>
    <cellStyle name="Normálna 2 4 4 7" xfId="13480"/>
    <cellStyle name="Normálna 2 4 4 7 2" xfId="13481"/>
    <cellStyle name="Normálna 2 4 4 7 2 2" xfId="13482"/>
    <cellStyle name="Normálna 2 4 4 7 2 2 2" xfId="13483"/>
    <cellStyle name="Normálna 2 4 4 7 2 2 2 2" xfId="37249"/>
    <cellStyle name="Normálna 2 4 4 7 2 2 3" xfId="13484"/>
    <cellStyle name="Normálna 2 4 4 7 2 2 3 2" xfId="37250"/>
    <cellStyle name="Normálna 2 4 4 7 2 2 4" xfId="37248"/>
    <cellStyle name="Normálna 2 4 4 7 2 3" xfId="13485"/>
    <cellStyle name="Normálna 2 4 4 7 2 3 2" xfId="37251"/>
    <cellStyle name="Normálna 2 4 4 7 2 4" xfId="13486"/>
    <cellStyle name="Normálna 2 4 4 7 2 4 2" xfId="37252"/>
    <cellStyle name="Normálna 2 4 4 7 2 5" xfId="37247"/>
    <cellStyle name="Normálna 2 4 4 7 3" xfId="13487"/>
    <cellStyle name="Normálna 2 4 4 7 3 2" xfId="13488"/>
    <cellStyle name="Normálna 2 4 4 7 3 2 2" xfId="37254"/>
    <cellStyle name="Normálna 2 4 4 7 3 3" xfId="13489"/>
    <cellStyle name="Normálna 2 4 4 7 3 3 2" xfId="37255"/>
    <cellStyle name="Normálna 2 4 4 7 3 4" xfId="37253"/>
    <cellStyle name="Normálna 2 4 4 7 4" xfId="13490"/>
    <cellStyle name="Normálna 2 4 4 7 4 2" xfId="37256"/>
    <cellStyle name="Normálna 2 4 4 7 5" xfId="13491"/>
    <cellStyle name="Normálna 2 4 4 7 5 2" xfId="37257"/>
    <cellStyle name="Normálna 2 4 4 7 6" xfId="37246"/>
    <cellStyle name="Normálna 2 4 4 8" xfId="13492"/>
    <cellStyle name="Normálna 2 4 4 8 2" xfId="13493"/>
    <cellStyle name="Normálna 2 4 4 8 2 2" xfId="13494"/>
    <cellStyle name="Normálna 2 4 4 8 2 2 2" xfId="37260"/>
    <cellStyle name="Normálna 2 4 4 8 2 3" xfId="13495"/>
    <cellStyle name="Normálna 2 4 4 8 2 3 2" xfId="37261"/>
    <cellStyle name="Normálna 2 4 4 8 2 4" xfId="37259"/>
    <cellStyle name="Normálna 2 4 4 8 3" xfId="13496"/>
    <cellStyle name="Normálna 2 4 4 8 3 2" xfId="37262"/>
    <cellStyle name="Normálna 2 4 4 8 4" xfId="13497"/>
    <cellStyle name="Normálna 2 4 4 8 4 2" xfId="37263"/>
    <cellStyle name="Normálna 2 4 4 8 5" xfId="37258"/>
    <cellStyle name="Normálna 2 4 4 9" xfId="13498"/>
    <cellStyle name="Normálna 2 4 4 9 2" xfId="13499"/>
    <cellStyle name="Normálna 2 4 4 9 2 2" xfId="13500"/>
    <cellStyle name="Normálna 2 4 4 9 2 2 2" xfId="37266"/>
    <cellStyle name="Normálna 2 4 4 9 2 3" xfId="13501"/>
    <cellStyle name="Normálna 2 4 4 9 2 3 2" xfId="37267"/>
    <cellStyle name="Normálna 2 4 4 9 2 4" xfId="37265"/>
    <cellStyle name="Normálna 2 4 4 9 3" xfId="13502"/>
    <cellStyle name="Normálna 2 4 4 9 3 2" xfId="37268"/>
    <cellStyle name="Normálna 2 4 4 9 4" xfId="13503"/>
    <cellStyle name="Normálna 2 4 4 9 4 2" xfId="37269"/>
    <cellStyle name="Normálna 2 4 4 9 5" xfId="37264"/>
    <cellStyle name="Normálna 2 4 5" xfId="13504"/>
    <cellStyle name="Normálna 2 4 5 10" xfId="13505"/>
    <cellStyle name="Normálna 2 4 5 10 2" xfId="37271"/>
    <cellStyle name="Normálna 2 4 5 11" xfId="13506"/>
    <cellStyle name="Normálna 2 4 5 11 2" xfId="37272"/>
    <cellStyle name="Normálna 2 4 5 12" xfId="37270"/>
    <cellStyle name="Normálna 2 4 5 2" xfId="13507"/>
    <cellStyle name="Normálna 2 4 5 2 10" xfId="13508"/>
    <cellStyle name="Normálna 2 4 5 2 10 2" xfId="37274"/>
    <cellStyle name="Normálna 2 4 5 2 11" xfId="37273"/>
    <cellStyle name="Normálna 2 4 5 2 2" xfId="13509"/>
    <cellStyle name="Normálna 2 4 5 2 2 10" xfId="37275"/>
    <cellStyle name="Normálna 2 4 5 2 2 2" xfId="13510"/>
    <cellStyle name="Normálna 2 4 5 2 2 2 2" xfId="13511"/>
    <cellStyle name="Normálna 2 4 5 2 2 2 2 2" xfId="13512"/>
    <cellStyle name="Normálna 2 4 5 2 2 2 2 2 2" xfId="13513"/>
    <cellStyle name="Normálna 2 4 5 2 2 2 2 2 2 2" xfId="13514"/>
    <cellStyle name="Normálna 2 4 5 2 2 2 2 2 2 2 2" xfId="13515"/>
    <cellStyle name="Normálna 2 4 5 2 2 2 2 2 2 2 2 2" xfId="37281"/>
    <cellStyle name="Normálna 2 4 5 2 2 2 2 2 2 2 3" xfId="13516"/>
    <cellStyle name="Normálna 2 4 5 2 2 2 2 2 2 2 3 2" xfId="37282"/>
    <cellStyle name="Normálna 2 4 5 2 2 2 2 2 2 2 4" xfId="37280"/>
    <cellStyle name="Normálna 2 4 5 2 2 2 2 2 2 3" xfId="13517"/>
    <cellStyle name="Normálna 2 4 5 2 2 2 2 2 2 3 2" xfId="37283"/>
    <cellStyle name="Normálna 2 4 5 2 2 2 2 2 2 4" xfId="13518"/>
    <cellStyle name="Normálna 2 4 5 2 2 2 2 2 2 4 2" xfId="37284"/>
    <cellStyle name="Normálna 2 4 5 2 2 2 2 2 2 5" xfId="37279"/>
    <cellStyle name="Normálna 2 4 5 2 2 2 2 2 3" xfId="13519"/>
    <cellStyle name="Normálna 2 4 5 2 2 2 2 2 3 2" xfId="13520"/>
    <cellStyle name="Normálna 2 4 5 2 2 2 2 2 3 2 2" xfId="37286"/>
    <cellStyle name="Normálna 2 4 5 2 2 2 2 2 3 3" xfId="13521"/>
    <cellStyle name="Normálna 2 4 5 2 2 2 2 2 3 3 2" xfId="37287"/>
    <cellStyle name="Normálna 2 4 5 2 2 2 2 2 3 4" xfId="37285"/>
    <cellStyle name="Normálna 2 4 5 2 2 2 2 2 4" xfId="13522"/>
    <cellStyle name="Normálna 2 4 5 2 2 2 2 2 4 2" xfId="37288"/>
    <cellStyle name="Normálna 2 4 5 2 2 2 2 2 5" xfId="13523"/>
    <cellStyle name="Normálna 2 4 5 2 2 2 2 2 5 2" xfId="37289"/>
    <cellStyle name="Normálna 2 4 5 2 2 2 2 2 6" xfId="37278"/>
    <cellStyle name="Normálna 2 4 5 2 2 2 2 3" xfId="13524"/>
    <cellStyle name="Normálna 2 4 5 2 2 2 2 3 2" xfId="13525"/>
    <cellStyle name="Normálna 2 4 5 2 2 2 2 3 2 2" xfId="13526"/>
    <cellStyle name="Normálna 2 4 5 2 2 2 2 3 2 2 2" xfId="37292"/>
    <cellStyle name="Normálna 2 4 5 2 2 2 2 3 2 3" xfId="13527"/>
    <cellStyle name="Normálna 2 4 5 2 2 2 2 3 2 3 2" xfId="37293"/>
    <cellStyle name="Normálna 2 4 5 2 2 2 2 3 2 4" xfId="37291"/>
    <cellStyle name="Normálna 2 4 5 2 2 2 2 3 3" xfId="13528"/>
    <cellStyle name="Normálna 2 4 5 2 2 2 2 3 3 2" xfId="37294"/>
    <cellStyle name="Normálna 2 4 5 2 2 2 2 3 4" xfId="13529"/>
    <cellStyle name="Normálna 2 4 5 2 2 2 2 3 4 2" xfId="37295"/>
    <cellStyle name="Normálna 2 4 5 2 2 2 2 3 5" xfId="37290"/>
    <cellStyle name="Normálna 2 4 5 2 2 2 2 4" xfId="13530"/>
    <cellStyle name="Normálna 2 4 5 2 2 2 2 4 2" xfId="13531"/>
    <cellStyle name="Normálna 2 4 5 2 2 2 2 4 2 2" xfId="13532"/>
    <cellStyle name="Normálna 2 4 5 2 2 2 2 4 2 2 2" xfId="37298"/>
    <cellStyle name="Normálna 2 4 5 2 2 2 2 4 2 3" xfId="13533"/>
    <cellStyle name="Normálna 2 4 5 2 2 2 2 4 2 3 2" xfId="37299"/>
    <cellStyle name="Normálna 2 4 5 2 2 2 2 4 2 4" xfId="37297"/>
    <cellStyle name="Normálna 2 4 5 2 2 2 2 4 3" xfId="13534"/>
    <cellStyle name="Normálna 2 4 5 2 2 2 2 4 3 2" xfId="37300"/>
    <cellStyle name="Normálna 2 4 5 2 2 2 2 4 4" xfId="13535"/>
    <cellStyle name="Normálna 2 4 5 2 2 2 2 4 4 2" xfId="37301"/>
    <cellStyle name="Normálna 2 4 5 2 2 2 2 4 5" xfId="37296"/>
    <cellStyle name="Normálna 2 4 5 2 2 2 2 5" xfId="13536"/>
    <cellStyle name="Normálna 2 4 5 2 2 2 2 5 2" xfId="13537"/>
    <cellStyle name="Normálna 2 4 5 2 2 2 2 5 2 2" xfId="37303"/>
    <cellStyle name="Normálna 2 4 5 2 2 2 2 5 3" xfId="13538"/>
    <cellStyle name="Normálna 2 4 5 2 2 2 2 5 3 2" xfId="37304"/>
    <cellStyle name="Normálna 2 4 5 2 2 2 2 5 4" xfId="37302"/>
    <cellStyle name="Normálna 2 4 5 2 2 2 2 6" xfId="13539"/>
    <cellStyle name="Normálna 2 4 5 2 2 2 2 6 2" xfId="37305"/>
    <cellStyle name="Normálna 2 4 5 2 2 2 2 7" xfId="13540"/>
    <cellStyle name="Normálna 2 4 5 2 2 2 2 7 2" xfId="37306"/>
    <cellStyle name="Normálna 2 4 5 2 2 2 2 8" xfId="37277"/>
    <cellStyle name="Normálna 2 4 5 2 2 2 3" xfId="13541"/>
    <cellStyle name="Normálna 2 4 5 2 2 2 3 2" xfId="13542"/>
    <cellStyle name="Normálna 2 4 5 2 2 2 3 2 2" xfId="13543"/>
    <cellStyle name="Normálna 2 4 5 2 2 2 3 2 2 2" xfId="13544"/>
    <cellStyle name="Normálna 2 4 5 2 2 2 3 2 2 2 2" xfId="37310"/>
    <cellStyle name="Normálna 2 4 5 2 2 2 3 2 2 3" xfId="13545"/>
    <cellStyle name="Normálna 2 4 5 2 2 2 3 2 2 3 2" xfId="37311"/>
    <cellStyle name="Normálna 2 4 5 2 2 2 3 2 2 4" xfId="37309"/>
    <cellStyle name="Normálna 2 4 5 2 2 2 3 2 3" xfId="13546"/>
    <cellStyle name="Normálna 2 4 5 2 2 2 3 2 3 2" xfId="37312"/>
    <cellStyle name="Normálna 2 4 5 2 2 2 3 2 4" xfId="13547"/>
    <cellStyle name="Normálna 2 4 5 2 2 2 3 2 4 2" xfId="37313"/>
    <cellStyle name="Normálna 2 4 5 2 2 2 3 2 5" xfId="37308"/>
    <cellStyle name="Normálna 2 4 5 2 2 2 3 3" xfId="13548"/>
    <cellStyle name="Normálna 2 4 5 2 2 2 3 3 2" xfId="13549"/>
    <cellStyle name="Normálna 2 4 5 2 2 2 3 3 2 2" xfId="37315"/>
    <cellStyle name="Normálna 2 4 5 2 2 2 3 3 3" xfId="13550"/>
    <cellStyle name="Normálna 2 4 5 2 2 2 3 3 3 2" xfId="37316"/>
    <cellStyle name="Normálna 2 4 5 2 2 2 3 3 4" xfId="37314"/>
    <cellStyle name="Normálna 2 4 5 2 2 2 3 4" xfId="13551"/>
    <cellStyle name="Normálna 2 4 5 2 2 2 3 4 2" xfId="37317"/>
    <cellStyle name="Normálna 2 4 5 2 2 2 3 5" xfId="13552"/>
    <cellStyle name="Normálna 2 4 5 2 2 2 3 5 2" xfId="37318"/>
    <cellStyle name="Normálna 2 4 5 2 2 2 3 6" xfId="37307"/>
    <cellStyle name="Normálna 2 4 5 2 2 2 4" xfId="13553"/>
    <cellStyle name="Normálna 2 4 5 2 2 2 4 2" xfId="13554"/>
    <cellStyle name="Normálna 2 4 5 2 2 2 4 2 2" xfId="13555"/>
    <cellStyle name="Normálna 2 4 5 2 2 2 4 2 2 2" xfId="37321"/>
    <cellStyle name="Normálna 2 4 5 2 2 2 4 2 3" xfId="13556"/>
    <cellStyle name="Normálna 2 4 5 2 2 2 4 2 3 2" xfId="37322"/>
    <cellStyle name="Normálna 2 4 5 2 2 2 4 2 4" xfId="37320"/>
    <cellStyle name="Normálna 2 4 5 2 2 2 4 3" xfId="13557"/>
    <cellStyle name="Normálna 2 4 5 2 2 2 4 3 2" xfId="37323"/>
    <cellStyle name="Normálna 2 4 5 2 2 2 4 4" xfId="13558"/>
    <cellStyle name="Normálna 2 4 5 2 2 2 4 4 2" xfId="37324"/>
    <cellStyle name="Normálna 2 4 5 2 2 2 4 5" xfId="37319"/>
    <cellStyle name="Normálna 2 4 5 2 2 2 5" xfId="13559"/>
    <cellStyle name="Normálna 2 4 5 2 2 2 5 2" xfId="13560"/>
    <cellStyle name="Normálna 2 4 5 2 2 2 5 2 2" xfId="13561"/>
    <cellStyle name="Normálna 2 4 5 2 2 2 5 2 2 2" xfId="37327"/>
    <cellStyle name="Normálna 2 4 5 2 2 2 5 2 3" xfId="13562"/>
    <cellStyle name="Normálna 2 4 5 2 2 2 5 2 3 2" xfId="37328"/>
    <cellStyle name="Normálna 2 4 5 2 2 2 5 2 4" xfId="37326"/>
    <cellStyle name="Normálna 2 4 5 2 2 2 5 3" xfId="13563"/>
    <cellStyle name="Normálna 2 4 5 2 2 2 5 3 2" xfId="37329"/>
    <cellStyle name="Normálna 2 4 5 2 2 2 5 4" xfId="13564"/>
    <cellStyle name="Normálna 2 4 5 2 2 2 5 4 2" xfId="37330"/>
    <cellStyle name="Normálna 2 4 5 2 2 2 5 5" xfId="37325"/>
    <cellStyle name="Normálna 2 4 5 2 2 2 6" xfId="13565"/>
    <cellStyle name="Normálna 2 4 5 2 2 2 6 2" xfId="13566"/>
    <cellStyle name="Normálna 2 4 5 2 2 2 6 2 2" xfId="37332"/>
    <cellStyle name="Normálna 2 4 5 2 2 2 6 3" xfId="13567"/>
    <cellStyle name="Normálna 2 4 5 2 2 2 6 3 2" xfId="37333"/>
    <cellStyle name="Normálna 2 4 5 2 2 2 6 4" xfId="37331"/>
    <cellStyle name="Normálna 2 4 5 2 2 2 7" xfId="13568"/>
    <cellStyle name="Normálna 2 4 5 2 2 2 7 2" xfId="37334"/>
    <cellStyle name="Normálna 2 4 5 2 2 2 8" xfId="13569"/>
    <cellStyle name="Normálna 2 4 5 2 2 2 8 2" xfId="37335"/>
    <cellStyle name="Normálna 2 4 5 2 2 2 9" xfId="37276"/>
    <cellStyle name="Normálna 2 4 5 2 2 3" xfId="13570"/>
    <cellStyle name="Normálna 2 4 5 2 2 3 2" xfId="13571"/>
    <cellStyle name="Normálna 2 4 5 2 2 3 2 2" xfId="13572"/>
    <cellStyle name="Normálna 2 4 5 2 2 3 2 2 2" xfId="13573"/>
    <cellStyle name="Normálna 2 4 5 2 2 3 2 2 2 2" xfId="13574"/>
    <cellStyle name="Normálna 2 4 5 2 2 3 2 2 2 2 2" xfId="37340"/>
    <cellStyle name="Normálna 2 4 5 2 2 3 2 2 2 3" xfId="13575"/>
    <cellStyle name="Normálna 2 4 5 2 2 3 2 2 2 3 2" xfId="37341"/>
    <cellStyle name="Normálna 2 4 5 2 2 3 2 2 2 4" xfId="37339"/>
    <cellStyle name="Normálna 2 4 5 2 2 3 2 2 3" xfId="13576"/>
    <cellStyle name="Normálna 2 4 5 2 2 3 2 2 3 2" xfId="37342"/>
    <cellStyle name="Normálna 2 4 5 2 2 3 2 2 4" xfId="13577"/>
    <cellStyle name="Normálna 2 4 5 2 2 3 2 2 4 2" xfId="37343"/>
    <cellStyle name="Normálna 2 4 5 2 2 3 2 2 5" xfId="37338"/>
    <cellStyle name="Normálna 2 4 5 2 2 3 2 3" xfId="13578"/>
    <cellStyle name="Normálna 2 4 5 2 2 3 2 3 2" xfId="13579"/>
    <cellStyle name="Normálna 2 4 5 2 2 3 2 3 2 2" xfId="37345"/>
    <cellStyle name="Normálna 2 4 5 2 2 3 2 3 3" xfId="13580"/>
    <cellStyle name="Normálna 2 4 5 2 2 3 2 3 3 2" xfId="37346"/>
    <cellStyle name="Normálna 2 4 5 2 2 3 2 3 4" xfId="37344"/>
    <cellStyle name="Normálna 2 4 5 2 2 3 2 4" xfId="13581"/>
    <cellStyle name="Normálna 2 4 5 2 2 3 2 4 2" xfId="37347"/>
    <cellStyle name="Normálna 2 4 5 2 2 3 2 5" xfId="13582"/>
    <cellStyle name="Normálna 2 4 5 2 2 3 2 5 2" xfId="37348"/>
    <cellStyle name="Normálna 2 4 5 2 2 3 2 6" xfId="37337"/>
    <cellStyle name="Normálna 2 4 5 2 2 3 3" xfId="13583"/>
    <cellStyle name="Normálna 2 4 5 2 2 3 3 2" xfId="13584"/>
    <cellStyle name="Normálna 2 4 5 2 2 3 3 2 2" xfId="13585"/>
    <cellStyle name="Normálna 2 4 5 2 2 3 3 2 2 2" xfId="37351"/>
    <cellStyle name="Normálna 2 4 5 2 2 3 3 2 3" xfId="13586"/>
    <cellStyle name="Normálna 2 4 5 2 2 3 3 2 3 2" xfId="37352"/>
    <cellStyle name="Normálna 2 4 5 2 2 3 3 2 4" xfId="37350"/>
    <cellStyle name="Normálna 2 4 5 2 2 3 3 3" xfId="13587"/>
    <cellStyle name="Normálna 2 4 5 2 2 3 3 3 2" xfId="37353"/>
    <cellStyle name="Normálna 2 4 5 2 2 3 3 4" xfId="13588"/>
    <cellStyle name="Normálna 2 4 5 2 2 3 3 4 2" xfId="37354"/>
    <cellStyle name="Normálna 2 4 5 2 2 3 3 5" xfId="37349"/>
    <cellStyle name="Normálna 2 4 5 2 2 3 4" xfId="13589"/>
    <cellStyle name="Normálna 2 4 5 2 2 3 4 2" xfId="13590"/>
    <cellStyle name="Normálna 2 4 5 2 2 3 4 2 2" xfId="13591"/>
    <cellStyle name="Normálna 2 4 5 2 2 3 4 2 2 2" xfId="37357"/>
    <cellStyle name="Normálna 2 4 5 2 2 3 4 2 3" xfId="13592"/>
    <cellStyle name="Normálna 2 4 5 2 2 3 4 2 3 2" xfId="37358"/>
    <cellStyle name="Normálna 2 4 5 2 2 3 4 2 4" xfId="37356"/>
    <cellStyle name="Normálna 2 4 5 2 2 3 4 3" xfId="13593"/>
    <cellStyle name="Normálna 2 4 5 2 2 3 4 3 2" xfId="37359"/>
    <cellStyle name="Normálna 2 4 5 2 2 3 4 4" xfId="13594"/>
    <cellStyle name="Normálna 2 4 5 2 2 3 4 4 2" xfId="37360"/>
    <cellStyle name="Normálna 2 4 5 2 2 3 4 5" xfId="37355"/>
    <cellStyle name="Normálna 2 4 5 2 2 3 5" xfId="13595"/>
    <cellStyle name="Normálna 2 4 5 2 2 3 5 2" xfId="13596"/>
    <cellStyle name="Normálna 2 4 5 2 2 3 5 2 2" xfId="37362"/>
    <cellStyle name="Normálna 2 4 5 2 2 3 5 3" xfId="13597"/>
    <cellStyle name="Normálna 2 4 5 2 2 3 5 3 2" xfId="37363"/>
    <cellStyle name="Normálna 2 4 5 2 2 3 5 4" xfId="37361"/>
    <cellStyle name="Normálna 2 4 5 2 2 3 6" xfId="13598"/>
    <cellStyle name="Normálna 2 4 5 2 2 3 6 2" xfId="37364"/>
    <cellStyle name="Normálna 2 4 5 2 2 3 7" xfId="13599"/>
    <cellStyle name="Normálna 2 4 5 2 2 3 7 2" xfId="37365"/>
    <cellStyle name="Normálna 2 4 5 2 2 3 8" xfId="37336"/>
    <cellStyle name="Normálna 2 4 5 2 2 4" xfId="13600"/>
    <cellStyle name="Normálna 2 4 5 2 2 4 2" xfId="13601"/>
    <cellStyle name="Normálna 2 4 5 2 2 4 2 2" xfId="13602"/>
    <cellStyle name="Normálna 2 4 5 2 2 4 2 2 2" xfId="13603"/>
    <cellStyle name="Normálna 2 4 5 2 2 4 2 2 2 2" xfId="37369"/>
    <cellStyle name="Normálna 2 4 5 2 2 4 2 2 3" xfId="13604"/>
    <cellStyle name="Normálna 2 4 5 2 2 4 2 2 3 2" xfId="37370"/>
    <cellStyle name="Normálna 2 4 5 2 2 4 2 2 4" xfId="37368"/>
    <cellStyle name="Normálna 2 4 5 2 2 4 2 3" xfId="13605"/>
    <cellStyle name="Normálna 2 4 5 2 2 4 2 3 2" xfId="37371"/>
    <cellStyle name="Normálna 2 4 5 2 2 4 2 4" xfId="13606"/>
    <cellStyle name="Normálna 2 4 5 2 2 4 2 4 2" xfId="37372"/>
    <cellStyle name="Normálna 2 4 5 2 2 4 2 5" xfId="37367"/>
    <cellStyle name="Normálna 2 4 5 2 2 4 3" xfId="13607"/>
    <cellStyle name="Normálna 2 4 5 2 2 4 3 2" xfId="13608"/>
    <cellStyle name="Normálna 2 4 5 2 2 4 3 2 2" xfId="37374"/>
    <cellStyle name="Normálna 2 4 5 2 2 4 3 3" xfId="13609"/>
    <cellStyle name="Normálna 2 4 5 2 2 4 3 3 2" xfId="37375"/>
    <cellStyle name="Normálna 2 4 5 2 2 4 3 4" xfId="37373"/>
    <cellStyle name="Normálna 2 4 5 2 2 4 4" xfId="13610"/>
    <cellStyle name="Normálna 2 4 5 2 2 4 4 2" xfId="37376"/>
    <cellStyle name="Normálna 2 4 5 2 2 4 5" xfId="13611"/>
    <cellStyle name="Normálna 2 4 5 2 2 4 5 2" xfId="37377"/>
    <cellStyle name="Normálna 2 4 5 2 2 4 6" xfId="37366"/>
    <cellStyle name="Normálna 2 4 5 2 2 5" xfId="13612"/>
    <cellStyle name="Normálna 2 4 5 2 2 5 2" xfId="13613"/>
    <cellStyle name="Normálna 2 4 5 2 2 5 2 2" xfId="13614"/>
    <cellStyle name="Normálna 2 4 5 2 2 5 2 2 2" xfId="37380"/>
    <cellStyle name="Normálna 2 4 5 2 2 5 2 3" xfId="13615"/>
    <cellStyle name="Normálna 2 4 5 2 2 5 2 3 2" xfId="37381"/>
    <cellStyle name="Normálna 2 4 5 2 2 5 2 4" xfId="37379"/>
    <cellStyle name="Normálna 2 4 5 2 2 5 3" xfId="13616"/>
    <cellStyle name="Normálna 2 4 5 2 2 5 3 2" xfId="37382"/>
    <cellStyle name="Normálna 2 4 5 2 2 5 4" xfId="13617"/>
    <cellStyle name="Normálna 2 4 5 2 2 5 4 2" xfId="37383"/>
    <cellStyle name="Normálna 2 4 5 2 2 5 5" xfId="37378"/>
    <cellStyle name="Normálna 2 4 5 2 2 6" xfId="13618"/>
    <cellStyle name="Normálna 2 4 5 2 2 6 2" xfId="13619"/>
    <cellStyle name="Normálna 2 4 5 2 2 6 2 2" xfId="13620"/>
    <cellStyle name="Normálna 2 4 5 2 2 6 2 2 2" xfId="37386"/>
    <cellStyle name="Normálna 2 4 5 2 2 6 2 3" xfId="13621"/>
    <cellStyle name="Normálna 2 4 5 2 2 6 2 3 2" xfId="37387"/>
    <cellStyle name="Normálna 2 4 5 2 2 6 2 4" xfId="37385"/>
    <cellStyle name="Normálna 2 4 5 2 2 6 3" xfId="13622"/>
    <cellStyle name="Normálna 2 4 5 2 2 6 3 2" xfId="37388"/>
    <cellStyle name="Normálna 2 4 5 2 2 6 4" xfId="13623"/>
    <cellStyle name="Normálna 2 4 5 2 2 6 4 2" xfId="37389"/>
    <cellStyle name="Normálna 2 4 5 2 2 6 5" xfId="37384"/>
    <cellStyle name="Normálna 2 4 5 2 2 7" xfId="13624"/>
    <cellStyle name="Normálna 2 4 5 2 2 7 2" xfId="13625"/>
    <cellStyle name="Normálna 2 4 5 2 2 7 2 2" xfId="37391"/>
    <cellStyle name="Normálna 2 4 5 2 2 7 3" xfId="13626"/>
    <cellStyle name="Normálna 2 4 5 2 2 7 3 2" xfId="37392"/>
    <cellStyle name="Normálna 2 4 5 2 2 7 4" xfId="37390"/>
    <cellStyle name="Normálna 2 4 5 2 2 8" xfId="13627"/>
    <cellStyle name="Normálna 2 4 5 2 2 8 2" xfId="37393"/>
    <cellStyle name="Normálna 2 4 5 2 2 9" xfId="13628"/>
    <cellStyle name="Normálna 2 4 5 2 2 9 2" xfId="37394"/>
    <cellStyle name="Normálna 2 4 5 2 3" xfId="13629"/>
    <cellStyle name="Normálna 2 4 5 2 3 2" xfId="13630"/>
    <cellStyle name="Normálna 2 4 5 2 3 2 2" xfId="13631"/>
    <cellStyle name="Normálna 2 4 5 2 3 2 2 2" xfId="13632"/>
    <cellStyle name="Normálna 2 4 5 2 3 2 2 2 2" xfId="13633"/>
    <cellStyle name="Normálna 2 4 5 2 3 2 2 2 2 2" xfId="13634"/>
    <cellStyle name="Normálna 2 4 5 2 3 2 2 2 2 2 2" xfId="37400"/>
    <cellStyle name="Normálna 2 4 5 2 3 2 2 2 2 3" xfId="13635"/>
    <cellStyle name="Normálna 2 4 5 2 3 2 2 2 2 3 2" xfId="37401"/>
    <cellStyle name="Normálna 2 4 5 2 3 2 2 2 2 4" xfId="37399"/>
    <cellStyle name="Normálna 2 4 5 2 3 2 2 2 3" xfId="13636"/>
    <cellStyle name="Normálna 2 4 5 2 3 2 2 2 3 2" xfId="37402"/>
    <cellStyle name="Normálna 2 4 5 2 3 2 2 2 4" xfId="13637"/>
    <cellStyle name="Normálna 2 4 5 2 3 2 2 2 4 2" xfId="37403"/>
    <cellStyle name="Normálna 2 4 5 2 3 2 2 2 5" xfId="37398"/>
    <cellStyle name="Normálna 2 4 5 2 3 2 2 3" xfId="13638"/>
    <cellStyle name="Normálna 2 4 5 2 3 2 2 3 2" xfId="13639"/>
    <cellStyle name="Normálna 2 4 5 2 3 2 2 3 2 2" xfId="37405"/>
    <cellStyle name="Normálna 2 4 5 2 3 2 2 3 3" xfId="13640"/>
    <cellStyle name="Normálna 2 4 5 2 3 2 2 3 3 2" xfId="37406"/>
    <cellStyle name="Normálna 2 4 5 2 3 2 2 3 4" xfId="37404"/>
    <cellStyle name="Normálna 2 4 5 2 3 2 2 4" xfId="13641"/>
    <cellStyle name="Normálna 2 4 5 2 3 2 2 4 2" xfId="37407"/>
    <cellStyle name="Normálna 2 4 5 2 3 2 2 5" xfId="13642"/>
    <cellStyle name="Normálna 2 4 5 2 3 2 2 5 2" xfId="37408"/>
    <cellStyle name="Normálna 2 4 5 2 3 2 2 6" xfId="37397"/>
    <cellStyle name="Normálna 2 4 5 2 3 2 3" xfId="13643"/>
    <cellStyle name="Normálna 2 4 5 2 3 2 3 2" xfId="13644"/>
    <cellStyle name="Normálna 2 4 5 2 3 2 3 2 2" xfId="13645"/>
    <cellStyle name="Normálna 2 4 5 2 3 2 3 2 2 2" xfId="37411"/>
    <cellStyle name="Normálna 2 4 5 2 3 2 3 2 3" xfId="13646"/>
    <cellStyle name="Normálna 2 4 5 2 3 2 3 2 3 2" xfId="37412"/>
    <cellStyle name="Normálna 2 4 5 2 3 2 3 2 4" xfId="37410"/>
    <cellStyle name="Normálna 2 4 5 2 3 2 3 3" xfId="13647"/>
    <cellStyle name="Normálna 2 4 5 2 3 2 3 3 2" xfId="37413"/>
    <cellStyle name="Normálna 2 4 5 2 3 2 3 4" xfId="13648"/>
    <cellStyle name="Normálna 2 4 5 2 3 2 3 4 2" xfId="37414"/>
    <cellStyle name="Normálna 2 4 5 2 3 2 3 5" xfId="37409"/>
    <cellStyle name="Normálna 2 4 5 2 3 2 4" xfId="13649"/>
    <cellStyle name="Normálna 2 4 5 2 3 2 4 2" xfId="13650"/>
    <cellStyle name="Normálna 2 4 5 2 3 2 4 2 2" xfId="13651"/>
    <cellStyle name="Normálna 2 4 5 2 3 2 4 2 2 2" xfId="37417"/>
    <cellStyle name="Normálna 2 4 5 2 3 2 4 2 3" xfId="13652"/>
    <cellStyle name="Normálna 2 4 5 2 3 2 4 2 3 2" xfId="37418"/>
    <cellStyle name="Normálna 2 4 5 2 3 2 4 2 4" xfId="37416"/>
    <cellStyle name="Normálna 2 4 5 2 3 2 4 3" xfId="13653"/>
    <cellStyle name="Normálna 2 4 5 2 3 2 4 3 2" xfId="37419"/>
    <cellStyle name="Normálna 2 4 5 2 3 2 4 4" xfId="13654"/>
    <cellStyle name="Normálna 2 4 5 2 3 2 4 4 2" xfId="37420"/>
    <cellStyle name="Normálna 2 4 5 2 3 2 4 5" xfId="37415"/>
    <cellStyle name="Normálna 2 4 5 2 3 2 5" xfId="13655"/>
    <cellStyle name="Normálna 2 4 5 2 3 2 5 2" xfId="13656"/>
    <cellStyle name="Normálna 2 4 5 2 3 2 5 2 2" xfId="37422"/>
    <cellStyle name="Normálna 2 4 5 2 3 2 5 3" xfId="13657"/>
    <cellStyle name="Normálna 2 4 5 2 3 2 5 3 2" xfId="37423"/>
    <cellStyle name="Normálna 2 4 5 2 3 2 5 4" xfId="37421"/>
    <cellStyle name="Normálna 2 4 5 2 3 2 6" xfId="13658"/>
    <cellStyle name="Normálna 2 4 5 2 3 2 6 2" xfId="37424"/>
    <cellStyle name="Normálna 2 4 5 2 3 2 7" xfId="13659"/>
    <cellStyle name="Normálna 2 4 5 2 3 2 7 2" xfId="37425"/>
    <cellStyle name="Normálna 2 4 5 2 3 2 8" xfId="37396"/>
    <cellStyle name="Normálna 2 4 5 2 3 3" xfId="13660"/>
    <cellStyle name="Normálna 2 4 5 2 3 3 2" xfId="13661"/>
    <cellStyle name="Normálna 2 4 5 2 3 3 2 2" xfId="13662"/>
    <cellStyle name="Normálna 2 4 5 2 3 3 2 2 2" xfId="13663"/>
    <cellStyle name="Normálna 2 4 5 2 3 3 2 2 2 2" xfId="37429"/>
    <cellStyle name="Normálna 2 4 5 2 3 3 2 2 3" xfId="13664"/>
    <cellStyle name="Normálna 2 4 5 2 3 3 2 2 3 2" xfId="37430"/>
    <cellStyle name="Normálna 2 4 5 2 3 3 2 2 4" xfId="37428"/>
    <cellStyle name="Normálna 2 4 5 2 3 3 2 3" xfId="13665"/>
    <cellStyle name="Normálna 2 4 5 2 3 3 2 3 2" xfId="37431"/>
    <cellStyle name="Normálna 2 4 5 2 3 3 2 4" xfId="13666"/>
    <cellStyle name="Normálna 2 4 5 2 3 3 2 4 2" xfId="37432"/>
    <cellStyle name="Normálna 2 4 5 2 3 3 2 5" xfId="37427"/>
    <cellStyle name="Normálna 2 4 5 2 3 3 3" xfId="13667"/>
    <cellStyle name="Normálna 2 4 5 2 3 3 3 2" xfId="13668"/>
    <cellStyle name="Normálna 2 4 5 2 3 3 3 2 2" xfId="37434"/>
    <cellStyle name="Normálna 2 4 5 2 3 3 3 3" xfId="13669"/>
    <cellStyle name="Normálna 2 4 5 2 3 3 3 3 2" xfId="37435"/>
    <cellStyle name="Normálna 2 4 5 2 3 3 3 4" xfId="37433"/>
    <cellStyle name="Normálna 2 4 5 2 3 3 4" xfId="13670"/>
    <cellStyle name="Normálna 2 4 5 2 3 3 4 2" xfId="37436"/>
    <cellStyle name="Normálna 2 4 5 2 3 3 5" xfId="13671"/>
    <cellStyle name="Normálna 2 4 5 2 3 3 5 2" xfId="37437"/>
    <cellStyle name="Normálna 2 4 5 2 3 3 6" xfId="37426"/>
    <cellStyle name="Normálna 2 4 5 2 3 4" xfId="13672"/>
    <cellStyle name="Normálna 2 4 5 2 3 4 2" xfId="13673"/>
    <cellStyle name="Normálna 2 4 5 2 3 4 2 2" xfId="13674"/>
    <cellStyle name="Normálna 2 4 5 2 3 4 2 2 2" xfId="37440"/>
    <cellStyle name="Normálna 2 4 5 2 3 4 2 3" xfId="13675"/>
    <cellStyle name="Normálna 2 4 5 2 3 4 2 3 2" xfId="37441"/>
    <cellStyle name="Normálna 2 4 5 2 3 4 2 4" xfId="37439"/>
    <cellStyle name="Normálna 2 4 5 2 3 4 3" xfId="13676"/>
    <cellStyle name="Normálna 2 4 5 2 3 4 3 2" xfId="37442"/>
    <cellStyle name="Normálna 2 4 5 2 3 4 4" xfId="13677"/>
    <cellStyle name="Normálna 2 4 5 2 3 4 4 2" xfId="37443"/>
    <cellStyle name="Normálna 2 4 5 2 3 4 5" xfId="37438"/>
    <cellStyle name="Normálna 2 4 5 2 3 5" xfId="13678"/>
    <cellStyle name="Normálna 2 4 5 2 3 5 2" xfId="13679"/>
    <cellStyle name="Normálna 2 4 5 2 3 5 2 2" xfId="13680"/>
    <cellStyle name="Normálna 2 4 5 2 3 5 2 2 2" xfId="37446"/>
    <cellStyle name="Normálna 2 4 5 2 3 5 2 3" xfId="13681"/>
    <cellStyle name="Normálna 2 4 5 2 3 5 2 3 2" xfId="37447"/>
    <cellStyle name="Normálna 2 4 5 2 3 5 2 4" xfId="37445"/>
    <cellStyle name="Normálna 2 4 5 2 3 5 3" xfId="13682"/>
    <cellStyle name="Normálna 2 4 5 2 3 5 3 2" xfId="37448"/>
    <cellStyle name="Normálna 2 4 5 2 3 5 4" xfId="13683"/>
    <cellStyle name="Normálna 2 4 5 2 3 5 4 2" xfId="37449"/>
    <cellStyle name="Normálna 2 4 5 2 3 5 5" xfId="37444"/>
    <cellStyle name="Normálna 2 4 5 2 3 6" xfId="13684"/>
    <cellStyle name="Normálna 2 4 5 2 3 6 2" xfId="13685"/>
    <cellStyle name="Normálna 2 4 5 2 3 6 2 2" xfId="37451"/>
    <cellStyle name="Normálna 2 4 5 2 3 6 3" xfId="13686"/>
    <cellStyle name="Normálna 2 4 5 2 3 6 3 2" xfId="37452"/>
    <cellStyle name="Normálna 2 4 5 2 3 6 4" xfId="37450"/>
    <cellStyle name="Normálna 2 4 5 2 3 7" xfId="13687"/>
    <cellStyle name="Normálna 2 4 5 2 3 7 2" xfId="37453"/>
    <cellStyle name="Normálna 2 4 5 2 3 8" xfId="13688"/>
    <cellStyle name="Normálna 2 4 5 2 3 8 2" xfId="37454"/>
    <cellStyle name="Normálna 2 4 5 2 3 9" xfId="37395"/>
    <cellStyle name="Normálna 2 4 5 2 4" xfId="13689"/>
    <cellStyle name="Normálna 2 4 5 2 4 2" xfId="13690"/>
    <cellStyle name="Normálna 2 4 5 2 4 2 2" xfId="13691"/>
    <cellStyle name="Normálna 2 4 5 2 4 2 2 2" xfId="13692"/>
    <cellStyle name="Normálna 2 4 5 2 4 2 2 2 2" xfId="13693"/>
    <cellStyle name="Normálna 2 4 5 2 4 2 2 2 2 2" xfId="37459"/>
    <cellStyle name="Normálna 2 4 5 2 4 2 2 2 3" xfId="13694"/>
    <cellStyle name="Normálna 2 4 5 2 4 2 2 2 3 2" xfId="37460"/>
    <cellStyle name="Normálna 2 4 5 2 4 2 2 2 4" xfId="37458"/>
    <cellStyle name="Normálna 2 4 5 2 4 2 2 3" xfId="13695"/>
    <cellStyle name="Normálna 2 4 5 2 4 2 2 3 2" xfId="37461"/>
    <cellStyle name="Normálna 2 4 5 2 4 2 2 4" xfId="13696"/>
    <cellStyle name="Normálna 2 4 5 2 4 2 2 4 2" xfId="37462"/>
    <cellStyle name="Normálna 2 4 5 2 4 2 2 5" xfId="37457"/>
    <cellStyle name="Normálna 2 4 5 2 4 2 3" xfId="13697"/>
    <cellStyle name="Normálna 2 4 5 2 4 2 3 2" xfId="13698"/>
    <cellStyle name="Normálna 2 4 5 2 4 2 3 2 2" xfId="37464"/>
    <cellStyle name="Normálna 2 4 5 2 4 2 3 3" xfId="13699"/>
    <cellStyle name="Normálna 2 4 5 2 4 2 3 3 2" xfId="37465"/>
    <cellStyle name="Normálna 2 4 5 2 4 2 3 4" xfId="37463"/>
    <cellStyle name="Normálna 2 4 5 2 4 2 4" xfId="13700"/>
    <cellStyle name="Normálna 2 4 5 2 4 2 4 2" xfId="37466"/>
    <cellStyle name="Normálna 2 4 5 2 4 2 5" xfId="13701"/>
    <cellStyle name="Normálna 2 4 5 2 4 2 5 2" xfId="37467"/>
    <cellStyle name="Normálna 2 4 5 2 4 2 6" xfId="37456"/>
    <cellStyle name="Normálna 2 4 5 2 4 3" xfId="13702"/>
    <cellStyle name="Normálna 2 4 5 2 4 3 2" xfId="13703"/>
    <cellStyle name="Normálna 2 4 5 2 4 3 2 2" xfId="13704"/>
    <cellStyle name="Normálna 2 4 5 2 4 3 2 2 2" xfId="37470"/>
    <cellStyle name="Normálna 2 4 5 2 4 3 2 3" xfId="13705"/>
    <cellStyle name="Normálna 2 4 5 2 4 3 2 3 2" xfId="37471"/>
    <cellStyle name="Normálna 2 4 5 2 4 3 2 4" xfId="37469"/>
    <cellStyle name="Normálna 2 4 5 2 4 3 3" xfId="13706"/>
    <cellStyle name="Normálna 2 4 5 2 4 3 3 2" xfId="37472"/>
    <cellStyle name="Normálna 2 4 5 2 4 3 4" xfId="13707"/>
    <cellStyle name="Normálna 2 4 5 2 4 3 4 2" xfId="37473"/>
    <cellStyle name="Normálna 2 4 5 2 4 3 5" xfId="37468"/>
    <cellStyle name="Normálna 2 4 5 2 4 4" xfId="13708"/>
    <cellStyle name="Normálna 2 4 5 2 4 4 2" xfId="13709"/>
    <cellStyle name="Normálna 2 4 5 2 4 4 2 2" xfId="13710"/>
    <cellStyle name="Normálna 2 4 5 2 4 4 2 2 2" xfId="37476"/>
    <cellStyle name="Normálna 2 4 5 2 4 4 2 3" xfId="13711"/>
    <cellStyle name="Normálna 2 4 5 2 4 4 2 3 2" xfId="37477"/>
    <cellStyle name="Normálna 2 4 5 2 4 4 2 4" xfId="37475"/>
    <cellStyle name="Normálna 2 4 5 2 4 4 3" xfId="13712"/>
    <cellStyle name="Normálna 2 4 5 2 4 4 3 2" xfId="37478"/>
    <cellStyle name="Normálna 2 4 5 2 4 4 4" xfId="13713"/>
    <cellStyle name="Normálna 2 4 5 2 4 4 4 2" xfId="37479"/>
    <cellStyle name="Normálna 2 4 5 2 4 4 5" xfId="37474"/>
    <cellStyle name="Normálna 2 4 5 2 4 5" xfId="13714"/>
    <cellStyle name="Normálna 2 4 5 2 4 5 2" xfId="13715"/>
    <cellStyle name="Normálna 2 4 5 2 4 5 2 2" xfId="37481"/>
    <cellStyle name="Normálna 2 4 5 2 4 5 3" xfId="13716"/>
    <cellStyle name="Normálna 2 4 5 2 4 5 3 2" xfId="37482"/>
    <cellStyle name="Normálna 2 4 5 2 4 5 4" xfId="37480"/>
    <cellStyle name="Normálna 2 4 5 2 4 6" xfId="13717"/>
    <cellStyle name="Normálna 2 4 5 2 4 6 2" xfId="37483"/>
    <cellStyle name="Normálna 2 4 5 2 4 7" xfId="13718"/>
    <cellStyle name="Normálna 2 4 5 2 4 7 2" xfId="37484"/>
    <cellStyle name="Normálna 2 4 5 2 4 8" xfId="37455"/>
    <cellStyle name="Normálna 2 4 5 2 5" xfId="13719"/>
    <cellStyle name="Normálna 2 4 5 2 5 2" xfId="13720"/>
    <cellStyle name="Normálna 2 4 5 2 5 2 2" xfId="13721"/>
    <cellStyle name="Normálna 2 4 5 2 5 2 2 2" xfId="13722"/>
    <cellStyle name="Normálna 2 4 5 2 5 2 2 2 2" xfId="37488"/>
    <cellStyle name="Normálna 2 4 5 2 5 2 2 3" xfId="13723"/>
    <cellStyle name="Normálna 2 4 5 2 5 2 2 3 2" xfId="37489"/>
    <cellStyle name="Normálna 2 4 5 2 5 2 2 4" xfId="37487"/>
    <cellStyle name="Normálna 2 4 5 2 5 2 3" xfId="13724"/>
    <cellStyle name="Normálna 2 4 5 2 5 2 3 2" xfId="37490"/>
    <cellStyle name="Normálna 2 4 5 2 5 2 4" xfId="13725"/>
    <cellStyle name="Normálna 2 4 5 2 5 2 4 2" xfId="37491"/>
    <cellStyle name="Normálna 2 4 5 2 5 2 5" xfId="37486"/>
    <cellStyle name="Normálna 2 4 5 2 5 3" xfId="13726"/>
    <cellStyle name="Normálna 2 4 5 2 5 3 2" xfId="13727"/>
    <cellStyle name="Normálna 2 4 5 2 5 3 2 2" xfId="37493"/>
    <cellStyle name="Normálna 2 4 5 2 5 3 3" xfId="13728"/>
    <cellStyle name="Normálna 2 4 5 2 5 3 3 2" xfId="37494"/>
    <cellStyle name="Normálna 2 4 5 2 5 3 4" xfId="37492"/>
    <cellStyle name="Normálna 2 4 5 2 5 4" xfId="13729"/>
    <cellStyle name="Normálna 2 4 5 2 5 4 2" xfId="37495"/>
    <cellStyle name="Normálna 2 4 5 2 5 5" xfId="13730"/>
    <cellStyle name="Normálna 2 4 5 2 5 5 2" xfId="37496"/>
    <cellStyle name="Normálna 2 4 5 2 5 6" xfId="37485"/>
    <cellStyle name="Normálna 2 4 5 2 6" xfId="13731"/>
    <cellStyle name="Normálna 2 4 5 2 6 2" xfId="13732"/>
    <cellStyle name="Normálna 2 4 5 2 6 2 2" xfId="13733"/>
    <cellStyle name="Normálna 2 4 5 2 6 2 2 2" xfId="37499"/>
    <cellStyle name="Normálna 2 4 5 2 6 2 3" xfId="13734"/>
    <cellStyle name="Normálna 2 4 5 2 6 2 3 2" xfId="37500"/>
    <cellStyle name="Normálna 2 4 5 2 6 2 4" xfId="37498"/>
    <cellStyle name="Normálna 2 4 5 2 6 3" xfId="13735"/>
    <cellStyle name="Normálna 2 4 5 2 6 3 2" xfId="37501"/>
    <cellStyle name="Normálna 2 4 5 2 6 4" xfId="13736"/>
    <cellStyle name="Normálna 2 4 5 2 6 4 2" xfId="37502"/>
    <cellStyle name="Normálna 2 4 5 2 6 5" xfId="37497"/>
    <cellStyle name="Normálna 2 4 5 2 7" xfId="13737"/>
    <cellStyle name="Normálna 2 4 5 2 7 2" xfId="13738"/>
    <cellStyle name="Normálna 2 4 5 2 7 2 2" xfId="13739"/>
    <cellStyle name="Normálna 2 4 5 2 7 2 2 2" xfId="37505"/>
    <cellStyle name="Normálna 2 4 5 2 7 2 3" xfId="13740"/>
    <cellStyle name="Normálna 2 4 5 2 7 2 3 2" xfId="37506"/>
    <cellStyle name="Normálna 2 4 5 2 7 2 4" xfId="37504"/>
    <cellStyle name="Normálna 2 4 5 2 7 3" xfId="13741"/>
    <cellStyle name="Normálna 2 4 5 2 7 3 2" xfId="37507"/>
    <cellStyle name="Normálna 2 4 5 2 7 4" xfId="13742"/>
    <cellStyle name="Normálna 2 4 5 2 7 4 2" xfId="37508"/>
    <cellStyle name="Normálna 2 4 5 2 7 5" xfId="37503"/>
    <cellStyle name="Normálna 2 4 5 2 8" xfId="13743"/>
    <cellStyle name="Normálna 2 4 5 2 8 2" xfId="13744"/>
    <cellStyle name="Normálna 2 4 5 2 8 2 2" xfId="37510"/>
    <cellStyle name="Normálna 2 4 5 2 8 3" xfId="13745"/>
    <cellStyle name="Normálna 2 4 5 2 8 3 2" xfId="37511"/>
    <cellStyle name="Normálna 2 4 5 2 8 4" xfId="37509"/>
    <cellStyle name="Normálna 2 4 5 2 9" xfId="13746"/>
    <cellStyle name="Normálna 2 4 5 2 9 2" xfId="37512"/>
    <cellStyle name="Normálna 2 4 5 3" xfId="13747"/>
    <cellStyle name="Normálna 2 4 5 3 10" xfId="37513"/>
    <cellStyle name="Normálna 2 4 5 3 2" xfId="13748"/>
    <cellStyle name="Normálna 2 4 5 3 2 2" xfId="13749"/>
    <cellStyle name="Normálna 2 4 5 3 2 2 2" xfId="13750"/>
    <cellStyle name="Normálna 2 4 5 3 2 2 2 2" xfId="13751"/>
    <cellStyle name="Normálna 2 4 5 3 2 2 2 2 2" xfId="13752"/>
    <cellStyle name="Normálna 2 4 5 3 2 2 2 2 2 2" xfId="13753"/>
    <cellStyle name="Normálna 2 4 5 3 2 2 2 2 2 2 2" xfId="37519"/>
    <cellStyle name="Normálna 2 4 5 3 2 2 2 2 2 3" xfId="13754"/>
    <cellStyle name="Normálna 2 4 5 3 2 2 2 2 2 3 2" xfId="37520"/>
    <cellStyle name="Normálna 2 4 5 3 2 2 2 2 2 4" xfId="37518"/>
    <cellStyle name="Normálna 2 4 5 3 2 2 2 2 3" xfId="13755"/>
    <cellStyle name="Normálna 2 4 5 3 2 2 2 2 3 2" xfId="37521"/>
    <cellStyle name="Normálna 2 4 5 3 2 2 2 2 4" xfId="13756"/>
    <cellStyle name="Normálna 2 4 5 3 2 2 2 2 4 2" xfId="37522"/>
    <cellStyle name="Normálna 2 4 5 3 2 2 2 2 5" xfId="37517"/>
    <cellStyle name="Normálna 2 4 5 3 2 2 2 3" xfId="13757"/>
    <cellStyle name="Normálna 2 4 5 3 2 2 2 3 2" xfId="13758"/>
    <cellStyle name="Normálna 2 4 5 3 2 2 2 3 2 2" xfId="37524"/>
    <cellStyle name="Normálna 2 4 5 3 2 2 2 3 3" xfId="13759"/>
    <cellStyle name="Normálna 2 4 5 3 2 2 2 3 3 2" xfId="37525"/>
    <cellStyle name="Normálna 2 4 5 3 2 2 2 3 4" xfId="37523"/>
    <cellStyle name="Normálna 2 4 5 3 2 2 2 4" xfId="13760"/>
    <cellStyle name="Normálna 2 4 5 3 2 2 2 4 2" xfId="37526"/>
    <cellStyle name="Normálna 2 4 5 3 2 2 2 5" xfId="13761"/>
    <cellStyle name="Normálna 2 4 5 3 2 2 2 5 2" xfId="37527"/>
    <cellStyle name="Normálna 2 4 5 3 2 2 2 6" xfId="37516"/>
    <cellStyle name="Normálna 2 4 5 3 2 2 3" xfId="13762"/>
    <cellStyle name="Normálna 2 4 5 3 2 2 3 2" xfId="13763"/>
    <cellStyle name="Normálna 2 4 5 3 2 2 3 2 2" xfId="13764"/>
    <cellStyle name="Normálna 2 4 5 3 2 2 3 2 2 2" xfId="37530"/>
    <cellStyle name="Normálna 2 4 5 3 2 2 3 2 3" xfId="13765"/>
    <cellStyle name="Normálna 2 4 5 3 2 2 3 2 3 2" xfId="37531"/>
    <cellStyle name="Normálna 2 4 5 3 2 2 3 2 4" xfId="37529"/>
    <cellStyle name="Normálna 2 4 5 3 2 2 3 3" xfId="13766"/>
    <cellStyle name="Normálna 2 4 5 3 2 2 3 3 2" xfId="37532"/>
    <cellStyle name="Normálna 2 4 5 3 2 2 3 4" xfId="13767"/>
    <cellStyle name="Normálna 2 4 5 3 2 2 3 4 2" xfId="37533"/>
    <cellStyle name="Normálna 2 4 5 3 2 2 3 5" xfId="37528"/>
    <cellStyle name="Normálna 2 4 5 3 2 2 4" xfId="13768"/>
    <cellStyle name="Normálna 2 4 5 3 2 2 4 2" xfId="13769"/>
    <cellStyle name="Normálna 2 4 5 3 2 2 4 2 2" xfId="13770"/>
    <cellStyle name="Normálna 2 4 5 3 2 2 4 2 2 2" xfId="37536"/>
    <cellStyle name="Normálna 2 4 5 3 2 2 4 2 3" xfId="13771"/>
    <cellStyle name="Normálna 2 4 5 3 2 2 4 2 3 2" xfId="37537"/>
    <cellStyle name="Normálna 2 4 5 3 2 2 4 2 4" xfId="37535"/>
    <cellStyle name="Normálna 2 4 5 3 2 2 4 3" xfId="13772"/>
    <cellStyle name="Normálna 2 4 5 3 2 2 4 3 2" xfId="37538"/>
    <cellStyle name="Normálna 2 4 5 3 2 2 4 4" xfId="13773"/>
    <cellStyle name="Normálna 2 4 5 3 2 2 4 4 2" xfId="37539"/>
    <cellStyle name="Normálna 2 4 5 3 2 2 4 5" xfId="37534"/>
    <cellStyle name="Normálna 2 4 5 3 2 2 5" xfId="13774"/>
    <cellStyle name="Normálna 2 4 5 3 2 2 5 2" xfId="13775"/>
    <cellStyle name="Normálna 2 4 5 3 2 2 5 2 2" xfId="37541"/>
    <cellStyle name="Normálna 2 4 5 3 2 2 5 3" xfId="13776"/>
    <cellStyle name="Normálna 2 4 5 3 2 2 5 3 2" xfId="37542"/>
    <cellStyle name="Normálna 2 4 5 3 2 2 5 4" xfId="37540"/>
    <cellStyle name="Normálna 2 4 5 3 2 2 6" xfId="13777"/>
    <cellStyle name="Normálna 2 4 5 3 2 2 6 2" xfId="37543"/>
    <cellStyle name="Normálna 2 4 5 3 2 2 7" xfId="13778"/>
    <cellStyle name="Normálna 2 4 5 3 2 2 7 2" xfId="37544"/>
    <cellStyle name="Normálna 2 4 5 3 2 2 8" xfId="37515"/>
    <cellStyle name="Normálna 2 4 5 3 2 3" xfId="13779"/>
    <cellStyle name="Normálna 2 4 5 3 2 3 2" xfId="13780"/>
    <cellStyle name="Normálna 2 4 5 3 2 3 2 2" xfId="13781"/>
    <cellStyle name="Normálna 2 4 5 3 2 3 2 2 2" xfId="13782"/>
    <cellStyle name="Normálna 2 4 5 3 2 3 2 2 2 2" xfId="37548"/>
    <cellStyle name="Normálna 2 4 5 3 2 3 2 2 3" xfId="13783"/>
    <cellStyle name="Normálna 2 4 5 3 2 3 2 2 3 2" xfId="37549"/>
    <cellStyle name="Normálna 2 4 5 3 2 3 2 2 4" xfId="37547"/>
    <cellStyle name="Normálna 2 4 5 3 2 3 2 3" xfId="13784"/>
    <cellStyle name="Normálna 2 4 5 3 2 3 2 3 2" xfId="37550"/>
    <cellStyle name="Normálna 2 4 5 3 2 3 2 4" xfId="13785"/>
    <cellStyle name="Normálna 2 4 5 3 2 3 2 4 2" xfId="37551"/>
    <cellStyle name="Normálna 2 4 5 3 2 3 2 5" xfId="37546"/>
    <cellStyle name="Normálna 2 4 5 3 2 3 3" xfId="13786"/>
    <cellStyle name="Normálna 2 4 5 3 2 3 3 2" xfId="13787"/>
    <cellStyle name="Normálna 2 4 5 3 2 3 3 2 2" xfId="37553"/>
    <cellStyle name="Normálna 2 4 5 3 2 3 3 3" xfId="13788"/>
    <cellStyle name="Normálna 2 4 5 3 2 3 3 3 2" xfId="37554"/>
    <cellStyle name="Normálna 2 4 5 3 2 3 3 4" xfId="37552"/>
    <cellStyle name="Normálna 2 4 5 3 2 3 4" xfId="13789"/>
    <cellStyle name="Normálna 2 4 5 3 2 3 4 2" xfId="37555"/>
    <cellStyle name="Normálna 2 4 5 3 2 3 5" xfId="13790"/>
    <cellStyle name="Normálna 2 4 5 3 2 3 5 2" xfId="37556"/>
    <cellStyle name="Normálna 2 4 5 3 2 3 6" xfId="37545"/>
    <cellStyle name="Normálna 2 4 5 3 2 4" xfId="13791"/>
    <cellStyle name="Normálna 2 4 5 3 2 4 2" xfId="13792"/>
    <cellStyle name="Normálna 2 4 5 3 2 4 2 2" xfId="13793"/>
    <cellStyle name="Normálna 2 4 5 3 2 4 2 2 2" xfId="37559"/>
    <cellStyle name="Normálna 2 4 5 3 2 4 2 3" xfId="13794"/>
    <cellStyle name="Normálna 2 4 5 3 2 4 2 3 2" xfId="37560"/>
    <cellStyle name="Normálna 2 4 5 3 2 4 2 4" xfId="37558"/>
    <cellStyle name="Normálna 2 4 5 3 2 4 3" xfId="13795"/>
    <cellStyle name="Normálna 2 4 5 3 2 4 3 2" xfId="37561"/>
    <cellStyle name="Normálna 2 4 5 3 2 4 4" xfId="13796"/>
    <cellStyle name="Normálna 2 4 5 3 2 4 4 2" xfId="37562"/>
    <cellStyle name="Normálna 2 4 5 3 2 4 5" xfId="37557"/>
    <cellStyle name="Normálna 2 4 5 3 2 5" xfId="13797"/>
    <cellStyle name="Normálna 2 4 5 3 2 5 2" xfId="13798"/>
    <cellStyle name="Normálna 2 4 5 3 2 5 2 2" xfId="13799"/>
    <cellStyle name="Normálna 2 4 5 3 2 5 2 2 2" xfId="37565"/>
    <cellStyle name="Normálna 2 4 5 3 2 5 2 3" xfId="13800"/>
    <cellStyle name="Normálna 2 4 5 3 2 5 2 3 2" xfId="37566"/>
    <cellStyle name="Normálna 2 4 5 3 2 5 2 4" xfId="37564"/>
    <cellStyle name="Normálna 2 4 5 3 2 5 3" xfId="13801"/>
    <cellStyle name="Normálna 2 4 5 3 2 5 3 2" xfId="37567"/>
    <cellStyle name="Normálna 2 4 5 3 2 5 4" xfId="13802"/>
    <cellStyle name="Normálna 2 4 5 3 2 5 4 2" xfId="37568"/>
    <cellStyle name="Normálna 2 4 5 3 2 5 5" xfId="37563"/>
    <cellStyle name="Normálna 2 4 5 3 2 6" xfId="13803"/>
    <cellStyle name="Normálna 2 4 5 3 2 6 2" xfId="13804"/>
    <cellStyle name="Normálna 2 4 5 3 2 6 2 2" xfId="37570"/>
    <cellStyle name="Normálna 2 4 5 3 2 6 3" xfId="13805"/>
    <cellStyle name="Normálna 2 4 5 3 2 6 3 2" xfId="37571"/>
    <cellStyle name="Normálna 2 4 5 3 2 6 4" xfId="37569"/>
    <cellStyle name="Normálna 2 4 5 3 2 7" xfId="13806"/>
    <cellStyle name="Normálna 2 4 5 3 2 7 2" xfId="37572"/>
    <cellStyle name="Normálna 2 4 5 3 2 8" xfId="13807"/>
    <cellStyle name="Normálna 2 4 5 3 2 8 2" xfId="37573"/>
    <cellStyle name="Normálna 2 4 5 3 2 9" xfId="37514"/>
    <cellStyle name="Normálna 2 4 5 3 3" xfId="13808"/>
    <cellStyle name="Normálna 2 4 5 3 3 2" xfId="13809"/>
    <cellStyle name="Normálna 2 4 5 3 3 2 2" xfId="13810"/>
    <cellStyle name="Normálna 2 4 5 3 3 2 2 2" xfId="13811"/>
    <cellStyle name="Normálna 2 4 5 3 3 2 2 2 2" xfId="13812"/>
    <cellStyle name="Normálna 2 4 5 3 3 2 2 2 2 2" xfId="37578"/>
    <cellStyle name="Normálna 2 4 5 3 3 2 2 2 3" xfId="13813"/>
    <cellStyle name="Normálna 2 4 5 3 3 2 2 2 3 2" xfId="37579"/>
    <cellStyle name="Normálna 2 4 5 3 3 2 2 2 4" xfId="37577"/>
    <cellStyle name="Normálna 2 4 5 3 3 2 2 3" xfId="13814"/>
    <cellStyle name="Normálna 2 4 5 3 3 2 2 3 2" xfId="37580"/>
    <cellStyle name="Normálna 2 4 5 3 3 2 2 4" xfId="13815"/>
    <cellStyle name="Normálna 2 4 5 3 3 2 2 4 2" xfId="37581"/>
    <cellStyle name="Normálna 2 4 5 3 3 2 2 5" xfId="37576"/>
    <cellStyle name="Normálna 2 4 5 3 3 2 3" xfId="13816"/>
    <cellStyle name="Normálna 2 4 5 3 3 2 3 2" xfId="13817"/>
    <cellStyle name="Normálna 2 4 5 3 3 2 3 2 2" xfId="37583"/>
    <cellStyle name="Normálna 2 4 5 3 3 2 3 3" xfId="13818"/>
    <cellStyle name="Normálna 2 4 5 3 3 2 3 3 2" xfId="37584"/>
    <cellStyle name="Normálna 2 4 5 3 3 2 3 4" xfId="37582"/>
    <cellStyle name="Normálna 2 4 5 3 3 2 4" xfId="13819"/>
    <cellStyle name="Normálna 2 4 5 3 3 2 4 2" xfId="37585"/>
    <cellStyle name="Normálna 2 4 5 3 3 2 5" xfId="13820"/>
    <cellStyle name="Normálna 2 4 5 3 3 2 5 2" xfId="37586"/>
    <cellStyle name="Normálna 2 4 5 3 3 2 6" xfId="37575"/>
    <cellStyle name="Normálna 2 4 5 3 3 3" xfId="13821"/>
    <cellStyle name="Normálna 2 4 5 3 3 3 2" xfId="13822"/>
    <cellStyle name="Normálna 2 4 5 3 3 3 2 2" xfId="13823"/>
    <cellStyle name="Normálna 2 4 5 3 3 3 2 2 2" xfId="37589"/>
    <cellStyle name="Normálna 2 4 5 3 3 3 2 3" xfId="13824"/>
    <cellStyle name="Normálna 2 4 5 3 3 3 2 3 2" xfId="37590"/>
    <cellStyle name="Normálna 2 4 5 3 3 3 2 4" xfId="37588"/>
    <cellStyle name="Normálna 2 4 5 3 3 3 3" xfId="13825"/>
    <cellStyle name="Normálna 2 4 5 3 3 3 3 2" xfId="37591"/>
    <cellStyle name="Normálna 2 4 5 3 3 3 4" xfId="13826"/>
    <cellStyle name="Normálna 2 4 5 3 3 3 4 2" xfId="37592"/>
    <cellStyle name="Normálna 2 4 5 3 3 3 5" xfId="37587"/>
    <cellStyle name="Normálna 2 4 5 3 3 4" xfId="13827"/>
    <cellStyle name="Normálna 2 4 5 3 3 4 2" xfId="13828"/>
    <cellStyle name="Normálna 2 4 5 3 3 4 2 2" xfId="13829"/>
    <cellStyle name="Normálna 2 4 5 3 3 4 2 2 2" xfId="37595"/>
    <cellStyle name="Normálna 2 4 5 3 3 4 2 3" xfId="13830"/>
    <cellStyle name="Normálna 2 4 5 3 3 4 2 3 2" xfId="37596"/>
    <cellStyle name="Normálna 2 4 5 3 3 4 2 4" xfId="37594"/>
    <cellStyle name="Normálna 2 4 5 3 3 4 3" xfId="13831"/>
    <cellStyle name="Normálna 2 4 5 3 3 4 3 2" xfId="37597"/>
    <cellStyle name="Normálna 2 4 5 3 3 4 4" xfId="13832"/>
    <cellStyle name="Normálna 2 4 5 3 3 4 4 2" xfId="37598"/>
    <cellStyle name="Normálna 2 4 5 3 3 4 5" xfId="37593"/>
    <cellStyle name="Normálna 2 4 5 3 3 5" xfId="13833"/>
    <cellStyle name="Normálna 2 4 5 3 3 5 2" xfId="13834"/>
    <cellStyle name="Normálna 2 4 5 3 3 5 2 2" xfId="37600"/>
    <cellStyle name="Normálna 2 4 5 3 3 5 3" xfId="13835"/>
    <cellStyle name="Normálna 2 4 5 3 3 5 3 2" xfId="37601"/>
    <cellStyle name="Normálna 2 4 5 3 3 5 4" xfId="37599"/>
    <cellStyle name="Normálna 2 4 5 3 3 6" xfId="13836"/>
    <cellStyle name="Normálna 2 4 5 3 3 6 2" xfId="37602"/>
    <cellStyle name="Normálna 2 4 5 3 3 7" xfId="13837"/>
    <cellStyle name="Normálna 2 4 5 3 3 7 2" xfId="37603"/>
    <cellStyle name="Normálna 2 4 5 3 3 8" xfId="37574"/>
    <cellStyle name="Normálna 2 4 5 3 4" xfId="13838"/>
    <cellStyle name="Normálna 2 4 5 3 4 2" xfId="13839"/>
    <cellStyle name="Normálna 2 4 5 3 4 2 2" xfId="13840"/>
    <cellStyle name="Normálna 2 4 5 3 4 2 2 2" xfId="13841"/>
    <cellStyle name="Normálna 2 4 5 3 4 2 2 2 2" xfId="37607"/>
    <cellStyle name="Normálna 2 4 5 3 4 2 2 3" xfId="13842"/>
    <cellStyle name="Normálna 2 4 5 3 4 2 2 3 2" xfId="37608"/>
    <cellStyle name="Normálna 2 4 5 3 4 2 2 4" xfId="37606"/>
    <cellStyle name="Normálna 2 4 5 3 4 2 3" xfId="13843"/>
    <cellStyle name="Normálna 2 4 5 3 4 2 3 2" xfId="37609"/>
    <cellStyle name="Normálna 2 4 5 3 4 2 4" xfId="13844"/>
    <cellStyle name="Normálna 2 4 5 3 4 2 4 2" xfId="37610"/>
    <cellStyle name="Normálna 2 4 5 3 4 2 5" xfId="37605"/>
    <cellStyle name="Normálna 2 4 5 3 4 3" xfId="13845"/>
    <cellStyle name="Normálna 2 4 5 3 4 3 2" xfId="13846"/>
    <cellStyle name="Normálna 2 4 5 3 4 3 2 2" xfId="37612"/>
    <cellStyle name="Normálna 2 4 5 3 4 3 3" xfId="13847"/>
    <cellStyle name="Normálna 2 4 5 3 4 3 3 2" xfId="37613"/>
    <cellStyle name="Normálna 2 4 5 3 4 3 4" xfId="37611"/>
    <cellStyle name="Normálna 2 4 5 3 4 4" xfId="13848"/>
    <cellStyle name="Normálna 2 4 5 3 4 4 2" xfId="37614"/>
    <cellStyle name="Normálna 2 4 5 3 4 5" xfId="13849"/>
    <cellStyle name="Normálna 2 4 5 3 4 5 2" xfId="37615"/>
    <cellStyle name="Normálna 2 4 5 3 4 6" xfId="37604"/>
    <cellStyle name="Normálna 2 4 5 3 5" xfId="13850"/>
    <cellStyle name="Normálna 2 4 5 3 5 2" xfId="13851"/>
    <cellStyle name="Normálna 2 4 5 3 5 2 2" xfId="13852"/>
    <cellStyle name="Normálna 2 4 5 3 5 2 2 2" xfId="37618"/>
    <cellStyle name="Normálna 2 4 5 3 5 2 3" xfId="13853"/>
    <cellStyle name="Normálna 2 4 5 3 5 2 3 2" xfId="37619"/>
    <cellStyle name="Normálna 2 4 5 3 5 2 4" xfId="37617"/>
    <cellStyle name="Normálna 2 4 5 3 5 3" xfId="13854"/>
    <cellStyle name="Normálna 2 4 5 3 5 3 2" xfId="37620"/>
    <cellStyle name="Normálna 2 4 5 3 5 4" xfId="13855"/>
    <cellStyle name="Normálna 2 4 5 3 5 4 2" xfId="37621"/>
    <cellStyle name="Normálna 2 4 5 3 5 5" xfId="37616"/>
    <cellStyle name="Normálna 2 4 5 3 6" xfId="13856"/>
    <cellStyle name="Normálna 2 4 5 3 6 2" xfId="13857"/>
    <cellStyle name="Normálna 2 4 5 3 6 2 2" xfId="13858"/>
    <cellStyle name="Normálna 2 4 5 3 6 2 2 2" xfId="37624"/>
    <cellStyle name="Normálna 2 4 5 3 6 2 3" xfId="13859"/>
    <cellStyle name="Normálna 2 4 5 3 6 2 3 2" xfId="37625"/>
    <cellStyle name="Normálna 2 4 5 3 6 2 4" xfId="37623"/>
    <cellStyle name="Normálna 2 4 5 3 6 3" xfId="13860"/>
    <cellStyle name="Normálna 2 4 5 3 6 3 2" xfId="37626"/>
    <cellStyle name="Normálna 2 4 5 3 6 4" xfId="13861"/>
    <cellStyle name="Normálna 2 4 5 3 6 4 2" xfId="37627"/>
    <cellStyle name="Normálna 2 4 5 3 6 5" xfId="37622"/>
    <cellStyle name="Normálna 2 4 5 3 7" xfId="13862"/>
    <cellStyle name="Normálna 2 4 5 3 7 2" xfId="13863"/>
    <cellStyle name="Normálna 2 4 5 3 7 2 2" xfId="37629"/>
    <cellStyle name="Normálna 2 4 5 3 7 3" xfId="13864"/>
    <cellStyle name="Normálna 2 4 5 3 7 3 2" xfId="37630"/>
    <cellStyle name="Normálna 2 4 5 3 7 4" xfId="37628"/>
    <cellStyle name="Normálna 2 4 5 3 8" xfId="13865"/>
    <cellStyle name="Normálna 2 4 5 3 8 2" xfId="37631"/>
    <cellStyle name="Normálna 2 4 5 3 9" xfId="13866"/>
    <cellStyle name="Normálna 2 4 5 3 9 2" xfId="37632"/>
    <cellStyle name="Normálna 2 4 5 4" xfId="13867"/>
    <cellStyle name="Normálna 2 4 5 4 2" xfId="13868"/>
    <cellStyle name="Normálna 2 4 5 4 2 2" xfId="13869"/>
    <cellStyle name="Normálna 2 4 5 4 2 2 2" xfId="13870"/>
    <cellStyle name="Normálna 2 4 5 4 2 2 2 2" xfId="13871"/>
    <cellStyle name="Normálna 2 4 5 4 2 2 2 2 2" xfId="13872"/>
    <cellStyle name="Normálna 2 4 5 4 2 2 2 2 2 2" xfId="37638"/>
    <cellStyle name="Normálna 2 4 5 4 2 2 2 2 3" xfId="13873"/>
    <cellStyle name="Normálna 2 4 5 4 2 2 2 2 3 2" xfId="37639"/>
    <cellStyle name="Normálna 2 4 5 4 2 2 2 2 4" xfId="37637"/>
    <cellStyle name="Normálna 2 4 5 4 2 2 2 3" xfId="13874"/>
    <cellStyle name="Normálna 2 4 5 4 2 2 2 3 2" xfId="37640"/>
    <cellStyle name="Normálna 2 4 5 4 2 2 2 4" xfId="13875"/>
    <cellStyle name="Normálna 2 4 5 4 2 2 2 4 2" xfId="37641"/>
    <cellStyle name="Normálna 2 4 5 4 2 2 2 5" xfId="37636"/>
    <cellStyle name="Normálna 2 4 5 4 2 2 3" xfId="13876"/>
    <cellStyle name="Normálna 2 4 5 4 2 2 3 2" xfId="13877"/>
    <cellStyle name="Normálna 2 4 5 4 2 2 3 2 2" xfId="37643"/>
    <cellStyle name="Normálna 2 4 5 4 2 2 3 3" xfId="13878"/>
    <cellStyle name="Normálna 2 4 5 4 2 2 3 3 2" xfId="37644"/>
    <cellStyle name="Normálna 2 4 5 4 2 2 3 4" xfId="37642"/>
    <cellStyle name="Normálna 2 4 5 4 2 2 4" xfId="13879"/>
    <cellStyle name="Normálna 2 4 5 4 2 2 4 2" xfId="37645"/>
    <cellStyle name="Normálna 2 4 5 4 2 2 5" xfId="13880"/>
    <cellStyle name="Normálna 2 4 5 4 2 2 5 2" xfId="37646"/>
    <cellStyle name="Normálna 2 4 5 4 2 2 6" xfId="37635"/>
    <cellStyle name="Normálna 2 4 5 4 2 3" xfId="13881"/>
    <cellStyle name="Normálna 2 4 5 4 2 3 2" xfId="13882"/>
    <cellStyle name="Normálna 2 4 5 4 2 3 2 2" xfId="13883"/>
    <cellStyle name="Normálna 2 4 5 4 2 3 2 2 2" xfId="37649"/>
    <cellStyle name="Normálna 2 4 5 4 2 3 2 3" xfId="13884"/>
    <cellStyle name="Normálna 2 4 5 4 2 3 2 3 2" xfId="37650"/>
    <cellStyle name="Normálna 2 4 5 4 2 3 2 4" xfId="37648"/>
    <cellStyle name="Normálna 2 4 5 4 2 3 3" xfId="13885"/>
    <cellStyle name="Normálna 2 4 5 4 2 3 3 2" xfId="37651"/>
    <cellStyle name="Normálna 2 4 5 4 2 3 4" xfId="13886"/>
    <cellStyle name="Normálna 2 4 5 4 2 3 4 2" xfId="37652"/>
    <cellStyle name="Normálna 2 4 5 4 2 3 5" xfId="37647"/>
    <cellStyle name="Normálna 2 4 5 4 2 4" xfId="13887"/>
    <cellStyle name="Normálna 2 4 5 4 2 4 2" xfId="13888"/>
    <cellStyle name="Normálna 2 4 5 4 2 4 2 2" xfId="13889"/>
    <cellStyle name="Normálna 2 4 5 4 2 4 2 2 2" xfId="37655"/>
    <cellStyle name="Normálna 2 4 5 4 2 4 2 3" xfId="13890"/>
    <cellStyle name="Normálna 2 4 5 4 2 4 2 3 2" xfId="37656"/>
    <cellStyle name="Normálna 2 4 5 4 2 4 2 4" xfId="37654"/>
    <cellStyle name="Normálna 2 4 5 4 2 4 3" xfId="13891"/>
    <cellStyle name="Normálna 2 4 5 4 2 4 3 2" xfId="37657"/>
    <cellStyle name="Normálna 2 4 5 4 2 4 4" xfId="13892"/>
    <cellStyle name="Normálna 2 4 5 4 2 4 4 2" xfId="37658"/>
    <cellStyle name="Normálna 2 4 5 4 2 4 5" xfId="37653"/>
    <cellStyle name="Normálna 2 4 5 4 2 5" xfId="13893"/>
    <cellStyle name="Normálna 2 4 5 4 2 5 2" xfId="13894"/>
    <cellStyle name="Normálna 2 4 5 4 2 5 2 2" xfId="37660"/>
    <cellStyle name="Normálna 2 4 5 4 2 5 3" xfId="13895"/>
    <cellStyle name="Normálna 2 4 5 4 2 5 3 2" xfId="37661"/>
    <cellStyle name="Normálna 2 4 5 4 2 5 4" xfId="37659"/>
    <cellStyle name="Normálna 2 4 5 4 2 6" xfId="13896"/>
    <cellStyle name="Normálna 2 4 5 4 2 6 2" xfId="37662"/>
    <cellStyle name="Normálna 2 4 5 4 2 7" xfId="13897"/>
    <cellStyle name="Normálna 2 4 5 4 2 7 2" xfId="37663"/>
    <cellStyle name="Normálna 2 4 5 4 2 8" xfId="37634"/>
    <cellStyle name="Normálna 2 4 5 4 3" xfId="13898"/>
    <cellStyle name="Normálna 2 4 5 4 3 2" xfId="13899"/>
    <cellStyle name="Normálna 2 4 5 4 3 2 2" xfId="13900"/>
    <cellStyle name="Normálna 2 4 5 4 3 2 2 2" xfId="13901"/>
    <cellStyle name="Normálna 2 4 5 4 3 2 2 2 2" xfId="37667"/>
    <cellStyle name="Normálna 2 4 5 4 3 2 2 3" xfId="13902"/>
    <cellStyle name="Normálna 2 4 5 4 3 2 2 3 2" xfId="37668"/>
    <cellStyle name="Normálna 2 4 5 4 3 2 2 4" xfId="37666"/>
    <cellStyle name="Normálna 2 4 5 4 3 2 3" xfId="13903"/>
    <cellStyle name="Normálna 2 4 5 4 3 2 3 2" xfId="37669"/>
    <cellStyle name="Normálna 2 4 5 4 3 2 4" xfId="13904"/>
    <cellStyle name="Normálna 2 4 5 4 3 2 4 2" xfId="37670"/>
    <cellStyle name="Normálna 2 4 5 4 3 2 5" xfId="37665"/>
    <cellStyle name="Normálna 2 4 5 4 3 3" xfId="13905"/>
    <cellStyle name="Normálna 2 4 5 4 3 3 2" xfId="13906"/>
    <cellStyle name="Normálna 2 4 5 4 3 3 2 2" xfId="37672"/>
    <cellStyle name="Normálna 2 4 5 4 3 3 3" xfId="13907"/>
    <cellStyle name="Normálna 2 4 5 4 3 3 3 2" xfId="37673"/>
    <cellStyle name="Normálna 2 4 5 4 3 3 4" xfId="37671"/>
    <cellStyle name="Normálna 2 4 5 4 3 4" xfId="13908"/>
    <cellStyle name="Normálna 2 4 5 4 3 4 2" xfId="37674"/>
    <cellStyle name="Normálna 2 4 5 4 3 5" xfId="13909"/>
    <cellStyle name="Normálna 2 4 5 4 3 5 2" xfId="37675"/>
    <cellStyle name="Normálna 2 4 5 4 3 6" xfId="37664"/>
    <cellStyle name="Normálna 2 4 5 4 4" xfId="13910"/>
    <cellStyle name="Normálna 2 4 5 4 4 2" xfId="13911"/>
    <cellStyle name="Normálna 2 4 5 4 4 2 2" xfId="13912"/>
    <cellStyle name="Normálna 2 4 5 4 4 2 2 2" xfId="37678"/>
    <cellStyle name="Normálna 2 4 5 4 4 2 3" xfId="13913"/>
    <cellStyle name="Normálna 2 4 5 4 4 2 3 2" xfId="37679"/>
    <cellStyle name="Normálna 2 4 5 4 4 2 4" xfId="37677"/>
    <cellStyle name="Normálna 2 4 5 4 4 3" xfId="13914"/>
    <cellStyle name="Normálna 2 4 5 4 4 3 2" xfId="37680"/>
    <cellStyle name="Normálna 2 4 5 4 4 4" xfId="13915"/>
    <cellStyle name="Normálna 2 4 5 4 4 4 2" xfId="37681"/>
    <cellStyle name="Normálna 2 4 5 4 4 5" xfId="37676"/>
    <cellStyle name="Normálna 2 4 5 4 5" xfId="13916"/>
    <cellStyle name="Normálna 2 4 5 4 5 2" xfId="13917"/>
    <cellStyle name="Normálna 2 4 5 4 5 2 2" xfId="13918"/>
    <cellStyle name="Normálna 2 4 5 4 5 2 2 2" xfId="37684"/>
    <cellStyle name="Normálna 2 4 5 4 5 2 3" xfId="13919"/>
    <cellStyle name="Normálna 2 4 5 4 5 2 3 2" xfId="37685"/>
    <cellStyle name="Normálna 2 4 5 4 5 2 4" xfId="37683"/>
    <cellStyle name="Normálna 2 4 5 4 5 3" xfId="13920"/>
    <cellStyle name="Normálna 2 4 5 4 5 3 2" xfId="37686"/>
    <cellStyle name="Normálna 2 4 5 4 5 4" xfId="13921"/>
    <cellStyle name="Normálna 2 4 5 4 5 4 2" xfId="37687"/>
    <cellStyle name="Normálna 2 4 5 4 5 5" xfId="37682"/>
    <cellStyle name="Normálna 2 4 5 4 6" xfId="13922"/>
    <cellStyle name="Normálna 2 4 5 4 6 2" xfId="13923"/>
    <cellStyle name="Normálna 2 4 5 4 6 2 2" xfId="37689"/>
    <cellStyle name="Normálna 2 4 5 4 6 3" xfId="13924"/>
    <cellStyle name="Normálna 2 4 5 4 6 3 2" xfId="37690"/>
    <cellStyle name="Normálna 2 4 5 4 6 4" xfId="37688"/>
    <cellStyle name="Normálna 2 4 5 4 7" xfId="13925"/>
    <cellStyle name="Normálna 2 4 5 4 7 2" xfId="37691"/>
    <cellStyle name="Normálna 2 4 5 4 8" xfId="13926"/>
    <cellStyle name="Normálna 2 4 5 4 8 2" xfId="37692"/>
    <cellStyle name="Normálna 2 4 5 4 9" xfId="37633"/>
    <cellStyle name="Normálna 2 4 5 5" xfId="13927"/>
    <cellStyle name="Normálna 2 4 5 5 2" xfId="13928"/>
    <cellStyle name="Normálna 2 4 5 5 2 2" xfId="13929"/>
    <cellStyle name="Normálna 2 4 5 5 2 2 2" xfId="13930"/>
    <cellStyle name="Normálna 2 4 5 5 2 2 2 2" xfId="13931"/>
    <cellStyle name="Normálna 2 4 5 5 2 2 2 2 2" xfId="37697"/>
    <cellStyle name="Normálna 2 4 5 5 2 2 2 3" xfId="13932"/>
    <cellStyle name="Normálna 2 4 5 5 2 2 2 3 2" xfId="37698"/>
    <cellStyle name="Normálna 2 4 5 5 2 2 2 4" xfId="37696"/>
    <cellStyle name="Normálna 2 4 5 5 2 2 3" xfId="13933"/>
    <cellStyle name="Normálna 2 4 5 5 2 2 3 2" xfId="37699"/>
    <cellStyle name="Normálna 2 4 5 5 2 2 4" xfId="13934"/>
    <cellStyle name="Normálna 2 4 5 5 2 2 4 2" xfId="37700"/>
    <cellStyle name="Normálna 2 4 5 5 2 2 5" xfId="37695"/>
    <cellStyle name="Normálna 2 4 5 5 2 3" xfId="13935"/>
    <cellStyle name="Normálna 2 4 5 5 2 3 2" xfId="13936"/>
    <cellStyle name="Normálna 2 4 5 5 2 3 2 2" xfId="37702"/>
    <cellStyle name="Normálna 2 4 5 5 2 3 3" xfId="13937"/>
    <cellStyle name="Normálna 2 4 5 5 2 3 3 2" xfId="37703"/>
    <cellStyle name="Normálna 2 4 5 5 2 3 4" xfId="37701"/>
    <cellStyle name="Normálna 2 4 5 5 2 4" xfId="13938"/>
    <cellStyle name="Normálna 2 4 5 5 2 4 2" xfId="37704"/>
    <cellStyle name="Normálna 2 4 5 5 2 5" xfId="13939"/>
    <cellStyle name="Normálna 2 4 5 5 2 5 2" xfId="37705"/>
    <cellStyle name="Normálna 2 4 5 5 2 6" xfId="37694"/>
    <cellStyle name="Normálna 2 4 5 5 3" xfId="13940"/>
    <cellStyle name="Normálna 2 4 5 5 3 2" xfId="13941"/>
    <cellStyle name="Normálna 2 4 5 5 3 2 2" xfId="13942"/>
    <cellStyle name="Normálna 2 4 5 5 3 2 2 2" xfId="37708"/>
    <cellStyle name="Normálna 2 4 5 5 3 2 3" xfId="13943"/>
    <cellStyle name="Normálna 2 4 5 5 3 2 3 2" xfId="37709"/>
    <cellStyle name="Normálna 2 4 5 5 3 2 4" xfId="37707"/>
    <cellStyle name="Normálna 2 4 5 5 3 3" xfId="13944"/>
    <cellStyle name="Normálna 2 4 5 5 3 3 2" xfId="37710"/>
    <cellStyle name="Normálna 2 4 5 5 3 4" xfId="13945"/>
    <cellStyle name="Normálna 2 4 5 5 3 4 2" xfId="37711"/>
    <cellStyle name="Normálna 2 4 5 5 3 5" xfId="37706"/>
    <cellStyle name="Normálna 2 4 5 5 4" xfId="13946"/>
    <cellStyle name="Normálna 2 4 5 5 4 2" xfId="13947"/>
    <cellStyle name="Normálna 2 4 5 5 4 2 2" xfId="13948"/>
    <cellStyle name="Normálna 2 4 5 5 4 2 2 2" xfId="37714"/>
    <cellStyle name="Normálna 2 4 5 5 4 2 3" xfId="13949"/>
    <cellStyle name="Normálna 2 4 5 5 4 2 3 2" xfId="37715"/>
    <cellStyle name="Normálna 2 4 5 5 4 2 4" xfId="37713"/>
    <cellStyle name="Normálna 2 4 5 5 4 3" xfId="13950"/>
    <cellStyle name="Normálna 2 4 5 5 4 3 2" xfId="37716"/>
    <cellStyle name="Normálna 2 4 5 5 4 4" xfId="13951"/>
    <cellStyle name="Normálna 2 4 5 5 4 4 2" xfId="37717"/>
    <cellStyle name="Normálna 2 4 5 5 4 5" xfId="37712"/>
    <cellStyle name="Normálna 2 4 5 5 5" xfId="13952"/>
    <cellStyle name="Normálna 2 4 5 5 5 2" xfId="13953"/>
    <cellStyle name="Normálna 2 4 5 5 5 2 2" xfId="37719"/>
    <cellStyle name="Normálna 2 4 5 5 5 3" xfId="13954"/>
    <cellStyle name="Normálna 2 4 5 5 5 3 2" xfId="37720"/>
    <cellStyle name="Normálna 2 4 5 5 5 4" xfId="37718"/>
    <cellStyle name="Normálna 2 4 5 5 6" xfId="13955"/>
    <cellStyle name="Normálna 2 4 5 5 6 2" xfId="37721"/>
    <cellStyle name="Normálna 2 4 5 5 7" xfId="13956"/>
    <cellStyle name="Normálna 2 4 5 5 7 2" xfId="37722"/>
    <cellStyle name="Normálna 2 4 5 5 8" xfId="37693"/>
    <cellStyle name="Normálna 2 4 5 6" xfId="13957"/>
    <cellStyle name="Normálna 2 4 5 6 2" xfId="13958"/>
    <cellStyle name="Normálna 2 4 5 6 2 2" xfId="13959"/>
    <cellStyle name="Normálna 2 4 5 6 2 2 2" xfId="13960"/>
    <cellStyle name="Normálna 2 4 5 6 2 2 2 2" xfId="37726"/>
    <cellStyle name="Normálna 2 4 5 6 2 2 3" xfId="13961"/>
    <cellStyle name="Normálna 2 4 5 6 2 2 3 2" xfId="37727"/>
    <cellStyle name="Normálna 2 4 5 6 2 2 4" xfId="37725"/>
    <cellStyle name="Normálna 2 4 5 6 2 3" xfId="13962"/>
    <cellStyle name="Normálna 2 4 5 6 2 3 2" xfId="37728"/>
    <cellStyle name="Normálna 2 4 5 6 2 4" xfId="13963"/>
    <cellStyle name="Normálna 2 4 5 6 2 4 2" xfId="37729"/>
    <cellStyle name="Normálna 2 4 5 6 2 5" xfId="37724"/>
    <cellStyle name="Normálna 2 4 5 6 3" xfId="13964"/>
    <cellStyle name="Normálna 2 4 5 6 3 2" xfId="13965"/>
    <cellStyle name="Normálna 2 4 5 6 3 2 2" xfId="37731"/>
    <cellStyle name="Normálna 2 4 5 6 3 3" xfId="13966"/>
    <cellStyle name="Normálna 2 4 5 6 3 3 2" xfId="37732"/>
    <cellStyle name="Normálna 2 4 5 6 3 4" xfId="37730"/>
    <cellStyle name="Normálna 2 4 5 6 4" xfId="13967"/>
    <cellStyle name="Normálna 2 4 5 6 4 2" xfId="37733"/>
    <cellStyle name="Normálna 2 4 5 6 5" xfId="13968"/>
    <cellStyle name="Normálna 2 4 5 6 5 2" xfId="37734"/>
    <cellStyle name="Normálna 2 4 5 6 6" xfId="37723"/>
    <cellStyle name="Normálna 2 4 5 7" xfId="13969"/>
    <cellStyle name="Normálna 2 4 5 7 2" xfId="13970"/>
    <cellStyle name="Normálna 2 4 5 7 2 2" xfId="13971"/>
    <cellStyle name="Normálna 2 4 5 7 2 2 2" xfId="37737"/>
    <cellStyle name="Normálna 2 4 5 7 2 3" xfId="13972"/>
    <cellStyle name="Normálna 2 4 5 7 2 3 2" xfId="37738"/>
    <cellStyle name="Normálna 2 4 5 7 2 4" xfId="37736"/>
    <cellStyle name="Normálna 2 4 5 7 3" xfId="13973"/>
    <cellStyle name="Normálna 2 4 5 7 3 2" xfId="37739"/>
    <cellStyle name="Normálna 2 4 5 7 4" xfId="13974"/>
    <cellStyle name="Normálna 2 4 5 7 4 2" xfId="37740"/>
    <cellStyle name="Normálna 2 4 5 7 5" xfId="37735"/>
    <cellStyle name="Normálna 2 4 5 8" xfId="13975"/>
    <cellStyle name="Normálna 2 4 5 8 2" xfId="13976"/>
    <cellStyle name="Normálna 2 4 5 8 2 2" xfId="13977"/>
    <cellStyle name="Normálna 2 4 5 8 2 2 2" xfId="37743"/>
    <cellStyle name="Normálna 2 4 5 8 2 3" xfId="13978"/>
    <cellStyle name="Normálna 2 4 5 8 2 3 2" xfId="37744"/>
    <cellStyle name="Normálna 2 4 5 8 2 4" xfId="37742"/>
    <cellStyle name="Normálna 2 4 5 8 3" xfId="13979"/>
    <cellStyle name="Normálna 2 4 5 8 3 2" xfId="37745"/>
    <cellStyle name="Normálna 2 4 5 8 4" xfId="13980"/>
    <cellStyle name="Normálna 2 4 5 8 4 2" xfId="37746"/>
    <cellStyle name="Normálna 2 4 5 8 5" xfId="37741"/>
    <cellStyle name="Normálna 2 4 5 9" xfId="13981"/>
    <cellStyle name="Normálna 2 4 5 9 2" xfId="13982"/>
    <cellStyle name="Normálna 2 4 5 9 2 2" xfId="37748"/>
    <cellStyle name="Normálna 2 4 5 9 3" xfId="13983"/>
    <cellStyle name="Normálna 2 4 5 9 3 2" xfId="37749"/>
    <cellStyle name="Normálna 2 4 5 9 4" xfId="37747"/>
    <cellStyle name="Normálna 2 4 6" xfId="13984"/>
    <cellStyle name="Normálna 2 4 6 10" xfId="13985"/>
    <cellStyle name="Normálna 2 4 6 10 2" xfId="37751"/>
    <cellStyle name="Normálna 2 4 6 11" xfId="37750"/>
    <cellStyle name="Normálna 2 4 6 2" xfId="13986"/>
    <cellStyle name="Normálna 2 4 6 2 10" xfId="37752"/>
    <cellStyle name="Normálna 2 4 6 2 2" xfId="13987"/>
    <cellStyle name="Normálna 2 4 6 2 2 2" xfId="13988"/>
    <cellStyle name="Normálna 2 4 6 2 2 2 2" xfId="13989"/>
    <cellStyle name="Normálna 2 4 6 2 2 2 2 2" xfId="13990"/>
    <cellStyle name="Normálna 2 4 6 2 2 2 2 2 2" xfId="13991"/>
    <cellStyle name="Normálna 2 4 6 2 2 2 2 2 2 2" xfId="13992"/>
    <cellStyle name="Normálna 2 4 6 2 2 2 2 2 2 2 2" xfId="37758"/>
    <cellStyle name="Normálna 2 4 6 2 2 2 2 2 2 3" xfId="13993"/>
    <cellStyle name="Normálna 2 4 6 2 2 2 2 2 2 3 2" xfId="37759"/>
    <cellStyle name="Normálna 2 4 6 2 2 2 2 2 2 4" xfId="37757"/>
    <cellStyle name="Normálna 2 4 6 2 2 2 2 2 3" xfId="13994"/>
    <cellStyle name="Normálna 2 4 6 2 2 2 2 2 3 2" xfId="37760"/>
    <cellStyle name="Normálna 2 4 6 2 2 2 2 2 4" xfId="13995"/>
    <cellStyle name="Normálna 2 4 6 2 2 2 2 2 4 2" xfId="37761"/>
    <cellStyle name="Normálna 2 4 6 2 2 2 2 2 5" xfId="37756"/>
    <cellStyle name="Normálna 2 4 6 2 2 2 2 3" xfId="13996"/>
    <cellStyle name="Normálna 2 4 6 2 2 2 2 3 2" xfId="13997"/>
    <cellStyle name="Normálna 2 4 6 2 2 2 2 3 2 2" xfId="37763"/>
    <cellStyle name="Normálna 2 4 6 2 2 2 2 3 3" xfId="13998"/>
    <cellStyle name="Normálna 2 4 6 2 2 2 2 3 3 2" xfId="37764"/>
    <cellStyle name="Normálna 2 4 6 2 2 2 2 3 4" xfId="37762"/>
    <cellStyle name="Normálna 2 4 6 2 2 2 2 4" xfId="13999"/>
    <cellStyle name="Normálna 2 4 6 2 2 2 2 4 2" xfId="37765"/>
    <cellStyle name="Normálna 2 4 6 2 2 2 2 5" xfId="14000"/>
    <cellStyle name="Normálna 2 4 6 2 2 2 2 5 2" xfId="37766"/>
    <cellStyle name="Normálna 2 4 6 2 2 2 2 6" xfId="37755"/>
    <cellStyle name="Normálna 2 4 6 2 2 2 3" xfId="14001"/>
    <cellStyle name="Normálna 2 4 6 2 2 2 3 2" xfId="14002"/>
    <cellStyle name="Normálna 2 4 6 2 2 2 3 2 2" xfId="14003"/>
    <cellStyle name="Normálna 2 4 6 2 2 2 3 2 2 2" xfId="37769"/>
    <cellStyle name="Normálna 2 4 6 2 2 2 3 2 3" xfId="14004"/>
    <cellStyle name="Normálna 2 4 6 2 2 2 3 2 3 2" xfId="37770"/>
    <cellStyle name="Normálna 2 4 6 2 2 2 3 2 4" xfId="37768"/>
    <cellStyle name="Normálna 2 4 6 2 2 2 3 3" xfId="14005"/>
    <cellStyle name="Normálna 2 4 6 2 2 2 3 3 2" xfId="37771"/>
    <cellStyle name="Normálna 2 4 6 2 2 2 3 4" xfId="14006"/>
    <cellStyle name="Normálna 2 4 6 2 2 2 3 4 2" xfId="37772"/>
    <cellStyle name="Normálna 2 4 6 2 2 2 3 5" xfId="37767"/>
    <cellStyle name="Normálna 2 4 6 2 2 2 4" xfId="14007"/>
    <cellStyle name="Normálna 2 4 6 2 2 2 4 2" xfId="14008"/>
    <cellStyle name="Normálna 2 4 6 2 2 2 4 2 2" xfId="14009"/>
    <cellStyle name="Normálna 2 4 6 2 2 2 4 2 2 2" xfId="37775"/>
    <cellStyle name="Normálna 2 4 6 2 2 2 4 2 3" xfId="14010"/>
    <cellStyle name="Normálna 2 4 6 2 2 2 4 2 3 2" xfId="37776"/>
    <cellStyle name="Normálna 2 4 6 2 2 2 4 2 4" xfId="37774"/>
    <cellStyle name="Normálna 2 4 6 2 2 2 4 3" xfId="14011"/>
    <cellStyle name="Normálna 2 4 6 2 2 2 4 3 2" xfId="37777"/>
    <cellStyle name="Normálna 2 4 6 2 2 2 4 4" xfId="14012"/>
    <cellStyle name="Normálna 2 4 6 2 2 2 4 4 2" xfId="37778"/>
    <cellStyle name="Normálna 2 4 6 2 2 2 4 5" xfId="37773"/>
    <cellStyle name="Normálna 2 4 6 2 2 2 5" xfId="14013"/>
    <cellStyle name="Normálna 2 4 6 2 2 2 5 2" xfId="14014"/>
    <cellStyle name="Normálna 2 4 6 2 2 2 5 2 2" xfId="37780"/>
    <cellStyle name="Normálna 2 4 6 2 2 2 5 3" xfId="14015"/>
    <cellStyle name="Normálna 2 4 6 2 2 2 5 3 2" xfId="37781"/>
    <cellStyle name="Normálna 2 4 6 2 2 2 5 4" xfId="37779"/>
    <cellStyle name="Normálna 2 4 6 2 2 2 6" xfId="14016"/>
    <cellStyle name="Normálna 2 4 6 2 2 2 6 2" xfId="37782"/>
    <cellStyle name="Normálna 2 4 6 2 2 2 7" xfId="14017"/>
    <cellStyle name="Normálna 2 4 6 2 2 2 7 2" xfId="37783"/>
    <cellStyle name="Normálna 2 4 6 2 2 2 8" xfId="37754"/>
    <cellStyle name="Normálna 2 4 6 2 2 3" xfId="14018"/>
    <cellStyle name="Normálna 2 4 6 2 2 3 2" xfId="14019"/>
    <cellStyle name="Normálna 2 4 6 2 2 3 2 2" xfId="14020"/>
    <cellStyle name="Normálna 2 4 6 2 2 3 2 2 2" xfId="14021"/>
    <cellStyle name="Normálna 2 4 6 2 2 3 2 2 2 2" xfId="37787"/>
    <cellStyle name="Normálna 2 4 6 2 2 3 2 2 3" xfId="14022"/>
    <cellStyle name="Normálna 2 4 6 2 2 3 2 2 3 2" xfId="37788"/>
    <cellStyle name="Normálna 2 4 6 2 2 3 2 2 4" xfId="37786"/>
    <cellStyle name="Normálna 2 4 6 2 2 3 2 3" xfId="14023"/>
    <cellStyle name="Normálna 2 4 6 2 2 3 2 3 2" xfId="37789"/>
    <cellStyle name="Normálna 2 4 6 2 2 3 2 4" xfId="14024"/>
    <cellStyle name="Normálna 2 4 6 2 2 3 2 4 2" xfId="37790"/>
    <cellStyle name="Normálna 2 4 6 2 2 3 2 5" xfId="37785"/>
    <cellStyle name="Normálna 2 4 6 2 2 3 3" xfId="14025"/>
    <cellStyle name="Normálna 2 4 6 2 2 3 3 2" xfId="14026"/>
    <cellStyle name="Normálna 2 4 6 2 2 3 3 2 2" xfId="37792"/>
    <cellStyle name="Normálna 2 4 6 2 2 3 3 3" xfId="14027"/>
    <cellStyle name="Normálna 2 4 6 2 2 3 3 3 2" xfId="37793"/>
    <cellStyle name="Normálna 2 4 6 2 2 3 3 4" xfId="37791"/>
    <cellStyle name="Normálna 2 4 6 2 2 3 4" xfId="14028"/>
    <cellStyle name="Normálna 2 4 6 2 2 3 4 2" xfId="37794"/>
    <cellStyle name="Normálna 2 4 6 2 2 3 5" xfId="14029"/>
    <cellStyle name="Normálna 2 4 6 2 2 3 5 2" xfId="37795"/>
    <cellStyle name="Normálna 2 4 6 2 2 3 6" xfId="37784"/>
    <cellStyle name="Normálna 2 4 6 2 2 4" xfId="14030"/>
    <cellStyle name="Normálna 2 4 6 2 2 4 2" xfId="14031"/>
    <cellStyle name="Normálna 2 4 6 2 2 4 2 2" xfId="14032"/>
    <cellStyle name="Normálna 2 4 6 2 2 4 2 2 2" xfId="37798"/>
    <cellStyle name="Normálna 2 4 6 2 2 4 2 3" xfId="14033"/>
    <cellStyle name="Normálna 2 4 6 2 2 4 2 3 2" xfId="37799"/>
    <cellStyle name="Normálna 2 4 6 2 2 4 2 4" xfId="37797"/>
    <cellStyle name="Normálna 2 4 6 2 2 4 3" xfId="14034"/>
    <cellStyle name="Normálna 2 4 6 2 2 4 3 2" xfId="37800"/>
    <cellStyle name="Normálna 2 4 6 2 2 4 4" xfId="14035"/>
    <cellStyle name="Normálna 2 4 6 2 2 4 4 2" xfId="37801"/>
    <cellStyle name="Normálna 2 4 6 2 2 4 5" xfId="37796"/>
    <cellStyle name="Normálna 2 4 6 2 2 5" xfId="14036"/>
    <cellStyle name="Normálna 2 4 6 2 2 5 2" xfId="14037"/>
    <cellStyle name="Normálna 2 4 6 2 2 5 2 2" xfId="14038"/>
    <cellStyle name="Normálna 2 4 6 2 2 5 2 2 2" xfId="37804"/>
    <cellStyle name="Normálna 2 4 6 2 2 5 2 3" xfId="14039"/>
    <cellStyle name="Normálna 2 4 6 2 2 5 2 3 2" xfId="37805"/>
    <cellStyle name="Normálna 2 4 6 2 2 5 2 4" xfId="37803"/>
    <cellStyle name="Normálna 2 4 6 2 2 5 3" xfId="14040"/>
    <cellStyle name="Normálna 2 4 6 2 2 5 3 2" xfId="37806"/>
    <cellStyle name="Normálna 2 4 6 2 2 5 4" xfId="14041"/>
    <cellStyle name="Normálna 2 4 6 2 2 5 4 2" xfId="37807"/>
    <cellStyle name="Normálna 2 4 6 2 2 5 5" xfId="37802"/>
    <cellStyle name="Normálna 2 4 6 2 2 6" xfId="14042"/>
    <cellStyle name="Normálna 2 4 6 2 2 6 2" xfId="14043"/>
    <cellStyle name="Normálna 2 4 6 2 2 6 2 2" xfId="37809"/>
    <cellStyle name="Normálna 2 4 6 2 2 6 3" xfId="14044"/>
    <cellStyle name="Normálna 2 4 6 2 2 6 3 2" xfId="37810"/>
    <cellStyle name="Normálna 2 4 6 2 2 6 4" xfId="37808"/>
    <cellStyle name="Normálna 2 4 6 2 2 7" xfId="14045"/>
    <cellStyle name="Normálna 2 4 6 2 2 7 2" xfId="37811"/>
    <cellStyle name="Normálna 2 4 6 2 2 8" xfId="14046"/>
    <cellStyle name="Normálna 2 4 6 2 2 8 2" xfId="37812"/>
    <cellStyle name="Normálna 2 4 6 2 2 9" xfId="37753"/>
    <cellStyle name="Normálna 2 4 6 2 3" xfId="14047"/>
    <cellStyle name="Normálna 2 4 6 2 3 2" xfId="14048"/>
    <cellStyle name="Normálna 2 4 6 2 3 2 2" xfId="14049"/>
    <cellStyle name="Normálna 2 4 6 2 3 2 2 2" xfId="14050"/>
    <cellStyle name="Normálna 2 4 6 2 3 2 2 2 2" xfId="14051"/>
    <cellStyle name="Normálna 2 4 6 2 3 2 2 2 2 2" xfId="37817"/>
    <cellStyle name="Normálna 2 4 6 2 3 2 2 2 3" xfId="14052"/>
    <cellStyle name="Normálna 2 4 6 2 3 2 2 2 3 2" xfId="37818"/>
    <cellStyle name="Normálna 2 4 6 2 3 2 2 2 4" xfId="37816"/>
    <cellStyle name="Normálna 2 4 6 2 3 2 2 3" xfId="14053"/>
    <cellStyle name="Normálna 2 4 6 2 3 2 2 3 2" xfId="37819"/>
    <cellStyle name="Normálna 2 4 6 2 3 2 2 4" xfId="14054"/>
    <cellStyle name="Normálna 2 4 6 2 3 2 2 4 2" xfId="37820"/>
    <cellStyle name="Normálna 2 4 6 2 3 2 2 5" xfId="37815"/>
    <cellStyle name="Normálna 2 4 6 2 3 2 3" xfId="14055"/>
    <cellStyle name="Normálna 2 4 6 2 3 2 3 2" xfId="14056"/>
    <cellStyle name="Normálna 2 4 6 2 3 2 3 2 2" xfId="37822"/>
    <cellStyle name="Normálna 2 4 6 2 3 2 3 3" xfId="14057"/>
    <cellStyle name="Normálna 2 4 6 2 3 2 3 3 2" xfId="37823"/>
    <cellStyle name="Normálna 2 4 6 2 3 2 3 4" xfId="37821"/>
    <cellStyle name="Normálna 2 4 6 2 3 2 4" xfId="14058"/>
    <cellStyle name="Normálna 2 4 6 2 3 2 4 2" xfId="37824"/>
    <cellStyle name="Normálna 2 4 6 2 3 2 5" xfId="14059"/>
    <cellStyle name="Normálna 2 4 6 2 3 2 5 2" xfId="37825"/>
    <cellStyle name="Normálna 2 4 6 2 3 2 6" xfId="37814"/>
    <cellStyle name="Normálna 2 4 6 2 3 3" xfId="14060"/>
    <cellStyle name="Normálna 2 4 6 2 3 3 2" xfId="14061"/>
    <cellStyle name="Normálna 2 4 6 2 3 3 2 2" xfId="14062"/>
    <cellStyle name="Normálna 2 4 6 2 3 3 2 2 2" xfId="37828"/>
    <cellStyle name="Normálna 2 4 6 2 3 3 2 3" xfId="14063"/>
    <cellStyle name="Normálna 2 4 6 2 3 3 2 3 2" xfId="37829"/>
    <cellStyle name="Normálna 2 4 6 2 3 3 2 4" xfId="37827"/>
    <cellStyle name="Normálna 2 4 6 2 3 3 3" xfId="14064"/>
    <cellStyle name="Normálna 2 4 6 2 3 3 3 2" xfId="37830"/>
    <cellStyle name="Normálna 2 4 6 2 3 3 4" xfId="14065"/>
    <cellStyle name="Normálna 2 4 6 2 3 3 4 2" xfId="37831"/>
    <cellStyle name="Normálna 2 4 6 2 3 3 5" xfId="37826"/>
    <cellStyle name="Normálna 2 4 6 2 3 4" xfId="14066"/>
    <cellStyle name="Normálna 2 4 6 2 3 4 2" xfId="14067"/>
    <cellStyle name="Normálna 2 4 6 2 3 4 2 2" xfId="14068"/>
    <cellStyle name="Normálna 2 4 6 2 3 4 2 2 2" xfId="37834"/>
    <cellStyle name="Normálna 2 4 6 2 3 4 2 3" xfId="14069"/>
    <cellStyle name="Normálna 2 4 6 2 3 4 2 3 2" xfId="37835"/>
    <cellStyle name="Normálna 2 4 6 2 3 4 2 4" xfId="37833"/>
    <cellStyle name="Normálna 2 4 6 2 3 4 3" xfId="14070"/>
    <cellStyle name="Normálna 2 4 6 2 3 4 3 2" xfId="37836"/>
    <cellStyle name="Normálna 2 4 6 2 3 4 4" xfId="14071"/>
    <cellStyle name="Normálna 2 4 6 2 3 4 4 2" xfId="37837"/>
    <cellStyle name="Normálna 2 4 6 2 3 4 5" xfId="37832"/>
    <cellStyle name="Normálna 2 4 6 2 3 5" xfId="14072"/>
    <cellStyle name="Normálna 2 4 6 2 3 5 2" xfId="14073"/>
    <cellStyle name="Normálna 2 4 6 2 3 5 2 2" xfId="37839"/>
    <cellStyle name="Normálna 2 4 6 2 3 5 3" xfId="14074"/>
    <cellStyle name="Normálna 2 4 6 2 3 5 3 2" xfId="37840"/>
    <cellStyle name="Normálna 2 4 6 2 3 5 4" xfId="37838"/>
    <cellStyle name="Normálna 2 4 6 2 3 6" xfId="14075"/>
    <cellStyle name="Normálna 2 4 6 2 3 6 2" xfId="37841"/>
    <cellStyle name="Normálna 2 4 6 2 3 7" xfId="14076"/>
    <cellStyle name="Normálna 2 4 6 2 3 7 2" xfId="37842"/>
    <cellStyle name="Normálna 2 4 6 2 3 8" xfId="37813"/>
    <cellStyle name="Normálna 2 4 6 2 4" xfId="14077"/>
    <cellStyle name="Normálna 2 4 6 2 4 2" xfId="14078"/>
    <cellStyle name="Normálna 2 4 6 2 4 2 2" xfId="14079"/>
    <cellStyle name="Normálna 2 4 6 2 4 2 2 2" xfId="14080"/>
    <cellStyle name="Normálna 2 4 6 2 4 2 2 2 2" xfId="37846"/>
    <cellStyle name="Normálna 2 4 6 2 4 2 2 3" xfId="14081"/>
    <cellStyle name="Normálna 2 4 6 2 4 2 2 3 2" xfId="37847"/>
    <cellStyle name="Normálna 2 4 6 2 4 2 2 4" xfId="37845"/>
    <cellStyle name="Normálna 2 4 6 2 4 2 3" xfId="14082"/>
    <cellStyle name="Normálna 2 4 6 2 4 2 3 2" xfId="37848"/>
    <cellStyle name="Normálna 2 4 6 2 4 2 4" xfId="14083"/>
    <cellStyle name="Normálna 2 4 6 2 4 2 4 2" xfId="37849"/>
    <cellStyle name="Normálna 2 4 6 2 4 2 5" xfId="37844"/>
    <cellStyle name="Normálna 2 4 6 2 4 3" xfId="14084"/>
    <cellStyle name="Normálna 2 4 6 2 4 3 2" xfId="14085"/>
    <cellStyle name="Normálna 2 4 6 2 4 3 2 2" xfId="37851"/>
    <cellStyle name="Normálna 2 4 6 2 4 3 3" xfId="14086"/>
    <cellStyle name="Normálna 2 4 6 2 4 3 3 2" xfId="37852"/>
    <cellStyle name="Normálna 2 4 6 2 4 3 4" xfId="37850"/>
    <cellStyle name="Normálna 2 4 6 2 4 4" xfId="14087"/>
    <cellStyle name="Normálna 2 4 6 2 4 4 2" xfId="37853"/>
    <cellStyle name="Normálna 2 4 6 2 4 5" xfId="14088"/>
    <cellStyle name="Normálna 2 4 6 2 4 5 2" xfId="37854"/>
    <cellStyle name="Normálna 2 4 6 2 4 6" xfId="37843"/>
    <cellStyle name="Normálna 2 4 6 2 5" xfId="14089"/>
    <cellStyle name="Normálna 2 4 6 2 5 2" xfId="14090"/>
    <cellStyle name="Normálna 2 4 6 2 5 2 2" xfId="14091"/>
    <cellStyle name="Normálna 2 4 6 2 5 2 2 2" xfId="37857"/>
    <cellStyle name="Normálna 2 4 6 2 5 2 3" xfId="14092"/>
    <cellStyle name="Normálna 2 4 6 2 5 2 3 2" xfId="37858"/>
    <cellStyle name="Normálna 2 4 6 2 5 2 4" xfId="37856"/>
    <cellStyle name="Normálna 2 4 6 2 5 3" xfId="14093"/>
    <cellStyle name="Normálna 2 4 6 2 5 3 2" xfId="37859"/>
    <cellStyle name="Normálna 2 4 6 2 5 4" xfId="14094"/>
    <cellStyle name="Normálna 2 4 6 2 5 4 2" xfId="37860"/>
    <cellStyle name="Normálna 2 4 6 2 5 5" xfId="37855"/>
    <cellStyle name="Normálna 2 4 6 2 6" xfId="14095"/>
    <cellStyle name="Normálna 2 4 6 2 6 2" xfId="14096"/>
    <cellStyle name="Normálna 2 4 6 2 6 2 2" xfId="14097"/>
    <cellStyle name="Normálna 2 4 6 2 6 2 2 2" xfId="37863"/>
    <cellStyle name="Normálna 2 4 6 2 6 2 3" xfId="14098"/>
    <cellStyle name="Normálna 2 4 6 2 6 2 3 2" xfId="37864"/>
    <cellStyle name="Normálna 2 4 6 2 6 2 4" xfId="37862"/>
    <cellStyle name="Normálna 2 4 6 2 6 3" xfId="14099"/>
    <cellStyle name="Normálna 2 4 6 2 6 3 2" xfId="37865"/>
    <cellStyle name="Normálna 2 4 6 2 6 4" xfId="14100"/>
    <cellStyle name="Normálna 2 4 6 2 6 4 2" xfId="37866"/>
    <cellStyle name="Normálna 2 4 6 2 6 5" xfId="37861"/>
    <cellStyle name="Normálna 2 4 6 2 7" xfId="14101"/>
    <cellStyle name="Normálna 2 4 6 2 7 2" xfId="14102"/>
    <cellStyle name="Normálna 2 4 6 2 7 2 2" xfId="37868"/>
    <cellStyle name="Normálna 2 4 6 2 7 3" xfId="14103"/>
    <cellStyle name="Normálna 2 4 6 2 7 3 2" xfId="37869"/>
    <cellStyle name="Normálna 2 4 6 2 7 4" xfId="37867"/>
    <cellStyle name="Normálna 2 4 6 2 8" xfId="14104"/>
    <cellStyle name="Normálna 2 4 6 2 8 2" xfId="37870"/>
    <cellStyle name="Normálna 2 4 6 2 9" xfId="14105"/>
    <cellStyle name="Normálna 2 4 6 2 9 2" xfId="37871"/>
    <cellStyle name="Normálna 2 4 6 3" xfId="14106"/>
    <cellStyle name="Normálna 2 4 6 3 2" xfId="14107"/>
    <cellStyle name="Normálna 2 4 6 3 2 2" xfId="14108"/>
    <cellStyle name="Normálna 2 4 6 3 2 2 2" xfId="14109"/>
    <cellStyle name="Normálna 2 4 6 3 2 2 2 2" xfId="14110"/>
    <cellStyle name="Normálna 2 4 6 3 2 2 2 2 2" xfId="14111"/>
    <cellStyle name="Normálna 2 4 6 3 2 2 2 2 2 2" xfId="37877"/>
    <cellStyle name="Normálna 2 4 6 3 2 2 2 2 3" xfId="14112"/>
    <cellStyle name="Normálna 2 4 6 3 2 2 2 2 3 2" xfId="37878"/>
    <cellStyle name="Normálna 2 4 6 3 2 2 2 2 4" xfId="37876"/>
    <cellStyle name="Normálna 2 4 6 3 2 2 2 3" xfId="14113"/>
    <cellStyle name="Normálna 2 4 6 3 2 2 2 3 2" xfId="37879"/>
    <cellStyle name="Normálna 2 4 6 3 2 2 2 4" xfId="14114"/>
    <cellStyle name="Normálna 2 4 6 3 2 2 2 4 2" xfId="37880"/>
    <cellStyle name="Normálna 2 4 6 3 2 2 2 5" xfId="37875"/>
    <cellStyle name="Normálna 2 4 6 3 2 2 3" xfId="14115"/>
    <cellStyle name="Normálna 2 4 6 3 2 2 3 2" xfId="14116"/>
    <cellStyle name="Normálna 2 4 6 3 2 2 3 2 2" xfId="37882"/>
    <cellStyle name="Normálna 2 4 6 3 2 2 3 3" xfId="14117"/>
    <cellStyle name="Normálna 2 4 6 3 2 2 3 3 2" xfId="37883"/>
    <cellStyle name="Normálna 2 4 6 3 2 2 3 4" xfId="37881"/>
    <cellStyle name="Normálna 2 4 6 3 2 2 4" xfId="14118"/>
    <cellStyle name="Normálna 2 4 6 3 2 2 4 2" xfId="37884"/>
    <cellStyle name="Normálna 2 4 6 3 2 2 5" xfId="14119"/>
    <cellStyle name="Normálna 2 4 6 3 2 2 5 2" xfId="37885"/>
    <cellStyle name="Normálna 2 4 6 3 2 2 6" xfId="37874"/>
    <cellStyle name="Normálna 2 4 6 3 2 3" xfId="14120"/>
    <cellStyle name="Normálna 2 4 6 3 2 3 2" xfId="14121"/>
    <cellStyle name="Normálna 2 4 6 3 2 3 2 2" xfId="14122"/>
    <cellStyle name="Normálna 2 4 6 3 2 3 2 2 2" xfId="37888"/>
    <cellStyle name="Normálna 2 4 6 3 2 3 2 3" xfId="14123"/>
    <cellStyle name="Normálna 2 4 6 3 2 3 2 3 2" xfId="37889"/>
    <cellStyle name="Normálna 2 4 6 3 2 3 2 4" xfId="37887"/>
    <cellStyle name="Normálna 2 4 6 3 2 3 3" xfId="14124"/>
    <cellStyle name="Normálna 2 4 6 3 2 3 3 2" xfId="37890"/>
    <cellStyle name="Normálna 2 4 6 3 2 3 4" xfId="14125"/>
    <cellStyle name="Normálna 2 4 6 3 2 3 4 2" xfId="37891"/>
    <cellStyle name="Normálna 2 4 6 3 2 3 5" xfId="37886"/>
    <cellStyle name="Normálna 2 4 6 3 2 4" xfId="14126"/>
    <cellStyle name="Normálna 2 4 6 3 2 4 2" xfId="14127"/>
    <cellStyle name="Normálna 2 4 6 3 2 4 2 2" xfId="14128"/>
    <cellStyle name="Normálna 2 4 6 3 2 4 2 2 2" xfId="37894"/>
    <cellStyle name="Normálna 2 4 6 3 2 4 2 3" xfId="14129"/>
    <cellStyle name="Normálna 2 4 6 3 2 4 2 3 2" xfId="37895"/>
    <cellStyle name="Normálna 2 4 6 3 2 4 2 4" xfId="37893"/>
    <cellStyle name="Normálna 2 4 6 3 2 4 3" xfId="14130"/>
    <cellStyle name="Normálna 2 4 6 3 2 4 3 2" xfId="37896"/>
    <cellStyle name="Normálna 2 4 6 3 2 4 4" xfId="14131"/>
    <cellStyle name="Normálna 2 4 6 3 2 4 4 2" xfId="37897"/>
    <cellStyle name="Normálna 2 4 6 3 2 4 5" xfId="37892"/>
    <cellStyle name="Normálna 2 4 6 3 2 5" xfId="14132"/>
    <cellStyle name="Normálna 2 4 6 3 2 5 2" xfId="14133"/>
    <cellStyle name="Normálna 2 4 6 3 2 5 2 2" xfId="37899"/>
    <cellStyle name="Normálna 2 4 6 3 2 5 3" xfId="14134"/>
    <cellStyle name="Normálna 2 4 6 3 2 5 3 2" xfId="37900"/>
    <cellStyle name="Normálna 2 4 6 3 2 5 4" xfId="37898"/>
    <cellStyle name="Normálna 2 4 6 3 2 6" xfId="14135"/>
    <cellStyle name="Normálna 2 4 6 3 2 6 2" xfId="37901"/>
    <cellStyle name="Normálna 2 4 6 3 2 7" xfId="14136"/>
    <cellStyle name="Normálna 2 4 6 3 2 7 2" xfId="37902"/>
    <cellStyle name="Normálna 2 4 6 3 2 8" xfId="37873"/>
    <cellStyle name="Normálna 2 4 6 3 3" xfId="14137"/>
    <cellStyle name="Normálna 2 4 6 3 3 2" xfId="14138"/>
    <cellStyle name="Normálna 2 4 6 3 3 2 2" xfId="14139"/>
    <cellStyle name="Normálna 2 4 6 3 3 2 2 2" xfId="14140"/>
    <cellStyle name="Normálna 2 4 6 3 3 2 2 2 2" xfId="37906"/>
    <cellStyle name="Normálna 2 4 6 3 3 2 2 3" xfId="14141"/>
    <cellStyle name="Normálna 2 4 6 3 3 2 2 3 2" xfId="37907"/>
    <cellStyle name="Normálna 2 4 6 3 3 2 2 4" xfId="37905"/>
    <cellStyle name="Normálna 2 4 6 3 3 2 3" xfId="14142"/>
    <cellStyle name="Normálna 2 4 6 3 3 2 3 2" xfId="37908"/>
    <cellStyle name="Normálna 2 4 6 3 3 2 4" xfId="14143"/>
    <cellStyle name="Normálna 2 4 6 3 3 2 4 2" xfId="37909"/>
    <cellStyle name="Normálna 2 4 6 3 3 2 5" xfId="37904"/>
    <cellStyle name="Normálna 2 4 6 3 3 3" xfId="14144"/>
    <cellStyle name="Normálna 2 4 6 3 3 3 2" xfId="14145"/>
    <cellStyle name="Normálna 2 4 6 3 3 3 2 2" xfId="37911"/>
    <cellStyle name="Normálna 2 4 6 3 3 3 3" xfId="14146"/>
    <cellStyle name="Normálna 2 4 6 3 3 3 3 2" xfId="37912"/>
    <cellStyle name="Normálna 2 4 6 3 3 3 4" xfId="37910"/>
    <cellStyle name="Normálna 2 4 6 3 3 4" xfId="14147"/>
    <cellStyle name="Normálna 2 4 6 3 3 4 2" xfId="37913"/>
    <cellStyle name="Normálna 2 4 6 3 3 5" xfId="14148"/>
    <cellStyle name="Normálna 2 4 6 3 3 5 2" xfId="37914"/>
    <cellStyle name="Normálna 2 4 6 3 3 6" xfId="37903"/>
    <cellStyle name="Normálna 2 4 6 3 4" xfId="14149"/>
    <cellStyle name="Normálna 2 4 6 3 4 2" xfId="14150"/>
    <cellStyle name="Normálna 2 4 6 3 4 2 2" xfId="14151"/>
    <cellStyle name="Normálna 2 4 6 3 4 2 2 2" xfId="37917"/>
    <cellStyle name="Normálna 2 4 6 3 4 2 3" xfId="14152"/>
    <cellStyle name="Normálna 2 4 6 3 4 2 3 2" xfId="37918"/>
    <cellStyle name="Normálna 2 4 6 3 4 2 4" xfId="37916"/>
    <cellStyle name="Normálna 2 4 6 3 4 3" xfId="14153"/>
    <cellStyle name="Normálna 2 4 6 3 4 3 2" xfId="37919"/>
    <cellStyle name="Normálna 2 4 6 3 4 4" xfId="14154"/>
    <cellStyle name="Normálna 2 4 6 3 4 4 2" xfId="37920"/>
    <cellStyle name="Normálna 2 4 6 3 4 5" xfId="37915"/>
    <cellStyle name="Normálna 2 4 6 3 5" xfId="14155"/>
    <cellStyle name="Normálna 2 4 6 3 5 2" xfId="14156"/>
    <cellStyle name="Normálna 2 4 6 3 5 2 2" xfId="14157"/>
    <cellStyle name="Normálna 2 4 6 3 5 2 2 2" xfId="37923"/>
    <cellStyle name="Normálna 2 4 6 3 5 2 3" xfId="14158"/>
    <cellStyle name="Normálna 2 4 6 3 5 2 3 2" xfId="37924"/>
    <cellStyle name="Normálna 2 4 6 3 5 2 4" xfId="37922"/>
    <cellStyle name="Normálna 2 4 6 3 5 3" xfId="14159"/>
    <cellStyle name="Normálna 2 4 6 3 5 3 2" xfId="37925"/>
    <cellStyle name="Normálna 2 4 6 3 5 4" xfId="14160"/>
    <cellStyle name="Normálna 2 4 6 3 5 4 2" xfId="37926"/>
    <cellStyle name="Normálna 2 4 6 3 5 5" xfId="37921"/>
    <cellStyle name="Normálna 2 4 6 3 6" xfId="14161"/>
    <cellStyle name="Normálna 2 4 6 3 6 2" xfId="14162"/>
    <cellStyle name="Normálna 2 4 6 3 6 2 2" xfId="37928"/>
    <cellStyle name="Normálna 2 4 6 3 6 3" xfId="14163"/>
    <cellStyle name="Normálna 2 4 6 3 6 3 2" xfId="37929"/>
    <cellStyle name="Normálna 2 4 6 3 6 4" xfId="37927"/>
    <cellStyle name="Normálna 2 4 6 3 7" xfId="14164"/>
    <cellStyle name="Normálna 2 4 6 3 7 2" xfId="37930"/>
    <cellStyle name="Normálna 2 4 6 3 8" xfId="14165"/>
    <cellStyle name="Normálna 2 4 6 3 8 2" xfId="37931"/>
    <cellStyle name="Normálna 2 4 6 3 9" xfId="37872"/>
    <cellStyle name="Normálna 2 4 6 4" xfId="14166"/>
    <cellStyle name="Normálna 2 4 6 4 2" xfId="14167"/>
    <cellStyle name="Normálna 2 4 6 4 2 2" xfId="14168"/>
    <cellStyle name="Normálna 2 4 6 4 2 2 2" xfId="14169"/>
    <cellStyle name="Normálna 2 4 6 4 2 2 2 2" xfId="14170"/>
    <cellStyle name="Normálna 2 4 6 4 2 2 2 2 2" xfId="37936"/>
    <cellStyle name="Normálna 2 4 6 4 2 2 2 3" xfId="14171"/>
    <cellStyle name="Normálna 2 4 6 4 2 2 2 3 2" xfId="37937"/>
    <cellStyle name="Normálna 2 4 6 4 2 2 2 4" xfId="37935"/>
    <cellStyle name="Normálna 2 4 6 4 2 2 3" xfId="14172"/>
    <cellStyle name="Normálna 2 4 6 4 2 2 3 2" xfId="37938"/>
    <cellStyle name="Normálna 2 4 6 4 2 2 4" xfId="14173"/>
    <cellStyle name="Normálna 2 4 6 4 2 2 4 2" xfId="37939"/>
    <cellStyle name="Normálna 2 4 6 4 2 2 5" xfId="37934"/>
    <cellStyle name="Normálna 2 4 6 4 2 3" xfId="14174"/>
    <cellStyle name="Normálna 2 4 6 4 2 3 2" xfId="14175"/>
    <cellStyle name="Normálna 2 4 6 4 2 3 2 2" xfId="37941"/>
    <cellStyle name="Normálna 2 4 6 4 2 3 3" xfId="14176"/>
    <cellStyle name="Normálna 2 4 6 4 2 3 3 2" xfId="37942"/>
    <cellStyle name="Normálna 2 4 6 4 2 3 4" xfId="37940"/>
    <cellStyle name="Normálna 2 4 6 4 2 4" xfId="14177"/>
    <cellStyle name="Normálna 2 4 6 4 2 4 2" xfId="37943"/>
    <cellStyle name="Normálna 2 4 6 4 2 5" xfId="14178"/>
    <cellStyle name="Normálna 2 4 6 4 2 5 2" xfId="37944"/>
    <cellStyle name="Normálna 2 4 6 4 2 6" xfId="37933"/>
    <cellStyle name="Normálna 2 4 6 4 3" xfId="14179"/>
    <cellStyle name="Normálna 2 4 6 4 3 2" xfId="14180"/>
    <cellStyle name="Normálna 2 4 6 4 3 2 2" xfId="14181"/>
    <cellStyle name="Normálna 2 4 6 4 3 2 2 2" xfId="37947"/>
    <cellStyle name="Normálna 2 4 6 4 3 2 3" xfId="14182"/>
    <cellStyle name="Normálna 2 4 6 4 3 2 3 2" xfId="37948"/>
    <cellStyle name="Normálna 2 4 6 4 3 2 4" xfId="37946"/>
    <cellStyle name="Normálna 2 4 6 4 3 3" xfId="14183"/>
    <cellStyle name="Normálna 2 4 6 4 3 3 2" xfId="37949"/>
    <cellStyle name="Normálna 2 4 6 4 3 4" xfId="14184"/>
    <cellStyle name="Normálna 2 4 6 4 3 4 2" xfId="37950"/>
    <cellStyle name="Normálna 2 4 6 4 3 5" xfId="37945"/>
    <cellStyle name="Normálna 2 4 6 4 4" xfId="14185"/>
    <cellStyle name="Normálna 2 4 6 4 4 2" xfId="14186"/>
    <cellStyle name="Normálna 2 4 6 4 4 2 2" xfId="14187"/>
    <cellStyle name="Normálna 2 4 6 4 4 2 2 2" xfId="37953"/>
    <cellStyle name="Normálna 2 4 6 4 4 2 3" xfId="14188"/>
    <cellStyle name="Normálna 2 4 6 4 4 2 3 2" xfId="37954"/>
    <cellStyle name="Normálna 2 4 6 4 4 2 4" xfId="37952"/>
    <cellStyle name="Normálna 2 4 6 4 4 3" xfId="14189"/>
    <cellStyle name="Normálna 2 4 6 4 4 3 2" xfId="37955"/>
    <cellStyle name="Normálna 2 4 6 4 4 4" xfId="14190"/>
    <cellStyle name="Normálna 2 4 6 4 4 4 2" xfId="37956"/>
    <cellStyle name="Normálna 2 4 6 4 4 5" xfId="37951"/>
    <cellStyle name="Normálna 2 4 6 4 5" xfId="14191"/>
    <cellStyle name="Normálna 2 4 6 4 5 2" xfId="14192"/>
    <cellStyle name="Normálna 2 4 6 4 5 2 2" xfId="37958"/>
    <cellStyle name="Normálna 2 4 6 4 5 3" xfId="14193"/>
    <cellStyle name="Normálna 2 4 6 4 5 3 2" xfId="37959"/>
    <cellStyle name="Normálna 2 4 6 4 5 4" xfId="37957"/>
    <cellStyle name="Normálna 2 4 6 4 6" xfId="14194"/>
    <cellStyle name="Normálna 2 4 6 4 6 2" xfId="37960"/>
    <cellStyle name="Normálna 2 4 6 4 7" xfId="14195"/>
    <cellStyle name="Normálna 2 4 6 4 7 2" xfId="37961"/>
    <cellStyle name="Normálna 2 4 6 4 8" xfId="37932"/>
    <cellStyle name="Normálna 2 4 6 5" xfId="14196"/>
    <cellStyle name="Normálna 2 4 6 5 2" xfId="14197"/>
    <cellStyle name="Normálna 2 4 6 5 2 2" xfId="14198"/>
    <cellStyle name="Normálna 2 4 6 5 2 2 2" xfId="14199"/>
    <cellStyle name="Normálna 2 4 6 5 2 2 2 2" xfId="37965"/>
    <cellStyle name="Normálna 2 4 6 5 2 2 3" xfId="14200"/>
    <cellStyle name="Normálna 2 4 6 5 2 2 3 2" xfId="37966"/>
    <cellStyle name="Normálna 2 4 6 5 2 2 4" xfId="37964"/>
    <cellStyle name="Normálna 2 4 6 5 2 3" xfId="14201"/>
    <cellStyle name="Normálna 2 4 6 5 2 3 2" xfId="37967"/>
    <cellStyle name="Normálna 2 4 6 5 2 4" xfId="14202"/>
    <cellStyle name="Normálna 2 4 6 5 2 4 2" xfId="37968"/>
    <cellStyle name="Normálna 2 4 6 5 2 5" xfId="37963"/>
    <cellStyle name="Normálna 2 4 6 5 3" xfId="14203"/>
    <cellStyle name="Normálna 2 4 6 5 3 2" xfId="14204"/>
    <cellStyle name="Normálna 2 4 6 5 3 2 2" xfId="37970"/>
    <cellStyle name="Normálna 2 4 6 5 3 3" xfId="14205"/>
    <cellStyle name="Normálna 2 4 6 5 3 3 2" xfId="37971"/>
    <cellStyle name="Normálna 2 4 6 5 3 4" xfId="37969"/>
    <cellStyle name="Normálna 2 4 6 5 4" xfId="14206"/>
    <cellStyle name="Normálna 2 4 6 5 4 2" xfId="37972"/>
    <cellStyle name="Normálna 2 4 6 5 5" xfId="14207"/>
    <cellStyle name="Normálna 2 4 6 5 5 2" xfId="37973"/>
    <cellStyle name="Normálna 2 4 6 5 6" xfId="37962"/>
    <cellStyle name="Normálna 2 4 6 6" xfId="14208"/>
    <cellStyle name="Normálna 2 4 6 6 2" xfId="14209"/>
    <cellStyle name="Normálna 2 4 6 6 2 2" xfId="14210"/>
    <cellStyle name="Normálna 2 4 6 6 2 2 2" xfId="37976"/>
    <cellStyle name="Normálna 2 4 6 6 2 3" xfId="14211"/>
    <cellStyle name="Normálna 2 4 6 6 2 3 2" xfId="37977"/>
    <cellStyle name="Normálna 2 4 6 6 2 4" xfId="37975"/>
    <cellStyle name="Normálna 2 4 6 6 3" xfId="14212"/>
    <cellStyle name="Normálna 2 4 6 6 3 2" xfId="37978"/>
    <cellStyle name="Normálna 2 4 6 6 4" xfId="14213"/>
    <cellStyle name="Normálna 2 4 6 6 4 2" xfId="37979"/>
    <cellStyle name="Normálna 2 4 6 6 5" xfId="37974"/>
    <cellStyle name="Normálna 2 4 6 7" xfId="14214"/>
    <cellStyle name="Normálna 2 4 6 7 2" xfId="14215"/>
    <cellStyle name="Normálna 2 4 6 7 2 2" xfId="14216"/>
    <cellStyle name="Normálna 2 4 6 7 2 2 2" xfId="37982"/>
    <cellStyle name="Normálna 2 4 6 7 2 3" xfId="14217"/>
    <cellStyle name="Normálna 2 4 6 7 2 3 2" xfId="37983"/>
    <cellStyle name="Normálna 2 4 6 7 2 4" xfId="37981"/>
    <cellStyle name="Normálna 2 4 6 7 3" xfId="14218"/>
    <cellStyle name="Normálna 2 4 6 7 3 2" xfId="37984"/>
    <cellStyle name="Normálna 2 4 6 7 4" xfId="14219"/>
    <cellStyle name="Normálna 2 4 6 7 4 2" xfId="37985"/>
    <cellStyle name="Normálna 2 4 6 7 5" xfId="37980"/>
    <cellStyle name="Normálna 2 4 6 8" xfId="14220"/>
    <cellStyle name="Normálna 2 4 6 8 2" xfId="14221"/>
    <cellStyle name="Normálna 2 4 6 8 2 2" xfId="37987"/>
    <cellStyle name="Normálna 2 4 6 8 3" xfId="14222"/>
    <cellStyle name="Normálna 2 4 6 8 3 2" xfId="37988"/>
    <cellStyle name="Normálna 2 4 6 8 4" xfId="37986"/>
    <cellStyle name="Normálna 2 4 6 9" xfId="14223"/>
    <cellStyle name="Normálna 2 4 6 9 2" xfId="37989"/>
    <cellStyle name="Normálna 2 4 7" xfId="14224"/>
    <cellStyle name="Normálna 2 4 7 10" xfId="14225"/>
    <cellStyle name="Normálna 2 4 7 10 2" xfId="37991"/>
    <cellStyle name="Normálna 2 4 7 11" xfId="37990"/>
    <cellStyle name="Normálna 2 4 7 2" xfId="14226"/>
    <cellStyle name="Normálna 2 4 7 2 10" xfId="37992"/>
    <cellStyle name="Normálna 2 4 7 2 2" xfId="14227"/>
    <cellStyle name="Normálna 2 4 7 2 2 2" xfId="14228"/>
    <cellStyle name="Normálna 2 4 7 2 2 2 2" xfId="14229"/>
    <cellStyle name="Normálna 2 4 7 2 2 2 2 2" xfId="14230"/>
    <cellStyle name="Normálna 2 4 7 2 2 2 2 2 2" xfId="14231"/>
    <cellStyle name="Normálna 2 4 7 2 2 2 2 2 2 2" xfId="14232"/>
    <cellStyle name="Normálna 2 4 7 2 2 2 2 2 2 2 2" xfId="37998"/>
    <cellStyle name="Normálna 2 4 7 2 2 2 2 2 2 3" xfId="14233"/>
    <cellStyle name="Normálna 2 4 7 2 2 2 2 2 2 3 2" xfId="37999"/>
    <cellStyle name="Normálna 2 4 7 2 2 2 2 2 2 4" xfId="37997"/>
    <cellStyle name="Normálna 2 4 7 2 2 2 2 2 3" xfId="14234"/>
    <cellStyle name="Normálna 2 4 7 2 2 2 2 2 3 2" xfId="38000"/>
    <cellStyle name="Normálna 2 4 7 2 2 2 2 2 4" xfId="14235"/>
    <cellStyle name="Normálna 2 4 7 2 2 2 2 2 4 2" xfId="38001"/>
    <cellStyle name="Normálna 2 4 7 2 2 2 2 2 5" xfId="37996"/>
    <cellStyle name="Normálna 2 4 7 2 2 2 2 3" xfId="14236"/>
    <cellStyle name="Normálna 2 4 7 2 2 2 2 3 2" xfId="14237"/>
    <cellStyle name="Normálna 2 4 7 2 2 2 2 3 2 2" xfId="38003"/>
    <cellStyle name="Normálna 2 4 7 2 2 2 2 3 3" xfId="14238"/>
    <cellStyle name="Normálna 2 4 7 2 2 2 2 3 3 2" xfId="38004"/>
    <cellStyle name="Normálna 2 4 7 2 2 2 2 3 4" xfId="38002"/>
    <cellStyle name="Normálna 2 4 7 2 2 2 2 4" xfId="14239"/>
    <cellStyle name="Normálna 2 4 7 2 2 2 2 4 2" xfId="38005"/>
    <cellStyle name="Normálna 2 4 7 2 2 2 2 5" xfId="14240"/>
    <cellStyle name="Normálna 2 4 7 2 2 2 2 5 2" xfId="38006"/>
    <cellStyle name="Normálna 2 4 7 2 2 2 2 6" xfId="37995"/>
    <cellStyle name="Normálna 2 4 7 2 2 2 3" xfId="14241"/>
    <cellStyle name="Normálna 2 4 7 2 2 2 3 2" xfId="14242"/>
    <cellStyle name="Normálna 2 4 7 2 2 2 3 2 2" xfId="14243"/>
    <cellStyle name="Normálna 2 4 7 2 2 2 3 2 2 2" xfId="38009"/>
    <cellStyle name="Normálna 2 4 7 2 2 2 3 2 3" xfId="14244"/>
    <cellStyle name="Normálna 2 4 7 2 2 2 3 2 3 2" xfId="38010"/>
    <cellStyle name="Normálna 2 4 7 2 2 2 3 2 4" xfId="38008"/>
    <cellStyle name="Normálna 2 4 7 2 2 2 3 3" xfId="14245"/>
    <cellStyle name="Normálna 2 4 7 2 2 2 3 3 2" xfId="38011"/>
    <cellStyle name="Normálna 2 4 7 2 2 2 3 4" xfId="14246"/>
    <cellStyle name="Normálna 2 4 7 2 2 2 3 4 2" xfId="38012"/>
    <cellStyle name="Normálna 2 4 7 2 2 2 3 5" xfId="38007"/>
    <cellStyle name="Normálna 2 4 7 2 2 2 4" xfId="14247"/>
    <cellStyle name="Normálna 2 4 7 2 2 2 4 2" xfId="14248"/>
    <cellStyle name="Normálna 2 4 7 2 2 2 4 2 2" xfId="14249"/>
    <cellStyle name="Normálna 2 4 7 2 2 2 4 2 2 2" xfId="38015"/>
    <cellStyle name="Normálna 2 4 7 2 2 2 4 2 3" xfId="14250"/>
    <cellStyle name="Normálna 2 4 7 2 2 2 4 2 3 2" xfId="38016"/>
    <cellStyle name="Normálna 2 4 7 2 2 2 4 2 4" xfId="38014"/>
    <cellStyle name="Normálna 2 4 7 2 2 2 4 3" xfId="14251"/>
    <cellStyle name="Normálna 2 4 7 2 2 2 4 3 2" xfId="38017"/>
    <cellStyle name="Normálna 2 4 7 2 2 2 4 4" xfId="14252"/>
    <cellStyle name="Normálna 2 4 7 2 2 2 4 4 2" xfId="38018"/>
    <cellStyle name="Normálna 2 4 7 2 2 2 4 5" xfId="38013"/>
    <cellStyle name="Normálna 2 4 7 2 2 2 5" xfId="14253"/>
    <cellStyle name="Normálna 2 4 7 2 2 2 5 2" xfId="14254"/>
    <cellStyle name="Normálna 2 4 7 2 2 2 5 2 2" xfId="38020"/>
    <cellStyle name="Normálna 2 4 7 2 2 2 5 3" xfId="14255"/>
    <cellStyle name="Normálna 2 4 7 2 2 2 5 3 2" xfId="38021"/>
    <cellStyle name="Normálna 2 4 7 2 2 2 5 4" xfId="38019"/>
    <cellStyle name="Normálna 2 4 7 2 2 2 6" xfId="14256"/>
    <cellStyle name="Normálna 2 4 7 2 2 2 6 2" xfId="38022"/>
    <cellStyle name="Normálna 2 4 7 2 2 2 7" xfId="14257"/>
    <cellStyle name="Normálna 2 4 7 2 2 2 7 2" xfId="38023"/>
    <cellStyle name="Normálna 2 4 7 2 2 2 8" xfId="37994"/>
    <cellStyle name="Normálna 2 4 7 2 2 3" xfId="14258"/>
    <cellStyle name="Normálna 2 4 7 2 2 3 2" xfId="14259"/>
    <cellStyle name="Normálna 2 4 7 2 2 3 2 2" xfId="14260"/>
    <cellStyle name="Normálna 2 4 7 2 2 3 2 2 2" xfId="14261"/>
    <cellStyle name="Normálna 2 4 7 2 2 3 2 2 2 2" xfId="38027"/>
    <cellStyle name="Normálna 2 4 7 2 2 3 2 2 3" xfId="14262"/>
    <cellStyle name="Normálna 2 4 7 2 2 3 2 2 3 2" xfId="38028"/>
    <cellStyle name="Normálna 2 4 7 2 2 3 2 2 4" xfId="38026"/>
    <cellStyle name="Normálna 2 4 7 2 2 3 2 3" xfId="14263"/>
    <cellStyle name="Normálna 2 4 7 2 2 3 2 3 2" xfId="38029"/>
    <cellStyle name="Normálna 2 4 7 2 2 3 2 4" xfId="14264"/>
    <cellStyle name="Normálna 2 4 7 2 2 3 2 4 2" xfId="38030"/>
    <cellStyle name="Normálna 2 4 7 2 2 3 2 5" xfId="38025"/>
    <cellStyle name="Normálna 2 4 7 2 2 3 3" xfId="14265"/>
    <cellStyle name="Normálna 2 4 7 2 2 3 3 2" xfId="14266"/>
    <cellStyle name="Normálna 2 4 7 2 2 3 3 2 2" xfId="38032"/>
    <cellStyle name="Normálna 2 4 7 2 2 3 3 3" xfId="14267"/>
    <cellStyle name="Normálna 2 4 7 2 2 3 3 3 2" xfId="38033"/>
    <cellStyle name="Normálna 2 4 7 2 2 3 3 4" xfId="38031"/>
    <cellStyle name="Normálna 2 4 7 2 2 3 4" xfId="14268"/>
    <cellStyle name="Normálna 2 4 7 2 2 3 4 2" xfId="38034"/>
    <cellStyle name="Normálna 2 4 7 2 2 3 5" xfId="14269"/>
    <cellStyle name="Normálna 2 4 7 2 2 3 5 2" xfId="38035"/>
    <cellStyle name="Normálna 2 4 7 2 2 3 6" xfId="38024"/>
    <cellStyle name="Normálna 2 4 7 2 2 4" xfId="14270"/>
    <cellStyle name="Normálna 2 4 7 2 2 4 2" xfId="14271"/>
    <cellStyle name="Normálna 2 4 7 2 2 4 2 2" xfId="14272"/>
    <cellStyle name="Normálna 2 4 7 2 2 4 2 2 2" xfId="38038"/>
    <cellStyle name="Normálna 2 4 7 2 2 4 2 3" xfId="14273"/>
    <cellStyle name="Normálna 2 4 7 2 2 4 2 3 2" xfId="38039"/>
    <cellStyle name="Normálna 2 4 7 2 2 4 2 4" xfId="38037"/>
    <cellStyle name="Normálna 2 4 7 2 2 4 3" xfId="14274"/>
    <cellStyle name="Normálna 2 4 7 2 2 4 3 2" xfId="38040"/>
    <cellStyle name="Normálna 2 4 7 2 2 4 4" xfId="14275"/>
    <cellStyle name="Normálna 2 4 7 2 2 4 4 2" xfId="38041"/>
    <cellStyle name="Normálna 2 4 7 2 2 4 5" xfId="38036"/>
    <cellStyle name="Normálna 2 4 7 2 2 5" xfId="14276"/>
    <cellStyle name="Normálna 2 4 7 2 2 5 2" xfId="14277"/>
    <cellStyle name="Normálna 2 4 7 2 2 5 2 2" xfId="14278"/>
    <cellStyle name="Normálna 2 4 7 2 2 5 2 2 2" xfId="38044"/>
    <cellStyle name="Normálna 2 4 7 2 2 5 2 3" xfId="14279"/>
    <cellStyle name="Normálna 2 4 7 2 2 5 2 3 2" xfId="38045"/>
    <cellStyle name="Normálna 2 4 7 2 2 5 2 4" xfId="38043"/>
    <cellStyle name="Normálna 2 4 7 2 2 5 3" xfId="14280"/>
    <cellStyle name="Normálna 2 4 7 2 2 5 3 2" xfId="38046"/>
    <cellStyle name="Normálna 2 4 7 2 2 5 4" xfId="14281"/>
    <cellStyle name="Normálna 2 4 7 2 2 5 4 2" xfId="38047"/>
    <cellStyle name="Normálna 2 4 7 2 2 5 5" xfId="38042"/>
    <cellStyle name="Normálna 2 4 7 2 2 6" xfId="14282"/>
    <cellStyle name="Normálna 2 4 7 2 2 6 2" xfId="14283"/>
    <cellStyle name="Normálna 2 4 7 2 2 6 2 2" xfId="38049"/>
    <cellStyle name="Normálna 2 4 7 2 2 6 3" xfId="14284"/>
    <cellStyle name="Normálna 2 4 7 2 2 6 3 2" xfId="38050"/>
    <cellStyle name="Normálna 2 4 7 2 2 6 4" xfId="38048"/>
    <cellStyle name="Normálna 2 4 7 2 2 7" xfId="14285"/>
    <cellStyle name="Normálna 2 4 7 2 2 7 2" xfId="38051"/>
    <cellStyle name="Normálna 2 4 7 2 2 8" xfId="14286"/>
    <cellStyle name="Normálna 2 4 7 2 2 8 2" xfId="38052"/>
    <cellStyle name="Normálna 2 4 7 2 2 9" xfId="37993"/>
    <cellStyle name="Normálna 2 4 7 2 3" xfId="14287"/>
    <cellStyle name="Normálna 2 4 7 2 3 2" xfId="14288"/>
    <cellStyle name="Normálna 2 4 7 2 3 2 2" xfId="14289"/>
    <cellStyle name="Normálna 2 4 7 2 3 2 2 2" xfId="14290"/>
    <cellStyle name="Normálna 2 4 7 2 3 2 2 2 2" xfId="14291"/>
    <cellStyle name="Normálna 2 4 7 2 3 2 2 2 2 2" xfId="38057"/>
    <cellStyle name="Normálna 2 4 7 2 3 2 2 2 3" xfId="14292"/>
    <cellStyle name="Normálna 2 4 7 2 3 2 2 2 3 2" xfId="38058"/>
    <cellStyle name="Normálna 2 4 7 2 3 2 2 2 4" xfId="38056"/>
    <cellStyle name="Normálna 2 4 7 2 3 2 2 3" xfId="14293"/>
    <cellStyle name="Normálna 2 4 7 2 3 2 2 3 2" xfId="38059"/>
    <cellStyle name="Normálna 2 4 7 2 3 2 2 4" xfId="14294"/>
    <cellStyle name="Normálna 2 4 7 2 3 2 2 4 2" xfId="38060"/>
    <cellStyle name="Normálna 2 4 7 2 3 2 2 5" xfId="38055"/>
    <cellStyle name="Normálna 2 4 7 2 3 2 3" xfId="14295"/>
    <cellStyle name="Normálna 2 4 7 2 3 2 3 2" xfId="14296"/>
    <cellStyle name="Normálna 2 4 7 2 3 2 3 2 2" xfId="38062"/>
    <cellStyle name="Normálna 2 4 7 2 3 2 3 3" xfId="14297"/>
    <cellStyle name="Normálna 2 4 7 2 3 2 3 3 2" xfId="38063"/>
    <cellStyle name="Normálna 2 4 7 2 3 2 3 4" xfId="38061"/>
    <cellStyle name="Normálna 2 4 7 2 3 2 4" xfId="14298"/>
    <cellStyle name="Normálna 2 4 7 2 3 2 4 2" xfId="38064"/>
    <cellStyle name="Normálna 2 4 7 2 3 2 5" xfId="14299"/>
    <cellStyle name="Normálna 2 4 7 2 3 2 5 2" xfId="38065"/>
    <cellStyle name="Normálna 2 4 7 2 3 2 6" xfId="38054"/>
    <cellStyle name="Normálna 2 4 7 2 3 3" xfId="14300"/>
    <cellStyle name="Normálna 2 4 7 2 3 3 2" xfId="14301"/>
    <cellStyle name="Normálna 2 4 7 2 3 3 2 2" xfId="14302"/>
    <cellStyle name="Normálna 2 4 7 2 3 3 2 2 2" xfId="38068"/>
    <cellStyle name="Normálna 2 4 7 2 3 3 2 3" xfId="14303"/>
    <cellStyle name="Normálna 2 4 7 2 3 3 2 3 2" xfId="38069"/>
    <cellStyle name="Normálna 2 4 7 2 3 3 2 4" xfId="38067"/>
    <cellStyle name="Normálna 2 4 7 2 3 3 3" xfId="14304"/>
    <cellStyle name="Normálna 2 4 7 2 3 3 3 2" xfId="38070"/>
    <cellStyle name="Normálna 2 4 7 2 3 3 4" xfId="14305"/>
    <cellStyle name="Normálna 2 4 7 2 3 3 4 2" xfId="38071"/>
    <cellStyle name="Normálna 2 4 7 2 3 3 5" xfId="38066"/>
    <cellStyle name="Normálna 2 4 7 2 3 4" xfId="14306"/>
    <cellStyle name="Normálna 2 4 7 2 3 4 2" xfId="14307"/>
    <cellStyle name="Normálna 2 4 7 2 3 4 2 2" xfId="14308"/>
    <cellStyle name="Normálna 2 4 7 2 3 4 2 2 2" xfId="38074"/>
    <cellStyle name="Normálna 2 4 7 2 3 4 2 3" xfId="14309"/>
    <cellStyle name="Normálna 2 4 7 2 3 4 2 3 2" xfId="38075"/>
    <cellStyle name="Normálna 2 4 7 2 3 4 2 4" xfId="38073"/>
    <cellStyle name="Normálna 2 4 7 2 3 4 3" xfId="14310"/>
    <cellStyle name="Normálna 2 4 7 2 3 4 3 2" xfId="38076"/>
    <cellStyle name="Normálna 2 4 7 2 3 4 4" xfId="14311"/>
    <cellStyle name="Normálna 2 4 7 2 3 4 4 2" xfId="38077"/>
    <cellStyle name="Normálna 2 4 7 2 3 4 5" xfId="38072"/>
    <cellStyle name="Normálna 2 4 7 2 3 5" xfId="14312"/>
    <cellStyle name="Normálna 2 4 7 2 3 5 2" xfId="14313"/>
    <cellStyle name="Normálna 2 4 7 2 3 5 2 2" xfId="38079"/>
    <cellStyle name="Normálna 2 4 7 2 3 5 3" xfId="14314"/>
    <cellStyle name="Normálna 2 4 7 2 3 5 3 2" xfId="38080"/>
    <cellStyle name="Normálna 2 4 7 2 3 5 4" xfId="38078"/>
    <cellStyle name="Normálna 2 4 7 2 3 6" xfId="14315"/>
    <cellStyle name="Normálna 2 4 7 2 3 6 2" xfId="38081"/>
    <cellStyle name="Normálna 2 4 7 2 3 7" xfId="14316"/>
    <cellStyle name="Normálna 2 4 7 2 3 7 2" xfId="38082"/>
    <cellStyle name="Normálna 2 4 7 2 3 8" xfId="38053"/>
    <cellStyle name="Normálna 2 4 7 2 4" xfId="14317"/>
    <cellStyle name="Normálna 2 4 7 2 4 2" xfId="14318"/>
    <cellStyle name="Normálna 2 4 7 2 4 2 2" xfId="14319"/>
    <cellStyle name="Normálna 2 4 7 2 4 2 2 2" xfId="14320"/>
    <cellStyle name="Normálna 2 4 7 2 4 2 2 2 2" xfId="38086"/>
    <cellStyle name="Normálna 2 4 7 2 4 2 2 3" xfId="14321"/>
    <cellStyle name="Normálna 2 4 7 2 4 2 2 3 2" xfId="38087"/>
    <cellStyle name="Normálna 2 4 7 2 4 2 2 4" xfId="38085"/>
    <cellStyle name="Normálna 2 4 7 2 4 2 3" xfId="14322"/>
    <cellStyle name="Normálna 2 4 7 2 4 2 3 2" xfId="38088"/>
    <cellStyle name="Normálna 2 4 7 2 4 2 4" xfId="14323"/>
    <cellStyle name="Normálna 2 4 7 2 4 2 4 2" xfId="38089"/>
    <cellStyle name="Normálna 2 4 7 2 4 2 5" xfId="38084"/>
    <cellStyle name="Normálna 2 4 7 2 4 3" xfId="14324"/>
    <cellStyle name="Normálna 2 4 7 2 4 3 2" xfId="14325"/>
    <cellStyle name="Normálna 2 4 7 2 4 3 2 2" xfId="38091"/>
    <cellStyle name="Normálna 2 4 7 2 4 3 3" xfId="14326"/>
    <cellStyle name="Normálna 2 4 7 2 4 3 3 2" xfId="38092"/>
    <cellStyle name="Normálna 2 4 7 2 4 3 4" xfId="38090"/>
    <cellStyle name="Normálna 2 4 7 2 4 4" xfId="14327"/>
    <cellStyle name="Normálna 2 4 7 2 4 4 2" xfId="38093"/>
    <cellStyle name="Normálna 2 4 7 2 4 5" xfId="14328"/>
    <cellStyle name="Normálna 2 4 7 2 4 5 2" xfId="38094"/>
    <cellStyle name="Normálna 2 4 7 2 4 6" xfId="38083"/>
    <cellStyle name="Normálna 2 4 7 2 5" xfId="14329"/>
    <cellStyle name="Normálna 2 4 7 2 5 2" xfId="14330"/>
    <cellStyle name="Normálna 2 4 7 2 5 2 2" xfId="14331"/>
    <cellStyle name="Normálna 2 4 7 2 5 2 2 2" xfId="38097"/>
    <cellStyle name="Normálna 2 4 7 2 5 2 3" xfId="14332"/>
    <cellStyle name="Normálna 2 4 7 2 5 2 3 2" xfId="38098"/>
    <cellStyle name="Normálna 2 4 7 2 5 2 4" xfId="38096"/>
    <cellStyle name="Normálna 2 4 7 2 5 3" xfId="14333"/>
    <cellStyle name="Normálna 2 4 7 2 5 3 2" xfId="38099"/>
    <cellStyle name="Normálna 2 4 7 2 5 4" xfId="14334"/>
    <cellStyle name="Normálna 2 4 7 2 5 4 2" xfId="38100"/>
    <cellStyle name="Normálna 2 4 7 2 5 5" xfId="38095"/>
    <cellStyle name="Normálna 2 4 7 2 6" xfId="14335"/>
    <cellStyle name="Normálna 2 4 7 2 6 2" xfId="14336"/>
    <cellStyle name="Normálna 2 4 7 2 6 2 2" xfId="14337"/>
    <cellStyle name="Normálna 2 4 7 2 6 2 2 2" xfId="38103"/>
    <cellStyle name="Normálna 2 4 7 2 6 2 3" xfId="14338"/>
    <cellStyle name="Normálna 2 4 7 2 6 2 3 2" xfId="38104"/>
    <cellStyle name="Normálna 2 4 7 2 6 2 4" xfId="38102"/>
    <cellStyle name="Normálna 2 4 7 2 6 3" xfId="14339"/>
    <cellStyle name="Normálna 2 4 7 2 6 3 2" xfId="38105"/>
    <cellStyle name="Normálna 2 4 7 2 6 4" xfId="14340"/>
    <cellStyle name="Normálna 2 4 7 2 6 4 2" xfId="38106"/>
    <cellStyle name="Normálna 2 4 7 2 6 5" xfId="38101"/>
    <cellStyle name="Normálna 2 4 7 2 7" xfId="14341"/>
    <cellStyle name="Normálna 2 4 7 2 7 2" xfId="14342"/>
    <cellStyle name="Normálna 2 4 7 2 7 2 2" xfId="38108"/>
    <cellStyle name="Normálna 2 4 7 2 7 3" xfId="14343"/>
    <cellStyle name="Normálna 2 4 7 2 7 3 2" xfId="38109"/>
    <cellStyle name="Normálna 2 4 7 2 7 4" xfId="38107"/>
    <cellStyle name="Normálna 2 4 7 2 8" xfId="14344"/>
    <cellStyle name="Normálna 2 4 7 2 8 2" xfId="38110"/>
    <cellStyle name="Normálna 2 4 7 2 9" xfId="14345"/>
    <cellStyle name="Normálna 2 4 7 2 9 2" xfId="38111"/>
    <cellStyle name="Normálna 2 4 7 3" xfId="14346"/>
    <cellStyle name="Normálna 2 4 7 3 2" xfId="14347"/>
    <cellStyle name="Normálna 2 4 7 3 2 2" xfId="14348"/>
    <cellStyle name="Normálna 2 4 7 3 2 2 2" xfId="14349"/>
    <cellStyle name="Normálna 2 4 7 3 2 2 2 2" xfId="14350"/>
    <cellStyle name="Normálna 2 4 7 3 2 2 2 2 2" xfId="14351"/>
    <cellStyle name="Normálna 2 4 7 3 2 2 2 2 2 2" xfId="38117"/>
    <cellStyle name="Normálna 2 4 7 3 2 2 2 2 3" xfId="14352"/>
    <cellStyle name="Normálna 2 4 7 3 2 2 2 2 3 2" xfId="38118"/>
    <cellStyle name="Normálna 2 4 7 3 2 2 2 2 4" xfId="38116"/>
    <cellStyle name="Normálna 2 4 7 3 2 2 2 3" xfId="14353"/>
    <cellStyle name="Normálna 2 4 7 3 2 2 2 3 2" xfId="38119"/>
    <cellStyle name="Normálna 2 4 7 3 2 2 2 4" xfId="14354"/>
    <cellStyle name="Normálna 2 4 7 3 2 2 2 4 2" xfId="38120"/>
    <cellStyle name="Normálna 2 4 7 3 2 2 2 5" xfId="38115"/>
    <cellStyle name="Normálna 2 4 7 3 2 2 3" xfId="14355"/>
    <cellStyle name="Normálna 2 4 7 3 2 2 3 2" xfId="14356"/>
    <cellStyle name="Normálna 2 4 7 3 2 2 3 2 2" xfId="38122"/>
    <cellStyle name="Normálna 2 4 7 3 2 2 3 3" xfId="14357"/>
    <cellStyle name="Normálna 2 4 7 3 2 2 3 3 2" xfId="38123"/>
    <cellStyle name="Normálna 2 4 7 3 2 2 3 4" xfId="38121"/>
    <cellStyle name="Normálna 2 4 7 3 2 2 4" xfId="14358"/>
    <cellStyle name="Normálna 2 4 7 3 2 2 4 2" xfId="38124"/>
    <cellStyle name="Normálna 2 4 7 3 2 2 5" xfId="14359"/>
    <cellStyle name="Normálna 2 4 7 3 2 2 5 2" xfId="38125"/>
    <cellStyle name="Normálna 2 4 7 3 2 2 6" xfId="38114"/>
    <cellStyle name="Normálna 2 4 7 3 2 3" xfId="14360"/>
    <cellStyle name="Normálna 2 4 7 3 2 3 2" xfId="14361"/>
    <cellStyle name="Normálna 2 4 7 3 2 3 2 2" xfId="14362"/>
    <cellStyle name="Normálna 2 4 7 3 2 3 2 2 2" xfId="38128"/>
    <cellStyle name="Normálna 2 4 7 3 2 3 2 3" xfId="14363"/>
    <cellStyle name="Normálna 2 4 7 3 2 3 2 3 2" xfId="38129"/>
    <cellStyle name="Normálna 2 4 7 3 2 3 2 4" xfId="38127"/>
    <cellStyle name="Normálna 2 4 7 3 2 3 3" xfId="14364"/>
    <cellStyle name="Normálna 2 4 7 3 2 3 3 2" xfId="38130"/>
    <cellStyle name="Normálna 2 4 7 3 2 3 4" xfId="14365"/>
    <cellStyle name="Normálna 2 4 7 3 2 3 4 2" xfId="38131"/>
    <cellStyle name="Normálna 2 4 7 3 2 3 5" xfId="38126"/>
    <cellStyle name="Normálna 2 4 7 3 2 4" xfId="14366"/>
    <cellStyle name="Normálna 2 4 7 3 2 4 2" xfId="14367"/>
    <cellStyle name="Normálna 2 4 7 3 2 4 2 2" xfId="14368"/>
    <cellStyle name="Normálna 2 4 7 3 2 4 2 2 2" xfId="38134"/>
    <cellStyle name="Normálna 2 4 7 3 2 4 2 3" xfId="14369"/>
    <cellStyle name="Normálna 2 4 7 3 2 4 2 3 2" xfId="38135"/>
    <cellStyle name="Normálna 2 4 7 3 2 4 2 4" xfId="38133"/>
    <cellStyle name="Normálna 2 4 7 3 2 4 3" xfId="14370"/>
    <cellStyle name="Normálna 2 4 7 3 2 4 3 2" xfId="38136"/>
    <cellStyle name="Normálna 2 4 7 3 2 4 4" xfId="14371"/>
    <cellStyle name="Normálna 2 4 7 3 2 4 4 2" xfId="38137"/>
    <cellStyle name="Normálna 2 4 7 3 2 4 5" xfId="38132"/>
    <cellStyle name="Normálna 2 4 7 3 2 5" xfId="14372"/>
    <cellStyle name="Normálna 2 4 7 3 2 5 2" xfId="14373"/>
    <cellStyle name="Normálna 2 4 7 3 2 5 2 2" xfId="38139"/>
    <cellStyle name="Normálna 2 4 7 3 2 5 3" xfId="14374"/>
    <cellStyle name="Normálna 2 4 7 3 2 5 3 2" xfId="38140"/>
    <cellStyle name="Normálna 2 4 7 3 2 5 4" xfId="38138"/>
    <cellStyle name="Normálna 2 4 7 3 2 6" xfId="14375"/>
    <cellStyle name="Normálna 2 4 7 3 2 6 2" xfId="38141"/>
    <cellStyle name="Normálna 2 4 7 3 2 7" xfId="14376"/>
    <cellStyle name="Normálna 2 4 7 3 2 7 2" xfId="38142"/>
    <cellStyle name="Normálna 2 4 7 3 2 8" xfId="38113"/>
    <cellStyle name="Normálna 2 4 7 3 3" xfId="14377"/>
    <cellStyle name="Normálna 2 4 7 3 3 2" xfId="14378"/>
    <cellStyle name="Normálna 2 4 7 3 3 2 2" xfId="14379"/>
    <cellStyle name="Normálna 2 4 7 3 3 2 2 2" xfId="14380"/>
    <cellStyle name="Normálna 2 4 7 3 3 2 2 2 2" xfId="38146"/>
    <cellStyle name="Normálna 2 4 7 3 3 2 2 3" xfId="14381"/>
    <cellStyle name="Normálna 2 4 7 3 3 2 2 3 2" xfId="38147"/>
    <cellStyle name="Normálna 2 4 7 3 3 2 2 4" xfId="38145"/>
    <cellStyle name="Normálna 2 4 7 3 3 2 3" xfId="14382"/>
    <cellStyle name="Normálna 2 4 7 3 3 2 3 2" xfId="38148"/>
    <cellStyle name="Normálna 2 4 7 3 3 2 4" xfId="14383"/>
    <cellStyle name="Normálna 2 4 7 3 3 2 4 2" xfId="38149"/>
    <cellStyle name="Normálna 2 4 7 3 3 2 5" xfId="38144"/>
    <cellStyle name="Normálna 2 4 7 3 3 3" xfId="14384"/>
    <cellStyle name="Normálna 2 4 7 3 3 3 2" xfId="14385"/>
    <cellStyle name="Normálna 2 4 7 3 3 3 2 2" xfId="38151"/>
    <cellStyle name="Normálna 2 4 7 3 3 3 3" xfId="14386"/>
    <cellStyle name="Normálna 2 4 7 3 3 3 3 2" xfId="38152"/>
    <cellStyle name="Normálna 2 4 7 3 3 3 4" xfId="38150"/>
    <cellStyle name="Normálna 2 4 7 3 3 4" xfId="14387"/>
    <cellStyle name="Normálna 2 4 7 3 3 4 2" xfId="38153"/>
    <cellStyle name="Normálna 2 4 7 3 3 5" xfId="14388"/>
    <cellStyle name="Normálna 2 4 7 3 3 5 2" xfId="38154"/>
    <cellStyle name="Normálna 2 4 7 3 3 6" xfId="38143"/>
    <cellStyle name="Normálna 2 4 7 3 4" xfId="14389"/>
    <cellStyle name="Normálna 2 4 7 3 4 2" xfId="14390"/>
    <cellStyle name="Normálna 2 4 7 3 4 2 2" xfId="14391"/>
    <cellStyle name="Normálna 2 4 7 3 4 2 2 2" xfId="38157"/>
    <cellStyle name="Normálna 2 4 7 3 4 2 3" xfId="14392"/>
    <cellStyle name="Normálna 2 4 7 3 4 2 3 2" xfId="38158"/>
    <cellStyle name="Normálna 2 4 7 3 4 2 4" xfId="38156"/>
    <cellStyle name="Normálna 2 4 7 3 4 3" xfId="14393"/>
    <cellStyle name="Normálna 2 4 7 3 4 3 2" xfId="38159"/>
    <cellStyle name="Normálna 2 4 7 3 4 4" xfId="14394"/>
    <cellStyle name="Normálna 2 4 7 3 4 4 2" xfId="38160"/>
    <cellStyle name="Normálna 2 4 7 3 4 5" xfId="38155"/>
    <cellStyle name="Normálna 2 4 7 3 5" xfId="14395"/>
    <cellStyle name="Normálna 2 4 7 3 5 2" xfId="14396"/>
    <cellStyle name="Normálna 2 4 7 3 5 2 2" xfId="14397"/>
    <cellStyle name="Normálna 2 4 7 3 5 2 2 2" xfId="38163"/>
    <cellStyle name="Normálna 2 4 7 3 5 2 3" xfId="14398"/>
    <cellStyle name="Normálna 2 4 7 3 5 2 3 2" xfId="38164"/>
    <cellStyle name="Normálna 2 4 7 3 5 2 4" xfId="38162"/>
    <cellStyle name="Normálna 2 4 7 3 5 3" xfId="14399"/>
    <cellStyle name="Normálna 2 4 7 3 5 3 2" xfId="38165"/>
    <cellStyle name="Normálna 2 4 7 3 5 4" xfId="14400"/>
    <cellStyle name="Normálna 2 4 7 3 5 4 2" xfId="38166"/>
    <cellStyle name="Normálna 2 4 7 3 5 5" xfId="38161"/>
    <cellStyle name="Normálna 2 4 7 3 6" xfId="14401"/>
    <cellStyle name="Normálna 2 4 7 3 6 2" xfId="14402"/>
    <cellStyle name="Normálna 2 4 7 3 6 2 2" xfId="38168"/>
    <cellStyle name="Normálna 2 4 7 3 6 3" xfId="14403"/>
    <cellStyle name="Normálna 2 4 7 3 6 3 2" xfId="38169"/>
    <cellStyle name="Normálna 2 4 7 3 6 4" xfId="38167"/>
    <cellStyle name="Normálna 2 4 7 3 7" xfId="14404"/>
    <cellStyle name="Normálna 2 4 7 3 7 2" xfId="38170"/>
    <cellStyle name="Normálna 2 4 7 3 8" xfId="14405"/>
    <cellStyle name="Normálna 2 4 7 3 8 2" xfId="38171"/>
    <cellStyle name="Normálna 2 4 7 3 9" xfId="38112"/>
    <cellStyle name="Normálna 2 4 7 4" xfId="14406"/>
    <cellStyle name="Normálna 2 4 7 4 2" xfId="14407"/>
    <cellStyle name="Normálna 2 4 7 4 2 2" xfId="14408"/>
    <cellStyle name="Normálna 2 4 7 4 2 2 2" xfId="14409"/>
    <cellStyle name="Normálna 2 4 7 4 2 2 2 2" xfId="14410"/>
    <cellStyle name="Normálna 2 4 7 4 2 2 2 2 2" xfId="38176"/>
    <cellStyle name="Normálna 2 4 7 4 2 2 2 3" xfId="14411"/>
    <cellStyle name="Normálna 2 4 7 4 2 2 2 3 2" xfId="38177"/>
    <cellStyle name="Normálna 2 4 7 4 2 2 2 4" xfId="38175"/>
    <cellStyle name="Normálna 2 4 7 4 2 2 3" xfId="14412"/>
    <cellStyle name="Normálna 2 4 7 4 2 2 3 2" xfId="38178"/>
    <cellStyle name="Normálna 2 4 7 4 2 2 4" xfId="14413"/>
    <cellStyle name="Normálna 2 4 7 4 2 2 4 2" xfId="38179"/>
    <cellStyle name="Normálna 2 4 7 4 2 2 5" xfId="38174"/>
    <cellStyle name="Normálna 2 4 7 4 2 3" xfId="14414"/>
    <cellStyle name="Normálna 2 4 7 4 2 3 2" xfId="14415"/>
    <cellStyle name="Normálna 2 4 7 4 2 3 2 2" xfId="38181"/>
    <cellStyle name="Normálna 2 4 7 4 2 3 3" xfId="14416"/>
    <cellStyle name="Normálna 2 4 7 4 2 3 3 2" xfId="38182"/>
    <cellStyle name="Normálna 2 4 7 4 2 3 4" xfId="38180"/>
    <cellStyle name="Normálna 2 4 7 4 2 4" xfId="14417"/>
    <cellStyle name="Normálna 2 4 7 4 2 4 2" xfId="38183"/>
    <cellStyle name="Normálna 2 4 7 4 2 5" xfId="14418"/>
    <cellStyle name="Normálna 2 4 7 4 2 5 2" xfId="38184"/>
    <cellStyle name="Normálna 2 4 7 4 2 6" xfId="38173"/>
    <cellStyle name="Normálna 2 4 7 4 3" xfId="14419"/>
    <cellStyle name="Normálna 2 4 7 4 3 2" xfId="14420"/>
    <cellStyle name="Normálna 2 4 7 4 3 2 2" xfId="14421"/>
    <cellStyle name="Normálna 2 4 7 4 3 2 2 2" xfId="38187"/>
    <cellStyle name="Normálna 2 4 7 4 3 2 3" xfId="14422"/>
    <cellStyle name="Normálna 2 4 7 4 3 2 3 2" xfId="38188"/>
    <cellStyle name="Normálna 2 4 7 4 3 2 4" xfId="38186"/>
    <cellStyle name="Normálna 2 4 7 4 3 3" xfId="14423"/>
    <cellStyle name="Normálna 2 4 7 4 3 3 2" xfId="38189"/>
    <cellStyle name="Normálna 2 4 7 4 3 4" xfId="14424"/>
    <cellStyle name="Normálna 2 4 7 4 3 4 2" xfId="38190"/>
    <cellStyle name="Normálna 2 4 7 4 3 5" xfId="38185"/>
    <cellStyle name="Normálna 2 4 7 4 4" xfId="14425"/>
    <cellStyle name="Normálna 2 4 7 4 4 2" xfId="14426"/>
    <cellStyle name="Normálna 2 4 7 4 4 2 2" xfId="14427"/>
    <cellStyle name="Normálna 2 4 7 4 4 2 2 2" xfId="38193"/>
    <cellStyle name="Normálna 2 4 7 4 4 2 3" xfId="14428"/>
    <cellStyle name="Normálna 2 4 7 4 4 2 3 2" xfId="38194"/>
    <cellStyle name="Normálna 2 4 7 4 4 2 4" xfId="38192"/>
    <cellStyle name="Normálna 2 4 7 4 4 3" xfId="14429"/>
    <cellStyle name="Normálna 2 4 7 4 4 3 2" xfId="38195"/>
    <cellStyle name="Normálna 2 4 7 4 4 4" xfId="14430"/>
    <cellStyle name="Normálna 2 4 7 4 4 4 2" xfId="38196"/>
    <cellStyle name="Normálna 2 4 7 4 4 5" xfId="38191"/>
    <cellStyle name="Normálna 2 4 7 4 5" xfId="14431"/>
    <cellStyle name="Normálna 2 4 7 4 5 2" xfId="14432"/>
    <cellStyle name="Normálna 2 4 7 4 5 2 2" xfId="38198"/>
    <cellStyle name="Normálna 2 4 7 4 5 3" xfId="14433"/>
    <cellStyle name="Normálna 2 4 7 4 5 3 2" xfId="38199"/>
    <cellStyle name="Normálna 2 4 7 4 5 4" xfId="38197"/>
    <cellStyle name="Normálna 2 4 7 4 6" xfId="14434"/>
    <cellStyle name="Normálna 2 4 7 4 6 2" xfId="38200"/>
    <cellStyle name="Normálna 2 4 7 4 7" xfId="14435"/>
    <cellStyle name="Normálna 2 4 7 4 7 2" xfId="38201"/>
    <cellStyle name="Normálna 2 4 7 4 8" xfId="38172"/>
    <cellStyle name="Normálna 2 4 7 5" xfId="14436"/>
    <cellStyle name="Normálna 2 4 7 5 2" xfId="14437"/>
    <cellStyle name="Normálna 2 4 7 5 2 2" xfId="14438"/>
    <cellStyle name="Normálna 2 4 7 5 2 2 2" xfId="14439"/>
    <cellStyle name="Normálna 2 4 7 5 2 2 2 2" xfId="38205"/>
    <cellStyle name="Normálna 2 4 7 5 2 2 3" xfId="14440"/>
    <cellStyle name="Normálna 2 4 7 5 2 2 3 2" xfId="38206"/>
    <cellStyle name="Normálna 2 4 7 5 2 2 4" xfId="38204"/>
    <cellStyle name="Normálna 2 4 7 5 2 3" xfId="14441"/>
    <cellStyle name="Normálna 2 4 7 5 2 3 2" xfId="38207"/>
    <cellStyle name="Normálna 2 4 7 5 2 4" xfId="14442"/>
    <cellStyle name="Normálna 2 4 7 5 2 4 2" xfId="38208"/>
    <cellStyle name="Normálna 2 4 7 5 2 5" xfId="38203"/>
    <cellStyle name="Normálna 2 4 7 5 3" xfId="14443"/>
    <cellStyle name="Normálna 2 4 7 5 3 2" xfId="14444"/>
    <cellStyle name="Normálna 2 4 7 5 3 2 2" xfId="38210"/>
    <cellStyle name="Normálna 2 4 7 5 3 3" xfId="14445"/>
    <cellStyle name="Normálna 2 4 7 5 3 3 2" xfId="38211"/>
    <cellStyle name="Normálna 2 4 7 5 3 4" xfId="38209"/>
    <cellStyle name="Normálna 2 4 7 5 4" xfId="14446"/>
    <cellStyle name="Normálna 2 4 7 5 4 2" xfId="38212"/>
    <cellStyle name="Normálna 2 4 7 5 5" xfId="14447"/>
    <cellStyle name="Normálna 2 4 7 5 5 2" xfId="38213"/>
    <cellStyle name="Normálna 2 4 7 5 6" xfId="38202"/>
    <cellStyle name="Normálna 2 4 7 6" xfId="14448"/>
    <cellStyle name="Normálna 2 4 7 6 2" xfId="14449"/>
    <cellStyle name="Normálna 2 4 7 6 2 2" xfId="14450"/>
    <cellStyle name="Normálna 2 4 7 6 2 2 2" xfId="38216"/>
    <cellStyle name="Normálna 2 4 7 6 2 3" xfId="14451"/>
    <cellStyle name="Normálna 2 4 7 6 2 3 2" xfId="38217"/>
    <cellStyle name="Normálna 2 4 7 6 2 4" xfId="38215"/>
    <cellStyle name="Normálna 2 4 7 6 3" xfId="14452"/>
    <cellStyle name="Normálna 2 4 7 6 3 2" xfId="38218"/>
    <cellStyle name="Normálna 2 4 7 6 4" xfId="14453"/>
    <cellStyle name="Normálna 2 4 7 6 4 2" xfId="38219"/>
    <cellStyle name="Normálna 2 4 7 6 5" xfId="38214"/>
    <cellStyle name="Normálna 2 4 7 7" xfId="14454"/>
    <cellStyle name="Normálna 2 4 7 7 2" xfId="14455"/>
    <cellStyle name="Normálna 2 4 7 7 2 2" xfId="14456"/>
    <cellStyle name="Normálna 2 4 7 7 2 2 2" xfId="38222"/>
    <cellStyle name="Normálna 2 4 7 7 2 3" xfId="14457"/>
    <cellStyle name="Normálna 2 4 7 7 2 3 2" xfId="38223"/>
    <cellStyle name="Normálna 2 4 7 7 2 4" xfId="38221"/>
    <cellStyle name="Normálna 2 4 7 7 3" xfId="14458"/>
    <cellStyle name="Normálna 2 4 7 7 3 2" xfId="38224"/>
    <cellStyle name="Normálna 2 4 7 7 4" xfId="14459"/>
    <cellStyle name="Normálna 2 4 7 7 4 2" xfId="38225"/>
    <cellStyle name="Normálna 2 4 7 7 5" xfId="38220"/>
    <cellStyle name="Normálna 2 4 7 8" xfId="14460"/>
    <cellStyle name="Normálna 2 4 7 8 2" xfId="14461"/>
    <cellStyle name="Normálna 2 4 7 8 2 2" xfId="38227"/>
    <cellStyle name="Normálna 2 4 7 8 3" xfId="14462"/>
    <cellStyle name="Normálna 2 4 7 8 3 2" xfId="38228"/>
    <cellStyle name="Normálna 2 4 7 8 4" xfId="38226"/>
    <cellStyle name="Normálna 2 4 7 9" xfId="14463"/>
    <cellStyle name="Normálna 2 4 7 9 2" xfId="38229"/>
    <cellStyle name="Normálna 2 4 8" xfId="14464"/>
    <cellStyle name="Normálna 2 4 8 10" xfId="14465"/>
    <cellStyle name="Normálna 2 4 8 10 2" xfId="38231"/>
    <cellStyle name="Normálna 2 4 8 11" xfId="38230"/>
    <cellStyle name="Normálna 2 4 8 2" xfId="14466"/>
    <cellStyle name="Normálna 2 4 8 2 10" xfId="38232"/>
    <cellStyle name="Normálna 2 4 8 2 2" xfId="14467"/>
    <cellStyle name="Normálna 2 4 8 2 2 2" xfId="14468"/>
    <cellStyle name="Normálna 2 4 8 2 2 2 2" xfId="14469"/>
    <cellStyle name="Normálna 2 4 8 2 2 2 2 2" xfId="14470"/>
    <cellStyle name="Normálna 2 4 8 2 2 2 2 2 2" xfId="14471"/>
    <cellStyle name="Normálna 2 4 8 2 2 2 2 2 2 2" xfId="14472"/>
    <cellStyle name="Normálna 2 4 8 2 2 2 2 2 2 2 2" xfId="38238"/>
    <cellStyle name="Normálna 2 4 8 2 2 2 2 2 2 3" xfId="14473"/>
    <cellStyle name="Normálna 2 4 8 2 2 2 2 2 2 3 2" xfId="38239"/>
    <cellStyle name="Normálna 2 4 8 2 2 2 2 2 2 4" xfId="38237"/>
    <cellStyle name="Normálna 2 4 8 2 2 2 2 2 3" xfId="14474"/>
    <cellStyle name="Normálna 2 4 8 2 2 2 2 2 3 2" xfId="38240"/>
    <cellStyle name="Normálna 2 4 8 2 2 2 2 2 4" xfId="14475"/>
    <cellStyle name="Normálna 2 4 8 2 2 2 2 2 4 2" xfId="38241"/>
    <cellStyle name="Normálna 2 4 8 2 2 2 2 2 5" xfId="38236"/>
    <cellStyle name="Normálna 2 4 8 2 2 2 2 3" xfId="14476"/>
    <cellStyle name="Normálna 2 4 8 2 2 2 2 3 2" xfId="14477"/>
    <cellStyle name="Normálna 2 4 8 2 2 2 2 3 2 2" xfId="38243"/>
    <cellStyle name="Normálna 2 4 8 2 2 2 2 3 3" xfId="14478"/>
    <cellStyle name="Normálna 2 4 8 2 2 2 2 3 3 2" xfId="38244"/>
    <cellStyle name="Normálna 2 4 8 2 2 2 2 3 4" xfId="38242"/>
    <cellStyle name="Normálna 2 4 8 2 2 2 2 4" xfId="14479"/>
    <cellStyle name="Normálna 2 4 8 2 2 2 2 4 2" xfId="38245"/>
    <cellStyle name="Normálna 2 4 8 2 2 2 2 5" xfId="14480"/>
    <cellStyle name="Normálna 2 4 8 2 2 2 2 5 2" xfId="38246"/>
    <cellStyle name="Normálna 2 4 8 2 2 2 2 6" xfId="38235"/>
    <cellStyle name="Normálna 2 4 8 2 2 2 3" xfId="14481"/>
    <cellStyle name="Normálna 2 4 8 2 2 2 3 2" xfId="14482"/>
    <cellStyle name="Normálna 2 4 8 2 2 2 3 2 2" xfId="14483"/>
    <cellStyle name="Normálna 2 4 8 2 2 2 3 2 2 2" xfId="38249"/>
    <cellStyle name="Normálna 2 4 8 2 2 2 3 2 3" xfId="14484"/>
    <cellStyle name="Normálna 2 4 8 2 2 2 3 2 3 2" xfId="38250"/>
    <cellStyle name="Normálna 2 4 8 2 2 2 3 2 4" xfId="38248"/>
    <cellStyle name="Normálna 2 4 8 2 2 2 3 3" xfId="14485"/>
    <cellStyle name="Normálna 2 4 8 2 2 2 3 3 2" xfId="38251"/>
    <cellStyle name="Normálna 2 4 8 2 2 2 3 4" xfId="14486"/>
    <cellStyle name="Normálna 2 4 8 2 2 2 3 4 2" xfId="38252"/>
    <cellStyle name="Normálna 2 4 8 2 2 2 3 5" xfId="38247"/>
    <cellStyle name="Normálna 2 4 8 2 2 2 4" xfId="14487"/>
    <cellStyle name="Normálna 2 4 8 2 2 2 4 2" xfId="14488"/>
    <cellStyle name="Normálna 2 4 8 2 2 2 4 2 2" xfId="14489"/>
    <cellStyle name="Normálna 2 4 8 2 2 2 4 2 2 2" xfId="38255"/>
    <cellStyle name="Normálna 2 4 8 2 2 2 4 2 3" xfId="14490"/>
    <cellStyle name="Normálna 2 4 8 2 2 2 4 2 3 2" xfId="38256"/>
    <cellStyle name="Normálna 2 4 8 2 2 2 4 2 4" xfId="38254"/>
    <cellStyle name="Normálna 2 4 8 2 2 2 4 3" xfId="14491"/>
    <cellStyle name="Normálna 2 4 8 2 2 2 4 3 2" xfId="38257"/>
    <cellStyle name="Normálna 2 4 8 2 2 2 4 4" xfId="14492"/>
    <cellStyle name="Normálna 2 4 8 2 2 2 4 4 2" xfId="38258"/>
    <cellStyle name="Normálna 2 4 8 2 2 2 4 5" xfId="38253"/>
    <cellStyle name="Normálna 2 4 8 2 2 2 5" xfId="14493"/>
    <cellStyle name="Normálna 2 4 8 2 2 2 5 2" xfId="14494"/>
    <cellStyle name="Normálna 2 4 8 2 2 2 5 2 2" xfId="38260"/>
    <cellStyle name="Normálna 2 4 8 2 2 2 5 3" xfId="14495"/>
    <cellStyle name="Normálna 2 4 8 2 2 2 5 3 2" xfId="38261"/>
    <cellStyle name="Normálna 2 4 8 2 2 2 5 4" xfId="38259"/>
    <cellStyle name="Normálna 2 4 8 2 2 2 6" xfId="14496"/>
    <cellStyle name="Normálna 2 4 8 2 2 2 6 2" xfId="38262"/>
    <cellStyle name="Normálna 2 4 8 2 2 2 7" xfId="14497"/>
    <cellStyle name="Normálna 2 4 8 2 2 2 7 2" xfId="38263"/>
    <cellStyle name="Normálna 2 4 8 2 2 2 8" xfId="38234"/>
    <cellStyle name="Normálna 2 4 8 2 2 3" xfId="14498"/>
    <cellStyle name="Normálna 2 4 8 2 2 3 2" xfId="14499"/>
    <cellStyle name="Normálna 2 4 8 2 2 3 2 2" xfId="14500"/>
    <cellStyle name="Normálna 2 4 8 2 2 3 2 2 2" xfId="14501"/>
    <cellStyle name="Normálna 2 4 8 2 2 3 2 2 2 2" xfId="38267"/>
    <cellStyle name="Normálna 2 4 8 2 2 3 2 2 3" xfId="14502"/>
    <cellStyle name="Normálna 2 4 8 2 2 3 2 2 3 2" xfId="38268"/>
    <cellStyle name="Normálna 2 4 8 2 2 3 2 2 4" xfId="38266"/>
    <cellStyle name="Normálna 2 4 8 2 2 3 2 3" xfId="14503"/>
    <cellStyle name="Normálna 2 4 8 2 2 3 2 3 2" xfId="38269"/>
    <cellStyle name="Normálna 2 4 8 2 2 3 2 4" xfId="14504"/>
    <cellStyle name="Normálna 2 4 8 2 2 3 2 4 2" xfId="38270"/>
    <cellStyle name="Normálna 2 4 8 2 2 3 2 5" xfId="38265"/>
    <cellStyle name="Normálna 2 4 8 2 2 3 3" xfId="14505"/>
    <cellStyle name="Normálna 2 4 8 2 2 3 3 2" xfId="14506"/>
    <cellStyle name="Normálna 2 4 8 2 2 3 3 2 2" xfId="38272"/>
    <cellStyle name="Normálna 2 4 8 2 2 3 3 3" xfId="14507"/>
    <cellStyle name="Normálna 2 4 8 2 2 3 3 3 2" xfId="38273"/>
    <cellStyle name="Normálna 2 4 8 2 2 3 3 4" xfId="38271"/>
    <cellStyle name="Normálna 2 4 8 2 2 3 4" xfId="14508"/>
    <cellStyle name="Normálna 2 4 8 2 2 3 4 2" xfId="38274"/>
    <cellStyle name="Normálna 2 4 8 2 2 3 5" xfId="14509"/>
    <cellStyle name="Normálna 2 4 8 2 2 3 5 2" xfId="38275"/>
    <cellStyle name="Normálna 2 4 8 2 2 3 6" xfId="38264"/>
    <cellStyle name="Normálna 2 4 8 2 2 4" xfId="14510"/>
    <cellStyle name="Normálna 2 4 8 2 2 4 2" xfId="14511"/>
    <cellStyle name="Normálna 2 4 8 2 2 4 2 2" xfId="14512"/>
    <cellStyle name="Normálna 2 4 8 2 2 4 2 2 2" xfId="38278"/>
    <cellStyle name="Normálna 2 4 8 2 2 4 2 3" xfId="14513"/>
    <cellStyle name="Normálna 2 4 8 2 2 4 2 3 2" xfId="38279"/>
    <cellStyle name="Normálna 2 4 8 2 2 4 2 4" xfId="38277"/>
    <cellStyle name="Normálna 2 4 8 2 2 4 3" xfId="14514"/>
    <cellStyle name="Normálna 2 4 8 2 2 4 3 2" xfId="38280"/>
    <cellStyle name="Normálna 2 4 8 2 2 4 4" xfId="14515"/>
    <cellStyle name="Normálna 2 4 8 2 2 4 4 2" xfId="38281"/>
    <cellStyle name="Normálna 2 4 8 2 2 4 5" xfId="38276"/>
    <cellStyle name="Normálna 2 4 8 2 2 5" xfId="14516"/>
    <cellStyle name="Normálna 2 4 8 2 2 5 2" xfId="14517"/>
    <cellStyle name="Normálna 2 4 8 2 2 5 2 2" xfId="14518"/>
    <cellStyle name="Normálna 2 4 8 2 2 5 2 2 2" xfId="38284"/>
    <cellStyle name="Normálna 2 4 8 2 2 5 2 3" xfId="14519"/>
    <cellStyle name="Normálna 2 4 8 2 2 5 2 3 2" xfId="38285"/>
    <cellStyle name="Normálna 2 4 8 2 2 5 2 4" xfId="38283"/>
    <cellStyle name="Normálna 2 4 8 2 2 5 3" xfId="14520"/>
    <cellStyle name="Normálna 2 4 8 2 2 5 3 2" xfId="38286"/>
    <cellStyle name="Normálna 2 4 8 2 2 5 4" xfId="14521"/>
    <cellStyle name="Normálna 2 4 8 2 2 5 4 2" xfId="38287"/>
    <cellStyle name="Normálna 2 4 8 2 2 5 5" xfId="38282"/>
    <cellStyle name="Normálna 2 4 8 2 2 6" xfId="14522"/>
    <cellStyle name="Normálna 2 4 8 2 2 6 2" xfId="14523"/>
    <cellStyle name="Normálna 2 4 8 2 2 6 2 2" xfId="38289"/>
    <cellStyle name="Normálna 2 4 8 2 2 6 3" xfId="14524"/>
    <cellStyle name="Normálna 2 4 8 2 2 6 3 2" xfId="38290"/>
    <cellStyle name="Normálna 2 4 8 2 2 6 4" xfId="38288"/>
    <cellStyle name="Normálna 2 4 8 2 2 7" xfId="14525"/>
    <cellStyle name="Normálna 2 4 8 2 2 7 2" xfId="38291"/>
    <cellStyle name="Normálna 2 4 8 2 2 8" xfId="14526"/>
    <cellStyle name="Normálna 2 4 8 2 2 8 2" xfId="38292"/>
    <cellStyle name="Normálna 2 4 8 2 2 9" xfId="38233"/>
    <cellStyle name="Normálna 2 4 8 2 3" xfId="14527"/>
    <cellStyle name="Normálna 2 4 8 2 3 2" xfId="14528"/>
    <cellStyle name="Normálna 2 4 8 2 3 2 2" xfId="14529"/>
    <cellStyle name="Normálna 2 4 8 2 3 2 2 2" xfId="14530"/>
    <cellStyle name="Normálna 2 4 8 2 3 2 2 2 2" xfId="14531"/>
    <cellStyle name="Normálna 2 4 8 2 3 2 2 2 2 2" xfId="38297"/>
    <cellStyle name="Normálna 2 4 8 2 3 2 2 2 3" xfId="14532"/>
    <cellStyle name="Normálna 2 4 8 2 3 2 2 2 3 2" xfId="38298"/>
    <cellStyle name="Normálna 2 4 8 2 3 2 2 2 4" xfId="38296"/>
    <cellStyle name="Normálna 2 4 8 2 3 2 2 3" xfId="14533"/>
    <cellStyle name="Normálna 2 4 8 2 3 2 2 3 2" xfId="38299"/>
    <cellStyle name="Normálna 2 4 8 2 3 2 2 4" xfId="14534"/>
    <cellStyle name="Normálna 2 4 8 2 3 2 2 4 2" xfId="38300"/>
    <cellStyle name="Normálna 2 4 8 2 3 2 2 5" xfId="38295"/>
    <cellStyle name="Normálna 2 4 8 2 3 2 3" xfId="14535"/>
    <cellStyle name="Normálna 2 4 8 2 3 2 3 2" xfId="14536"/>
    <cellStyle name="Normálna 2 4 8 2 3 2 3 2 2" xfId="38302"/>
    <cellStyle name="Normálna 2 4 8 2 3 2 3 3" xfId="14537"/>
    <cellStyle name="Normálna 2 4 8 2 3 2 3 3 2" xfId="38303"/>
    <cellStyle name="Normálna 2 4 8 2 3 2 3 4" xfId="38301"/>
    <cellStyle name="Normálna 2 4 8 2 3 2 4" xfId="14538"/>
    <cellStyle name="Normálna 2 4 8 2 3 2 4 2" xfId="38304"/>
    <cellStyle name="Normálna 2 4 8 2 3 2 5" xfId="14539"/>
    <cellStyle name="Normálna 2 4 8 2 3 2 5 2" xfId="38305"/>
    <cellStyle name="Normálna 2 4 8 2 3 2 6" xfId="38294"/>
    <cellStyle name="Normálna 2 4 8 2 3 3" xfId="14540"/>
    <cellStyle name="Normálna 2 4 8 2 3 3 2" xfId="14541"/>
    <cellStyle name="Normálna 2 4 8 2 3 3 2 2" xfId="14542"/>
    <cellStyle name="Normálna 2 4 8 2 3 3 2 2 2" xfId="38308"/>
    <cellStyle name="Normálna 2 4 8 2 3 3 2 3" xfId="14543"/>
    <cellStyle name="Normálna 2 4 8 2 3 3 2 3 2" xfId="38309"/>
    <cellStyle name="Normálna 2 4 8 2 3 3 2 4" xfId="38307"/>
    <cellStyle name="Normálna 2 4 8 2 3 3 3" xfId="14544"/>
    <cellStyle name="Normálna 2 4 8 2 3 3 3 2" xfId="38310"/>
    <cellStyle name="Normálna 2 4 8 2 3 3 4" xfId="14545"/>
    <cellStyle name="Normálna 2 4 8 2 3 3 4 2" xfId="38311"/>
    <cellStyle name="Normálna 2 4 8 2 3 3 5" xfId="38306"/>
    <cellStyle name="Normálna 2 4 8 2 3 4" xfId="14546"/>
    <cellStyle name="Normálna 2 4 8 2 3 4 2" xfId="14547"/>
    <cellStyle name="Normálna 2 4 8 2 3 4 2 2" xfId="14548"/>
    <cellStyle name="Normálna 2 4 8 2 3 4 2 2 2" xfId="38314"/>
    <cellStyle name="Normálna 2 4 8 2 3 4 2 3" xfId="14549"/>
    <cellStyle name="Normálna 2 4 8 2 3 4 2 3 2" xfId="38315"/>
    <cellStyle name="Normálna 2 4 8 2 3 4 2 4" xfId="38313"/>
    <cellStyle name="Normálna 2 4 8 2 3 4 3" xfId="14550"/>
    <cellStyle name="Normálna 2 4 8 2 3 4 3 2" xfId="38316"/>
    <cellStyle name="Normálna 2 4 8 2 3 4 4" xfId="14551"/>
    <cellStyle name="Normálna 2 4 8 2 3 4 4 2" xfId="38317"/>
    <cellStyle name="Normálna 2 4 8 2 3 4 5" xfId="38312"/>
    <cellStyle name="Normálna 2 4 8 2 3 5" xfId="14552"/>
    <cellStyle name="Normálna 2 4 8 2 3 5 2" xfId="14553"/>
    <cellStyle name="Normálna 2 4 8 2 3 5 2 2" xfId="38319"/>
    <cellStyle name="Normálna 2 4 8 2 3 5 3" xfId="14554"/>
    <cellStyle name="Normálna 2 4 8 2 3 5 3 2" xfId="38320"/>
    <cellStyle name="Normálna 2 4 8 2 3 5 4" xfId="38318"/>
    <cellStyle name="Normálna 2 4 8 2 3 6" xfId="14555"/>
    <cellStyle name="Normálna 2 4 8 2 3 6 2" xfId="38321"/>
    <cellStyle name="Normálna 2 4 8 2 3 7" xfId="14556"/>
    <cellStyle name="Normálna 2 4 8 2 3 7 2" xfId="38322"/>
    <cellStyle name="Normálna 2 4 8 2 3 8" xfId="38293"/>
    <cellStyle name="Normálna 2 4 8 2 4" xfId="14557"/>
    <cellStyle name="Normálna 2 4 8 2 4 2" xfId="14558"/>
    <cellStyle name="Normálna 2 4 8 2 4 2 2" xfId="14559"/>
    <cellStyle name="Normálna 2 4 8 2 4 2 2 2" xfId="14560"/>
    <cellStyle name="Normálna 2 4 8 2 4 2 2 2 2" xfId="38326"/>
    <cellStyle name="Normálna 2 4 8 2 4 2 2 3" xfId="14561"/>
    <cellStyle name="Normálna 2 4 8 2 4 2 2 3 2" xfId="38327"/>
    <cellStyle name="Normálna 2 4 8 2 4 2 2 4" xfId="38325"/>
    <cellStyle name="Normálna 2 4 8 2 4 2 3" xfId="14562"/>
    <cellStyle name="Normálna 2 4 8 2 4 2 3 2" xfId="38328"/>
    <cellStyle name="Normálna 2 4 8 2 4 2 4" xfId="14563"/>
    <cellStyle name="Normálna 2 4 8 2 4 2 4 2" xfId="38329"/>
    <cellStyle name="Normálna 2 4 8 2 4 2 5" xfId="38324"/>
    <cellStyle name="Normálna 2 4 8 2 4 3" xfId="14564"/>
    <cellStyle name="Normálna 2 4 8 2 4 3 2" xfId="14565"/>
    <cellStyle name="Normálna 2 4 8 2 4 3 2 2" xfId="38331"/>
    <cellStyle name="Normálna 2 4 8 2 4 3 3" xfId="14566"/>
    <cellStyle name="Normálna 2 4 8 2 4 3 3 2" xfId="38332"/>
    <cellStyle name="Normálna 2 4 8 2 4 3 4" xfId="38330"/>
    <cellStyle name="Normálna 2 4 8 2 4 4" xfId="14567"/>
    <cellStyle name="Normálna 2 4 8 2 4 4 2" xfId="38333"/>
    <cellStyle name="Normálna 2 4 8 2 4 5" xfId="14568"/>
    <cellStyle name="Normálna 2 4 8 2 4 5 2" xfId="38334"/>
    <cellStyle name="Normálna 2 4 8 2 4 6" xfId="38323"/>
    <cellStyle name="Normálna 2 4 8 2 5" xfId="14569"/>
    <cellStyle name="Normálna 2 4 8 2 5 2" xfId="14570"/>
    <cellStyle name="Normálna 2 4 8 2 5 2 2" xfId="14571"/>
    <cellStyle name="Normálna 2 4 8 2 5 2 2 2" xfId="38337"/>
    <cellStyle name="Normálna 2 4 8 2 5 2 3" xfId="14572"/>
    <cellStyle name="Normálna 2 4 8 2 5 2 3 2" xfId="38338"/>
    <cellStyle name="Normálna 2 4 8 2 5 2 4" xfId="38336"/>
    <cellStyle name="Normálna 2 4 8 2 5 3" xfId="14573"/>
    <cellStyle name="Normálna 2 4 8 2 5 3 2" xfId="38339"/>
    <cellStyle name="Normálna 2 4 8 2 5 4" xfId="14574"/>
    <cellStyle name="Normálna 2 4 8 2 5 4 2" xfId="38340"/>
    <cellStyle name="Normálna 2 4 8 2 5 5" xfId="38335"/>
    <cellStyle name="Normálna 2 4 8 2 6" xfId="14575"/>
    <cellStyle name="Normálna 2 4 8 2 6 2" xfId="14576"/>
    <cellStyle name="Normálna 2 4 8 2 6 2 2" xfId="14577"/>
    <cellStyle name="Normálna 2 4 8 2 6 2 2 2" xfId="38343"/>
    <cellStyle name="Normálna 2 4 8 2 6 2 3" xfId="14578"/>
    <cellStyle name="Normálna 2 4 8 2 6 2 3 2" xfId="38344"/>
    <cellStyle name="Normálna 2 4 8 2 6 2 4" xfId="38342"/>
    <cellStyle name="Normálna 2 4 8 2 6 3" xfId="14579"/>
    <cellStyle name="Normálna 2 4 8 2 6 3 2" xfId="38345"/>
    <cellStyle name="Normálna 2 4 8 2 6 4" xfId="14580"/>
    <cellStyle name="Normálna 2 4 8 2 6 4 2" xfId="38346"/>
    <cellStyle name="Normálna 2 4 8 2 6 5" xfId="38341"/>
    <cellStyle name="Normálna 2 4 8 2 7" xfId="14581"/>
    <cellStyle name="Normálna 2 4 8 2 7 2" xfId="14582"/>
    <cellStyle name="Normálna 2 4 8 2 7 2 2" xfId="38348"/>
    <cellStyle name="Normálna 2 4 8 2 7 3" xfId="14583"/>
    <cellStyle name="Normálna 2 4 8 2 7 3 2" xfId="38349"/>
    <cellStyle name="Normálna 2 4 8 2 7 4" xfId="38347"/>
    <cellStyle name="Normálna 2 4 8 2 8" xfId="14584"/>
    <cellStyle name="Normálna 2 4 8 2 8 2" xfId="38350"/>
    <cellStyle name="Normálna 2 4 8 2 9" xfId="14585"/>
    <cellStyle name="Normálna 2 4 8 2 9 2" xfId="38351"/>
    <cellStyle name="Normálna 2 4 8 3" xfId="14586"/>
    <cellStyle name="Normálna 2 4 8 3 2" xfId="14587"/>
    <cellStyle name="Normálna 2 4 8 3 2 2" xfId="14588"/>
    <cellStyle name="Normálna 2 4 8 3 2 2 2" xfId="14589"/>
    <cellStyle name="Normálna 2 4 8 3 2 2 2 2" xfId="14590"/>
    <cellStyle name="Normálna 2 4 8 3 2 2 2 2 2" xfId="14591"/>
    <cellStyle name="Normálna 2 4 8 3 2 2 2 2 2 2" xfId="38357"/>
    <cellStyle name="Normálna 2 4 8 3 2 2 2 2 3" xfId="14592"/>
    <cellStyle name="Normálna 2 4 8 3 2 2 2 2 3 2" xfId="38358"/>
    <cellStyle name="Normálna 2 4 8 3 2 2 2 2 4" xfId="38356"/>
    <cellStyle name="Normálna 2 4 8 3 2 2 2 3" xfId="14593"/>
    <cellStyle name="Normálna 2 4 8 3 2 2 2 3 2" xfId="38359"/>
    <cellStyle name="Normálna 2 4 8 3 2 2 2 4" xfId="14594"/>
    <cellStyle name="Normálna 2 4 8 3 2 2 2 4 2" xfId="38360"/>
    <cellStyle name="Normálna 2 4 8 3 2 2 2 5" xfId="38355"/>
    <cellStyle name="Normálna 2 4 8 3 2 2 3" xfId="14595"/>
    <cellStyle name="Normálna 2 4 8 3 2 2 3 2" xfId="14596"/>
    <cellStyle name="Normálna 2 4 8 3 2 2 3 2 2" xfId="38362"/>
    <cellStyle name="Normálna 2 4 8 3 2 2 3 3" xfId="14597"/>
    <cellStyle name="Normálna 2 4 8 3 2 2 3 3 2" xfId="38363"/>
    <cellStyle name="Normálna 2 4 8 3 2 2 3 4" xfId="38361"/>
    <cellStyle name="Normálna 2 4 8 3 2 2 4" xfId="14598"/>
    <cellStyle name="Normálna 2 4 8 3 2 2 4 2" xfId="38364"/>
    <cellStyle name="Normálna 2 4 8 3 2 2 5" xfId="14599"/>
    <cellStyle name="Normálna 2 4 8 3 2 2 5 2" xfId="38365"/>
    <cellStyle name="Normálna 2 4 8 3 2 2 6" xfId="38354"/>
    <cellStyle name="Normálna 2 4 8 3 2 3" xfId="14600"/>
    <cellStyle name="Normálna 2 4 8 3 2 3 2" xfId="14601"/>
    <cellStyle name="Normálna 2 4 8 3 2 3 2 2" xfId="14602"/>
    <cellStyle name="Normálna 2 4 8 3 2 3 2 2 2" xfId="38368"/>
    <cellStyle name="Normálna 2 4 8 3 2 3 2 3" xfId="14603"/>
    <cellStyle name="Normálna 2 4 8 3 2 3 2 3 2" xfId="38369"/>
    <cellStyle name="Normálna 2 4 8 3 2 3 2 4" xfId="38367"/>
    <cellStyle name="Normálna 2 4 8 3 2 3 3" xfId="14604"/>
    <cellStyle name="Normálna 2 4 8 3 2 3 3 2" xfId="38370"/>
    <cellStyle name="Normálna 2 4 8 3 2 3 4" xfId="14605"/>
    <cellStyle name="Normálna 2 4 8 3 2 3 4 2" xfId="38371"/>
    <cellStyle name="Normálna 2 4 8 3 2 3 5" xfId="38366"/>
    <cellStyle name="Normálna 2 4 8 3 2 4" xfId="14606"/>
    <cellStyle name="Normálna 2 4 8 3 2 4 2" xfId="14607"/>
    <cellStyle name="Normálna 2 4 8 3 2 4 2 2" xfId="14608"/>
    <cellStyle name="Normálna 2 4 8 3 2 4 2 2 2" xfId="38374"/>
    <cellStyle name="Normálna 2 4 8 3 2 4 2 3" xfId="14609"/>
    <cellStyle name="Normálna 2 4 8 3 2 4 2 3 2" xfId="38375"/>
    <cellStyle name="Normálna 2 4 8 3 2 4 2 4" xfId="38373"/>
    <cellStyle name="Normálna 2 4 8 3 2 4 3" xfId="14610"/>
    <cellStyle name="Normálna 2 4 8 3 2 4 3 2" xfId="38376"/>
    <cellStyle name="Normálna 2 4 8 3 2 4 4" xfId="14611"/>
    <cellStyle name="Normálna 2 4 8 3 2 4 4 2" xfId="38377"/>
    <cellStyle name="Normálna 2 4 8 3 2 4 5" xfId="38372"/>
    <cellStyle name="Normálna 2 4 8 3 2 5" xfId="14612"/>
    <cellStyle name="Normálna 2 4 8 3 2 5 2" xfId="14613"/>
    <cellStyle name="Normálna 2 4 8 3 2 5 2 2" xfId="38379"/>
    <cellStyle name="Normálna 2 4 8 3 2 5 3" xfId="14614"/>
    <cellStyle name="Normálna 2 4 8 3 2 5 3 2" xfId="38380"/>
    <cellStyle name="Normálna 2 4 8 3 2 5 4" xfId="38378"/>
    <cellStyle name="Normálna 2 4 8 3 2 6" xfId="14615"/>
    <cellStyle name="Normálna 2 4 8 3 2 6 2" xfId="38381"/>
    <cellStyle name="Normálna 2 4 8 3 2 7" xfId="14616"/>
    <cellStyle name="Normálna 2 4 8 3 2 7 2" xfId="38382"/>
    <cellStyle name="Normálna 2 4 8 3 2 8" xfId="38353"/>
    <cellStyle name="Normálna 2 4 8 3 3" xfId="14617"/>
    <cellStyle name="Normálna 2 4 8 3 3 2" xfId="14618"/>
    <cellStyle name="Normálna 2 4 8 3 3 2 2" xfId="14619"/>
    <cellStyle name="Normálna 2 4 8 3 3 2 2 2" xfId="14620"/>
    <cellStyle name="Normálna 2 4 8 3 3 2 2 2 2" xfId="38386"/>
    <cellStyle name="Normálna 2 4 8 3 3 2 2 3" xfId="14621"/>
    <cellStyle name="Normálna 2 4 8 3 3 2 2 3 2" xfId="38387"/>
    <cellStyle name="Normálna 2 4 8 3 3 2 2 4" xfId="38385"/>
    <cellStyle name="Normálna 2 4 8 3 3 2 3" xfId="14622"/>
    <cellStyle name="Normálna 2 4 8 3 3 2 3 2" xfId="38388"/>
    <cellStyle name="Normálna 2 4 8 3 3 2 4" xfId="14623"/>
    <cellStyle name="Normálna 2 4 8 3 3 2 4 2" xfId="38389"/>
    <cellStyle name="Normálna 2 4 8 3 3 2 5" xfId="38384"/>
    <cellStyle name="Normálna 2 4 8 3 3 3" xfId="14624"/>
    <cellStyle name="Normálna 2 4 8 3 3 3 2" xfId="14625"/>
    <cellStyle name="Normálna 2 4 8 3 3 3 2 2" xfId="38391"/>
    <cellStyle name="Normálna 2 4 8 3 3 3 3" xfId="14626"/>
    <cellStyle name="Normálna 2 4 8 3 3 3 3 2" xfId="38392"/>
    <cellStyle name="Normálna 2 4 8 3 3 3 4" xfId="38390"/>
    <cellStyle name="Normálna 2 4 8 3 3 4" xfId="14627"/>
    <cellStyle name="Normálna 2 4 8 3 3 4 2" xfId="38393"/>
    <cellStyle name="Normálna 2 4 8 3 3 5" xfId="14628"/>
    <cellStyle name="Normálna 2 4 8 3 3 5 2" xfId="38394"/>
    <cellStyle name="Normálna 2 4 8 3 3 6" xfId="38383"/>
    <cellStyle name="Normálna 2 4 8 3 4" xfId="14629"/>
    <cellStyle name="Normálna 2 4 8 3 4 2" xfId="14630"/>
    <cellStyle name="Normálna 2 4 8 3 4 2 2" xfId="14631"/>
    <cellStyle name="Normálna 2 4 8 3 4 2 2 2" xfId="38397"/>
    <cellStyle name="Normálna 2 4 8 3 4 2 3" xfId="14632"/>
    <cellStyle name="Normálna 2 4 8 3 4 2 3 2" xfId="38398"/>
    <cellStyle name="Normálna 2 4 8 3 4 2 4" xfId="38396"/>
    <cellStyle name="Normálna 2 4 8 3 4 3" xfId="14633"/>
    <cellStyle name="Normálna 2 4 8 3 4 3 2" xfId="38399"/>
    <cellStyle name="Normálna 2 4 8 3 4 4" xfId="14634"/>
    <cellStyle name="Normálna 2 4 8 3 4 4 2" xfId="38400"/>
    <cellStyle name="Normálna 2 4 8 3 4 5" xfId="38395"/>
    <cellStyle name="Normálna 2 4 8 3 5" xfId="14635"/>
    <cellStyle name="Normálna 2 4 8 3 5 2" xfId="14636"/>
    <cellStyle name="Normálna 2 4 8 3 5 2 2" xfId="14637"/>
    <cellStyle name="Normálna 2 4 8 3 5 2 2 2" xfId="38403"/>
    <cellStyle name="Normálna 2 4 8 3 5 2 3" xfId="14638"/>
    <cellStyle name="Normálna 2 4 8 3 5 2 3 2" xfId="38404"/>
    <cellStyle name="Normálna 2 4 8 3 5 2 4" xfId="38402"/>
    <cellStyle name="Normálna 2 4 8 3 5 3" xfId="14639"/>
    <cellStyle name="Normálna 2 4 8 3 5 3 2" xfId="38405"/>
    <cellStyle name="Normálna 2 4 8 3 5 4" xfId="14640"/>
    <cellStyle name="Normálna 2 4 8 3 5 4 2" xfId="38406"/>
    <cellStyle name="Normálna 2 4 8 3 5 5" xfId="38401"/>
    <cellStyle name="Normálna 2 4 8 3 6" xfId="14641"/>
    <cellStyle name="Normálna 2 4 8 3 6 2" xfId="14642"/>
    <cellStyle name="Normálna 2 4 8 3 6 2 2" xfId="38408"/>
    <cellStyle name="Normálna 2 4 8 3 6 3" xfId="14643"/>
    <cellStyle name="Normálna 2 4 8 3 6 3 2" xfId="38409"/>
    <cellStyle name="Normálna 2 4 8 3 6 4" xfId="38407"/>
    <cellStyle name="Normálna 2 4 8 3 7" xfId="14644"/>
    <cellStyle name="Normálna 2 4 8 3 7 2" xfId="38410"/>
    <cellStyle name="Normálna 2 4 8 3 8" xfId="14645"/>
    <cellStyle name="Normálna 2 4 8 3 8 2" xfId="38411"/>
    <cellStyle name="Normálna 2 4 8 3 9" xfId="38352"/>
    <cellStyle name="Normálna 2 4 8 4" xfId="14646"/>
    <cellStyle name="Normálna 2 4 8 4 2" xfId="14647"/>
    <cellStyle name="Normálna 2 4 8 4 2 2" xfId="14648"/>
    <cellStyle name="Normálna 2 4 8 4 2 2 2" xfId="14649"/>
    <cellStyle name="Normálna 2 4 8 4 2 2 2 2" xfId="14650"/>
    <cellStyle name="Normálna 2 4 8 4 2 2 2 2 2" xfId="38416"/>
    <cellStyle name="Normálna 2 4 8 4 2 2 2 3" xfId="14651"/>
    <cellStyle name="Normálna 2 4 8 4 2 2 2 3 2" xfId="38417"/>
    <cellStyle name="Normálna 2 4 8 4 2 2 2 4" xfId="38415"/>
    <cellStyle name="Normálna 2 4 8 4 2 2 3" xfId="14652"/>
    <cellStyle name="Normálna 2 4 8 4 2 2 3 2" xfId="38418"/>
    <cellStyle name="Normálna 2 4 8 4 2 2 4" xfId="14653"/>
    <cellStyle name="Normálna 2 4 8 4 2 2 4 2" xfId="38419"/>
    <cellStyle name="Normálna 2 4 8 4 2 2 5" xfId="38414"/>
    <cellStyle name="Normálna 2 4 8 4 2 3" xfId="14654"/>
    <cellStyle name="Normálna 2 4 8 4 2 3 2" xfId="14655"/>
    <cellStyle name="Normálna 2 4 8 4 2 3 2 2" xfId="38421"/>
    <cellStyle name="Normálna 2 4 8 4 2 3 3" xfId="14656"/>
    <cellStyle name="Normálna 2 4 8 4 2 3 3 2" xfId="38422"/>
    <cellStyle name="Normálna 2 4 8 4 2 3 4" xfId="38420"/>
    <cellStyle name="Normálna 2 4 8 4 2 4" xfId="14657"/>
    <cellStyle name="Normálna 2 4 8 4 2 4 2" xfId="38423"/>
    <cellStyle name="Normálna 2 4 8 4 2 5" xfId="14658"/>
    <cellStyle name="Normálna 2 4 8 4 2 5 2" xfId="38424"/>
    <cellStyle name="Normálna 2 4 8 4 2 6" xfId="38413"/>
    <cellStyle name="Normálna 2 4 8 4 3" xfId="14659"/>
    <cellStyle name="Normálna 2 4 8 4 3 2" xfId="14660"/>
    <cellStyle name="Normálna 2 4 8 4 3 2 2" xfId="14661"/>
    <cellStyle name="Normálna 2 4 8 4 3 2 2 2" xfId="38427"/>
    <cellStyle name="Normálna 2 4 8 4 3 2 3" xfId="14662"/>
    <cellStyle name="Normálna 2 4 8 4 3 2 3 2" xfId="38428"/>
    <cellStyle name="Normálna 2 4 8 4 3 2 4" xfId="38426"/>
    <cellStyle name="Normálna 2 4 8 4 3 3" xfId="14663"/>
    <cellStyle name="Normálna 2 4 8 4 3 3 2" xfId="38429"/>
    <cellStyle name="Normálna 2 4 8 4 3 4" xfId="14664"/>
    <cellStyle name="Normálna 2 4 8 4 3 4 2" xfId="38430"/>
    <cellStyle name="Normálna 2 4 8 4 3 5" xfId="38425"/>
    <cellStyle name="Normálna 2 4 8 4 4" xfId="14665"/>
    <cellStyle name="Normálna 2 4 8 4 4 2" xfId="14666"/>
    <cellStyle name="Normálna 2 4 8 4 4 2 2" xfId="14667"/>
    <cellStyle name="Normálna 2 4 8 4 4 2 2 2" xfId="38433"/>
    <cellStyle name="Normálna 2 4 8 4 4 2 3" xfId="14668"/>
    <cellStyle name="Normálna 2 4 8 4 4 2 3 2" xfId="38434"/>
    <cellStyle name="Normálna 2 4 8 4 4 2 4" xfId="38432"/>
    <cellStyle name="Normálna 2 4 8 4 4 3" xfId="14669"/>
    <cellStyle name="Normálna 2 4 8 4 4 3 2" xfId="38435"/>
    <cellStyle name="Normálna 2 4 8 4 4 4" xfId="14670"/>
    <cellStyle name="Normálna 2 4 8 4 4 4 2" xfId="38436"/>
    <cellStyle name="Normálna 2 4 8 4 4 5" xfId="38431"/>
    <cellStyle name="Normálna 2 4 8 4 5" xfId="14671"/>
    <cellStyle name="Normálna 2 4 8 4 5 2" xfId="14672"/>
    <cellStyle name="Normálna 2 4 8 4 5 2 2" xfId="38438"/>
    <cellStyle name="Normálna 2 4 8 4 5 3" xfId="14673"/>
    <cellStyle name="Normálna 2 4 8 4 5 3 2" xfId="38439"/>
    <cellStyle name="Normálna 2 4 8 4 5 4" xfId="38437"/>
    <cellStyle name="Normálna 2 4 8 4 6" xfId="14674"/>
    <cellStyle name="Normálna 2 4 8 4 6 2" xfId="38440"/>
    <cellStyle name="Normálna 2 4 8 4 7" xfId="14675"/>
    <cellStyle name="Normálna 2 4 8 4 7 2" xfId="38441"/>
    <cellStyle name="Normálna 2 4 8 4 8" xfId="38412"/>
    <cellStyle name="Normálna 2 4 8 5" xfId="14676"/>
    <cellStyle name="Normálna 2 4 8 5 2" xfId="14677"/>
    <cellStyle name="Normálna 2 4 8 5 2 2" xfId="14678"/>
    <cellStyle name="Normálna 2 4 8 5 2 2 2" xfId="14679"/>
    <cellStyle name="Normálna 2 4 8 5 2 2 2 2" xfId="38445"/>
    <cellStyle name="Normálna 2 4 8 5 2 2 3" xfId="14680"/>
    <cellStyle name="Normálna 2 4 8 5 2 2 3 2" xfId="38446"/>
    <cellStyle name="Normálna 2 4 8 5 2 2 4" xfId="38444"/>
    <cellStyle name="Normálna 2 4 8 5 2 3" xfId="14681"/>
    <cellStyle name="Normálna 2 4 8 5 2 3 2" xfId="38447"/>
    <cellStyle name="Normálna 2 4 8 5 2 4" xfId="14682"/>
    <cellStyle name="Normálna 2 4 8 5 2 4 2" xfId="38448"/>
    <cellStyle name="Normálna 2 4 8 5 2 5" xfId="38443"/>
    <cellStyle name="Normálna 2 4 8 5 3" xfId="14683"/>
    <cellStyle name="Normálna 2 4 8 5 3 2" xfId="14684"/>
    <cellStyle name="Normálna 2 4 8 5 3 2 2" xfId="38450"/>
    <cellStyle name="Normálna 2 4 8 5 3 3" xfId="14685"/>
    <cellStyle name="Normálna 2 4 8 5 3 3 2" xfId="38451"/>
    <cellStyle name="Normálna 2 4 8 5 3 4" xfId="38449"/>
    <cellStyle name="Normálna 2 4 8 5 4" xfId="14686"/>
    <cellStyle name="Normálna 2 4 8 5 4 2" xfId="38452"/>
    <cellStyle name="Normálna 2 4 8 5 5" xfId="14687"/>
    <cellStyle name="Normálna 2 4 8 5 5 2" xfId="38453"/>
    <cellStyle name="Normálna 2 4 8 5 6" xfId="38442"/>
    <cellStyle name="Normálna 2 4 8 6" xfId="14688"/>
    <cellStyle name="Normálna 2 4 8 6 2" xfId="14689"/>
    <cellStyle name="Normálna 2 4 8 6 2 2" xfId="14690"/>
    <cellStyle name="Normálna 2 4 8 6 2 2 2" xfId="38456"/>
    <cellStyle name="Normálna 2 4 8 6 2 3" xfId="14691"/>
    <cellStyle name="Normálna 2 4 8 6 2 3 2" xfId="38457"/>
    <cellStyle name="Normálna 2 4 8 6 2 4" xfId="38455"/>
    <cellStyle name="Normálna 2 4 8 6 3" xfId="14692"/>
    <cellStyle name="Normálna 2 4 8 6 3 2" xfId="38458"/>
    <cellStyle name="Normálna 2 4 8 6 4" xfId="14693"/>
    <cellStyle name="Normálna 2 4 8 6 4 2" xfId="38459"/>
    <cellStyle name="Normálna 2 4 8 6 5" xfId="38454"/>
    <cellStyle name="Normálna 2 4 8 7" xfId="14694"/>
    <cellStyle name="Normálna 2 4 8 7 2" xfId="14695"/>
    <cellStyle name="Normálna 2 4 8 7 2 2" xfId="14696"/>
    <cellStyle name="Normálna 2 4 8 7 2 2 2" xfId="38462"/>
    <cellStyle name="Normálna 2 4 8 7 2 3" xfId="14697"/>
    <cellStyle name="Normálna 2 4 8 7 2 3 2" xfId="38463"/>
    <cellStyle name="Normálna 2 4 8 7 2 4" xfId="38461"/>
    <cellStyle name="Normálna 2 4 8 7 3" xfId="14698"/>
    <cellStyle name="Normálna 2 4 8 7 3 2" xfId="38464"/>
    <cellStyle name="Normálna 2 4 8 7 4" xfId="14699"/>
    <cellStyle name="Normálna 2 4 8 7 4 2" xfId="38465"/>
    <cellStyle name="Normálna 2 4 8 7 5" xfId="38460"/>
    <cellStyle name="Normálna 2 4 8 8" xfId="14700"/>
    <cellStyle name="Normálna 2 4 8 8 2" xfId="14701"/>
    <cellStyle name="Normálna 2 4 8 8 2 2" xfId="38467"/>
    <cellStyle name="Normálna 2 4 8 8 3" xfId="14702"/>
    <cellStyle name="Normálna 2 4 8 8 3 2" xfId="38468"/>
    <cellStyle name="Normálna 2 4 8 8 4" xfId="38466"/>
    <cellStyle name="Normálna 2 4 8 9" xfId="14703"/>
    <cellStyle name="Normálna 2 4 8 9 2" xfId="38469"/>
    <cellStyle name="Normálna 2 4 9" xfId="14704"/>
    <cellStyle name="Normálna 2 4 9 10" xfId="38470"/>
    <cellStyle name="Normálna 2 4 9 2" xfId="14705"/>
    <cellStyle name="Normálna 2 4 9 2 2" xfId="14706"/>
    <cellStyle name="Normálna 2 4 9 2 2 2" xfId="14707"/>
    <cellStyle name="Normálna 2 4 9 2 2 2 2" xfId="14708"/>
    <cellStyle name="Normálna 2 4 9 2 2 2 2 2" xfId="14709"/>
    <cellStyle name="Normálna 2 4 9 2 2 2 2 2 2" xfId="14710"/>
    <cellStyle name="Normálna 2 4 9 2 2 2 2 2 2 2" xfId="38476"/>
    <cellStyle name="Normálna 2 4 9 2 2 2 2 2 3" xfId="14711"/>
    <cellStyle name="Normálna 2 4 9 2 2 2 2 2 3 2" xfId="38477"/>
    <cellStyle name="Normálna 2 4 9 2 2 2 2 2 4" xfId="38475"/>
    <cellStyle name="Normálna 2 4 9 2 2 2 2 3" xfId="14712"/>
    <cellStyle name="Normálna 2 4 9 2 2 2 2 3 2" xfId="38478"/>
    <cellStyle name="Normálna 2 4 9 2 2 2 2 4" xfId="14713"/>
    <cellStyle name="Normálna 2 4 9 2 2 2 2 4 2" xfId="38479"/>
    <cellStyle name="Normálna 2 4 9 2 2 2 2 5" xfId="38474"/>
    <cellStyle name="Normálna 2 4 9 2 2 2 3" xfId="14714"/>
    <cellStyle name="Normálna 2 4 9 2 2 2 3 2" xfId="14715"/>
    <cellStyle name="Normálna 2 4 9 2 2 2 3 2 2" xfId="38481"/>
    <cellStyle name="Normálna 2 4 9 2 2 2 3 3" xfId="14716"/>
    <cellStyle name="Normálna 2 4 9 2 2 2 3 3 2" xfId="38482"/>
    <cellStyle name="Normálna 2 4 9 2 2 2 3 4" xfId="38480"/>
    <cellStyle name="Normálna 2 4 9 2 2 2 4" xfId="14717"/>
    <cellStyle name="Normálna 2 4 9 2 2 2 4 2" xfId="38483"/>
    <cellStyle name="Normálna 2 4 9 2 2 2 5" xfId="14718"/>
    <cellStyle name="Normálna 2 4 9 2 2 2 5 2" xfId="38484"/>
    <cellStyle name="Normálna 2 4 9 2 2 2 6" xfId="38473"/>
    <cellStyle name="Normálna 2 4 9 2 2 3" xfId="14719"/>
    <cellStyle name="Normálna 2 4 9 2 2 3 2" xfId="14720"/>
    <cellStyle name="Normálna 2 4 9 2 2 3 2 2" xfId="14721"/>
    <cellStyle name="Normálna 2 4 9 2 2 3 2 2 2" xfId="38487"/>
    <cellStyle name="Normálna 2 4 9 2 2 3 2 3" xfId="14722"/>
    <cellStyle name="Normálna 2 4 9 2 2 3 2 3 2" xfId="38488"/>
    <cellStyle name="Normálna 2 4 9 2 2 3 2 4" xfId="38486"/>
    <cellStyle name="Normálna 2 4 9 2 2 3 3" xfId="14723"/>
    <cellStyle name="Normálna 2 4 9 2 2 3 3 2" xfId="38489"/>
    <cellStyle name="Normálna 2 4 9 2 2 3 4" xfId="14724"/>
    <cellStyle name="Normálna 2 4 9 2 2 3 4 2" xfId="38490"/>
    <cellStyle name="Normálna 2 4 9 2 2 3 5" xfId="38485"/>
    <cellStyle name="Normálna 2 4 9 2 2 4" xfId="14725"/>
    <cellStyle name="Normálna 2 4 9 2 2 4 2" xfId="14726"/>
    <cellStyle name="Normálna 2 4 9 2 2 4 2 2" xfId="14727"/>
    <cellStyle name="Normálna 2 4 9 2 2 4 2 2 2" xfId="38493"/>
    <cellStyle name="Normálna 2 4 9 2 2 4 2 3" xfId="14728"/>
    <cellStyle name="Normálna 2 4 9 2 2 4 2 3 2" xfId="38494"/>
    <cellStyle name="Normálna 2 4 9 2 2 4 2 4" xfId="38492"/>
    <cellStyle name="Normálna 2 4 9 2 2 4 3" xfId="14729"/>
    <cellStyle name="Normálna 2 4 9 2 2 4 3 2" xfId="38495"/>
    <cellStyle name="Normálna 2 4 9 2 2 4 4" xfId="14730"/>
    <cellStyle name="Normálna 2 4 9 2 2 4 4 2" xfId="38496"/>
    <cellStyle name="Normálna 2 4 9 2 2 4 5" xfId="38491"/>
    <cellStyle name="Normálna 2 4 9 2 2 5" xfId="14731"/>
    <cellStyle name="Normálna 2 4 9 2 2 5 2" xfId="14732"/>
    <cellStyle name="Normálna 2 4 9 2 2 5 2 2" xfId="38498"/>
    <cellStyle name="Normálna 2 4 9 2 2 5 3" xfId="14733"/>
    <cellStyle name="Normálna 2 4 9 2 2 5 3 2" xfId="38499"/>
    <cellStyle name="Normálna 2 4 9 2 2 5 4" xfId="38497"/>
    <cellStyle name="Normálna 2 4 9 2 2 6" xfId="14734"/>
    <cellStyle name="Normálna 2 4 9 2 2 6 2" xfId="38500"/>
    <cellStyle name="Normálna 2 4 9 2 2 7" xfId="14735"/>
    <cellStyle name="Normálna 2 4 9 2 2 7 2" xfId="38501"/>
    <cellStyle name="Normálna 2 4 9 2 2 8" xfId="38472"/>
    <cellStyle name="Normálna 2 4 9 2 3" xfId="14736"/>
    <cellStyle name="Normálna 2 4 9 2 3 2" xfId="14737"/>
    <cellStyle name="Normálna 2 4 9 2 3 2 2" xfId="14738"/>
    <cellStyle name="Normálna 2 4 9 2 3 2 2 2" xfId="14739"/>
    <cellStyle name="Normálna 2 4 9 2 3 2 2 2 2" xfId="38505"/>
    <cellStyle name="Normálna 2 4 9 2 3 2 2 3" xfId="14740"/>
    <cellStyle name="Normálna 2 4 9 2 3 2 2 3 2" xfId="38506"/>
    <cellStyle name="Normálna 2 4 9 2 3 2 2 4" xfId="38504"/>
    <cellStyle name="Normálna 2 4 9 2 3 2 3" xfId="14741"/>
    <cellStyle name="Normálna 2 4 9 2 3 2 3 2" xfId="38507"/>
    <cellStyle name="Normálna 2 4 9 2 3 2 4" xfId="14742"/>
    <cellStyle name="Normálna 2 4 9 2 3 2 4 2" xfId="38508"/>
    <cellStyle name="Normálna 2 4 9 2 3 2 5" xfId="38503"/>
    <cellStyle name="Normálna 2 4 9 2 3 3" xfId="14743"/>
    <cellStyle name="Normálna 2 4 9 2 3 3 2" xfId="14744"/>
    <cellStyle name="Normálna 2 4 9 2 3 3 2 2" xfId="38510"/>
    <cellStyle name="Normálna 2 4 9 2 3 3 3" xfId="14745"/>
    <cellStyle name="Normálna 2 4 9 2 3 3 3 2" xfId="38511"/>
    <cellStyle name="Normálna 2 4 9 2 3 3 4" xfId="38509"/>
    <cellStyle name="Normálna 2 4 9 2 3 4" xfId="14746"/>
    <cellStyle name="Normálna 2 4 9 2 3 4 2" xfId="38512"/>
    <cellStyle name="Normálna 2 4 9 2 3 5" xfId="14747"/>
    <cellStyle name="Normálna 2 4 9 2 3 5 2" xfId="38513"/>
    <cellStyle name="Normálna 2 4 9 2 3 6" xfId="38502"/>
    <cellStyle name="Normálna 2 4 9 2 4" xfId="14748"/>
    <cellStyle name="Normálna 2 4 9 2 4 2" xfId="14749"/>
    <cellStyle name="Normálna 2 4 9 2 4 2 2" xfId="14750"/>
    <cellStyle name="Normálna 2 4 9 2 4 2 2 2" xfId="38516"/>
    <cellStyle name="Normálna 2 4 9 2 4 2 3" xfId="14751"/>
    <cellStyle name="Normálna 2 4 9 2 4 2 3 2" xfId="38517"/>
    <cellStyle name="Normálna 2 4 9 2 4 2 4" xfId="38515"/>
    <cellStyle name="Normálna 2 4 9 2 4 3" xfId="14752"/>
    <cellStyle name="Normálna 2 4 9 2 4 3 2" xfId="38518"/>
    <cellStyle name="Normálna 2 4 9 2 4 4" xfId="14753"/>
    <cellStyle name="Normálna 2 4 9 2 4 4 2" xfId="38519"/>
    <cellStyle name="Normálna 2 4 9 2 4 5" xfId="38514"/>
    <cellStyle name="Normálna 2 4 9 2 5" xfId="14754"/>
    <cellStyle name="Normálna 2 4 9 2 5 2" xfId="14755"/>
    <cellStyle name="Normálna 2 4 9 2 5 2 2" xfId="14756"/>
    <cellStyle name="Normálna 2 4 9 2 5 2 2 2" xfId="38522"/>
    <cellStyle name="Normálna 2 4 9 2 5 2 3" xfId="14757"/>
    <cellStyle name="Normálna 2 4 9 2 5 2 3 2" xfId="38523"/>
    <cellStyle name="Normálna 2 4 9 2 5 2 4" xfId="38521"/>
    <cellStyle name="Normálna 2 4 9 2 5 3" xfId="14758"/>
    <cellStyle name="Normálna 2 4 9 2 5 3 2" xfId="38524"/>
    <cellStyle name="Normálna 2 4 9 2 5 4" xfId="14759"/>
    <cellStyle name="Normálna 2 4 9 2 5 4 2" xfId="38525"/>
    <cellStyle name="Normálna 2 4 9 2 5 5" xfId="38520"/>
    <cellStyle name="Normálna 2 4 9 2 6" xfId="14760"/>
    <cellStyle name="Normálna 2 4 9 2 6 2" xfId="14761"/>
    <cellStyle name="Normálna 2 4 9 2 6 2 2" xfId="38527"/>
    <cellStyle name="Normálna 2 4 9 2 6 3" xfId="14762"/>
    <cellStyle name="Normálna 2 4 9 2 6 3 2" xfId="38528"/>
    <cellStyle name="Normálna 2 4 9 2 6 4" xfId="38526"/>
    <cellStyle name="Normálna 2 4 9 2 7" xfId="14763"/>
    <cellStyle name="Normálna 2 4 9 2 7 2" xfId="38529"/>
    <cellStyle name="Normálna 2 4 9 2 8" xfId="14764"/>
    <cellStyle name="Normálna 2 4 9 2 8 2" xfId="38530"/>
    <cellStyle name="Normálna 2 4 9 2 9" xfId="38471"/>
    <cellStyle name="Normálna 2 4 9 3" xfId="14765"/>
    <cellStyle name="Normálna 2 4 9 3 2" xfId="14766"/>
    <cellStyle name="Normálna 2 4 9 3 2 2" xfId="14767"/>
    <cellStyle name="Normálna 2 4 9 3 2 2 2" xfId="14768"/>
    <cellStyle name="Normálna 2 4 9 3 2 2 2 2" xfId="14769"/>
    <cellStyle name="Normálna 2 4 9 3 2 2 2 2 2" xfId="38535"/>
    <cellStyle name="Normálna 2 4 9 3 2 2 2 3" xfId="14770"/>
    <cellStyle name="Normálna 2 4 9 3 2 2 2 3 2" xfId="38536"/>
    <cellStyle name="Normálna 2 4 9 3 2 2 2 4" xfId="38534"/>
    <cellStyle name="Normálna 2 4 9 3 2 2 3" xfId="14771"/>
    <cellStyle name="Normálna 2 4 9 3 2 2 3 2" xfId="38537"/>
    <cellStyle name="Normálna 2 4 9 3 2 2 4" xfId="14772"/>
    <cellStyle name="Normálna 2 4 9 3 2 2 4 2" xfId="38538"/>
    <cellStyle name="Normálna 2 4 9 3 2 2 5" xfId="38533"/>
    <cellStyle name="Normálna 2 4 9 3 2 3" xfId="14773"/>
    <cellStyle name="Normálna 2 4 9 3 2 3 2" xfId="14774"/>
    <cellStyle name="Normálna 2 4 9 3 2 3 2 2" xfId="38540"/>
    <cellStyle name="Normálna 2 4 9 3 2 3 3" xfId="14775"/>
    <cellStyle name="Normálna 2 4 9 3 2 3 3 2" xfId="38541"/>
    <cellStyle name="Normálna 2 4 9 3 2 3 4" xfId="38539"/>
    <cellStyle name="Normálna 2 4 9 3 2 4" xfId="14776"/>
    <cellStyle name="Normálna 2 4 9 3 2 4 2" xfId="38542"/>
    <cellStyle name="Normálna 2 4 9 3 2 5" xfId="14777"/>
    <cellStyle name="Normálna 2 4 9 3 2 5 2" xfId="38543"/>
    <cellStyle name="Normálna 2 4 9 3 2 6" xfId="38532"/>
    <cellStyle name="Normálna 2 4 9 3 3" xfId="14778"/>
    <cellStyle name="Normálna 2 4 9 3 3 2" xfId="14779"/>
    <cellStyle name="Normálna 2 4 9 3 3 2 2" xfId="14780"/>
    <cellStyle name="Normálna 2 4 9 3 3 2 2 2" xfId="38546"/>
    <cellStyle name="Normálna 2 4 9 3 3 2 3" xfId="14781"/>
    <cellStyle name="Normálna 2 4 9 3 3 2 3 2" xfId="38547"/>
    <cellStyle name="Normálna 2 4 9 3 3 2 4" xfId="38545"/>
    <cellStyle name="Normálna 2 4 9 3 3 3" xfId="14782"/>
    <cellStyle name="Normálna 2 4 9 3 3 3 2" xfId="38548"/>
    <cellStyle name="Normálna 2 4 9 3 3 4" xfId="14783"/>
    <cellStyle name="Normálna 2 4 9 3 3 4 2" xfId="38549"/>
    <cellStyle name="Normálna 2 4 9 3 3 5" xfId="38544"/>
    <cellStyle name="Normálna 2 4 9 3 4" xfId="14784"/>
    <cellStyle name="Normálna 2 4 9 3 4 2" xfId="14785"/>
    <cellStyle name="Normálna 2 4 9 3 4 2 2" xfId="14786"/>
    <cellStyle name="Normálna 2 4 9 3 4 2 2 2" xfId="38552"/>
    <cellStyle name="Normálna 2 4 9 3 4 2 3" xfId="14787"/>
    <cellStyle name="Normálna 2 4 9 3 4 2 3 2" xfId="38553"/>
    <cellStyle name="Normálna 2 4 9 3 4 2 4" xfId="38551"/>
    <cellStyle name="Normálna 2 4 9 3 4 3" xfId="14788"/>
    <cellStyle name="Normálna 2 4 9 3 4 3 2" xfId="38554"/>
    <cellStyle name="Normálna 2 4 9 3 4 4" xfId="14789"/>
    <cellStyle name="Normálna 2 4 9 3 4 4 2" xfId="38555"/>
    <cellStyle name="Normálna 2 4 9 3 4 5" xfId="38550"/>
    <cellStyle name="Normálna 2 4 9 3 5" xfId="14790"/>
    <cellStyle name="Normálna 2 4 9 3 5 2" xfId="14791"/>
    <cellStyle name="Normálna 2 4 9 3 5 2 2" xfId="38557"/>
    <cellStyle name="Normálna 2 4 9 3 5 3" xfId="14792"/>
    <cellStyle name="Normálna 2 4 9 3 5 3 2" xfId="38558"/>
    <cellStyle name="Normálna 2 4 9 3 5 4" xfId="38556"/>
    <cellStyle name="Normálna 2 4 9 3 6" xfId="14793"/>
    <cellStyle name="Normálna 2 4 9 3 6 2" xfId="38559"/>
    <cellStyle name="Normálna 2 4 9 3 7" xfId="14794"/>
    <cellStyle name="Normálna 2 4 9 3 7 2" xfId="38560"/>
    <cellStyle name="Normálna 2 4 9 3 8" xfId="38531"/>
    <cellStyle name="Normálna 2 4 9 4" xfId="14795"/>
    <cellStyle name="Normálna 2 4 9 4 2" xfId="14796"/>
    <cellStyle name="Normálna 2 4 9 4 2 2" xfId="14797"/>
    <cellStyle name="Normálna 2 4 9 4 2 2 2" xfId="14798"/>
    <cellStyle name="Normálna 2 4 9 4 2 2 2 2" xfId="38564"/>
    <cellStyle name="Normálna 2 4 9 4 2 2 3" xfId="14799"/>
    <cellStyle name="Normálna 2 4 9 4 2 2 3 2" xfId="38565"/>
    <cellStyle name="Normálna 2 4 9 4 2 2 4" xfId="38563"/>
    <cellStyle name="Normálna 2 4 9 4 2 3" xfId="14800"/>
    <cellStyle name="Normálna 2 4 9 4 2 3 2" xfId="38566"/>
    <cellStyle name="Normálna 2 4 9 4 2 4" xfId="14801"/>
    <cellStyle name="Normálna 2 4 9 4 2 4 2" xfId="38567"/>
    <cellStyle name="Normálna 2 4 9 4 2 5" xfId="38562"/>
    <cellStyle name="Normálna 2 4 9 4 3" xfId="14802"/>
    <cellStyle name="Normálna 2 4 9 4 3 2" xfId="14803"/>
    <cellStyle name="Normálna 2 4 9 4 3 2 2" xfId="38569"/>
    <cellStyle name="Normálna 2 4 9 4 3 3" xfId="14804"/>
    <cellStyle name="Normálna 2 4 9 4 3 3 2" xfId="38570"/>
    <cellStyle name="Normálna 2 4 9 4 3 4" xfId="38568"/>
    <cellStyle name="Normálna 2 4 9 4 4" xfId="14805"/>
    <cellStyle name="Normálna 2 4 9 4 4 2" xfId="38571"/>
    <cellStyle name="Normálna 2 4 9 4 5" xfId="14806"/>
    <cellStyle name="Normálna 2 4 9 4 5 2" xfId="38572"/>
    <cellStyle name="Normálna 2 4 9 4 6" xfId="38561"/>
    <cellStyle name="Normálna 2 4 9 5" xfId="14807"/>
    <cellStyle name="Normálna 2 4 9 5 2" xfId="14808"/>
    <cellStyle name="Normálna 2 4 9 5 2 2" xfId="14809"/>
    <cellStyle name="Normálna 2 4 9 5 2 2 2" xfId="38575"/>
    <cellStyle name="Normálna 2 4 9 5 2 3" xfId="14810"/>
    <cellStyle name="Normálna 2 4 9 5 2 3 2" xfId="38576"/>
    <cellStyle name="Normálna 2 4 9 5 2 4" xfId="38574"/>
    <cellStyle name="Normálna 2 4 9 5 3" xfId="14811"/>
    <cellStyle name="Normálna 2 4 9 5 3 2" xfId="38577"/>
    <cellStyle name="Normálna 2 4 9 5 4" xfId="14812"/>
    <cellStyle name="Normálna 2 4 9 5 4 2" xfId="38578"/>
    <cellStyle name="Normálna 2 4 9 5 5" xfId="38573"/>
    <cellStyle name="Normálna 2 4 9 6" xfId="14813"/>
    <cellStyle name="Normálna 2 4 9 6 2" xfId="14814"/>
    <cellStyle name="Normálna 2 4 9 6 2 2" xfId="14815"/>
    <cellStyle name="Normálna 2 4 9 6 2 2 2" xfId="38581"/>
    <cellStyle name="Normálna 2 4 9 6 2 3" xfId="14816"/>
    <cellStyle name="Normálna 2 4 9 6 2 3 2" xfId="38582"/>
    <cellStyle name="Normálna 2 4 9 6 2 4" xfId="38580"/>
    <cellStyle name="Normálna 2 4 9 6 3" xfId="14817"/>
    <cellStyle name="Normálna 2 4 9 6 3 2" xfId="38583"/>
    <cellStyle name="Normálna 2 4 9 6 4" xfId="14818"/>
    <cellStyle name="Normálna 2 4 9 6 4 2" xfId="38584"/>
    <cellStyle name="Normálna 2 4 9 6 5" xfId="38579"/>
    <cellStyle name="Normálna 2 4 9 7" xfId="14819"/>
    <cellStyle name="Normálna 2 4 9 7 2" xfId="14820"/>
    <cellStyle name="Normálna 2 4 9 7 2 2" xfId="38586"/>
    <cellStyle name="Normálna 2 4 9 7 3" xfId="14821"/>
    <cellStyle name="Normálna 2 4 9 7 3 2" xfId="38587"/>
    <cellStyle name="Normálna 2 4 9 7 4" xfId="38585"/>
    <cellStyle name="Normálna 2 4 9 8" xfId="14822"/>
    <cellStyle name="Normálna 2 4 9 8 2" xfId="38588"/>
    <cellStyle name="Normálna 2 4 9 9" xfId="14823"/>
    <cellStyle name="Normálna 2 4 9 9 2" xfId="38589"/>
    <cellStyle name="Normálna 2 5" xfId="16"/>
    <cellStyle name="Normálna 2 6" xfId="14824"/>
    <cellStyle name="Normálna 2 7" xfId="5"/>
    <cellStyle name="Normálna 2 7 2" xfId="23818"/>
    <cellStyle name="Normálna 2 7 2 2" xfId="23791"/>
    <cellStyle name="Normálna 2 7 3" xfId="23781"/>
    <cellStyle name="Normálna 2 7 3 2" xfId="23815"/>
    <cellStyle name="Normálna 2 8" xfId="23786"/>
    <cellStyle name="Normálna 2 9" xfId="29"/>
    <cellStyle name="Normálna 20" xfId="26"/>
    <cellStyle name="Normálna 20 2" xfId="2"/>
    <cellStyle name="Normálna 20 2 10" xfId="47502"/>
    <cellStyle name="Normálna 20 2 11" xfId="47504"/>
    <cellStyle name="Normálna 20 2 11 2" xfId="47531"/>
    <cellStyle name="Normálna 20 2 11 3" xfId="47535"/>
    <cellStyle name="Normálna 20 2 11 4" xfId="47562"/>
    <cellStyle name="Normálna 20 2 12" xfId="47509"/>
    <cellStyle name="Normálna 20 2 12 2" xfId="47521"/>
    <cellStyle name="Normálna 20 2 12 3" xfId="47526"/>
    <cellStyle name="Normálna 20 2 12 4" xfId="47533"/>
    <cellStyle name="Normálna 20 2 12 5" xfId="47538"/>
    <cellStyle name="Normálna 20 2 12 6" xfId="47544"/>
    <cellStyle name="Normálna 20 2 12 7" xfId="47548"/>
    <cellStyle name="Normálna 20 2 12 8" xfId="47554"/>
    <cellStyle name="Normálna 20 2 12 9" xfId="47560"/>
    <cellStyle name="Normálna 20 2 13" xfId="47512"/>
    <cellStyle name="Normálna 20 2 13 2" xfId="47524"/>
    <cellStyle name="Normálna 20 2 13 3" xfId="47528"/>
    <cellStyle name="Normálna 20 2 14" xfId="47518"/>
    <cellStyle name="Normálna 20 2 2" xfId="23793"/>
    <cellStyle name="Normálna 20 2 2 2" xfId="23802"/>
    <cellStyle name="Normálna 20 2 2 3" xfId="23819"/>
    <cellStyle name="Normálna 20 2 2 4" xfId="23825"/>
    <cellStyle name="Normálna 20 2 2 4 2" xfId="47543"/>
    <cellStyle name="Normálna 20 2 2 4 2 2" xfId="47547"/>
    <cellStyle name="Normálna 20 2 2 4 2 3" xfId="47565"/>
    <cellStyle name="Normálna 20 2 2 5" xfId="23831"/>
    <cellStyle name="Normálna 20 2 2 6" xfId="23838"/>
    <cellStyle name="Normálna 20 2 2 6 2" xfId="47532"/>
    <cellStyle name="Normálna 20 2 2 7" xfId="47497"/>
    <cellStyle name="Normálna 20 2 2 8" xfId="47530"/>
    <cellStyle name="Normálna 20 2 3" xfId="23796"/>
    <cellStyle name="Normálna 20 2 4" xfId="23804"/>
    <cellStyle name="Normálna 20 2 4 2" xfId="47515"/>
    <cellStyle name="Normálna 20 2 5" xfId="23807"/>
    <cellStyle name="Normálna 20 2 6" xfId="23808"/>
    <cellStyle name="Normálna 20 2 6 2" xfId="23810"/>
    <cellStyle name="Normálna 20 2 7" xfId="23814"/>
    <cellStyle name="Normálna 20 2 8" xfId="23836"/>
    <cellStyle name="Normálna 20 2 9" xfId="47495"/>
    <cellStyle name="Normálna 20 3" xfId="23816"/>
    <cellStyle name="Normálna 20 4" xfId="23841"/>
    <cellStyle name="Normálna 21" xfId="28"/>
    <cellStyle name="Normálna 21 2" xfId="3"/>
    <cellStyle name="Normálna 21 2 10" xfId="47494"/>
    <cellStyle name="Normálna 21 2 11" xfId="47501"/>
    <cellStyle name="Normálna 21 2 12" xfId="47506"/>
    <cellStyle name="Normálna 21 2 12 2" xfId="47536"/>
    <cellStyle name="Normálna 21 2 12 3" xfId="47552"/>
    <cellStyle name="Normálna 21 2 12 4" xfId="47557"/>
    <cellStyle name="Normálna 21 2 12 5" xfId="47563"/>
    <cellStyle name="Normálna 21 2 13" xfId="47510"/>
    <cellStyle name="Normálna 21 2 13 2" xfId="47540"/>
    <cellStyle name="Normálna 21 2 13 3" xfId="47551"/>
    <cellStyle name="Normálna 21 2 14" xfId="47513"/>
    <cellStyle name="Normálna 21 2 14 2" xfId="47522"/>
    <cellStyle name="Normálna 21 2 14 3" xfId="47527"/>
    <cellStyle name="Normálna 21 2 14 4" xfId="47534"/>
    <cellStyle name="Normálna 21 2 14 5" xfId="47539"/>
    <cellStyle name="Normálna 21 2 14 6" xfId="47545"/>
    <cellStyle name="Normálna 21 2 14 7" xfId="47549"/>
    <cellStyle name="Normálna 21 2 14 8" xfId="47555"/>
    <cellStyle name="Normálna 21 2 14 9" xfId="47561"/>
    <cellStyle name="Normálna 21 2 15" xfId="47519"/>
    <cellStyle name="Normálna 21 2 2" xfId="23797"/>
    <cellStyle name="Normálna 21 2 2 2" xfId="23792"/>
    <cellStyle name="Normálna 21 2 2 2 2" xfId="23798"/>
    <cellStyle name="Normálna 21 2 2 2 3" xfId="23813"/>
    <cellStyle name="Normálna 21 2 2 2 4" xfId="23820"/>
    <cellStyle name="Normálna 21 2 2 2 5" xfId="47508"/>
    <cellStyle name="Normálna 21 2 2 2 5 2" xfId="47525"/>
    <cellStyle name="Normálna 21 2 2 2 5 3" xfId="47529"/>
    <cellStyle name="Normálna 21 2 2 2 5 4" xfId="47537"/>
    <cellStyle name="Normálna 21 2 2 2 5 5" xfId="47542"/>
    <cellStyle name="Normálna 21 2 2 2 5 6" xfId="47546"/>
    <cellStyle name="Normálna 21 2 2 2 5 7" xfId="47553"/>
    <cellStyle name="Normálna 21 2 2 2 5 8" xfId="47558"/>
    <cellStyle name="Normálna 21 2 2 2 5 9" xfId="47564"/>
    <cellStyle name="Normálna 21 2 2 2 6" xfId="47517"/>
    <cellStyle name="Normálna 21 2 2 3" xfId="23801"/>
    <cellStyle name="Normálna 21 2 2 4" xfId="47496"/>
    <cellStyle name="Normálna 21 2 2 5" xfId="47541"/>
    <cellStyle name="Normálna 21 2 3" xfId="23803"/>
    <cellStyle name="Normálna 21 2 3 2" xfId="23824"/>
    <cellStyle name="Normálna 21 2 3 3" xfId="23833"/>
    <cellStyle name="Normálna 21 2 3 4" xfId="47498"/>
    <cellStyle name="Normálna 21 2 3 5" xfId="47511"/>
    <cellStyle name="Normálna 21 2 3 6" xfId="47514"/>
    <cellStyle name="Normálna 21 2 4" xfId="23806"/>
    <cellStyle name="Normálna 21 2 5" xfId="23812"/>
    <cellStyle name="Normálna 21 2 6" xfId="6"/>
    <cellStyle name="Normálna 21 2 6 2" xfId="23809"/>
    <cellStyle name="Normálna 21 2 6 2 2" xfId="47550"/>
    <cellStyle name="Normálna 21 2 6 2 3" xfId="47556"/>
    <cellStyle name="Normálna 21 2 6 3" xfId="23826"/>
    <cellStyle name="Normálna 21 2 6 4" xfId="23832"/>
    <cellStyle name="Normálna 21 2 6 5" xfId="47499"/>
    <cellStyle name="Normálna 21 2 6 6" xfId="47503"/>
    <cellStyle name="Normálna 21 2 7" xfId="23830"/>
    <cellStyle name="Normálna 21 2 8" xfId="23834"/>
    <cellStyle name="Normálna 21 2 9" xfId="23837"/>
    <cellStyle name="Normálna 21 3" xfId="23805"/>
    <cellStyle name="Normálna 21 3 2" xfId="47516"/>
    <cellStyle name="Normálna 21 4" xfId="23811"/>
    <cellStyle name="Normálna 21 5" xfId="23823"/>
    <cellStyle name="Normálna 21 6" xfId="23829"/>
    <cellStyle name="Normálna 21 7" xfId="23842"/>
    <cellStyle name="Normálna 22" xfId="27"/>
    <cellStyle name="Normálna 22 2" xfId="23783"/>
    <cellStyle name="Normálna 22 3" xfId="23790"/>
    <cellStyle name="Normálna 23" xfId="14825"/>
    <cellStyle name="Normálna 23 2" xfId="38590"/>
    <cellStyle name="Normálna 24" xfId="23782"/>
    <cellStyle name="Normálna 25" xfId="23784"/>
    <cellStyle name="Normálna 26" xfId="4"/>
    <cellStyle name="Normálna 26 2" xfId="23817"/>
    <cellStyle name="Normálna 27" xfId="23787"/>
    <cellStyle name="Normálna 28" xfId="23789"/>
    <cellStyle name="Normálna 29" xfId="23799"/>
    <cellStyle name="Normálna 3" xfId="8"/>
    <cellStyle name="Normálna 3 2" xfId="10"/>
    <cellStyle name="Normálna 3 3" xfId="22"/>
    <cellStyle name="Normálna 3 4" xfId="19"/>
    <cellStyle name="Normálna 3 5" xfId="17"/>
    <cellStyle name="Normálna 30" xfId="23822"/>
    <cellStyle name="Normálna 31" xfId="23828"/>
    <cellStyle name="Normálna 32" xfId="23835"/>
    <cellStyle name="Normálna 33" xfId="23839"/>
    <cellStyle name="Normálna 34" xfId="47507"/>
    <cellStyle name="Normálna 34 2" xfId="47523"/>
    <cellStyle name="Normálna 35" xfId="47520"/>
    <cellStyle name="Normálna 36" xfId="47559"/>
    <cellStyle name="Normálna 4" xfId="23"/>
    <cellStyle name="Normálna 4 10" xfId="14827"/>
    <cellStyle name="Normálna 4 10 2" xfId="14828"/>
    <cellStyle name="Normálna 4 10 2 2" xfId="38592"/>
    <cellStyle name="Normálna 4 10 3" xfId="14829"/>
    <cellStyle name="Normálna 4 10 3 2" xfId="38593"/>
    <cellStyle name="Normálna 4 10 4" xfId="38591"/>
    <cellStyle name="Normálna 4 11" xfId="14826"/>
    <cellStyle name="Normálna 4 12" xfId="23840"/>
    <cellStyle name="Normálna 4 2" xfId="11"/>
    <cellStyle name="Normálna 4 3" xfId="14830"/>
    <cellStyle name="Normálna 4 3 2" xfId="14831"/>
    <cellStyle name="Normálna 4 3 3" xfId="14832"/>
    <cellStyle name="Normálna 4 3 3 2" xfId="14833"/>
    <cellStyle name="Normálna 4 3 4" xfId="14834"/>
    <cellStyle name="Normálna 4 3 4 2" xfId="14835"/>
    <cellStyle name="Normálna 4 4" xfId="14836"/>
    <cellStyle name="Normálna 4 4 10" xfId="14837"/>
    <cellStyle name="Normálna 4 4 10 2" xfId="14838"/>
    <cellStyle name="Normálna 4 4 10 2 2" xfId="14839"/>
    <cellStyle name="Normálna 4 4 10 2 2 2" xfId="38597"/>
    <cellStyle name="Normálna 4 4 10 2 3" xfId="14840"/>
    <cellStyle name="Normálna 4 4 10 2 3 2" xfId="38598"/>
    <cellStyle name="Normálna 4 4 10 2 4" xfId="38596"/>
    <cellStyle name="Normálna 4 4 10 3" xfId="14841"/>
    <cellStyle name="Normálna 4 4 10 3 2" xfId="38599"/>
    <cellStyle name="Normálna 4 4 10 4" xfId="14842"/>
    <cellStyle name="Normálna 4 4 10 4 2" xfId="38600"/>
    <cellStyle name="Normálna 4 4 10 5" xfId="38595"/>
    <cellStyle name="Normálna 4 4 11" xfId="14843"/>
    <cellStyle name="Normálna 4 4 11 2" xfId="14844"/>
    <cellStyle name="Normálna 4 4 11 2 2" xfId="14845"/>
    <cellStyle name="Normálna 4 4 11 2 2 2" xfId="38603"/>
    <cellStyle name="Normálna 4 4 11 2 3" xfId="14846"/>
    <cellStyle name="Normálna 4 4 11 2 3 2" xfId="38604"/>
    <cellStyle name="Normálna 4 4 11 2 4" xfId="38602"/>
    <cellStyle name="Normálna 4 4 11 3" xfId="14847"/>
    <cellStyle name="Normálna 4 4 11 3 2" xfId="38605"/>
    <cellStyle name="Normálna 4 4 11 4" xfId="14848"/>
    <cellStyle name="Normálna 4 4 11 4 2" xfId="38606"/>
    <cellStyle name="Normálna 4 4 11 5" xfId="38601"/>
    <cellStyle name="Normálna 4 4 12" xfId="14849"/>
    <cellStyle name="Normálna 4 4 12 2" xfId="14850"/>
    <cellStyle name="Normálna 4 4 12 2 2" xfId="38608"/>
    <cellStyle name="Normálna 4 4 12 3" xfId="14851"/>
    <cellStyle name="Normálna 4 4 12 3 2" xfId="38609"/>
    <cellStyle name="Normálna 4 4 12 4" xfId="38607"/>
    <cellStyle name="Normálna 4 4 13" xfId="14852"/>
    <cellStyle name="Normálna 4 4 13 2" xfId="38610"/>
    <cellStyle name="Normálna 4 4 14" xfId="14853"/>
    <cellStyle name="Normálna 4 4 14 2" xfId="38611"/>
    <cellStyle name="Normálna 4 4 15" xfId="38594"/>
    <cellStyle name="Normálna 4 4 2" xfId="14854"/>
    <cellStyle name="Normálna 4 4 2 2" xfId="38612"/>
    <cellStyle name="Normálna 4 4 3" xfId="14855"/>
    <cellStyle name="Normálna 4 4 3 10" xfId="38613"/>
    <cellStyle name="Normálna 4 4 3 2" xfId="14856"/>
    <cellStyle name="Normálna 4 4 3 2 2" xfId="14857"/>
    <cellStyle name="Normálna 4 4 3 2 2 2" xfId="14858"/>
    <cellStyle name="Normálna 4 4 3 2 2 2 2" xfId="14859"/>
    <cellStyle name="Normálna 4 4 3 2 2 2 2 2" xfId="14860"/>
    <cellStyle name="Normálna 4 4 3 2 2 2 2 2 2" xfId="14861"/>
    <cellStyle name="Normálna 4 4 3 2 2 2 2 2 2 2" xfId="38619"/>
    <cellStyle name="Normálna 4 4 3 2 2 2 2 2 3" xfId="14862"/>
    <cellStyle name="Normálna 4 4 3 2 2 2 2 2 3 2" xfId="38620"/>
    <cellStyle name="Normálna 4 4 3 2 2 2 2 2 4" xfId="38618"/>
    <cellStyle name="Normálna 4 4 3 2 2 2 2 3" xfId="14863"/>
    <cellStyle name="Normálna 4 4 3 2 2 2 2 3 2" xfId="38621"/>
    <cellStyle name="Normálna 4 4 3 2 2 2 2 4" xfId="14864"/>
    <cellStyle name="Normálna 4 4 3 2 2 2 2 4 2" xfId="38622"/>
    <cellStyle name="Normálna 4 4 3 2 2 2 2 5" xfId="38617"/>
    <cellStyle name="Normálna 4 4 3 2 2 2 3" xfId="14865"/>
    <cellStyle name="Normálna 4 4 3 2 2 2 3 2" xfId="14866"/>
    <cellStyle name="Normálna 4 4 3 2 2 2 3 2 2" xfId="38624"/>
    <cellStyle name="Normálna 4 4 3 2 2 2 3 3" xfId="14867"/>
    <cellStyle name="Normálna 4 4 3 2 2 2 3 3 2" xfId="38625"/>
    <cellStyle name="Normálna 4 4 3 2 2 2 3 4" xfId="38623"/>
    <cellStyle name="Normálna 4 4 3 2 2 2 4" xfId="14868"/>
    <cellStyle name="Normálna 4 4 3 2 2 2 4 2" xfId="38626"/>
    <cellStyle name="Normálna 4 4 3 2 2 2 5" xfId="14869"/>
    <cellStyle name="Normálna 4 4 3 2 2 2 5 2" xfId="38627"/>
    <cellStyle name="Normálna 4 4 3 2 2 2 6" xfId="38616"/>
    <cellStyle name="Normálna 4 4 3 2 2 3" xfId="14870"/>
    <cellStyle name="Normálna 4 4 3 2 2 3 2" xfId="14871"/>
    <cellStyle name="Normálna 4 4 3 2 2 3 2 2" xfId="14872"/>
    <cellStyle name="Normálna 4 4 3 2 2 3 2 2 2" xfId="38630"/>
    <cellStyle name="Normálna 4 4 3 2 2 3 2 3" xfId="14873"/>
    <cellStyle name="Normálna 4 4 3 2 2 3 2 3 2" xfId="38631"/>
    <cellStyle name="Normálna 4 4 3 2 2 3 2 4" xfId="38629"/>
    <cellStyle name="Normálna 4 4 3 2 2 3 3" xfId="14874"/>
    <cellStyle name="Normálna 4 4 3 2 2 3 3 2" xfId="38632"/>
    <cellStyle name="Normálna 4 4 3 2 2 3 4" xfId="14875"/>
    <cellStyle name="Normálna 4 4 3 2 2 3 4 2" xfId="38633"/>
    <cellStyle name="Normálna 4 4 3 2 2 3 5" xfId="38628"/>
    <cellStyle name="Normálna 4 4 3 2 2 4" xfId="14876"/>
    <cellStyle name="Normálna 4 4 3 2 2 4 2" xfId="14877"/>
    <cellStyle name="Normálna 4 4 3 2 2 4 2 2" xfId="14878"/>
    <cellStyle name="Normálna 4 4 3 2 2 4 2 2 2" xfId="38636"/>
    <cellStyle name="Normálna 4 4 3 2 2 4 2 3" xfId="14879"/>
    <cellStyle name="Normálna 4 4 3 2 2 4 2 3 2" xfId="38637"/>
    <cellStyle name="Normálna 4 4 3 2 2 4 2 4" xfId="38635"/>
    <cellStyle name="Normálna 4 4 3 2 2 4 3" xfId="14880"/>
    <cellStyle name="Normálna 4 4 3 2 2 4 3 2" xfId="38638"/>
    <cellStyle name="Normálna 4 4 3 2 2 4 4" xfId="14881"/>
    <cellStyle name="Normálna 4 4 3 2 2 4 4 2" xfId="38639"/>
    <cellStyle name="Normálna 4 4 3 2 2 4 5" xfId="38634"/>
    <cellStyle name="Normálna 4 4 3 2 2 5" xfId="14882"/>
    <cellStyle name="Normálna 4 4 3 2 2 5 2" xfId="14883"/>
    <cellStyle name="Normálna 4 4 3 2 2 5 2 2" xfId="38641"/>
    <cellStyle name="Normálna 4 4 3 2 2 5 3" xfId="14884"/>
    <cellStyle name="Normálna 4 4 3 2 2 5 3 2" xfId="38642"/>
    <cellStyle name="Normálna 4 4 3 2 2 5 4" xfId="38640"/>
    <cellStyle name="Normálna 4 4 3 2 2 6" xfId="14885"/>
    <cellStyle name="Normálna 4 4 3 2 2 6 2" xfId="38643"/>
    <cellStyle name="Normálna 4 4 3 2 2 7" xfId="14886"/>
    <cellStyle name="Normálna 4 4 3 2 2 7 2" xfId="38644"/>
    <cellStyle name="Normálna 4 4 3 2 2 8" xfId="38615"/>
    <cellStyle name="Normálna 4 4 3 2 3" xfId="14887"/>
    <cellStyle name="Normálna 4 4 3 2 3 2" xfId="14888"/>
    <cellStyle name="Normálna 4 4 3 2 3 2 2" xfId="14889"/>
    <cellStyle name="Normálna 4 4 3 2 3 2 2 2" xfId="14890"/>
    <cellStyle name="Normálna 4 4 3 2 3 2 2 2 2" xfId="38648"/>
    <cellStyle name="Normálna 4 4 3 2 3 2 2 3" xfId="14891"/>
    <cellStyle name="Normálna 4 4 3 2 3 2 2 3 2" xfId="38649"/>
    <cellStyle name="Normálna 4 4 3 2 3 2 2 4" xfId="38647"/>
    <cellStyle name="Normálna 4 4 3 2 3 2 3" xfId="14892"/>
    <cellStyle name="Normálna 4 4 3 2 3 2 3 2" xfId="38650"/>
    <cellStyle name="Normálna 4 4 3 2 3 2 4" xfId="14893"/>
    <cellStyle name="Normálna 4 4 3 2 3 2 4 2" xfId="38651"/>
    <cellStyle name="Normálna 4 4 3 2 3 2 5" xfId="38646"/>
    <cellStyle name="Normálna 4 4 3 2 3 3" xfId="14894"/>
    <cellStyle name="Normálna 4 4 3 2 3 3 2" xfId="14895"/>
    <cellStyle name="Normálna 4 4 3 2 3 3 2 2" xfId="38653"/>
    <cellStyle name="Normálna 4 4 3 2 3 3 3" xfId="14896"/>
    <cellStyle name="Normálna 4 4 3 2 3 3 3 2" xfId="38654"/>
    <cellStyle name="Normálna 4 4 3 2 3 3 4" xfId="38652"/>
    <cellStyle name="Normálna 4 4 3 2 3 4" xfId="14897"/>
    <cellStyle name="Normálna 4 4 3 2 3 4 2" xfId="38655"/>
    <cellStyle name="Normálna 4 4 3 2 3 5" xfId="14898"/>
    <cellStyle name="Normálna 4 4 3 2 3 5 2" xfId="38656"/>
    <cellStyle name="Normálna 4 4 3 2 3 6" xfId="38645"/>
    <cellStyle name="Normálna 4 4 3 2 4" xfId="14899"/>
    <cellStyle name="Normálna 4 4 3 2 4 2" xfId="14900"/>
    <cellStyle name="Normálna 4 4 3 2 4 2 2" xfId="14901"/>
    <cellStyle name="Normálna 4 4 3 2 4 2 2 2" xfId="38659"/>
    <cellStyle name="Normálna 4 4 3 2 4 2 3" xfId="14902"/>
    <cellStyle name="Normálna 4 4 3 2 4 2 3 2" xfId="38660"/>
    <cellStyle name="Normálna 4 4 3 2 4 2 4" xfId="38658"/>
    <cellStyle name="Normálna 4 4 3 2 4 3" xfId="14903"/>
    <cellStyle name="Normálna 4 4 3 2 4 3 2" xfId="38661"/>
    <cellStyle name="Normálna 4 4 3 2 4 4" xfId="14904"/>
    <cellStyle name="Normálna 4 4 3 2 4 4 2" xfId="38662"/>
    <cellStyle name="Normálna 4 4 3 2 4 5" xfId="38657"/>
    <cellStyle name="Normálna 4 4 3 2 5" xfId="14905"/>
    <cellStyle name="Normálna 4 4 3 2 5 2" xfId="14906"/>
    <cellStyle name="Normálna 4 4 3 2 5 2 2" xfId="14907"/>
    <cellStyle name="Normálna 4 4 3 2 5 2 2 2" xfId="38665"/>
    <cellStyle name="Normálna 4 4 3 2 5 2 3" xfId="14908"/>
    <cellStyle name="Normálna 4 4 3 2 5 2 3 2" xfId="38666"/>
    <cellStyle name="Normálna 4 4 3 2 5 2 4" xfId="38664"/>
    <cellStyle name="Normálna 4 4 3 2 5 3" xfId="14909"/>
    <cellStyle name="Normálna 4 4 3 2 5 3 2" xfId="38667"/>
    <cellStyle name="Normálna 4 4 3 2 5 4" xfId="14910"/>
    <cellStyle name="Normálna 4 4 3 2 5 4 2" xfId="38668"/>
    <cellStyle name="Normálna 4 4 3 2 5 5" xfId="38663"/>
    <cellStyle name="Normálna 4 4 3 2 6" xfId="14911"/>
    <cellStyle name="Normálna 4 4 3 2 6 2" xfId="14912"/>
    <cellStyle name="Normálna 4 4 3 2 6 2 2" xfId="38670"/>
    <cellStyle name="Normálna 4 4 3 2 6 3" xfId="14913"/>
    <cellStyle name="Normálna 4 4 3 2 6 3 2" xfId="38671"/>
    <cellStyle name="Normálna 4 4 3 2 6 4" xfId="38669"/>
    <cellStyle name="Normálna 4 4 3 2 7" xfId="14914"/>
    <cellStyle name="Normálna 4 4 3 2 7 2" xfId="38672"/>
    <cellStyle name="Normálna 4 4 3 2 8" xfId="14915"/>
    <cellStyle name="Normálna 4 4 3 2 8 2" xfId="38673"/>
    <cellStyle name="Normálna 4 4 3 2 9" xfId="38614"/>
    <cellStyle name="Normálna 4 4 3 3" xfId="14916"/>
    <cellStyle name="Normálna 4 4 3 3 2" xfId="14917"/>
    <cellStyle name="Normálna 4 4 3 3 2 2" xfId="14918"/>
    <cellStyle name="Normálna 4 4 3 3 2 2 2" xfId="14919"/>
    <cellStyle name="Normálna 4 4 3 3 2 2 2 2" xfId="14920"/>
    <cellStyle name="Normálna 4 4 3 3 2 2 2 2 2" xfId="38678"/>
    <cellStyle name="Normálna 4 4 3 3 2 2 2 3" xfId="14921"/>
    <cellStyle name="Normálna 4 4 3 3 2 2 2 3 2" xfId="38679"/>
    <cellStyle name="Normálna 4 4 3 3 2 2 2 4" xfId="38677"/>
    <cellStyle name="Normálna 4 4 3 3 2 2 3" xfId="14922"/>
    <cellStyle name="Normálna 4 4 3 3 2 2 3 2" xfId="38680"/>
    <cellStyle name="Normálna 4 4 3 3 2 2 4" xfId="14923"/>
    <cellStyle name="Normálna 4 4 3 3 2 2 4 2" xfId="38681"/>
    <cellStyle name="Normálna 4 4 3 3 2 2 5" xfId="38676"/>
    <cellStyle name="Normálna 4 4 3 3 2 3" xfId="14924"/>
    <cellStyle name="Normálna 4 4 3 3 2 3 2" xfId="14925"/>
    <cellStyle name="Normálna 4 4 3 3 2 3 2 2" xfId="38683"/>
    <cellStyle name="Normálna 4 4 3 3 2 3 3" xfId="14926"/>
    <cellStyle name="Normálna 4 4 3 3 2 3 3 2" xfId="38684"/>
    <cellStyle name="Normálna 4 4 3 3 2 3 4" xfId="38682"/>
    <cellStyle name="Normálna 4 4 3 3 2 4" xfId="14927"/>
    <cellStyle name="Normálna 4 4 3 3 2 4 2" xfId="38685"/>
    <cellStyle name="Normálna 4 4 3 3 2 5" xfId="14928"/>
    <cellStyle name="Normálna 4 4 3 3 2 5 2" xfId="38686"/>
    <cellStyle name="Normálna 4 4 3 3 2 6" xfId="38675"/>
    <cellStyle name="Normálna 4 4 3 3 3" xfId="14929"/>
    <cellStyle name="Normálna 4 4 3 3 3 2" xfId="14930"/>
    <cellStyle name="Normálna 4 4 3 3 3 2 2" xfId="14931"/>
    <cellStyle name="Normálna 4 4 3 3 3 2 2 2" xfId="38689"/>
    <cellStyle name="Normálna 4 4 3 3 3 2 3" xfId="14932"/>
    <cellStyle name="Normálna 4 4 3 3 3 2 3 2" xfId="38690"/>
    <cellStyle name="Normálna 4 4 3 3 3 2 4" xfId="38688"/>
    <cellStyle name="Normálna 4 4 3 3 3 3" xfId="14933"/>
    <cellStyle name="Normálna 4 4 3 3 3 3 2" xfId="38691"/>
    <cellStyle name="Normálna 4 4 3 3 3 4" xfId="14934"/>
    <cellStyle name="Normálna 4 4 3 3 3 4 2" xfId="38692"/>
    <cellStyle name="Normálna 4 4 3 3 3 5" xfId="38687"/>
    <cellStyle name="Normálna 4 4 3 3 4" xfId="14935"/>
    <cellStyle name="Normálna 4 4 3 3 4 2" xfId="14936"/>
    <cellStyle name="Normálna 4 4 3 3 4 2 2" xfId="14937"/>
    <cellStyle name="Normálna 4 4 3 3 4 2 2 2" xfId="38695"/>
    <cellStyle name="Normálna 4 4 3 3 4 2 3" xfId="14938"/>
    <cellStyle name="Normálna 4 4 3 3 4 2 3 2" xfId="38696"/>
    <cellStyle name="Normálna 4 4 3 3 4 2 4" xfId="38694"/>
    <cellStyle name="Normálna 4 4 3 3 4 3" xfId="14939"/>
    <cellStyle name="Normálna 4 4 3 3 4 3 2" xfId="38697"/>
    <cellStyle name="Normálna 4 4 3 3 4 4" xfId="14940"/>
    <cellStyle name="Normálna 4 4 3 3 4 4 2" xfId="38698"/>
    <cellStyle name="Normálna 4 4 3 3 4 5" xfId="38693"/>
    <cellStyle name="Normálna 4 4 3 3 5" xfId="14941"/>
    <cellStyle name="Normálna 4 4 3 3 5 2" xfId="14942"/>
    <cellStyle name="Normálna 4 4 3 3 5 2 2" xfId="38700"/>
    <cellStyle name="Normálna 4 4 3 3 5 3" xfId="14943"/>
    <cellStyle name="Normálna 4 4 3 3 5 3 2" xfId="38701"/>
    <cellStyle name="Normálna 4 4 3 3 5 4" xfId="38699"/>
    <cellStyle name="Normálna 4 4 3 3 6" xfId="14944"/>
    <cellStyle name="Normálna 4 4 3 3 6 2" xfId="38702"/>
    <cellStyle name="Normálna 4 4 3 3 7" xfId="14945"/>
    <cellStyle name="Normálna 4 4 3 3 7 2" xfId="38703"/>
    <cellStyle name="Normálna 4 4 3 3 8" xfId="38674"/>
    <cellStyle name="Normálna 4 4 3 4" xfId="14946"/>
    <cellStyle name="Normálna 4 4 3 4 2" xfId="14947"/>
    <cellStyle name="Normálna 4 4 3 4 2 2" xfId="14948"/>
    <cellStyle name="Normálna 4 4 3 4 2 2 2" xfId="14949"/>
    <cellStyle name="Normálna 4 4 3 4 2 2 2 2" xfId="38707"/>
    <cellStyle name="Normálna 4 4 3 4 2 2 3" xfId="14950"/>
    <cellStyle name="Normálna 4 4 3 4 2 2 3 2" xfId="38708"/>
    <cellStyle name="Normálna 4 4 3 4 2 2 4" xfId="38706"/>
    <cellStyle name="Normálna 4 4 3 4 2 3" xfId="14951"/>
    <cellStyle name="Normálna 4 4 3 4 2 3 2" xfId="38709"/>
    <cellStyle name="Normálna 4 4 3 4 2 4" xfId="14952"/>
    <cellStyle name="Normálna 4 4 3 4 2 4 2" xfId="38710"/>
    <cellStyle name="Normálna 4 4 3 4 2 5" xfId="38705"/>
    <cellStyle name="Normálna 4 4 3 4 3" xfId="14953"/>
    <cellStyle name="Normálna 4 4 3 4 3 2" xfId="14954"/>
    <cellStyle name="Normálna 4 4 3 4 3 2 2" xfId="38712"/>
    <cellStyle name="Normálna 4 4 3 4 3 3" xfId="14955"/>
    <cellStyle name="Normálna 4 4 3 4 3 3 2" xfId="38713"/>
    <cellStyle name="Normálna 4 4 3 4 3 4" xfId="38711"/>
    <cellStyle name="Normálna 4 4 3 4 4" xfId="14956"/>
    <cellStyle name="Normálna 4 4 3 4 4 2" xfId="38714"/>
    <cellStyle name="Normálna 4 4 3 4 5" xfId="14957"/>
    <cellStyle name="Normálna 4 4 3 4 5 2" xfId="38715"/>
    <cellStyle name="Normálna 4 4 3 4 6" xfId="38704"/>
    <cellStyle name="Normálna 4 4 3 5" xfId="14958"/>
    <cellStyle name="Normálna 4 4 3 5 2" xfId="14959"/>
    <cellStyle name="Normálna 4 4 3 5 2 2" xfId="14960"/>
    <cellStyle name="Normálna 4 4 3 5 2 2 2" xfId="38718"/>
    <cellStyle name="Normálna 4 4 3 5 2 3" xfId="14961"/>
    <cellStyle name="Normálna 4 4 3 5 2 3 2" xfId="38719"/>
    <cellStyle name="Normálna 4 4 3 5 2 4" xfId="38717"/>
    <cellStyle name="Normálna 4 4 3 5 3" xfId="14962"/>
    <cellStyle name="Normálna 4 4 3 5 3 2" xfId="38720"/>
    <cellStyle name="Normálna 4 4 3 5 4" xfId="14963"/>
    <cellStyle name="Normálna 4 4 3 5 4 2" xfId="38721"/>
    <cellStyle name="Normálna 4 4 3 5 5" xfId="38716"/>
    <cellStyle name="Normálna 4 4 3 6" xfId="14964"/>
    <cellStyle name="Normálna 4 4 3 6 2" xfId="14965"/>
    <cellStyle name="Normálna 4 4 3 6 2 2" xfId="14966"/>
    <cellStyle name="Normálna 4 4 3 6 2 2 2" xfId="38724"/>
    <cellStyle name="Normálna 4 4 3 6 2 3" xfId="14967"/>
    <cellStyle name="Normálna 4 4 3 6 2 3 2" xfId="38725"/>
    <cellStyle name="Normálna 4 4 3 6 2 4" xfId="38723"/>
    <cellStyle name="Normálna 4 4 3 6 3" xfId="14968"/>
    <cellStyle name="Normálna 4 4 3 6 3 2" xfId="38726"/>
    <cellStyle name="Normálna 4 4 3 6 4" xfId="14969"/>
    <cellStyle name="Normálna 4 4 3 6 4 2" xfId="38727"/>
    <cellStyle name="Normálna 4 4 3 6 5" xfId="38722"/>
    <cellStyle name="Normálna 4 4 3 7" xfId="14970"/>
    <cellStyle name="Normálna 4 4 3 7 2" xfId="14971"/>
    <cellStyle name="Normálna 4 4 3 7 2 2" xfId="38729"/>
    <cellStyle name="Normálna 4 4 3 7 3" xfId="14972"/>
    <cellStyle name="Normálna 4 4 3 7 3 2" xfId="38730"/>
    <cellStyle name="Normálna 4 4 3 7 4" xfId="38728"/>
    <cellStyle name="Normálna 4 4 3 8" xfId="14973"/>
    <cellStyle name="Normálna 4 4 3 8 2" xfId="38731"/>
    <cellStyle name="Normálna 4 4 3 9" xfId="14974"/>
    <cellStyle name="Normálna 4 4 3 9 2" xfId="38732"/>
    <cellStyle name="Normálna 4 4 4" xfId="14975"/>
    <cellStyle name="Normálna 4 4 4 2" xfId="14976"/>
    <cellStyle name="Normálna 4 4 4 2 2" xfId="14977"/>
    <cellStyle name="Normálna 4 4 4 2 2 2" xfId="14978"/>
    <cellStyle name="Normálna 4 4 4 2 2 2 2" xfId="14979"/>
    <cellStyle name="Normálna 4 4 4 2 2 2 2 2" xfId="14980"/>
    <cellStyle name="Normálna 4 4 4 2 2 2 2 2 2" xfId="38738"/>
    <cellStyle name="Normálna 4 4 4 2 2 2 2 3" xfId="14981"/>
    <cellStyle name="Normálna 4 4 4 2 2 2 2 3 2" xfId="38739"/>
    <cellStyle name="Normálna 4 4 4 2 2 2 2 4" xfId="38737"/>
    <cellStyle name="Normálna 4 4 4 2 2 2 3" xfId="14982"/>
    <cellStyle name="Normálna 4 4 4 2 2 2 3 2" xfId="38740"/>
    <cellStyle name="Normálna 4 4 4 2 2 2 4" xfId="14983"/>
    <cellStyle name="Normálna 4 4 4 2 2 2 4 2" xfId="38741"/>
    <cellStyle name="Normálna 4 4 4 2 2 2 5" xfId="38736"/>
    <cellStyle name="Normálna 4 4 4 2 2 3" xfId="14984"/>
    <cellStyle name="Normálna 4 4 4 2 2 3 2" xfId="14985"/>
    <cellStyle name="Normálna 4 4 4 2 2 3 2 2" xfId="38743"/>
    <cellStyle name="Normálna 4 4 4 2 2 3 3" xfId="14986"/>
    <cellStyle name="Normálna 4 4 4 2 2 3 3 2" xfId="38744"/>
    <cellStyle name="Normálna 4 4 4 2 2 3 4" xfId="38742"/>
    <cellStyle name="Normálna 4 4 4 2 2 4" xfId="14987"/>
    <cellStyle name="Normálna 4 4 4 2 2 4 2" xfId="38745"/>
    <cellStyle name="Normálna 4 4 4 2 2 5" xfId="14988"/>
    <cellStyle name="Normálna 4 4 4 2 2 5 2" xfId="38746"/>
    <cellStyle name="Normálna 4 4 4 2 2 6" xfId="38735"/>
    <cellStyle name="Normálna 4 4 4 2 3" xfId="14989"/>
    <cellStyle name="Normálna 4 4 4 2 3 2" xfId="14990"/>
    <cellStyle name="Normálna 4 4 4 2 3 2 2" xfId="14991"/>
    <cellStyle name="Normálna 4 4 4 2 3 2 2 2" xfId="38749"/>
    <cellStyle name="Normálna 4 4 4 2 3 2 3" xfId="14992"/>
    <cellStyle name="Normálna 4 4 4 2 3 2 3 2" xfId="38750"/>
    <cellStyle name="Normálna 4 4 4 2 3 2 4" xfId="38748"/>
    <cellStyle name="Normálna 4 4 4 2 3 3" xfId="14993"/>
    <cellStyle name="Normálna 4 4 4 2 3 3 2" xfId="38751"/>
    <cellStyle name="Normálna 4 4 4 2 3 4" xfId="14994"/>
    <cellStyle name="Normálna 4 4 4 2 3 4 2" xfId="38752"/>
    <cellStyle name="Normálna 4 4 4 2 3 5" xfId="38747"/>
    <cellStyle name="Normálna 4 4 4 2 4" xfId="14995"/>
    <cellStyle name="Normálna 4 4 4 2 4 2" xfId="14996"/>
    <cellStyle name="Normálna 4 4 4 2 4 2 2" xfId="14997"/>
    <cellStyle name="Normálna 4 4 4 2 4 2 2 2" xfId="38755"/>
    <cellStyle name="Normálna 4 4 4 2 4 2 3" xfId="14998"/>
    <cellStyle name="Normálna 4 4 4 2 4 2 3 2" xfId="38756"/>
    <cellStyle name="Normálna 4 4 4 2 4 2 4" xfId="38754"/>
    <cellStyle name="Normálna 4 4 4 2 4 3" xfId="14999"/>
    <cellStyle name="Normálna 4 4 4 2 4 3 2" xfId="38757"/>
    <cellStyle name="Normálna 4 4 4 2 4 4" xfId="15000"/>
    <cellStyle name="Normálna 4 4 4 2 4 4 2" xfId="38758"/>
    <cellStyle name="Normálna 4 4 4 2 4 5" xfId="38753"/>
    <cellStyle name="Normálna 4 4 4 2 5" xfId="15001"/>
    <cellStyle name="Normálna 4 4 4 2 5 2" xfId="15002"/>
    <cellStyle name="Normálna 4 4 4 2 5 2 2" xfId="38760"/>
    <cellStyle name="Normálna 4 4 4 2 5 3" xfId="15003"/>
    <cellStyle name="Normálna 4 4 4 2 5 3 2" xfId="38761"/>
    <cellStyle name="Normálna 4 4 4 2 5 4" xfId="38759"/>
    <cellStyle name="Normálna 4 4 4 2 6" xfId="15004"/>
    <cellStyle name="Normálna 4 4 4 2 6 2" xfId="38762"/>
    <cellStyle name="Normálna 4 4 4 2 7" xfId="15005"/>
    <cellStyle name="Normálna 4 4 4 2 7 2" xfId="38763"/>
    <cellStyle name="Normálna 4 4 4 2 8" xfId="38734"/>
    <cellStyle name="Normálna 4 4 4 3" xfId="15006"/>
    <cellStyle name="Normálna 4 4 4 3 2" xfId="15007"/>
    <cellStyle name="Normálna 4 4 4 3 2 2" xfId="15008"/>
    <cellStyle name="Normálna 4 4 4 3 2 2 2" xfId="15009"/>
    <cellStyle name="Normálna 4 4 4 3 2 2 2 2" xfId="38767"/>
    <cellStyle name="Normálna 4 4 4 3 2 2 3" xfId="15010"/>
    <cellStyle name="Normálna 4 4 4 3 2 2 3 2" xfId="38768"/>
    <cellStyle name="Normálna 4 4 4 3 2 2 4" xfId="38766"/>
    <cellStyle name="Normálna 4 4 4 3 2 3" xfId="15011"/>
    <cellStyle name="Normálna 4 4 4 3 2 3 2" xfId="38769"/>
    <cellStyle name="Normálna 4 4 4 3 2 4" xfId="15012"/>
    <cellStyle name="Normálna 4 4 4 3 2 4 2" xfId="38770"/>
    <cellStyle name="Normálna 4 4 4 3 2 5" xfId="38765"/>
    <cellStyle name="Normálna 4 4 4 3 3" xfId="15013"/>
    <cellStyle name="Normálna 4 4 4 3 3 2" xfId="15014"/>
    <cellStyle name="Normálna 4 4 4 3 3 2 2" xfId="38772"/>
    <cellStyle name="Normálna 4 4 4 3 3 3" xfId="15015"/>
    <cellStyle name="Normálna 4 4 4 3 3 3 2" xfId="38773"/>
    <cellStyle name="Normálna 4 4 4 3 3 4" xfId="38771"/>
    <cellStyle name="Normálna 4 4 4 3 4" xfId="15016"/>
    <cellStyle name="Normálna 4 4 4 3 4 2" xfId="38774"/>
    <cellStyle name="Normálna 4 4 4 3 5" xfId="15017"/>
    <cellStyle name="Normálna 4 4 4 3 5 2" xfId="38775"/>
    <cellStyle name="Normálna 4 4 4 3 6" xfId="38764"/>
    <cellStyle name="Normálna 4 4 4 4" xfId="15018"/>
    <cellStyle name="Normálna 4 4 4 4 2" xfId="15019"/>
    <cellStyle name="Normálna 4 4 4 4 2 2" xfId="15020"/>
    <cellStyle name="Normálna 4 4 4 4 2 2 2" xfId="38778"/>
    <cellStyle name="Normálna 4 4 4 4 2 3" xfId="15021"/>
    <cellStyle name="Normálna 4 4 4 4 2 3 2" xfId="38779"/>
    <cellStyle name="Normálna 4 4 4 4 2 4" xfId="38777"/>
    <cellStyle name="Normálna 4 4 4 4 3" xfId="15022"/>
    <cellStyle name="Normálna 4 4 4 4 3 2" xfId="38780"/>
    <cellStyle name="Normálna 4 4 4 4 4" xfId="15023"/>
    <cellStyle name="Normálna 4 4 4 4 4 2" xfId="38781"/>
    <cellStyle name="Normálna 4 4 4 4 5" xfId="38776"/>
    <cellStyle name="Normálna 4 4 4 5" xfId="15024"/>
    <cellStyle name="Normálna 4 4 4 5 2" xfId="15025"/>
    <cellStyle name="Normálna 4 4 4 5 2 2" xfId="15026"/>
    <cellStyle name="Normálna 4 4 4 5 2 2 2" xfId="38784"/>
    <cellStyle name="Normálna 4 4 4 5 2 3" xfId="15027"/>
    <cellStyle name="Normálna 4 4 4 5 2 3 2" xfId="38785"/>
    <cellStyle name="Normálna 4 4 4 5 2 4" xfId="38783"/>
    <cellStyle name="Normálna 4 4 4 5 3" xfId="15028"/>
    <cellStyle name="Normálna 4 4 4 5 3 2" xfId="38786"/>
    <cellStyle name="Normálna 4 4 4 5 4" xfId="15029"/>
    <cellStyle name="Normálna 4 4 4 5 4 2" xfId="38787"/>
    <cellStyle name="Normálna 4 4 4 5 5" xfId="38782"/>
    <cellStyle name="Normálna 4 4 4 6" xfId="15030"/>
    <cellStyle name="Normálna 4 4 4 6 2" xfId="15031"/>
    <cellStyle name="Normálna 4 4 4 6 2 2" xfId="38789"/>
    <cellStyle name="Normálna 4 4 4 6 3" xfId="15032"/>
    <cellStyle name="Normálna 4 4 4 6 3 2" xfId="38790"/>
    <cellStyle name="Normálna 4 4 4 6 4" xfId="38788"/>
    <cellStyle name="Normálna 4 4 4 7" xfId="15033"/>
    <cellStyle name="Normálna 4 4 4 7 2" xfId="38791"/>
    <cellStyle name="Normálna 4 4 4 8" xfId="15034"/>
    <cellStyle name="Normálna 4 4 4 8 2" xfId="38792"/>
    <cellStyle name="Normálna 4 4 4 9" xfId="38733"/>
    <cellStyle name="Normálna 4 4 5" xfId="15035"/>
    <cellStyle name="Normálna 4 4 5 2" xfId="15036"/>
    <cellStyle name="Normálna 4 4 5 2 2" xfId="15037"/>
    <cellStyle name="Normálna 4 4 5 2 2 2" xfId="15038"/>
    <cellStyle name="Normálna 4 4 5 2 2 2 2" xfId="15039"/>
    <cellStyle name="Normálna 4 4 5 2 2 2 2 2" xfId="15040"/>
    <cellStyle name="Normálna 4 4 5 2 2 2 2 2 2" xfId="38798"/>
    <cellStyle name="Normálna 4 4 5 2 2 2 2 3" xfId="15041"/>
    <cellStyle name="Normálna 4 4 5 2 2 2 2 3 2" xfId="38799"/>
    <cellStyle name="Normálna 4 4 5 2 2 2 2 4" xfId="38797"/>
    <cellStyle name="Normálna 4 4 5 2 2 2 3" xfId="15042"/>
    <cellStyle name="Normálna 4 4 5 2 2 2 3 2" xfId="38800"/>
    <cellStyle name="Normálna 4 4 5 2 2 2 4" xfId="15043"/>
    <cellStyle name="Normálna 4 4 5 2 2 2 4 2" xfId="38801"/>
    <cellStyle name="Normálna 4 4 5 2 2 2 5" xfId="38796"/>
    <cellStyle name="Normálna 4 4 5 2 2 3" xfId="15044"/>
    <cellStyle name="Normálna 4 4 5 2 2 3 2" xfId="15045"/>
    <cellStyle name="Normálna 4 4 5 2 2 3 2 2" xfId="38803"/>
    <cellStyle name="Normálna 4 4 5 2 2 3 3" xfId="15046"/>
    <cellStyle name="Normálna 4 4 5 2 2 3 3 2" xfId="38804"/>
    <cellStyle name="Normálna 4 4 5 2 2 3 4" xfId="38802"/>
    <cellStyle name="Normálna 4 4 5 2 2 4" xfId="15047"/>
    <cellStyle name="Normálna 4 4 5 2 2 4 2" xfId="38805"/>
    <cellStyle name="Normálna 4 4 5 2 2 5" xfId="15048"/>
    <cellStyle name="Normálna 4 4 5 2 2 5 2" xfId="38806"/>
    <cellStyle name="Normálna 4 4 5 2 2 6" xfId="38795"/>
    <cellStyle name="Normálna 4 4 5 2 3" xfId="15049"/>
    <cellStyle name="Normálna 4 4 5 2 3 2" xfId="15050"/>
    <cellStyle name="Normálna 4 4 5 2 3 2 2" xfId="15051"/>
    <cellStyle name="Normálna 4 4 5 2 3 2 2 2" xfId="38809"/>
    <cellStyle name="Normálna 4 4 5 2 3 2 3" xfId="15052"/>
    <cellStyle name="Normálna 4 4 5 2 3 2 3 2" xfId="38810"/>
    <cellStyle name="Normálna 4 4 5 2 3 2 4" xfId="38808"/>
    <cellStyle name="Normálna 4 4 5 2 3 3" xfId="15053"/>
    <cellStyle name="Normálna 4 4 5 2 3 3 2" xfId="38811"/>
    <cellStyle name="Normálna 4 4 5 2 3 4" xfId="15054"/>
    <cellStyle name="Normálna 4 4 5 2 3 4 2" xfId="38812"/>
    <cellStyle name="Normálna 4 4 5 2 3 5" xfId="38807"/>
    <cellStyle name="Normálna 4 4 5 2 4" xfId="15055"/>
    <cellStyle name="Normálna 4 4 5 2 4 2" xfId="15056"/>
    <cellStyle name="Normálna 4 4 5 2 4 2 2" xfId="15057"/>
    <cellStyle name="Normálna 4 4 5 2 4 2 2 2" xfId="38815"/>
    <cellStyle name="Normálna 4 4 5 2 4 2 3" xfId="15058"/>
    <cellStyle name="Normálna 4 4 5 2 4 2 3 2" xfId="38816"/>
    <cellStyle name="Normálna 4 4 5 2 4 2 4" xfId="38814"/>
    <cellStyle name="Normálna 4 4 5 2 4 3" xfId="15059"/>
    <cellStyle name="Normálna 4 4 5 2 4 3 2" xfId="38817"/>
    <cellStyle name="Normálna 4 4 5 2 4 4" xfId="15060"/>
    <cellStyle name="Normálna 4 4 5 2 4 4 2" xfId="38818"/>
    <cellStyle name="Normálna 4 4 5 2 4 5" xfId="38813"/>
    <cellStyle name="Normálna 4 4 5 2 5" xfId="15061"/>
    <cellStyle name="Normálna 4 4 5 2 5 2" xfId="15062"/>
    <cellStyle name="Normálna 4 4 5 2 5 2 2" xfId="38820"/>
    <cellStyle name="Normálna 4 4 5 2 5 3" xfId="15063"/>
    <cellStyle name="Normálna 4 4 5 2 5 3 2" xfId="38821"/>
    <cellStyle name="Normálna 4 4 5 2 5 4" xfId="38819"/>
    <cellStyle name="Normálna 4 4 5 2 6" xfId="15064"/>
    <cellStyle name="Normálna 4 4 5 2 6 2" xfId="38822"/>
    <cellStyle name="Normálna 4 4 5 2 7" xfId="15065"/>
    <cellStyle name="Normálna 4 4 5 2 7 2" xfId="38823"/>
    <cellStyle name="Normálna 4 4 5 2 8" xfId="38794"/>
    <cellStyle name="Normálna 4 4 5 3" xfId="15066"/>
    <cellStyle name="Normálna 4 4 5 3 2" xfId="15067"/>
    <cellStyle name="Normálna 4 4 5 3 2 2" xfId="15068"/>
    <cellStyle name="Normálna 4 4 5 3 2 2 2" xfId="15069"/>
    <cellStyle name="Normálna 4 4 5 3 2 2 2 2" xfId="38827"/>
    <cellStyle name="Normálna 4 4 5 3 2 2 3" xfId="15070"/>
    <cellStyle name="Normálna 4 4 5 3 2 2 3 2" xfId="38828"/>
    <cellStyle name="Normálna 4 4 5 3 2 2 4" xfId="38826"/>
    <cellStyle name="Normálna 4 4 5 3 2 3" xfId="15071"/>
    <cellStyle name="Normálna 4 4 5 3 2 3 2" xfId="38829"/>
    <cellStyle name="Normálna 4 4 5 3 2 4" xfId="15072"/>
    <cellStyle name="Normálna 4 4 5 3 2 4 2" xfId="38830"/>
    <cellStyle name="Normálna 4 4 5 3 2 5" xfId="38825"/>
    <cellStyle name="Normálna 4 4 5 3 3" xfId="15073"/>
    <cellStyle name="Normálna 4 4 5 3 3 2" xfId="15074"/>
    <cellStyle name="Normálna 4 4 5 3 3 2 2" xfId="38832"/>
    <cellStyle name="Normálna 4 4 5 3 3 3" xfId="15075"/>
    <cellStyle name="Normálna 4 4 5 3 3 3 2" xfId="38833"/>
    <cellStyle name="Normálna 4 4 5 3 3 4" xfId="38831"/>
    <cellStyle name="Normálna 4 4 5 3 4" xfId="15076"/>
    <cellStyle name="Normálna 4 4 5 3 4 2" xfId="38834"/>
    <cellStyle name="Normálna 4 4 5 3 5" xfId="15077"/>
    <cellStyle name="Normálna 4 4 5 3 5 2" xfId="38835"/>
    <cellStyle name="Normálna 4 4 5 3 6" xfId="38824"/>
    <cellStyle name="Normálna 4 4 5 4" xfId="15078"/>
    <cellStyle name="Normálna 4 4 5 4 2" xfId="15079"/>
    <cellStyle name="Normálna 4 4 5 4 2 2" xfId="15080"/>
    <cellStyle name="Normálna 4 4 5 4 2 2 2" xfId="38838"/>
    <cellStyle name="Normálna 4 4 5 4 2 3" xfId="15081"/>
    <cellStyle name="Normálna 4 4 5 4 2 3 2" xfId="38839"/>
    <cellStyle name="Normálna 4 4 5 4 2 4" xfId="38837"/>
    <cellStyle name="Normálna 4 4 5 4 3" xfId="15082"/>
    <cellStyle name="Normálna 4 4 5 4 3 2" xfId="38840"/>
    <cellStyle name="Normálna 4 4 5 4 4" xfId="15083"/>
    <cellStyle name="Normálna 4 4 5 4 4 2" xfId="38841"/>
    <cellStyle name="Normálna 4 4 5 4 5" xfId="38836"/>
    <cellStyle name="Normálna 4 4 5 5" xfId="15084"/>
    <cellStyle name="Normálna 4 4 5 5 2" xfId="15085"/>
    <cellStyle name="Normálna 4 4 5 5 2 2" xfId="15086"/>
    <cellStyle name="Normálna 4 4 5 5 2 2 2" xfId="38844"/>
    <cellStyle name="Normálna 4 4 5 5 2 3" xfId="15087"/>
    <cellStyle name="Normálna 4 4 5 5 2 3 2" xfId="38845"/>
    <cellStyle name="Normálna 4 4 5 5 2 4" xfId="38843"/>
    <cellStyle name="Normálna 4 4 5 5 3" xfId="15088"/>
    <cellStyle name="Normálna 4 4 5 5 3 2" xfId="38846"/>
    <cellStyle name="Normálna 4 4 5 5 4" xfId="15089"/>
    <cellStyle name="Normálna 4 4 5 5 4 2" xfId="38847"/>
    <cellStyle name="Normálna 4 4 5 5 5" xfId="38842"/>
    <cellStyle name="Normálna 4 4 5 6" xfId="15090"/>
    <cellStyle name="Normálna 4 4 5 6 2" xfId="15091"/>
    <cellStyle name="Normálna 4 4 5 6 2 2" xfId="38849"/>
    <cellStyle name="Normálna 4 4 5 6 3" xfId="15092"/>
    <cellStyle name="Normálna 4 4 5 6 3 2" xfId="38850"/>
    <cellStyle name="Normálna 4 4 5 6 4" xfId="38848"/>
    <cellStyle name="Normálna 4 4 5 7" xfId="15093"/>
    <cellStyle name="Normálna 4 4 5 7 2" xfId="38851"/>
    <cellStyle name="Normálna 4 4 5 8" xfId="15094"/>
    <cellStyle name="Normálna 4 4 5 8 2" xfId="38852"/>
    <cellStyle name="Normálna 4 4 5 9" xfId="38793"/>
    <cellStyle name="Normálna 4 4 6" xfId="15095"/>
    <cellStyle name="Normálna 4 4 6 2" xfId="15096"/>
    <cellStyle name="Normálna 4 4 6 2 2" xfId="15097"/>
    <cellStyle name="Normálna 4 4 6 2 2 2" xfId="15098"/>
    <cellStyle name="Normálna 4 4 6 2 2 2 2" xfId="15099"/>
    <cellStyle name="Normálna 4 4 6 2 2 2 2 2" xfId="38857"/>
    <cellStyle name="Normálna 4 4 6 2 2 2 3" xfId="15100"/>
    <cellStyle name="Normálna 4 4 6 2 2 2 3 2" xfId="38858"/>
    <cellStyle name="Normálna 4 4 6 2 2 2 4" xfId="38856"/>
    <cellStyle name="Normálna 4 4 6 2 2 3" xfId="15101"/>
    <cellStyle name="Normálna 4 4 6 2 2 3 2" xfId="38859"/>
    <cellStyle name="Normálna 4 4 6 2 2 4" xfId="15102"/>
    <cellStyle name="Normálna 4 4 6 2 2 4 2" xfId="38860"/>
    <cellStyle name="Normálna 4 4 6 2 2 5" xfId="38855"/>
    <cellStyle name="Normálna 4 4 6 2 3" xfId="15103"/>
    <cellStyle name="Normálna 4 4 6 2 3 2" xfId="15104"/>
    <cellStyle name="Normálna 4 4 6 2 3 2 2" xfId="38862"/>
    <cellStyle name="Normálna 4 4 6 2 3 3" xfId="15105"/>
    <cellStyle name="Normálna 4 4 6 2 3 3 2" xfId="38863"/>
    <cellStyle name="Normálna 4 4 6 2 3 4" xfId="38861"/>
    <cellStyle name="Normálna 4 4 6 2 4" xfId="15106"/>
    <cellStyle name="Normálna 4 4 6 2 4 2" xfId="38864"/>
    <cellStyle name="Normálna 4 4 6 2 5" xfId="15107"/>
    <cellStyle name="Normálna 4 4 6 2 5 2" xfId="38865"/>
    <cellStyle name="Normálna 4 4 6 2 6" xfId="38854"/>
    <cellStyle name="Normálna 4 4 6 3" xfId="15108"/>
    <cellStyle name="Normálna 4 4 6 3 2" xfId="15109"/>
    <cellStyle name="Normálna 4 4 6 3 2 2" xfId="15110"/>
    <cellStyle name="Normálna 4 4 6 3 2 2 2" xfId="38868"/>
    <cellStyle name="Normálna 4 4 6 3 2 3" xfId="15111"/>
    <cellStyle name="Normálna 4 4 6 3 2 3 2" xfId="38869"/>
    <cellStyle name="Normálna 4 4 6 3 2 4" xfId="38867"/>
    <cellStyle name="Normálna 4 4 6 3 3" xfId="15112"/>
    <cellStyle name="Normálna 4 4 6 3 3 2" xfId="38870"/>
    <cellStyle name="Normálna 4 4 6 3 4" xfId="15113"/>
    <cellStyle name="Normálna 4 4 6 3 4 2" xfId="38871"/>
    <cellStyle name="Normálna 4 4 6 3 5" xfId="38866"/>
    <cellStyle name="Normálna 4 4 6 4" xfId="15114"/>
    <cellStyle name="Normálna 4 4 6 4 2" xfId="15115"/>
    <cellStyle name="Normálna 4 4 6 4 2 2" xfId="15116"/>
    <cellStyle name="Normálna 4 4 6 4 2 2 2" xfId="38874"/>
    <cellStyle name="Normálna 4 4 6 4 2 3" xfId="15117"/>
    <cellStyle name="Normálna 4 4 6 4 2 3 2" xfId="38875"/>
    <cellStyle name="Normálna 4 4 6 4 2 4" xfId="38873"/>
    <cellStyle name="Normálna 4 4 6 4 3" xfId="15118"/>
    <cellStyle name="Normálna 4 4 6 4 3 2" xfId="38876"/>
    <cellStyle name="Normálna 4 4 6 4 4" xfId="15119"/>
    <cellStyle name="Normálna 4 4 6 4 4 2" xfId="38877"/>
    <cellStyle name="Normálna 4 4 6 4 5" xfId="38872"/>
    <cellStyle name="Normálna 4 4 6 5" xfId="15120"/>
    <cellStyle name="Normálna 4 4 6 5 2" xfId="15121"/>
    <cellStyle name="Normálna 4 4 6 5 2 2" xfId="38879"/>
    <cellStyle name="Normálna 4 4 6 5 3" xfId="15122"/>
    <cellStyle name="Normálna 4 4 6 5 3 2" xfId="38880"/>
    <cellStyle name="Normálna 4 4 6 5 4" xfId="38878"/>
    <cellStyle name="Normálna 4 4 6 6" xfId="15123"/>
    <cellStyle name="Normálna 4 4 6 6 2" xfId="38881"/>
    <cellStyle name="Normálna 4 4 6 7" xfId="15124"/>
    <cellStyle name="Normálna 4 4 6 7 2" xfId="38882"/>
    <cellStyle name="Normálna 4 4 6 8" xfId="38853"/>
    <cellStyle name="Normálna 4 4 7" xfId="15125"/>
    <cellStyle name="Normálna 4 4 7 2" xfId="15126"/>
    <cellStyle name="Normálna 4 4 7 2 2" xfId="15127"/>
    <cellStyle name="Normálna 4 4 7 2 2 2" xfId="15128"/>
    <cellStyle name="Normálna 4 4 7 2 2 2 2" xfId="15129"/>
    <cellStyle name="Normálna 4 4 7 2 2 2 2 2" xfId="38887"/>
    <cellStyle name="Normálna 4 4 7 2 2 2 3" xfId="15130"/>
    <cellStyle name="Normálna 4 4 7 2 2 2 3 2" xfId="38888"/>
    <cellStyle name="Normálna 4 4 7 2 2 2 4" xfId="38886"/>
    <cellStyle name="Normálna 4 4 7 2 2 3" xfId="15131"/>
    <cellStyle name="Normálna 4 4 7 2 2 3 2" xfId="38889"/>
    <cellStyle name="Normálna 4 4 7 2 2 4" xfId="15132"/>
    <cellStyle name="Normálna 4 4 7 2 2 4 2" xfId="38890"/>
    <cellStyle name="Normálna 4 4 7 2 2 5" xfId="38885"/>
    <cellStyle name="Normálna 4 4 7 2 3" xfId="15133"/>
    <cellStyle name="Normálna 4 4 7 2 3 2" xfId="15134"/>
    <cellStyle name="Normálna 4 4 7 2 3 2 2" xfId="38892"/>
    <cellStyle name="Normálna 4 4 7 2 3 3" xfId="15135"/>
    <cellStyle name="Normálna 4 4 7 2 3 3 2" xfId="38893"/>
    <cellStyle name="Normálna 4 4 7 2 3 4" xfId="38891"/>
    <cellStyle name="Normálna 4 4 7 2 4" xfId="15136"/>
    <cellStyle name="Normálna 4 4 7 2 4 2" xfId="38894"/>
    <cellStyle name="Normálna 4 4 7 2 5" xfId="15137"/>
    <cellStyle name="Normálna 4 4 7 2 5 2" xfId="38895"/>
    <cellStyle name="Normálna 4 4 7 2 6" xfId="38884"/>
    <cellStyle name="Normálna 4 4 7 3" xfId="15138"/>
    <cellStyle name="Normálna 4 4 7 3 2" xfId="15139"/>
    <cellStyle name="Normálna 4 4 7 3 2 2" xfId="15140"/>
    <cellStyle name="Normálna 4 4 7 3 2 2 2" xfId="38898"/>
    <cellStyle name="Normálna 4 4 7 3 2 3" xfId="15141"/>
    <cellStyle name="Normálna 4 4 7 3 2 3 2" xfId="38899"/>
    <cellStyle name="Normálna 4 4 7 3 2 4" xfId="38897"/>
    <cellStyle name="Normálna 4 4 7 3 3" xfId="15142"/>
    <cellStyle name="Normálna 4 4 7 3 3 2" xfId="38900"/>
    <cellStyle name="Normálna 4 4 7 3 4" xfId="15143"/>
    <cellStyle name="Normálna 4 4 7 3 4 2" xfId="38901"/>
    <cellStyle name="Normálna 4 4 7 3 5" xfId="38896"/>
    <cellStyle name="Normálna 4 4 7 4" xfId="15144"/>
    <cellStyle name="Normálna 4 4 7 4 2" xfId="15145"/>
    <cellStyle name="Normálna 4 4 7 4 2 2" xfId="15146"/>
    <cellStyle name="Normálna 4 4 7 4 2 2 2" xfId="38904"/>
    <cellStyle name="Normálna 4 4 7 4 2 3" xfId="15147"/>
    <cellStyle name="Normálna 4 4 7 4 2 3 2" xfId="38905"/>
    <cellStyle name="Normálna 4 4 7 4 2 4" xfId="38903"/>
    <cellStyle name="Normálna 4 4 7 4 3" xfId="15148"/>
    <cellStyle name="Normálna 4 4 7 4 3 2" xfId="38906"/>
    <cellStyle name="Normálna 4 4 7 4 4" xfId="15149"/>
    <cellStyle name="Normálna 4 4 7 4 4 2" xfId="38907"/>
    <cellStyle name="Normálna 4 4 7 4 5" xfId="38902"/>
    <cellStyle name="Normálna 4 4 7 5" xfId="15150"/>
    <cellStyle name="Normálna 4 4 7 5 2" xfId="15151"/>
    <cellStyle name="Normálna 4 4 7 5 2 2" xfId="38909"/>
    <cellStyle name="Normálna 4 4 7 5 3" xfId="15152"/>
    <cellStyle name="Normálna 4 4 7 5 3 2" xfId="38910"/>
    <cellStyle name="Normálna 4 4 7 5 4" xfId="38908"/>
    <cellStyle name="Normálna 4 4 7 6" xfId="15153"/>
    <cellStyle name="Normálna 4 4 7 6 2" xfId="38911"/>
    <cellStyle name="Normálna 4 4 7 7" xfId="15154"/>
    <cellStyle name="Normálna 4 4 7 7 2" xfId="38912"/>
    <cellStyle name="Normálna 4 4 7 8" xfId="38883"/>
    <cellStyle name="Normálna 4 4 8" xfId="15155"/>
    <cellStyle name="Normálna 4 4 8 2" xfId="15156"/>
    <cellStyle name="Normálna 4 4 8 2 2" xfId="15157"/>
    <cellStyle name="Normálna 4 4 8 2 2 2" xfId="15158"/>
    <cellStyle name="Normálna 4 4 8 2 2 2 2" xfId="38916"/>
    <cellStyle name="Normálna 4 4 8 2 2 3" xfId="15159"/>
    <cellStyle name="Normálna 4 4 8 2 2 3 2" xfId="38917"/>
    <cellStyle name="Normálna 4 4 8 2 2 4" xfId="38915"/>
    <cellStyle name="Normálna 4 4 8 2 3" xfId="15160"/>
    <cellStyle name="Normálna 4 4 8 2 3 2" xfId="38918"/>
    <cellStyle name="Normálna 4 4 8 2 4" xfId="15161"/>
    <cellStyle name="Normálna 4 4 8 2 4 2" xfId="38919"/>
    <cellStyle name="Normálna 4 4 8 2 5" xfId="38914"/>
    <cellStyle name="Normálna 4 4 8 3" xfId="15162"/>
    <cellStyle name="Normálna 4 4 8 3 2" xfId="15163"/>
    <cellStyle name="Normálna 4 4 8 3 2 2" xfId="15164"/>
    <cellStyle name="Normálna 4 4 8 3 2 2 2" xfId="38922"/>
    <cellStyle name="Normálna 4 4 8 3 2 3" xfId="15165"/>
    <cellStyle name="Normálna 4 4 8 3 2 3 2" xfId="38923"/>
    <cellStyle name="Normálna 4 4 8 3 2 4" xfId="38921"/>
    <cellStyle name="Normálna 4 4 8 3 3" xfId="15166"/>
    <cellStyle name="Normálna 4 4 8 3 3 2" xfId="38924"/>
    <cellStyle name="Normálna 4 4 8 3 4" xfId="15167"/>
    <cellStyle name="Normálna 4 4 8 3 4 2" xfId="38925"/>
    <cellStyle name="Normálna 4 4 8 3 5" xfId="38920"/>
    <cellStyle name="Normálna 4 4 8 4" xfId="15168"/>
    <cellStyle name="Normálna 4 4 8 4 2" xfId="15169"/>
    <cellStyle name="Normálna 4 4 8 4 2 2" xfId="38927"/>
    <cellStyle name="Normálna 4 4 8 4 3" xfId="15170"/>
    <cellStyle name="Normálna 4 4 8 4 3 2" xfId="38928"/>
    <cellStyle name="Normálna 4 4 8 4 4" xfId="38926"/>
    <cellStyle name="Normálna 4 4 8 5" xfId="15171"/>
    <cellStyle name="Normálna 4 4 8 5 2" xfId="38929"/>
    <cellStyle name="Normálna 4 4 8 6" xfId="15172"/>
    <cellStyle name="Normálna 4 4 8 6 2" xfId="38930"/>
    <cellStyle name="Normálna 4 4 8 7" xfId="38913"/>
    <cellStyle name="Normálna 4 4 9" xfId="15173"/>
    <cellStyle name="Normálna 4 4 9 2" xfId="15174"/>
    <cellStyle name="Normálna 4 4 9 2 2" xfId="15175"/>
    <cellStyle name="Normálna 4 4 9 2 2 2" xfId="15176"/>
    <cellStyle name="Normálna 4 4 9 2 2 2 2" xfId="38934"/>
    <cellStyle name="Normálna 4 4 9 2 2 3" xfId="15177"/>
    <cellStyle name="Normálna 4 4 9 2 2 3 2" xfId="38935"/>
    <cellStyle name="Normálna 4 4 9 2 2 4" xfId="38933"/>
    <cellStyle name="Normálna 4 4 9 2 3" xfId="15178"/>
    <cellStyle name="Normálna 4 4 9 2 3 2" xfId="38936"/>
    <cellStyle name="Normálna 4 4 9 2 4" xfId="15179"/>
    <cellStyle name="Normálna 4 4 9 2 4 2" xfId="38937"/>
    <cellStyle name="Normálna 4 4 9 2 5" xfId="38932"/>
    <cellStyle name="Normálna 4 4 9 3" xfId="15180"/>
    <cellStyle name="Normálna 4 4 9 3 2" xfId="15181"/>
    <cellStyle name="Normálna 4 4 9 3 2 2" xfId="15182"/>
    <cellStyle name="Normálna 4 4 9 3 2 2 2" xfId="38940"/>
    <cellStyle name="Normálna 4 4 9 3 2 3" xfId="15183"/>
    <cellStyle name="Normálna 4 4 9 3 2 3 2" xfId="38941"/>
    <cellStyle name="Normálna 4 4 9 3 2 4" xfId="38939"/>
    <cellStyle name="Normálna 4 4 9 3 3" xfId="15184"/>
    <cellStyle name="Normálna 4 4 9 3 3 2" xfId="38942"/>
    <cellStyle name="Normálna 4 4 9 3 4" xfId="15185"/>
    <cellStyle name="Normálna 4 4 9 3 4 2" xfId="38943"/>
    <cellStyle name="Normálna 4 4 9 3 5" xfId="38938"/>
    <cellStyle name="Normálna 4 4 9 4" xfId="15186"/>
    <cellStyle name="Normálna 4 4 9 4 2" xfId="15187"/>
    <cellStyle name="Normálna 4 4 9 4 2 2" xfId="38945"/>
    <cellStyle name="Normálna 4 4 9 4 3" xfId="15188"/>
    <cellStyle name="Normálna 4 4 9 4 3 2" xfId="38946"/>
    <cellStyle name="Normálna 4 4 9 4 4" xfId="38944"/>
    <cellStyle name="Normálna 4 4 9 5" xfId="15189"/>
    <cellStyle name="Normálna 4 4 9 5 2" xfId="38947"/>
    <cellStyle name="Normálna 4 4 9 6" xfId="15190"/>
    <cellStyle name="Normálna 4 4 9 6 2" xfId="38948"/>
    <cellStyle name="Normálna 4 4 9 7" xfId="38931"/>
    <cellStyle name="Normálna 4 5" xfId="15191"/>
    <cellStyle name="Normálna 4 5 2" xfId="15192"/>
    <cellStyle name="Normálna 4 5 2 2" xfId="15193"/>
    <cellStyle name="Normálna 4 5 2 2 2" xfId="38951"/>
    <cellStyle name="Normálna 4 5 2 3" xfId="15194"/>
    <cellStyle name="Normálna 4 5 2 3 2" xfId="38952"/>
    <cellStyle name="Normálna 4 5 2 4" xfId="38950"/>
    <cellStyle name="Normálna 4 5 3" xfId="38949"/>
    <cellStyle name="Normálna 4 6" xfId="15195"/>
    <cellStyle name="Normálna 4 6 10" xfId="15196"/>
    <cellStyle name="Normálna 4 6 10 2" xfId="15197"/>
    <cellStyle name="Normálna 4 6 10 2 2" xfId="38955"/>
    <cellStyle name="Normálna 4 6 10 3" xfId="15198"/>
    <cellStyle name="Normálna 4 6 10 3 2" xfId="38956"/>
    <cellStyle name="Normálna 4 6 10 4" xfId="38954"/>
    <cellStyle name="Normálna 4 6 11" xfId="15199"/>
    <cellStyle name="Normálna 4 6 11 2" xfId="38957"/>
    <cellStyle name="Normálna 4 6 12" xfId="15200"/>
    <cellStyle name="Normálna 4 6 12 2" xfId="38958"/>
    <cellStyle name="Normálna 4 6 13" xfId="38953"/>
    <cellStyle name="Normálna 4 6 2" xfId="15201"/>
    <cellStyle name="Normálna 4 6 2 10" xfId="38959"/>
    <cellStyle name="Normálna 4 6 2 2" xfId="15202"/>
    <cellStyle name="Normálna 4 6 2 2 2" xfId="15203"/>
    <cellStyle name="Normálna 4 6 2 2 2 2" xfId="15204"/>
    <cellStyle name="Normálna 4 6 2 2 2 2 2" xfId="15205"/>
    <cellStyle name="Normálna 4 6 2 2 2 2 2 2" xfId="15206"/>
    <cellStyle name="Normálna 4 6 2 2 2 2 2 2 2" xfId="15207"/>
    <cellStyle name="Normálna 4 6 2 2 2 2 2 2 2 2" xfId="38965"/>
    <cellStyle name="Normálna 4 6 2 2 2 2 2 2 3" xfId="15208"/>
    <cellStyle name="Normálna 4 6 2 2 2 2 2 2 3 2" xfId="38966"/>
    <cellStyle name="Normálna 4 6 2 2 2 2 2 2 4" xfId="38964"/>
    <cellStyle name="Normálna 4 6 2 2 2 2 2 3" xfId="15209"/>
    <cellStyle name="Normálna 4 6 2 2 2 2 2 3 2" xfId="38967"/>
    <cellStyle name="Normálna 4 6 2 2 2 2 2 4" xfId="15210"/>
    <cellStyle name="Normálna 4 6 2 2 2 2 2 4 2" xfId="38968"/>
    <cellStyle name="Normálna 4 6 2 2 2 2 2 5" xfId="38963"/>
    <cellStyle name="Normálna 4 6 2 2 2 2 3" xfId="15211"/>
    <cellStyle name="Normálna 4 6 2 2 2 2 3 2" xfId="15212"/>
    <cellStyle name="Normálna 4 6 2 2 2 2 3 2 2" xfId="38970"/>
    <cellStyle name="Normálna 4 6 2 2 2 2 3 3" xfId="15213"/>
    <cellStyle name="Normálna 4 6 2 2 2 2 3 3 2" xfId="38971"/>
    <cellStyle name="Normálna 4 6 2 2 2 2 3 4" xfId="38969"/>
    <cellStyle name="Normálna 4 6 2 2 2 2 4" xfId="15214"/>
    <cellStyle name="Normálna 4 6 2 2 2 2 4 2" xfId="38972"/>
    <cellStyle name="Normálna 4 6 2 2 2 2 5" xfId="15215"/>
    <cellStyle name="Normálna 4 6 2 2 2 2 5 2" xfId="38973"/>
    <cellStyle name="Normálna 4 6 2 2 2 2 6" xfId="38962"/>
    <cellStyle name="Normálna 4 6 2 2 2 3" xfId="15216"/>
    <cellStyle name="Normálna 4 6 2 2 2 3 2" xfId="15217"/>
    <cellStyle name="Normálna 4 6 2 2 2 3 2 2" xfId="15218"/>
    <cellStyle name="Normálna 4 6 2 2 2 3 2 2 2" xfId="38976"/>
    <cellStyle name="Normálna 4 6 2 2 2 3 2 3" xfId="15219"/>
    <cellStyle name="Normálna 4 6 2 2 2 3 2 3 2" xfId="38977"/>
    <cellStyle name="Normálna 4 6 2 2 2 3 2 4" xfId="38975"/>
    <cellStyle name="Normálna 4 6 2 2 2 3 3" xfId="15220"/>
    <cellStyle name="Normálna 4 6 2 2 2 3 3 2" xfId="38978"/>
    <cellStyle name="Normálna 4 6 2 2 2 3 4" xfId="15221"/>
    <cellStyle name="Normálna 4 6 2 2 2 3 4 2" xfId="38979"/>
    <cellStyle name="Normálna 4 6 2 2 2 3 5" xfId="38974"/>
    <cellStyle name="Normálna 4 6 2 2 2 4" xfId="15222"/>
    <cellStyle name="Normálna 4 6 2 2 2 4 2" xfId="15223"/>
    <cellStyle name="Normálna 4 6 2 2 2 4 2 2" xfId="15224"/>
    <cellStyle name="Normálna 4 6 2 2 2 4 2 2 2" xfId="38982"/>
    <cellStyle name="Normálna 4 6 2 2 2 4 2 3" xfId="15225"/>
    <cellStyle name="Normálna 4 6 2 2 2 4 2 3 2" xfId="38983"/>
    <cellStyle name="Normálna 4 6 2 2 2 4 2 4" xfId="38981"/>
    <cellStyle name="Normálna 4 6 2 2 2 4 3" xfId="15226"/>
    <cellStyle name="Normálna 4 6 2 2 2 4 3 2" xfId="38984"/>
    <cellStyle name="Normálna 4 6 2 2 2 4 4" xfId="15227"/>
    <cellStyle name="Normálna 4 6 2 2 2 4 4 2" xfId="38985"/>
    <cellStyle name="Normálna 4 6 2 2 2 4 5" xfId="38980"/>
    <cellStyle name="Normálna 4 6 2 2 2 5" xfId="15228"/>
    <cellStyle name="Normálna 4 6 2 2 2 5 2" xfId="15229"/>
    <cellStyle name="Normálna 4 6 2 2 2 5 2 2" xfId="38987"/>
    <cellStyle name="Normálna 4 6 2 2 2 5 3" xfId="15230"/>
    <cellStyle name="Normálna 4 6 2 2 2 5 3 2" xfId="38988"/>
    <cellStyle name="Normálna 4 6 2 2 2 5 4" xfId="38986"/>
    <cellStyle name="Normálna 4 6 2 2 2 6" xfId="15231"/>
    <cellStyle name="Normálna 4 6 2 2 2 6 2" xfId="38989"/>
    <cellStyle name="Normálna 4 6 2 2 2 7" xfId="15232"/>
    <cellStyle name="Normálna 4 6 2 2 2 7 2" xfId="38990"/>
    <cellStyle name="Normálna 4 6 2 2 2 8" xfId="38961"/>
    <cellStyle name="Normálna 4 6 2 2 3" xfId="15233"/>
    <cellStyle name="Normálna 4 6 2 2 3 2" xfId="15234"/>
    <cellStyle name="Normálna 4 6 2 2 3 2 2" xfId="15235"/>
    <cellStyle name="Normálna 4 6 2 2 3 2 2 2" xfId="15236"/>
    <cellStyle name="Normálna 4 6 2 2 3 2 2 2 2" xfId="38994"/>
    <cellStyle name="Normálna 4 6 2 2 3 2 2 3" xfId="15237"/>
    <cellStyle name="Normálna 4 6 2 2 3 2 2 3 2" xfId="38995"/>
    <cellStyle name="Normálna 4 6 2 2 3 2 2 4" xfId="38993"/>
    <cellStyle name="Normálna 4 6 2 2 3 2 3" xfId="15238"/>
    <cellStyle name="Normálna 4 6 2 2 3 2 3 2" xfId="38996"/>
    <cellStyle name="Normálna 4 6 2 2 3 2 4" xfId="15239"/>
    <cellStyle name="Normálna 4 6 2 2 3 2 4 2" xfId="38997"/>
    <cellStyle name="Normálna 4 6 2 2 3 2 5" xfId="38992"/>
    <cellStyle name="Normálna 4 6 2 2 3 3" xfId="15240"/>
    <cellStyle name="Normálna 4 6 2 2 3 3 2" xfId="15241"/>
    <cellStyle name="Normálna 4 6 2 2 3 3 2 2" xfId="38999"/>
    <cellStyle name="Normálna 4 6 2 2 3 3 3" xfId="15242"/>
    <cellStyle name="Normálna 4 6 2 2 3 3 3 2" xfId="39000"/>
    <cellStyle name="Normálna 4 6 2 2 3 3 4" xfId="38998"/>
    <cellStyle name="Normálna 4 6 2 2 3 4" xfId="15243"/>
    <cellStyle name="Normálna 4 6 2 2 3 4 2" xfId="39001"/>
    <cellStyle name="Normálna 4 6 2 2 3 5" xfId="15244"/>
    <cellStyle name="Normálna 4 6 2 2 3 5 2" xfId="39002"/>
    <cellStyle name="Normálna 4 6 2 2 3 6" xfId="38991"/>
    <cellStyle name="Normálna 4 6 2 2 4" xfId="15245"/>
    <cellStyle name="Normálna 4 6 2 2 4 2" xfId="15246"/>
    <cellStyle name="Normálna 4 6 2 2 4 2 2" xfId="15247"/>
    <cellStyle name="Normálna 4 6 2 2 4 2 2 2" xfId="39005"/>
    <cellStyle name="Normálna 4 6 2 2 4 2 3" xfId="15248"/>
    <cellStyle name="Normálna 4 6 2 2 4 2 3 2" xfId="39006"/>
    <cellStyle name="Normálna 4 6 2 2 4 2 4" xfId="39004"/>
    <cellStyle name="Normálna 4 6 2 2 4 3" xfId="15249"/>
    <cellStyle name="Normálna 4 6 2 2 4 3 2" xfId="39007"/>
    <cellStyle name="Normálna 4 6 2 2 4 4" xfId="15250"/>
    <cellStyle name="Normálna 4 6 2 2 4 4 2" xfId="39008"/>
    <cellStyle name="Normálna 4 6 2 2 4 5" xfId="39003"/>
    <cellStyle name="Normálna 4 6 2 2 5" xfId="15251"/>
    <cellStyle name="Normálna 4 6 2 2 5 2" xfId="15252"/>
    <cellStyle name="Normálna 4 6 2 2 5 2 2" xfId="15253"/>
    <cellStyle name="Normálna 4 6 2 2 5 2 2 2" xfId="39011"/>
    <cellStyle name="Normálna 4 6 2 2 5 2 3" xfId="15254"/>
    <cellStyle name="Normálna 4 6 2 2 5 2 3 2" xfId="39012"/>
    <cellStyle name="Normálna 4 6 2 2 5 2 4" xfId="39010"/>
    <cellStyle name="Normálna 4 6 2 2 5 3" xfId="15255"/>
    <cellStyle name="Normálna 4 6 2 2 5 3 2" xfId="39013"/>
    <cellStyle name="Normálna 4 6 2 2 5 4" xfId="15256"/>
    <cellStyle name="Normálna 4 6 2 2 5 4 2" xfId="39014"/>
    <cellStyle name="Normálna 4 6 2 2 5 5" xfId="39009"/>
    <cellStyle name="Normálna 4 6 2 2 6" xfId="15257"/>
    <cellStyle name="Normálna 4 6 2 2 6 2" xfId="15258"/>
    <cellStyle name="Normálna 4 6 2 2 6 2 2" xfId="39016"/>
    <cellStyle name="Normálna 4 6 2 2 6 3" xfId="15259"/>
    <cellStyle name="Normálna 4 6 2 2 6 3 2" xfId="39017"/>
    <cellStyle name="Normálna 4 6 2 2 6 4" xfId="39015"/>
    <cellStyle name="Normálna 4 6 2 2 7" xfId="15260"/>
    <cellStyle name="Normálna 4 6 2 2 7 2" xfId="39018"/>
    <cellStyle name="Normálna 4 6 2 2 8" xfId="15261"/>
    <cellStyle name="Normálna 4 6 2 2 8 2" xfId="39019"/>
    <cellStyle name="Normálna 4 6 2 2 9" xfId="38960"/>
    <cellStyle name="Normálna 4 6 2 3" xfId="15262"/>
    <cellStyle name="Normálna 4 6 2 3 2" xfId="15263"/>
    <cellStyle name="Normálna 4 6 2 3 2 2" xfId="15264"/>
    <cellStyle name="Normálna 4 6 2 3 2 2 2" xfId="15265"/>
    <cellStyle name="Normálna 4 6 2 3 2 2 2 2" xfId="15266"/>
    <cellStyle name="Normálna 4 6 2 3 2 2 2 2 2" xfId="39024"/>
    <cellStyle name="Normálna 4 6 2 3 2 2 2 3" xfId="15267"/>
    <cellStyle name="Normálna 4 6 2 3 2 2 2 3 2" xfId="39025"/>
    <cellStyle name="Normálna 4 6 2 3 2 2 2 4" xfId="39023"/>
    <cellStyle name="Normálna 4 6 2 3 2 2 3" xfId="15268"/>
    <cellStyle name="Normálna 4 6 2 3 2 2 3 2" xfId="39026"/>
    <cellStyle name="Normálna 4 6 2 3 2 2 4" xfId="15269"/>
    <cellStyle name="Normálna 4 6 2 3 2 2 4 2" xfId="39027"/>
    <cellStyle name="Normálna 4 6 2 3 2 2 5" xfId="39022"/>
    <cellStyle name="Normálna 4 6 2 3 2 3" xfId="15270"/>
    <cellStyle name="Normálna 4 6 2 3 2 3 2" xfId="15271"/>
    <cellStyle name="Normálna 4 6 2 3 2 3 2 2" xfId="39029"/>
    <cellStyle name="Normálna 4 6 2 3 2 3 3" xfId="15272"/>
    <cellStyle name="Normálna 4 6 2 3 2 3 3 2" xfId="39030"/>
    <cellStyle name="Normálna 4 6 2 3 2 3 4" xfId="39028"/>
    <cellStyle name="Normálna 4 6 2 3 2 4" xfId="15273"/>
    <cellStyle name="Normálna 4 6 2 3 2 4 2" xfId="39031"/>
    <cellStyle name="Normálna 4 6 2 3 2 5" xfId="15274"/>
    <cellStyle name="Normálna 4 6 2 3 2 5 2" xfId="39032"/>
    <cellStyle name="Normálna 4 6 2 3 2 6" xfId="39021"/>
    <cellStyle name="Normálna 4 6 2 3 3" xfId="15275"/>
    <cellStyle name="Normálna 4 6 2 3 3 2" xfId="15276"/>
    <cellStyle name="Normálna 4 6 2 3 3 2 2" xfId="15277"/>
    <cellStyle name="Normálna 4 6 2 3 3 2 2 2" xfId="39035"/>
    <cellStyle name="Normálna 4 6 2 3 3 2 3" xfId="15278"/>
    <cellStyle name="Normálna 4 6 2 3 3 2 3 2" xfId="39036"/>
    <cellStyle name="Normálna 4 6 2 3 3 2 4" xfId="39034"/>
    <cellStyle name="Normálna 4 6 2 3 3 3" xfId="15279"/>
    <cellStyle name="Normálna 4 6 2 3 3 3 2" xfId="39037"/>
    <cellStyle name="Normálna 4 6 2 3 3 4" xfId="15280"/>
    <cellStyle name="Normálna 4 6 2 3 3 4 2" xfId="39038"/>
    <cellStyle name="Normálna 4 6 2 3 3 5" xfId="39033"/>
    <cellStyle name="Normálna 4 6 2 3 4" xfId="15281"/>
    <cellStyle name="Normálna 4 6 2 3 4 2" xfId="15282"/>
    <cellStyle name="Normálna 4 6 2 3 4 2 2" xfId="15283"/>
    <cellStyle name="Normálna 4 6 2 3 4 2 2 2" xfId="39041"/>
    <cellStyle name="Normálna 4 6 2 3 4 2 3" xfId="15284"/>
    <cellStyle name="Normálna 4 6 2 3 4 2 3 2" xfId="39042"/>
    <cellStyle name="Normálna 4 6 2 3 4 2 4" xfId="39040"/>
    <cellStyle name="Normálna 4 6 2 3 4 3" xfId="15285"/>
    <cellStyle name="Normálna 4 6 2 3 4 3 2" xfId="39043"/>
    <cellStyle name="Normálna 4 6 2 3 4 4" xfId="15286"/>
    <cellStyle name="Normálna 4 6 2 3 4 4 2" xfId="39044"/>
    <cellStyle name="Normálna 4 6 2 3 4 5" xfId="39039"/>
    <cellStyle name="Normálna 4 6 2 3 5" xfId="15287"/>
    <cellStyle name="Normálna 4 6 2 3 5 2" xfId="15288"/>
    <cellStyle name="Normálna 4 6 2 3 5 2 2" xfId="39046"/>
    <cellStyle name="Normálna 4 6 2 3 5 3" xfId="15289"/>
    <cellStyle name="Normálna 4 6 2 3 5 3 2" xfId="39047"/>
    <cellStyle name="Normálna 4 6 2 3 5 4" xfId="39045"/>
    <cellStyle name="Normálna 4 6 2 3 6" xfId="15290"/>
    <cellStyle name="Normálna 4 6 2 3 6 2" xfId="39048"/>
    <cellStyle name="Normálna 4 6 2 3 7" xfId="15291"/>
    <cellStyle name="Normálna 4 6 2 3 7 2" xfId="39049"/>
    <cellStyle name="Normálna 4 6 2 3 8" xfId="39020"/>
    <cellStyle name="Normálna 4 6 2 4" xfId="15292"/>
    <cellStyle name="Normálna 4 6 2 4 2" xfId="15293"/>
    <cellStyle name="Normálna 4 6 2 4 2 2" xfId="15294"/>
    <cellStyle name="Normálna 4 6 2 4 2 2 2" xfId="15295"/>
    <cellStyle name="Normálna 4 6 2 4 2 2 2 2" xfId="39053"/>
    <cellStyle name="Normálna 4 6 2 4 2 2 3" xfId="15296"/>
    <cellStyle name="Normálna 4 6 2 4 2 2 3 2" xfId="39054"/>
    <cellStyle name="Normálna 4 6 2 4 2 2 4" xfId="39052"/>
    <cellStyle name="Normálna 4 6 2 4 2 3" xfId="15297"/>
    <cellStyle name="Normálna 4 6 2 4 2 3 2" xfId="39055"/>
    <cellStyle name="Normálna 4 6 2 4 2 4" xfId="15298"/>
    <cellStyle name="Normálna 4 6 2 4 2 4 2" xfId="39056"/>
    <cellStyle name="Normálna 4 6 2 4 2 5" xfId="39051"/>
    <cellStyle name="Normálna 4 6 2 4 3" xfId="15299"/>
    <cellStyle name="Normálna 4 6 2 4 3 2" xfId="15300"/>
    <cellStyle name="Normálna 4 6 2 4 3 2 2" xfId="39058"/>
    <cellStyle name="Normálna 4 6 2 4 3 3" xfId="15301"/>
    <cellStyle name="Normálna 4 6 2 4 3 3 2" xfId="39059"/>
    <cellStyle name="Normálna 4 6 2 4 3 4" xfId="39057"/>
    <cellStyle name="Normálna 4 6 2 4 4" xfId="15302"/>
    <cellStyle name="Normálna 4 6 2 4 4 2" xfId="39060"/>
    <cellStyle name="Normálna 4 6 2 4 5" xfId="15303"/>
    <cellStyle name="Normálna 4 6 2 4 5 2" xfId="39061"/>
    <cellStyle name="Normálna 4 6 2 4 6" xfId="39050"/>
    <cellStyle name="Normálna 4 6 2 5" xfId="15304"/>
    <cellStyle name="Normálna 4 6 2 5 2" xfId="15305"/>
    <cellStyle name="Normálna 4 6 2 5 2 2" xfId="15306"/>
    <cellStyle name="Normálna 4 6 2 5 2 2 2" xfId="39064"/>
    <cellStyle name="Normálna 4 6 2 5 2 3" xfId="15307"/>
    <cellStyle name="Normálna 4 6 2 5 2 3 2" xfId="39065"/>
    <cellStyle name="Normálna 4 6 2 5 2 4" xfId="39063"/>
    <cellStyle name="Normálna 4 6 2 5 3" xfId="15308"/>
    <cellStyle name="Normálna 4 6 2 5 3 2" xfId="39066"/>
    <cellStyle name="Normálna 4 6 2 5 4" xfId="15309"/>
    <cellStyle name="Normálna 4 6 2 5 4 2" xfId="39067"/>
    <cellStyle name="Normálna 4 6 2 5 5" xfId="39062"/>
    <cellStyle name="Normálna 4 6 2 6" xfId="15310"/>
    <cellStyle name="Normálna 4 6 2 6 2" xfId="15311"/>
    <cellStyle name="Normálna 4 6 2 6 2 2" xfId="15312"/>
    <cellStyle name="Normálna 4 6 2 6 2 2 2" xfId="39070"/>
    <cellStyle name="Normálna 4 6 2 6 2 3" xfId="15313"/>
    <cellStyle name="Normálna 4 6 2 6 2 3 2" xfId="39071"/>
    <cellStyle name="Normálna 4 6 2 6 2 4" xfId="39069"/>
    <cellStyle name="Normálna 4 6 2 6 3" xfId="15314"/>
    <cellStyle name="Normálna 4 6 2 6 3 2" xfId="39072"/>
    <cellStyle name="Normálna 4 6 2 6 4" xfId="15315"/>
    <cellStyle name="Normálna 4 6 2 6 4 2" xfId="39073"/>
    <cellStyle name="Normálna 4 6 2 6 5" xfId="39068"/>
    <cellStyle name="Normálna 4 6 2 7" xfId="15316"/>
    <cellStyle name="Normálna 4 6 2 7 2" xfId="15317"/>
    <cellStyle name="Normálna 4 6 2 7 2 2" xfId="39075"/>
    <cellStyle name="Normálna 4 6 2 7 3" xfId="15318"/>
    <cellStyle name="Normálna 4 6 2 7 3 2" xfId="39076"/>
    <cellStyle name="Normálna 4 6 2 7 4" xfId="39074"/>
    <cellStyle name="Normálna 4 6 2 8" xfId="15319"/>
    <cellStyle name="Normálna 4 6 2 8 2" xfId="39077"/>
    <cellStyle name="Normálna 4 6 2 9" xfId="15320"/>
    <cellStyle name="Normálna 4 6 2 9 2" xfId="39078"/>
    <cellStyle name="Normálna 4 6 3" xfId="15321"/>
    <cellStyle name="Normálna 4 6 3 2" xfId="15322"/>
    <cellStyle name="Normálna 4 6 3 2 2" xfId="15323"/>
    <cellStyle name="Normálna 4 6 3 2 2 2" xfId="15324"/>
    <cellStyle name="Normálna 4 6 3 2 2 2 2" xfId="15325"/>
    <cellStyle name="Normálna 4 6 3 2 2 2 2 2" xfId="15326"/>
    <cellStyle name="Normálna 4 6 3 2 2 2 2 2 2" xfId="39084"/>
    <cellStyle name="Normálna 4 6 3 2 2 2 2 3" xfId="15327"/>
    <cellStyle name="Normálna 4 6 3 2 2 2 2 3 2" xfId="39085"/>
    <cellStyle name="Normálna 4 6 3 2 2 2 2 4" xfId="39083"/>
    <cellStyle name="Normálna 4 6 3 2 2 2 3" xfId="15328"/>
    <cellStyle name="Normálna 4 6 3 2 2 2 3 2" xfId="39086"/>
    <cellStyle name="Normálna 4 6 3 2 2 2 4" xfId="15329"/>
    <cellStyle name="Normálna 4 6 3 2 2 2 4 2" xfId="39087"/>
    <cellStyle name="Normálna 4 6 3 2 2 2 5" xfId="39082"/>
    <cellStyle name="Normálna 4 6 3 2 2 3" xfId="15330"/>
    <cellStyle name="Normálna 4 6 3 2 2 3 2" xfId="15331"/>
    <cellStyle name="Normálna 4 6 3 2 2 3 2 2" xfId="39089"/>
    <cellStyle name="Normálna 4 6 3 2 2 3 3" xfId="15332"/>
    <cellStyle name="Normálna 4 6 3 2 2 3 3 2" xfId="39090"/>
    <cellStyle name="Normálna 4 6 3 2 2 3 4" xfId="39088"/>
    <cellStyle name="Normálna 4 6 3 2 2 4" xfId="15333"/>
    <cellStyle name="Normálna 4 6 3 2 2 4 2" xfId="39091"/>
    <cellStyle name="Normálna 4 6 3 2 2 5" xfId="15334"/>
    <cellStyle name="Normálna 4 6 3 2 2 5 2" xfId="39092"/>
    <cellStyle name="Normálna 4 6 3 2 2 6" xfId="39081"/>
    <cellStyle name="Normálna 4 6 3 2 3" xfId="15335"/>
    <cellStyle name="Normálna 4 6 3 2 3 2" xfId="15336"/>
    <cellStyle name="Normálna 4 6 3 2 3 2 2" xfId="15337"/>
    <cellStyle name="Normálna 4 6 3 2 3 2 2 2" xfId="39095"/>
    <cellStyle name="Normálna 4 6 3 2 3 2 3" xfId="15338"/>
    <cellStyle name="Normálna 4 6 3 2 3 2 3 2" xfId="39096"/>
    <cellStyle name="Normálna 4 6 3 2 3 2 4" xfId="39094"/>
    <cellStyle name="Normálna 4 6 3 2 3 3" xfId="15339"/>
    <cellStyle name="Normálna 4 6 3 2 3 3 2" xfId="39097"/>
    <cellStyle name="Normálna 4 6 3 2 3 4" xfId="15340"/>
    <cellStyle name="Normálna 4 6 3 2 3 4 2" xfId="39098"/>
    <cellStyle name="Normálna 4 6 3 2 3 5" xfId="39093"/>
    <cellStyle name="Normálna 4 6 3 2 4" xfId="15341"/>
    <cellStyle name="Normálna 4 6 3 2 4 2" xfId="15342"/>
    <cellStyle name="Normálna 4 6 3 2 4 2 2" xfId="15343"/>
    <cellStyle name="Normálna 4 6 3 2 4 2 2 2" xfId="39101"/>
    <cellStyle name="Normálna 4 6 3 2 4 2 3" xfId="15344"/>
    <cellStyle name="Normálna 4 6 3 2 4 2 3 2" xfId="39102"/>
    <cellStyle name="Normálna 4 6 3 2 4 2 4" xfId="39100"/>
    <cellStyle name="Normálna 4 6 3 2 4 3" xfId="15345"/>
    <cellStyle name="Normálna 4 6 3 2 4 3 2" xfId="39103"/>
    <cellStyle name="Normálna 4 6 3 2 4 4" xfId="15346"/>
    <cellStyle name="Normálna 4 6 3 2 4 4 2" xfId="39104"/>
    <cellStyle name="Normálna 4 6 3 2 4 5" xfId="39099"/>
    <cellStyle name="Normálna 4 6 3 2 5" xfId="15347"/>
    <cellStyle name="Normálna 4 6 3 2 5 2" xfId="15348"/>
    <cellStyle name="Normálna 4 6 3 2 5 2 2" xfId="39106"/>
    <cellStyle name="Normálna 4 6 3 2 5 3" xfId="15349"/>
    <cellStyle name="Normálna 4 6 3 2 5 3 2" xfId="39107"/>
    <cellStyle name="Normálna 4 6 3 2 5 4" xfId="39105"/>
    <cellStyle name="Normálna 4 6 3 2 6" xfId="15350"/>
    <cellStyle name="Normálna 4 6 3 2 6 2" xfId="39108"/>
    <cellStyle name="Normálna 4 6 3 2 7" xfId="15351"/>
    <cellStyle name="Normálna 4 6 3 2 7 2" xfId="39109"/>
    <cellStyle name="Normálna 4 6 3 2 8" xfId="39080"/>
    <cellStyle name="Normálna 4 6 3 3" xfId="15352"/>
    <cellStyle name="Normálna 4 6 3 3 2" xfId="15353"/>
    <cellStyle name="Normálna 4 6 3 3 2 2" xfId="15354"/>
    <cellStyle name="Normálna 4 6 3 3 2 2 2" xfId="15355"/>
    <cellStyle name="Normálna 4 6 3 3 2 2 2 2" xfId="39113"/>
    <cellStyle name="Normálna 4 6 3 3 2 2 3" xfId="15356"/>
    <cellStyle name="Normálna 4 6 3 3 2 2 3 2" xfId="39114"/>
    <cellStyle name="Normálna 4 6 3 3 2 2 4" xfId="39112"/>
    <cellStyle name="Normálna 4 6 3 3 2 3" xfId="15357"/>
    <cellStyle name="Normálna 4 6 3 3 2 3 2" xfId="39115"/>
    <cellStyle name="Normálna 4 6 3 3 2 4" xfId="15358"/>
    <cellStyle name="Normálna 4 6 3 3 2 4 2" xfId="39116"/>
    <cellStyle name="Normálna 4 6 3 3 2 5" xfId="39111"/>
    <cellStyle name="Normálna 4 6 3 3 3" xfId="15359"/>
    <cellStyle name="Normálna 4 6 3 3 3 2" xfId="15360"/>
    <cellStyle name="Normálna 4 6 3 3 3 2 2" xfId="39118"/>
    <cellStyle name="Normálna 4 6 3 3 3 3" xfId="15361"/>
    <cellStyle name="Normálna 4 6 3 3 3 3 2" xfId="39119"/>
    <cellStyle name="Normálna 4 6 3 3 3 4" xfId="39117"/>
    <cellStyle name="Normálna 4 6 3 3 4" xfId="15362"/>
    <cellStyle name="Normálna 4 6 3 3 4 2" xfId="39120"/>
    <cellStyle name="Normálna 4 6 3 3 5" xfId="15363"/>
    <cellStyle name="Normálna 4 6 3 3 5 2" xfId="39121"/>
    <cellStyle name="Normálna 4 6 3 3 6" xfId="39110"/>
    <cellStyle name="Normálna 4 6 3 4" xfId="15364"/>
    <cellStyle name="Normálna 4 6 3 4 2" xfId="15365"/>
    <cellStyle name="Normálna 4 6 3 4 2 2" xfId="15366"/>
    <cellStyle name="Normálna 4 6 3 4 2 2 2" xfId="39124"/>
    <cellStyle name="Normálna 4 6 3 4 2 3" xfId="15367"/>
    <cellStyle name="Normálna 4 6 3 4 2 3 2" xfId="39125"/>
    <cellStyle name="Normálna 4 6 3 4 2 4" xfId="39123"/>
    <cellStyle name="Normálna 4 6 3 4 3" xfId="15368"/>
    <cellStyle name="Normálna 4 6 3 4 3 2" xfId="39126"/>
    <cellStyle name="Normálna 4 6 3 4 4" xfId="15369"/>
    <cellStyle name="Normálna 4 6 3 4 4 2" xfId="39127"/>
    <cellStyle name="Normálna 4 6 3 4 5" xfId="39122"/>
    <cellStyle name="Normálna 4 6 3 5" xfId="15370"/>
    <cellStyle name="Normálna 4 6 3 5 2" xfId="15371"/>
    <cellStyle name="Normálna 4 6 3 5 2 2" xfId="15372"/>
    <cellStyle name="Normálna 4 6 3 5 2 2 2" xfId="39130"/>
    <cellStyle name="Normálna 4 6 3 5 2 3" xfId="15373"/>
    <cellStyle name="Normálna 4 6 3 5 2 3 2" xfId="39131"/>
    <cellStyle name="Normálna 4 6 3 5 2 4" xfId="39129"/>
    <cellStyle name="Normálna 4 6 3 5 3" xfId="15374"/>
    <cellStyle name="Normálna 4 6 3 5 3 2" xfId="39132"/>
    <cellStyle name="Normálna 4 6 3 5 4" xfId="15375"/>
    <cellStyle name="Normálna 4 6 3 5 4 2" xfId="39133"/>
    <cellStyle name="Normálna 4 6 3 5 5" xfId="39128"/>
    <cellStyle name="Normálna 4 6 3 6" xfId="15376"/>
    <cellStyle name="Normálna 4 6 3 6 2" xfId="15377"/>
    <cellStyle name="Normálna 4 6 3 6 2 2" xfId="39135"/>
    <cellStyle name="Normálna 4 6 3 6 3" xfId="15378"/>
    <cellStyle name="Normálna 4 6 3 6 3 2" xfId="39136"/>
    <cellStyle name="Normálna 4 6 3 6 4" xfId="39134"/>
    <cellStyle name="Normálna 4 6 3 7" xfId="15379"/>
    <cellStyle name="Normálna 4 6 3 7 2" xfId="39137"/>
    <cellStyle name="Normálna 4 6 3 8" xfId="15380"/>
    <cellStyle name="Normálna 4 6 3 8 2" xfId="39138"/>
    <cellStyle name="Normálna 4 6 3 9" xfId="39079"/>
    <cellStyle name="Normálna 4 6 4" xfId="15381"/>
    <cellStyle name="Normálna 4 6 4 2" xfId="15382"/>
    <cellStyle name="Normálna 4 6 4 2 2" xfId="15383"/>
    <cellStyle name="Normálna 4 6 4 2 2 2" xfId="15384"/>
    <cellStyle name="Normálna 4 6 4 2 2 2 2" xfId="15385"/>
    <cellStyle name="Normálna 4 6 4 2 2 2 2 2" xfId="39143"/>
    <cellStyle name="Normálna 4 6 4 2 2 2 3" xfId="15386"/>
    <cellStyle name="Normálna 4 6 4 2 2 2 3 2" xfId="39144"/>
    <cellStyle name="Normálna 4 6 4 2 2 2 4" xfId="39142"/>
    <cellStyle name="Normálna 4 6 4 2 2 3" xfId="15387"/>
    <cellStyle name="Normálna 4 6 4 2 2 3 2" xfId="39145"/>
    <cellStyle name="Normálna 4 6 4 2 2 4" xfId="15388"/>
    <cellStyle name="Normálna 4 6 4 2 2 4 2" xfId="39146"/>
    <cellStyle name="Normálna 4 6 4 2 2 5" xfId="39141"/>
    <cellStyle name="Normálna 4 6 4 2 3" xfId="15389"/>
    <cellStyle name="Normálna 4 6 4 2 3 2" xfId="15390"/>
    <cellStyle name="Normálna 4 6 4 2 3 2 2" xfId="39148"/>
    <cellStyle name="Normálna 4 6 4 2 3 3" xfId="15391"/>
    <cellStyle name="Normálna 4 6 4 2 3 3 2" xfId="39149"/>
    <cellStyle name="Normálna 4 6 4 2 3 4" xfId="39147"/>
    <cellStyle name="Normálna 4 6 4 2 4" xfId="15392"/>
    <cellStyle name="Normálna 4 6 4 2 4 2" xfId="39150"/>
    <cellStyle name="Normálna 4 6 4 2 5" xfId="15393"/>
    <cellStyle name="Normálna 4 6 4 2 5 2" xfId="39151"/>
    <cellStyle name="Normálna 4 6 4 2 6" xfId="39140"/>
    <cellStyle name="Normálna 4 6 4 3" xfId="15394"/>
    <cellStyle name="Normálna 4 6 4 3 2" xfId="15395"/>
    <cellStyle name="Normálna 4 6 4 3 2 2" xfId="15396"/>
    <cellStyle name="Normálna 4 6 4 3 2 2 2" xfId="39154"/>
    <cellStyle name="Normálna 4 6 4 3 2 3" xfId="15397"/>
    <cellStyle name="Normálna 4 6 4 3 2 3 2" xfId="39155"/>
    <cellStyle name="Normálna 4 6 4 3 2 4" xfId="39153"/>
    <cellStyle name="Normálna 4 6 4 3 3" xfId="15398"/>
    <cellStyle name="Normálna 4 6 4 3 3 2" xfId="39156"/>
    <cellStyle name="Normálna 4 6 4 3 4" xfId="15399"/>
    <cellStyle name="Normálna 4 6 4 3 4 2" xfId="39157"/>
    <cellStyle name="Normálna 4 6 4 3 5" xfId="39152"/>
    <cellStyle name="Normálna 4 6 4 4" xfId="15400"/>
    <cellStyle name="Normálna 4 6 4 4 2" xfId="15401"/>
    <cellStyle name="Normálna 4 6 4 4 2 2" xfId="15402"/>
    <cellStyle name="Normálna 4 6 4 4 2 2 2" xfId="39160"/>
    <cellStyle name="Normálna 4 6 4 4 2 3" xfId="15403"/>
    <cellStyle name="Normálna 4 6 4 4 2 3 2" xfId="39161"/>
    <cellStyle name="Normálna 4 6 4 4 2 4" xfId="39159"/>
    <cellStyle name="Normálna 4 6 4 4 3" xfId="15404"/>
    <cellStyle name="Normálna 4 6 4 4 3 2" xfId="39162"/>
    <cellStyle name="Normálna 4 6 4 4 4" xfId="15405"/>
    <cellStyle name="Normálna 4 6 4 4 4 2" xfId="39163"/>
    <cellStyle name="Normálna 4 6 4 4 5" xfId="39158"/>
    <cellStyle name="Normálna 4 6 4 5" xfId="15406"/>
    <cellStyle name="Normálna 4 6 4 5 2" xfId="15407"/>
    <cellStyle name="Normálna 4 6 4 5 2 2" xfId="39165"/>
    <cellStyle name="Normálna 4 6 4 5 3" xfId="15408"/>
    <cellStyle name="Normálna 4 6 4 5 3 2" xfId="39166"/>
    <cellStyle name="Normálna 4 6 4 5 4" xfId="39164"/>
    <cellStyle name="Normálna 4 6 4 6" xfId="15409"/>
    <cellStyle name="Normálna 4 6 4 6 2" xfId="39167"/>
    <cellStyle name="Normálna 4 6 4 7" xfId="15410"/>
    <cellStyle name="Normálna 4 6 4 7 2" xfId="39168"/>
    <cellStyle name="Normálna 4 6 4 8" xfId="39139"/>
    <cellStyle name="Normálna 4 6 5" xfId="15411"/>
    <cellStyle name="Normálna 4 6 5 2" xfId="15412"/>
    <cellStyle name="Normálna 4 6 5 2 2" xfId="15413"/>
    <cellStyle name="Normálna 4 6 5 2 2 2" xfId="15414"/>
    <cellStyle name="Normálna 4 6 5 2 2 2 2" xfId="15415"/>
    <cellStyle name="Normálna 4 6 5 2 2 2 2 2" xfId="39173"/>
    <cellStyle name="Normálna 4 6 5 2 2 2 3" xfId="15416"/>
    <cellStyle name="Normálna 4 6 5 2 2 2 3 2" xfId="39174"/>
    <cellStyle name="Normálna 4 6 5 2 2 2 4" xfId="39172"/>
    <cellStyle name="Normálna 4 6 5 2 2 3" xfId="15417"/>
    <cellStyle name="Normálna 4 6 5 2 2 3 2" xfId="39175"/>
    <cellStyle name="Normálna 4 6 5 2 2 4" xfId="15418"/>
    <cellStyle name="Normálna 4 6 5 2 2 4 2" xfId="39176"/>
    <cellStyle name="Normálna 4 6 5 2 2 5" xfId="39171"/>
    <cellStyle name="Normálna 4 6 5 2 3" xfId="15419"/>
    <cellStyle name="Normálna 4 6 5 2 3 2" xfId="15420"/>
    <cellStyle name="Normálna 4 6 5 2 3 2 2" xfId="39178"/>
    <cellStyle name="Normálna 4 6 5 2 3 3" xfId="15421"/>
    <cellStyle name="Normálna 4 6 5 2 3 3 2" xfId="39179"/>
    <cellStyle name="Normálna 4 6 5 2 3 4" xfId="39177"/>
    <cellStyle name="Normálna 4 6 5 2 4" xfId="15422"/>
    <cellStyle name="Normálna 4 6 5 2 4 2" xfId="39180"/>
    <cellStyle name="Normálna 4 6 5 2 5" xfId="15423"/>
    <cellStyle name="Normálna 4 6 5 2 5 2" xfId="39181"/>
    <cellStyle name="Normálna 4 6 5 2 6" xfId="39170"/>
    <cellStyle name="Normálna 4 6 5 3" xfId="15424"/>
    <cellStyle name="Normálna 4 6 5 3 2" xfId="15425"/>
    <cellStyle name="Normálna 4 6 5 3 2 2" xfId="15426"/>
    <cellStyle name="Normálna 4 6 5 3 2 2 2" xfId="39184"/>
    <cellStyle name="Normálna 4 6 5 3 2 3" xfId="15427"/>
    <cellStyle name="Normálna 4 6 5 3 2 3 2" xfId="39185"/>
    <cellStyle name="Normálna 4 6 5 3 2 4" xfId="39183"/>
    <cellStyle name="Normálna 4 6 5 3 3" xfId="15428"/>
    <cellStyle name="Normálna 4 6 5 3 3 2" xfId="39186"/>
    <cellStyle name="Normálna 4 6 5 3 4" xfId="15429"/>
    <cellStyle name="Normálna 4 6 5 3 4 2" xfId="39187"/>
    <cellStyle name="Normálna 4 6 5 3 5" xfId="39182"/>
    <cellStyle name="Normálna 4 6 5 4" xfId="15430"/>
    <cellStyle name="Normálna 4 6 5 4 2" xfId="15431"/>
    <cellStyle name="Normálna 4 6 5 4 2 2" xfId="15432"/>
    <cellStyle name="Normálna 4 6 5 4 2 2 2" xfId="39190"/>
    <cellStyle name="Normálna 4 6 5 4 2 3" xfId="15433"/>
    <cellStyle name="Normálna 4 6 5 4 2 3 2" xfId="39191"/>
    <cellStyle name="Normálna 4 6 5 4 2 4" xfId="39189"/>
    <cellStyle name="Normálna 4 6 5 4 3" xfId="15434"/>
    <cellStyle name="Normálna 4 6 5 4 3 2" xfId="39192"/>
    <cellStyle name="Normálna 4 6 5 4 4" xfId="15435"/>
    <cellStyle name="Normálna 4 6 5 4 4 2" xfId="39193"/>
    <cellStyle name="Normálna 4 6 5 4 5" xfId="39188"/>
    <cellStyle name="Normálna 4 6 5 5" xfId="15436"/>
    <cellStyle name="Normálna 4 6 5 5 2" xfId="15437"/>
    <cellStyle name="Normálna 4 6 5 5 2 2" xfId="39195"/>
    <cellStyle name="Normálna 4 6 5 5 3" xfId="15438"/>
    <cellStyle name="Normálna 4 6 5 5 3 2" xfId="39196"/>
    <cellStyle name="Normálna 4 6 5 5 4" xfId="39194"/>
    <cellStyle name="Normálna 4 6 5 6" xfId="15439"/>
    <cellStyle name="Normálna 4 6 5 6 2" xfId="39197"/>
    <cellStyle name="Normálna 4 6 5 7" xfId="15440"/>
    <cellStyle name="Normálna 4 6 5 7 2" xfId="39198"/>
    <cellStyle name="Normálna 4 6 5 8" xfId="39169"/>
    <cellStyle name="Normálna 4 6 6" xfId="15441"/>
    <cellStyle name="Normálna 4 6 6 2" xfId="15442"/>
    <cellStyle name="Normálna 4 6 6 2 2" xfId="15443"/>
    <cellStyle name="Normálna 4 6 6 2 2 2" xfId="15444"/>
    <cellStyle name="Normálna 4 6 6 2 2 2 2" xfId="39202"/>
    <cellStyle name="Normálna 4 6 6 2 2 3" xfId="15445"/>
    <cellStyle name="Normálna 4 6 6 2 2 3 2" xfId="39203"/>
    <cellStyle name="Normálna 4 6 6 2 2 4" xfId="39201"/>
    <cellStyle name="Normálna 4 6 6 2 3" xfId="15446"/>
    <cellStyle name="Normálna 4 6 6 2 3 2" xfId="39204"/>
    <cellStyle name="Normálna 4 6 6 2 4" xfId="15447"/>
    <cellStyle name="Normálna 4 6 6 2 4 2" xfId="39205"/>
    <cellStyle name="Normálna 4 6 6 2 5" xfId="39200"/>
    <cellStyle name="Normálna 4 6 6 3" xfId="15448"/>
    <cellStyle name="Normálna 4 6 6 3 2" xfId="15449"/>
    <cellStyle name="Normálna 4 6 6 3 2 2" xfId="15450"/>
    <cellStyle name="Normálna 4 6 6 3 2 2 2" xfId="39208"/>
    <cellStyle name="Normálna 4 6 6 3 2 3" xfId="15451"/>
    <cellStyle name="Normálna 4 6 6 3 2 3 2" xfId="39209"/>
    <cellStyle name="Normálna 4 6 6 3 2 4" xfId="39207"/>
    <cellStyle name="Normálna 4 6 6 3 3" xfId="15452"/>
    <cellStyle name="Normálna 4 6 6 3 3 2" xfId="39210"/>
    <cellStyle name="Normálna 4 6 6 3 4" xfId="15453"/>
    <cellStyle name="Normálna 4 6 6 3 4 2" xfId="39211"/>
    <cellStyle name="Normálna 4 6 6 3 5" xfId="39206"/>
    <cellStyle name="Normálna 4 6 6 4" xfId="15454"/>
    <cellStyle name="Normálna 4 6 6 4 2" xfId="15455"/>
    <cellStyle name="Normálna 4 6 6 4 2 2" xfId="39213"/>
    <cellStyle name="Normálna 4 6 6 4 3" xfId="15456"/>
    <cellStyle name="Normálna 4 6 6 4 3 2" xfId="39214"/>
    <cellStyle name="Normálna 4 6 6 4 4" xfId="39212"/>
    <cellStyle name="Normálna 4 6 6 5" xfId="15457"/>
    <cellStyle name="Normálna 4 6 6 5 2" xfId="39215"/>
    <cellStyle name="Normálna 4 6 6 6" xfId="15458"/>
    <cellStyle name="Normálna 4 6 6 6 2" xfId="39216"/>
    <cellStyle name="Normálna 4 6 6 7" xfId="39199"/>
    <cellStyle name="Normálna 4 6 7" xfId="15459"/>
    <cellStyle name="Normálna 4 6 7 2" xfId="15460"/>
    <cellStyle name="Normálna 4 6 7 2 2" xfId="15461"/>
    <cellStyle name="Normálna 4 6 7 2 2 2" xfId="15462"/>
    <cellStyle name="Normálna 4 6 7 2 2 2 2" xfId="39220"/>
    <cellStyle name="Normálna 4 6 7 2 2 3" xfId="15463"/>
    <cellStyle name="Normálna 4 6 7 2 2 3 2" xfId="39221"/>
    <cellStyle name="Normálna 4 6 7 2 2 4" xfId="39219"/>
    <cellStyle name="Normálna 4 6 7 2 3" xfId="15464"/>
    <cellStyle name="Normálna 4 6 7 2 3 2" xfId="39222"/>
    <cellStyle name="Normálna 4 6 7 2 4" xfId="15465"/>
    <cellStyle name="Normálna 4 6 7 2 4 2" xfId="39223"/>
    <cellStyle name="Normálna 4 6 7 2 5" xfId="39218"/>
    <cellStyle name="Normálna 4 6 7 3" xfId="15466"/>
    <cellStyle name="Normálna 4 6 7 3 2" xfId="15467"/>
    <cellStyle name="Normálna 4 6 7 3 2 2" xfId="15468"/>
    <cellStyle name="Normálna 4 6 7 3 2 2 2" xfId="39226"/>
    <cellStyle name="Normálna 4 6 7 3 2 3" xfId="15469"/>
    <cellStyle name="Normálna 4 6 7 3 2 3 2" xfId="39227"/>
    <cellStyle name="Normálna 4 6 7 3 2 4" xfId="39225"/>
    <cellStyle name="Normálna 4 6 7 3 3" xfId="15470"/>
    <cellStyle name="Normálna 4 6 7 3 3 2" xfId="39228"/>
    <cellStyle name="Normálna 4 6 7 3 4" xfId="15471"/>
    <cellStyle name="Normálna 4 6 7 3 4 2" xfId="39229"/>
    <cellStyle name="Normálna 4 6 7 3 5" xfId="39224"/>
    <cellStyle name="Normálna 4 6 7 4" xfId="15472"/>
    <cellStyle name="Normálna 4 6 7 4 2" xfId="15473"/>
    <cellStyle name="Normálna 4 6 7 4 2 2" xfId="39231"/>
    <cellStyle name="Normálna 4 6 7 4 3" xfId="15474"/>
    <cellStyle name="Normálna 4 6 7 4 3 2" xfId="39232"/>
    <cellStyle name="Normálna 4 6 7 4 4" xfId="39230"/>
    <cellStyle name="Normálna 4 6 7 5" xfId="15475"/>
    <cellStyle name="Normálna 4 6 7 5 2" xfId="39233"/>
    <cellStyle name="Normálna 4 6 7 6" xfId="15476"/>
    <cellStyle name="Normálna 4 6 7 6 2" xfId="39234"/>
    <cellStyle name="Normálna 4 6 7 7" xfId="39217"/>
    <cellStyle name="Normálna 4 6 8" xfId="15477"/>
    <cellStyle name="Normálna 4 6 8 2" xfId="15478"/>
    <cellStyle name="Normálna 4 6 8 2 2" xfId="15479"/>
    <cellStyle name="Normálna 4 6 8 2 2 2" xfId="39237"/>
    <cellStyle name="Normálna 4 6 8 2 3" xfId="15480"/>
    <cellStyle name="Normálna 4 6 8 2 3 2" xfId="39238"/>
    <cellStyle name="Normálna 4 6 8 2 4" xfId="39236"/>
    <cellStyle name="Normálna 4 6 8 3" xfId="15481"/>
    <cellStyle name="Normálna 4 6 8 3 2" xfId="39239"/>
    <cellStyle name="Normálna 4 6 8 4" xfId="15482"/>
    <cellStyle name="Normálna 4 6 8 4 2" xfId="39240"/>
    <cellStyle name="Normálna 4 6 8 5" xfId="39235"/>
    <cellStyle name="Normálna 4 6 9" xfId="15483"/>
    <cellStyle name="Normálna 4 6 9 2" xfId="15484"/>
    <cellStyle name="Normálna 4 6 9 2 2" xfId="15485"/>
    <cellStyle name="Normálna 4 6 9 2 2 2" xfId="39243"/>
    <cellStyle name="Normálna 4 6 9 2 3" xfId="15486"/>
    <cellStyle name="Normálna 4 6 9 2 3 2" xfId="39244"/>
    <cellStyle name="Normálna 4 6 9 2 4" xfId="39242"/>
    <cellStyle name="Normálna 4 6 9 3" xfId="15487"/>
    <cellStyle name="Normálna 4 6 9 3 2" xfId="39245"/>
    <cellStyle name="Normálna 4 6 9 4" xfId="15488"/>
    <cellStyle name="Normálna 4 6 9 4 2" xfId="39246"/>
    <cellStyle name="Normálna 4 6 9 5" xfId="39241"/>
    <cellStyle name="Normálna 4 7" xfId="15489"/>
    <cellStyle name="Normálna 4 7 10" xfId="15490"/>
    <cellStyle name="Normálna 4 7 10 2" xfId="39248"/>
    <cellStyle name="Normálna 4 7 11" xfId="39247"/>
    <cellStyle name="Normálna 4 7 2" xfId="15491"/>
    <cellStyle name="Normálna 4 7 2 10" xfId="39249"/>
    <cellStyle name="Normálna 4 7 2 2" xfId="15492"/>
    <cellStyle name="Normálna 4 7 2 2 2" xfId="15493"/>
    <cellStyle name="Normálna 4 7 2 2 2 2" xfId="15494"/>
    <cellStyle name="Normálna 4 7 2 2 2 2 2" xfId="15495"/>
    <cellStyle name="Normálna 4 7 2 2 2 2 2 2" xfId="15496"/>
    <cellStyle name="Normálna 4 7 2 2 2 2 2 2 2" xfId="15497"/>
    <cellStyle name="Normálna 4 7 2 2 2 2 2 2 2 2" xfId="39255"/>
    <cellStyle name="Normálna 4 7 2 2 2 2 2 2 3" xfId="15498"/>
    <cellStyle name="Normálna 4 7 2 2 2 2 2 2 3 2" xfId="39256"/>
    <cellStyle name="Normálna 4 7 2 2 2 2 2 2 4" xfId="39254"/>
    <cellStyle name="Normálna 4 7 2 2 2 2 2 3" xfId="15499"/>
    <cellStyle name="Normálna 4 7 2 2 2 2 2 3 2" xfId="39257"/>
    <cellStyle name="Normálna 4 7 2 2 2 2 2 4" xfId="15500"/>
    <cellStyle name="Normálna 4 7 2 2 2 2 2 4 2" xfId="39258"/>
    <cellStyle name="Normálna 4 7 2 2 2 2 2 5" xfId="39253"/>
    <cellStyle name="Normálna 4 7 2 2 2 2 3" xfId="15501"/>
    <cellStyle name="Normálna 4 7 2 2 2 2 3 2" xfId="15502"/>
    <cellStyle name="Normálna 4 7 2 2 2 2 3 2 2" xfId="39260"/>
    <cellStyle name="Normálna 4 7 2 2 2 2 3 3" xfId="15503"/>
    <cellStyle name="Normálna 4 7 2 2 2 2 3 3 2" xfId="39261"/>
    <cellStyle name="Normálna 4 7 2 2 2 2 3 4" xfId="39259"/>
    <cellStyle name="Normálna 4 7 2 2 2 2 4" xfId="15504"/>
    <cellStyle name="Normálna 4 7 2 2 2 2 4 2" xfId="39262"/>
    <cellStyle name="Normálna 4 7 2 2 2 2 5" xfId="15505"/>
    <cellStyle name="Normálna 4 7 2 2 2 2 5 2" xfId="39263"/>
    <cellStyle name="Normálna 4 7 2 2 2 2 6" xfId="39252"/>
    <cellStyle name="Normálna 4 7 2 2 2 3" xfId="15506"/>
    <cellStyle name="Normálna 4 7 2 2 2 3 2" xfId="15507"/>
    <cellStyle name="Normálna 4 7 2 2 2 3 2 2" xfId="15508"/>
    <cellStyle name="Normálna 4 7 2 2 2 3 2 2 2" xfId="39266"/>
    <cellStyle name="Normálna 4 7 2 2 2 3 2 3" xfId="15509"/>
    <cellStyle name="Normálna 4 7 2 2 2 3 2 3 2" xfId="39267"/>
    <cellStyle name="Normálna 4 7 2 2 2 3 2 4" xfId="39265"/>
    <cellStyle name="Normálna 4 7 2 2 2 3 3" xfId="15510"/>
    <cellStyle name="Normálna 4 7 2 2 2 3 3 2" xfId="39268"/>
    <cellStyle name="Normálna 4 7 2 2 2 3 4" xfId="15511"/>
    <cellStyle name="Normálna 4 7 2 2 2 3 4 2" xfId="39269"/>
    <cellStyle name="Normálna 4 7 2 2 2 3 5" xfId="39264"/>
    <cellStyle name="Normálna 4 7 2 2 2 4" xfId="15512"/>
    <cellStyle name="Normálna 4 7 2 2 2 4 2" xfId="15513"/>
    <cellStyle name="Normálna 4 7 2 2 2 4 2 2" xfId="15514"/>
    <cellStyle name="Normálna 4 7 2 2 2 4 2 2 2" xfId="39272"/>
    <cellStyle name="Normálna 4 7 2 2 2 4 2 3" xfId="15515"/>
    <cellStyle name="Normálna 4 7 2 2 2 4 2 3 2" xfId="39273"/>
    <cellStyle name="Normálna 4 7 2 2 2 4 2 4" xfId="39271"/>
    <cellStyle name="Normálna 4 7 2 2 2 4 3" xfId="15516"/>
    <cellStyle name="Normálna 4 7 2 2 2 4 3 2" xfId="39274"/>
    <cellStyle name="Normálna 4 7 2 2 2 4 4" xfId="15517"/>
    <cellStyle name="Normálna 4 7 2 2 2 4 4 2" xfId="39275"/>
    <cellStyle name="Normálna 4 7 2 2 2 4 5" xfId="39270"/>
    <cellStyle name="Normálna 4 7 2 2 2 5" xfId="15518"/>
    <cellStyle name="Normálna 4 7 2 2 2 5 2" xfId="15519"/>
    <cellStyle name="Normálna 4 7 2 2 2 5 2 2" xfId="39277"/>
    <cellStyle name="Normálna 4 7 2 2 2 5 3" xfId="15520"/>
    <cellStyle name="Normálna 4 7 2 2 2 5 3 2" xfId="39278"/>
    <cellStyle name="Normálna 4 7 2 2 2 5 4" xfId="39276"/>
    <cellStyle name="Normálna 4 7 2 2 2 6" xfId="15521"/>
    <cellStyle name="Normálna 4 7 2 2 2 6 2" xfId="39279"/>
    <cellStyle name="Normálna 4 7 2 2 2 7" xfId="15522"/>
    <cellStyle name="Normálna 4 7 2 2 2 7 2" xfId="39280"/>
    <cellStyle name="Normálna 4 7 2 2 2 8" xfId="39251"/>
    <cellStyle name="Normálna 4 7 2 2 3" xfId="15523"/>
    <cellStyle name="Normálna 4 7 2 2 3 2" xfId="15524"/>
    <cellStyle name="Normálna 4 7 2 2 3 2 2" xfId="15525"/>
    <cellStyle name="Normálna 4 7 2 2 3 2 2 2" xfId="15526"/>
    <cellStyle name="Normálna 4 7 2 2 3 2 2 2 2" xfId="39284"/>
    <cellStyle name="Normálna 4 7 2 2 3 2 2 3" xfId="15527"/>
    <cellStyle name="Normálna 4 7 2 2 3 2 2 3 2" xfId="39285"/>
    <cellStyle name="Normálna 4 7 2 2 3 2 2 4" xfId="39283"/>
    <cellStyle name="Normálna 4 7 2 2 3 2 3" xfId="15528"/>
    <cellStyle name="Normálna 4 7 2 2 3 2 3 2" xfId="39286"/>
    <cellStyle name="Normálna 4 7 2 2 3 2 4" xfId="15529"/>
    <cellStyle name="Normálna 4 7 2 2 3 2 4 2" xfId="39287"/>
    <cellStyle name="Normálna 4 7 2 2 3 2 5" xfId="39282"/>
    <cellStyle name="Normálna 4 7 2 2 3 3" xfId="15530"/>
    <cellStyle name="Normálna 4 7 2 2 3 3 2" xfId="15531"/>
    <cellStyle name="Normálna 4 7 2 2 3 3 2 2" xfId="39289"/>
    <cellStyle name="Normálna 4 7 2 2 3 3 3" xfId="15532"/>
    <cellStyle name="Normálna 4 7 2 2 3 3 3 2" xfId="39290"/>
    <cellStyle name="Normálna 4 7 2 2 3 3 4" xfId="39288"/>
    <cellStyle name="Normálna 4 7 2 2 3 4" xfId="15533"/>
    <cellStyle name="Normálna 4 7 2 2 3 4 2" xfId="39291"/>
    <cellStyle name="Normálna 4 7 2 2 3 5" xfId="15534"/>
    <cellStyle name="Normálna 4 7 2 2 3 5 2" xfId="39292"/>
    <cellStyle name="Normálna 4 7 2 2 3 6" xfId="39281"/>
    <cellStyle name="Normálna 4 7 2 2 4" xfId="15535"/>
    <cellStyle name="Normálna 4 7 2 2 4 2" xfId="15536"/>
    <cellStyle name="Normálna 4 7 2 2 4 2 2" xfId="15537"/>
    <cellStyle name="Normálna 4 7 2 2 4 2 2 2" xfId="39295"/>
    <cellStyle name="Normálna 4 7 2 2 4 2 3" xfId="15538"/>
    <cellStyle name="Normálna 4 7 2 2 4 2 3 2" xfId="39296"/>
    <cellStyle name="Normálna 4 7 2 2 4 2 4" xfId="39294"/>
    <cellStyle name="Normálna 4 7 2 2 4 3" xfId="15539"/>
    <cellStyle name="Normálna 4 7 2 2 4 3 2" xfId="39297"/>
    <cellStyle name="Normálna 4 7 2 2 4 4" xfId="15540"/>
    <cellStyle name="Normálna 4 7 2 2 4 4 2" xfId="39298"/>
    <cellStyle name="Normálna 4 7 2 2 4 5" xfId="39293"/>
    <cellStyle name="Normálna 4 7 2 2 5" xfId="15541"/>
    <cellStyle name="Normálna 4 7 2 2 5 2" xfId="15542"/>
    <cellStyle name="Normálna 4 7 2 2 5 2 2" xfId="15543"/>
    <cellStyle name="Normálna 4 7 2 2 5 2 2 2" xfId="39301"/>
    <cellStyle name="Normálna 4 7 2 2 5 2 3" xfId="15544"/>
    <cellStyle name="Normálna 4 7 2 2 5 2 3 2" xfId="39302"/>
    <cellStyle name="Normálna 4 7 2 2 5 2 4" xfId="39300"/>
    <cellStyle name="Normálna 4 7 2 2 5 3" xfId="15545"/>
    <cellStyle name="Normálna 4 7 2 2 5 3 2" xfId="39303"/>
    <cellStyle name="Normálna 4 7 2 2 5 4" xfId="15546"/>
    <cellStyle name="Normálna 4 7 2 2 5 4 2" xfId="39304"/>
    <cellStyle name="Normálna 4 7 2 2 5 5" xfId="39299"/>
    <cellStyle name="Normálna 4 7 2 2 6" xfId="15547"/>
    <cellStyle name="Normálna 4 7 2 2 6 2" xfId="15548"/>
    <cellStyle name="Normálna 4 7 2 2 6 2 2" xfId="39306"/>
    <cellStyle name="Normálna 4 7 2 2 6 3" xfId="15549"/>
    <cellStyle name="Normálna 4 7 2 2 6 3 2" xfId="39307"/>
    <cellStyle name="Normálna 4 7 2 2 6 4" xfId="39305"/>
    <cellStyle name="Normálna 4 7 2 2 7" xfId="15550"/>
    <cellStyle name="Normálna 4 7 2 2 7 2" xfId="39308"/>
    <cellStyle name="Normálna 4 7 2 2 8" xfId="15551"/>
    <cellStyle name="Normálna 4 7 2 2 8 2" xfId="39309"/>
    <cellStyle name="Normálna 4 7 2 2 9" xfId="39250"/>
    <cellStyle name="Normálna 4 7 2 3" xfId="15552"/>
    <cellStyle name="Normálna 4 7 2 3 2" xfId="15553"/>
    <cellStyle name="Normálna 4 7 2 3 2 2" xfId="15554"/>
    <cellStyle name="Normálna 4 7 2 3 2 2 2" xfId="15555"/>
    <cellStyle name="Normálna 4 7 2 3 2 2 2 2" xfId="15556"/>
    <cellStyle name="Normálna 4 7 2 3 2 2 2 2 2" xfId="39314"/>
    <cellStyle name="Normálna 4 7 2 3 2 2 2 3" xfId="15557"/>
    <cellStyle name="Normálna 4 7 2 3 2 2 2 3 2" xfId="39315"/>
    <cellStyle name="Normálna 4 7 2 3 2 2 2 4" xfId="39313"/>
    <cellStyle name="Normálna 4 7 2 3 2 2 3" xfId="15558"/>
    <cellStyle name="Normálna 4 7 2 3 2 2 3 2" xfId="39316"/>
    <cellStyle name="Normálna 4 7 2 3 2 2 4" xfId="15559"/>
    <cellStyle name="Normálna 4 7 2 3 2 2 4 2" xfId="39317"/>
    <cellStyle name="Normálna 4 7 2 3 2 2 5" xfId="39312"/>
    <cellStyle name="Normálna 4 7 2 3 2 3" xfId="15560"/>
    <cellStyle name="Normálna 4 7 2 3 2 3 2" xfId="15561"/>
    <cellStyle name="Normálna 4 7 2 3 2 3 2 2" xfId="39319"/>
    <cellStyle name="Normálna 4 7 2 3 2 3 3" xfId="15562"/>
    <cellStyle name="Normálna 4 7 2 3 2 3 3 2" xfId="39320"/>
    <cellStyle name="Normálna 4 7 2 3 2 3 4" xfId="39318"/>
    <cellStyle name="Normálna 4 7 2 3 2 4" xfId="15563"/>
    <cellStyle name="Normálna 4 7 2 3 2 4 2" xfId="39321"/>
    <cellStyle name="Normálna 4 7 2 3 2 5" xfId="15564"/>
    <cellStyle name="Normálna 4 7 2 3 2 5 2" xfId="39322"/>
    <cellStyle name="Normálna 4 7 2 3 2 6" xfId="39311"/>
    <cellStyle name="Normálna 4 7 2 3 3" xfId="15565"/>
    <cellStyle name="Normálna 4 7 2 3 3 2" xfId="15566"/>
    <cellStyle name="Normálna 4 7 2 3 3 2 2" xfId="15567"/>
    <cellStyle name="Normálna 4 7 2 3 3 2 2 2" xfId="39325"/>
    <cellStyle name="Normálna 4 7 2 3 3 2 3" xfId="15568"/>
    <cellStyle name="Normálna 4 7 2 3 3 2 3 2" xfId="39326"/>
    <cellStyle name="Normálna 4 7 2 3 3 2 4" xfId="39324"/>
    <cellStyle name="Normálna 4 7 2 3 3 3" xfId="15569"/>
    <cellStyle name="Normálna 4 7 2 3 3 3 2" xfId="39327"/>
    <cellStyle name="Normálna 4 7 2 3 3 4" xfId="15570"/>
    <cellStyle name="Normálna 4 7 2 3 3 4 2" xfId="39328"/>
    <cellStyle name="Normálna 4 7 2 3 3 5" xfId="39323"/>
    <cellStyle name="Normálna 4 7 2 3 4" xfId="15571"/>
    <cellStyle name="Normálna 4 7 2 3 4 2" xfId="15572"/>
    <cellStyle name="Normálna 4 7 2 3 4 2 2" xfId="15573"/>
    <cellStyle name="Normálna 4 7 2 3 4 2 2 2" xfId="39331"/>
    <cellStyle name="Normálna 4 7 2 3 4 2 3" xfId="15574"/>
    <cellStyle name="Normálna 4 7 2 3 4 2 3 2" xfId="39332"/>
    <cellStyle name="Normálna 4 7 2 3 4 2 4" xfId="39330"/>
    <cellStyle name="Normálna 4 7 2 3 4 3" xfId="15575"/>
    <cellStyle name="Normálna 4 7 2 3 4 3 2" xfId="39333"/>
    <cellStyle name="Normálna 4 7 2 3 4 4" xfId="15576"/>
    <cellStyle name="Normálna 4 7 2 3 4 4 2" xfId="39334"/>
    <cellStyle name="Normálna 4 7 2 3 4 5" xfId="39329"/>
    <cellStyle name="Normálna 4 7 2 3 5" xfId="15577"/>
    <cellStyle name="Normálna 4 7 2 3 5 2" xfId="15578"/>
    <cellStyle name="Normálna 4 7 2 3 5 2 2" xfId="39336"/>
    <cellStyle name="Normálna 4 7 2 3 5 3" xfId="15579"/>
    <cellStyle name="Normálna 4 7 2 3 5 3 2" xfId="39337"/>
    <cellStyle name="Normálna 4 7 2 3 5 4" xfId="39335"/>
    <cellStyle name="Normálna 4 7 2 3 6" xfId="15580"/>
    <cellStyle name="Normálna 4 7 2 3 6 2" xfId="39338"/>
    <cellStyle name="Normálna 4 7 2 3 7" xfId="15581"/>
    <cellStyle name="Normálna 4 7 2 3 7 2" xfId="39339"/>
    <cellStyle name="Normálna 4 7 2 3 8" xfId="39310"/>
    <cellStyle name="Normálna 4 7 2 4" xfId="15582"/>
    <cellStyle name="Normálna 4 7 2 4 2" xfId="15583"/>
    <cellStyle name="Normálna 4 7 2 4 2 2" xfId="15584"/>
    <cellStyle name="Normálna 4 7 2 4 2 2 2" xfId="15585"/>
    <cellStyle name="Normálna 4 7 2 4 2 2 2 2" xfId="39343"/>
    <cellStyle name="Normálna 4 7 2 4 2 2 3" xfId="15586"/>
    <cellStyle name="Normálna 4 7 2 4 2 2 3 2" xfId="39344"/>
    <cellStyle name="Normálna 4 7 2 4 2 2 4" xfId="39342"/>
    <cellStyle name="Normálna 4 7 2 4 2 3" xfId="15587"/>
    <cellStyle name="Normálna 4 7 2 4 2 3 2" xfId="39345"/>
    <cellStyle name="Normálna 4 7 2 4 2 4" xfId="15588"/>
    <cellStyle name="Normálna 4 7 2 4 2 4 2" xfId="39346"/>
    <cellStyle name="Normálna 4 7 2 4 2 5" xfId="39341"/>
    <cellStyle name="Normálna 4 7 2 4 3" xfId="15589"/>
    <cellStyle name="Normálna 4 7 2 4 3 2" xfId="15590"/>
    <cellStyle name="Normálna 4 7 2 4 3 2 2" xfId="39348"/>
    <cellStyle name="Normálna 4 7 2 4 3 3" xfId="15591"/>
    <cellStyle name="Normálna 4 7 2 4 3 3 2" xfId="39349"/>
    <cellStyle name="Normálna 4 7 2 4 3 4" xfId="39347"/>
    <cellStyle name="Normálna 4 7 2 4 4" xfId="15592"/>
    <cellStyle name="Normálna 4 7 2 4 4 2" xfId="39350"/>
    <cellStyle name="Normálna 4 7 2 4 5" xfId="15593"/>
    <cellStyle name="Normálna 4 7 2 4 5 2" xfId="39351"/>
    <cellStyle name="Normálna 4 7 2 4 6" xfId="39340"/>
    <cellStyle name="Normálna 4 7 2 5" xfId="15594"/>
    <cellStyle name="Normálna 4 7 2 5 2" xfId="15595"/>
    <cellStyle name="Normálna 4 7 2 5 2 2" xfId="15596"/>
    <cellStyle name="Normálna 4 7 2 5 2 2 2" xfId="39354"/>
    <cellStyle name="Normálna 4 7 2 5 2 3" xfId="15597"/>
    <cellStyle name="Normálna 4 7 2 5 2 3 2" xfId="39355"/>
    <cellStyle name="Normálna 4 7 2 5 2 4" xfId="39353"/>
    <cellStyle name="Normálna 4 7 2 5 3" xfId="15598"/>
    <cellStyle name="Normálna 4 7 2 5 3 2" xfId="39356"/>
    <cellStyle name="Normálna 4 7 2 5 4" xfId="15599"/>
    <cellStyle name="Normálna 4 7 2 5 4 2" xfId="39357"/>
    <cellStyle name="Normálna 4 7 2 5 5" xfId="39352"/>
    <cellStyle name="Normálna 4 7 2 6" xfId="15600"/>
    <cellStyle name="Normálna 4 7 2 6 2" xfId="15601"/>
    <cellStyle name="Normálna 4 7 2 6 2 2" xfId="15602"/>
    <cellStyle name="Normálna 4 7 2 6 2 2 2" xfId="39360"/>
    <cellStyle name="Normálna 4 7 2 6 2 3" xfId="15603"/>
    <cellStyle name="Normálna 4 7 2 6 2 3 2" xfId="39361"/>
    <cellStyle name="Normálna 4 7 2 6 2 4" xfId="39359"/>
    <cellStyle name="Normálna 4 7 2 6 3" xfId="15604"/>
    <cellStyle name="Normálna 4 7 2 6 3 2" xfId="39362"/>
    <cellStyle name="Normálna 4 7 2 6 4" xfId="15605"/>
    <cellStyle name="Normálna 4 7 2 6 4 2" xfId="39363"/>
    <cellStyle name="Normálna 4 7 2 6 5" xfId="39358"/>
    <cellStyle name="Normálna 4 7 2 7" xfId="15606"/>
    <cellStyle name="Normálna 4 7 2 7 2" xfId="15607"/>
    <cellStyle name="Normálna 4 7 2 7 2 2" xfId="39365"/>
    <cellStyle name="Normálna 4 7 2 7 3" xfId="15608"/>
    <cellStyle name="Normálna 4 7 2 7 3 2" xfId="39366"/>
    <cellStyle name="Normálna 4 7 2 7 4" xfId="39364"/>
    <cellStyle name="Normálna 4 7 2 8" xfId="15609"/>
    <cellStyle name="Normálna 4 7 2 8 2" xfId="39367"/>
    <cellStyle name="Normálna 4 7 2 9" xfId="15610"/>
    <cellStyle name="Normálna 4 7 2 9 2" xfId="39368"/>
    <cellStyle name="Normálna 4 7 3" xfId="15611"/>
    <cellStyle name="Normálna 4 7 3 2" xfId="15612"/>
    <cellStyle name="Normálna 4 7 3 2 2" xfId="15613"/>
    <cellStyle name="Normálna 4 7 3 2 2 2" xfId="15614"/>
    <cellStyle name="Normálna 4 7 3 2 2 2 2" xfId="15615"/>
    <cellStyle name="Normálna 4 7 3 2 2 2 2 2" xfId="15616"/>
    <cellStyle name="Normálna 4 7 3 2 2 2 2 2 2" xfId="39374"/>
    <cellStyle name="Normálna 4 7 3 2 2 2 2 3" xfId="15617"/>
    <cellStyle name="Normálna 4 7 3 2 2 2 2 3 2" xfId="39375"/>
    <cellStyle name="Normálna 4 7 3 2 2 2 2 4" xfId="39373"/>
    <cellStyle name="Normálna 4 7 3 2 2 2 3" xfId="15618"/>
    <cellStyle name="Normálna 4 7 3 2 2 2 3 2" xfId="39376"/>
    <cellStyle name="Normálna 4 7 3 2 2 2 4" xfId="15619"/>
    <cellStyle name="Normálna 4 7 3 2 2 2 4 2" xfId="39377"/>
    <cellStyle name="Normálna 4 7 3 2 2 2 5" xfId="39372"/>
    <cellStyle name="Normálna 4 7 3 2 2 3" xfId="15620"/>
    <cellStyle name="Normálna 4 7 3 2 2 3 2" xfId="15621"/>
    <cellStyle name="Normálna 4 7 3 2 2 3 2 2" xfId="39379"/>
    <cellStyle name="Normálna 4 7 3 2 2 3 3" xfId="15622"/>
    <cellStyle name="Normálna 4 7 3 2 2 3 3 2" xfId="39380"/>
    <cellStyle name="Normálna 4 7 3 2 2 3 4" xfId="39378"/>
    <cellStyle name="Normálna 4 7 3 2 2 4" xfId="15623"/>
    <cellStyle name="Normálna 4 7 3 2 2 4 2" xfId="39381"/>
    <cellStyle name="Normálna 4 7 3 2 2 5" xfId="15624"/>
    <cellStyle name="Normálna 4 7 3 2 2 5 2" xfId="39382"/>
    <cellStyle name="Normálna 4 7 3 2 2 6" xfId="39371"/>
    <cellStyle name="Normálna 4 7 3 2 3" xfId="15625"/>
    <cellStyle name="Normálna 4 7 3 2 3 2" xfId="15626"/>
    <cellStyle name="Normálna 4 7 3 2 3 2 2" xfId="15627"/>
    <cellStyle name="Normálna 4 7 3 2 3 2 2 2" xfId="39385"/>
    <cellStyle name="Normálna 4 7 3 2 3 2 3" xfId="15628"/>
    <cellStyle name="Normálna 4 7 3 2 3 2 3 2" xfId="39386"/>
    <cellStyle name="Normálna 4 7 3 2 3 2 4" xfId="39384"/>
    <cellStyle name="Normálna 4 7 3 2 3 3" xfId="15629"/>
    <cellStyle name="Normálna 4 7 3 2 3 3 2" xfId="39387"/>
    <cellStyle name="Normálna 4 7 3 2 3 4" xfId="15630"/>
    <cellStyle name="Normálna 4 7 3 2 3 4 2" xfId="39388"/>
    <cellStyle name="Normálna 4 7 3 2 3 5" xfId="39383"/>
    <cellStyle name="Normálna 4 7 3 2 4" xfId="15631"/>
    <cellStyle name="Normálna 4 7 3 2 4 2" xfId="15632"/>
    <cellStyle name="Normálna 4 7 3 2 4 2 2" xfId="15633"/>
    <cellStyle name="Normálna 4 7 3 2 4 2 2 2" xfId="39391"/>
    <cellStyle name="Normálna 4 7 3 2 4 2 3" xfId="15634"/>
    <cellStyle name="Normálna 4 7 3 2 4 2 3 2" xfId="39392"/>
    <cellStyle name="Normálna 4 7 3 2 4 2 4" xfId="39390"/>
    <cellStyle name="Normálna 4 7 3 2 4 3" xfId="15635"/>
    <cellStyle name="Normálna 4 7 3 2 4 3 2" xfId="39393"/>
    <cellStyle name="Normálna 4 7 3 2 4 4" xfId="15636"/>
    <cellStyle name="Normálna 4 7 3 2 4 4 2" xfId="39394"/>
    <cellStyle name="Normálna 4 7 3 2 4 5" xfId="39389"/>
    <cellStyle name="Normálna 4 7 3 2 5" xfId="15637"/>
    <cellStyle name="Normálna 4 7 3 2 5 2" xfId="15638"/>
    <cellStyle name="Normálna 4 7 3 2 5 2 2" xfId="39396"/>
    <cellStyle name="Normálna 4 7 3 2 5 3" xfId="15639"/>
    <cellStyle name="Normálna 4 7 3 2 5 3 2" xfId="39397"/>
    <cellStyle name="Normálna 4 7 3 2 5 4" xfId="39395"/>
    <cellStyle name="Normálna 4 7 3 2 6" xfId="15640"/>
    <cellStyle name="Normálna 4 7 3 2 6 2" xfId="39398"/>
    <cellStyle name="Normálna 4 7 3 2 7" xfId="15641"/>
    <cellStyle name="Normálna 4 7 3 2 7 2" xfId="39399"/>
    <cellStyle name="Normálna 4 7 3 2 8" xfId="39370"/>
    <cellStyle name="Normálna 4 7 3 3" xfId="15642"/>
    <cellStyle name="Normálna 4 7 3 3 2" xfId="15643"/>
    <cellStyle name="Normálna 4 7 3 3 2 2" xfId="15644"/>
    <cellStyle name="Normálna 4 7 3 3 2 2 2" xfId="15645"/>
    <cellStyle name="Normálna 4 7 3 3 2 2 2 2" xfId="39403"/>
    <cellStyle name="Normálna 4 7 3 3 2 2 3" xfId="15646"/>
    <cellStyle name="Normálna 4 7 3 3 2 2 3 2" xfId="39404"/>
    <cellStyle name="Normálna 4 7 3 3 2 2 4" xfId="39402"/>
    <cellStyle name="Normálna 4 7 3 3 2 3" xfId="15647"/>
    <cellStyle name="Normálna 4 7 3 3 2 3 2" xfId="39405"/>
    <cellStyle name="Normálna 4 7 3 3 2 4" xfId="15648"/>
    <cellStyle name="Normálna 4 7 3 3 2 4 2" xfId="39406"/>
    <cellStyle name="Normálna 4 7 3 3 2 5" xfId="39401"/>
    <cellStyle name="Normálna 4 7 3 3 3" xfId="15649"/>
    <cellStyle name="Normálna 4 7 3 3 3 2" xfId="15650"/>
    <cellStyle name="Normálna 4 7 3 3 3 2 2" xfId="39408"/>
    <cellStyle name="Normálna 4 7 3 3 3 3" xfId="15651"/>
    <cellStyle name="Normálna 4 7 3 3 3 3 2" xfId="39409"/>
    <cellStyle name="Normálna 4 7 3 3 3 4" xfId="39407"/>
    <cellStyle name="Normálna 4 7 3 3 4" xfId="15652"/>
    <cellStyle name="Normálna 4 7 3 3 4 2" xfId="39410"/>
    <cellStyle name="Normálna 4 7 3 3 5" xfId="15653"/>
    <cellStyle name="Normálna 4 7 3 3 5 2" xfId="39411"/>
    <cellStyle name="Normálna 4 7 3 3 6" xfId="39400"/>
    <cellStyle name="Normálna 4 7 3 4" xfId="15654"/>
    <cellStyle name="Normálna 4 7 3 4 2" xfId="15655"/>
    <cellStyle name="Normálna 4 7 3 4 2 2" xfId="15656"/>
    <cellStyle name="Normálna 4 7 3 4 2 2 2" xfId="39414"/>
    <cellStyle name="Normálna 4 7 3 4 2 3" xfId="15657"/>
    <cellStyle name="Normálna 4 7 3 4 2 3 2" xfId="39415"/>
    <cellStyle name="Normálna 4 7 3 4 2 4" xfId="39413"/>
    <cellStyle name="Normálna 4 7 3 4 3" xfId="15658"/>
    <cellStyle name="Normálna 4 7 3 4 3 2" xfId="39416"/>
    <cellStyle name="Normálna 4 7 3 4 4" xfId="15659"/>
    <cellStyle name="Normálna 4 7 3 4 4 2" xfId="39417"/>
    <cellStyle name="Normálna 4 7 3 4 5" xfId="39412"/>
    <cellStyle name="Normálna 4 7 3 5" xfId="15660"/>
    <cellStyle name="Normálna 4 7 3 5 2" xfId="15661"/>
    <cellStyle name="Normálna 4 7 3 5 2 2" xfId="15662"/>
    <cellStyle name="Normálna 4 7 3 5 2 2 2" xfId="39420"/>
    <cellStyle name="Normálna 4 7 3 5 2 3" xfId="15663"/>
    <cellStyle name="Normálna 4 7 3 5 2 3 2" xfId="39421"/>
    <cellStyle name="Normálna 4 7 3 5 2 4" xfId="39419"/>
    <cellStyle name="Normálna 4 7 3 5 3" xfId="15664"/>
    <cellStyle name="Normálna 4 7 3 5 3 2" xfId="39422"/>
    <cellStyle name="Normálna 4 7 3 5 4" xfId="15665"/>
    <cellStyle name="Normálna 4 7 3 5 4 2" xfId="39423"/>
    <cellStyle name="Normálna 4 7 3 5 5" xfId="39418"/>
    <cellStyle name="Normálna 4 7 3 6" xfId="15666"/>
    <cellStyle name="Normálna 4 7 3 6 2" xfId="15667"/>
    <cellStyle name="Normálna 4 7 3 6 2 2" xfId="39425"/>
    <cellStyle name="Normálna 4 7 3 6 3" xfId="15668"/>
    <cellStyle name="Normálna 4 7 3 6 3 2" xfId="39426"/>
    <cellStyle name="Normálna 4 7 3 6 4" xfId="39424"/>
    <cellStyle name="Normálna 4 7 3 7" xfId="15669"/>
    <cellStyle name="Normálna 4 7 3 7 2" xfId="39427"/>
    <cellStyle name="Normálna 4 7 3 8" xfId="15670"/>
    <cellStyle name="Normálna 4 7 3 8 2" xfId="39428"/>
    <cellStyle name="Normálna 4 7 3 9" xfId="39369"/>
    <cellStyle name="Normálna 4 7 4" xfId="15671"/>
    <cellStyle name="Normálna 4 7 4 2" xfId="15672"/>
    <cellStyle name="Normálna 4 7 4 2 2" xfId="15673"/>
    <cellStyle name="Normálna 4 7 4 2 2 2" xfId="15674"/>
    <cellStyle name="Normálna 4 7 4 2 2 2 2" xfId="15675"/>
    <cellStyle name="Normálna 4 7 4 2 2 2 2 2" xfId="39433"/>
    <cellStyle name="Normálna 4 7 4 2 2 2 3" xfId="15676"/>
    <cellStyle name="Normálna 4 7 4 2 2 2 3 2" xfId="39434"/>
    <cellStyle name="Normálna 4 7 4 2 2 2 4" xfId="39432"/>
    <cellStyle name="Normálna 4 7 4 2 2 3" xfId="15677"/>
    <cellStyle name="Normálna 4 7 4 2 2 3 2" xfId="39435"/>
    <cellStyle name="Normálna 4 7 4 2 2 4" xfId="15678"/>
    <cellStyle name="Normálna 4 7 4 2 2 4 2" xfId="39436"/>
    <cellStyle name="Normálna 4 7 4 2 2 5" xfId="39431"/>
    <cellStyle name="Normálna 4 7 4 2 3" xfId="15679"/>
    <cellStyle name="Normálna 4 7 4 2 3 2" xfId="15680"/>
    <cellStyle name="Normálna 4 7 4 2 3 2 2" xfId="39438"/>
    <cellStyle name="Normálna 4 7 4 2 3 3" xfId="15681"/>
    <cellStyle name="Normálna 4 7 4 2 3 3 2" xfId="39439"/>
    <cellStyle name="Normálna 4 7 4 2 3 4" xfId="39437"/>
    <cellStyle name="Normálna 4 7 4 2 4" xfId="15682"/>
    <cellStyle name="Normálna 4 7 4 2 4 2" xfId="39440"/>
    <cellStyle name="Normálna 4 7 4 2 5" xfId="15683"/>
    <cellStyle name="Normálna 4 7 4 2 5 2" xfId="39441"/>
    <cellStyle name="Normálna 4 7 4 2 6" xfId="39430"/>
    <cellStyle name="Normálna 4 7 4 3" xfId="15684"/>
    <cellStyle name="Normálna 4 7 4 3 2" xfId="15685"/>
    <cellStyle name="Normálna 4 7 4 3 2 2" xfId="15686"/>
    <cellStyle name="Normálna 4 7 4 3 2 2 2" xfId="39444"/>
    <cellStyle name="Normálna 4 7 4 3 2 3" xfId="15687"/>
    <cellStyle name="Normálna 4 7 4 3 2 3 2" xfId="39445"/>
    <cellStyle name="Normálna 4 7 4 3 2 4" xfId="39443"/>
    <cellStyle name="Normálna 4 7 4 3 3" xfId="15688"/>
    <cellStyle name="Normálna 4 7 4 3 3 2" xfId="39446"/>
    <cellStyle name="Normálna 4 7 4 3 4" xfId="15689"/>
    <cellStyle name="Normálna 4 7 4 3 4 2" xfId="39447"/>
    <cellStyle name="Normálna 4 7 4 3 5" xfId="39442"/>
    <cellStyle name="Normálna 4 7 4 4" xfId="15690"/>
    <cellStyle name="Normálna 4 7 4 4 2" xfId="15691"/>
    <cellStyle name="Normálna 4 7 4 4 2 2" xfId="15692"/>
    <cellStyle name="Normálna 4 7 4 4 2 2 2" xfId="39450"/>
    <cellStyle name="Normálna 4 7 4 4 2 3" xfId="15693"/>
    <cellStyle name="Normálna 4 7 4 4 2 3 2" xfId="39451"/>
    <cellStyle name="Normálna 4 7 4 4 2 4" xfId="39449"/>
    <cellStyle name="Normálna 4 7 4 4 3" xfId="15694"/>
    <cellStyle name="Normálna 4 7 4 4 3 2" xfId="39452"/>
    <cellStyle name="Normálna 4 7 4 4 4" xfId="15695"/>
    <cellStyle name="Normálna 4 7 4 4 4 2" xfId="39453"/>
    <cellStyle name="Normálna 4 7 4 4 5" xfId="39448"/>
    <cellStyle name="Normálna 4 7 4 5" xfId="15696"/>
    <cellStyle name="Normálna 4 7 4 5 2" xfId="15697"/>
    <cellStyle name="Normálna 4 7 4 5 2 2" xfId="39455"/>
    <cellStyle name="Normálna 4 7 4 5 3" xfId="15698"/>
    <cellStyle name="Normálna 4 7 4 5 3 2" xfId="39456"/>
    <cellStyle name="Normálna 4 7 4 5 4" xfId="39454"/>
    <cellStyle name="Normálna 4 7 4 6" xfId="15699"/>
    <cellStyle name="Normálna 4 7 4 6 2" xfId="39457"/>
    <cellStyle name="Normálna 4 7 4 7" xfId="15700"/>
    <cellStyle name="Normálna 4 7 4 7 2" xfId="39458"/>
    <cellStyle name="Normálna 4 7 4 8" xfId="39429"/>
    <cellStyle name="Normálna 4 7 5" xfId="15701"/>
    <cellStyle name="Normálna 4 7 5 2" xfId="15702"/>
    <cellStyle name="Normálna 4 7 5 2 2" xfId="15703"/>
    <cellStyle name="Normálna 4 7 5 2 2 2" xfId="15704"/>
    <cellStyle name="Normálna 4 7 5 2 2 2 2" xfId="39462"/>
    <cellStyle name="Normálna 4 7 5 2 2 3" xfId="15705"/>
    <cellStyle name="Normálna 4 7 5 2 2 3 2" xfId="39463"/>
    <cellStyle name="Normálna 4 7 5 2 2 4" xfId="39461"/>
    <cellStyle name="Normálna 4 7 5 2 3" xfId="15706"/>
    <cellStyle name="Normálna 4 7 5 2 3 2" xfId="39464"/>
    <cellStyle name="Normálna 4 7 5 2 4" xfId="15707"/>
    <cellStyle name="Normálna 4 7 5 2 4 2" xfId="39465"/>
    <cellStyle name="Normálna 4 7 5 2 5" xfId="39460"/>
    <cellStyle name="Normálna 4 7 5 3" xfId="15708"/>
    <cellStyle name="Normálna 4 7 5 3 2" xfId="15709"/>
    <cellStyle name="Normálna 4 7 5 3 2 2" xfId="39467"/>
    <cellStyle name="Normálna 4 7 5 3 3" xfId="15710"/>
    <cellStyle name="Normálna 4 7 5 3 3 2" xfId="39468"/>
    <cellStyle name="Normálna 4 7 5 3 4" xfId="39466"/>
    <cellStyle name="Normálna 4 7 5 4" xfId="15711"/>
    <cellStyle name="Normálna 4 7 5 4 2" xfId="39469"/>
    <cellStyle name="Normálna 4 7 5 5" xfId="15712"/>
    <cellStyle name="Normálna 4 7 5 5 2" xfId="39470"/>
    <cellStyle name="Normálna 4 7 5 6" xfId="39459"/>
    <cellStyle name="Normálna 4 7 6" xfId="15713"/>
    <cellStyle name="Normálna 4 7 6 2" xfId="15714"/>
    <cellStyle name="Normálna 4 7 6 2 2" xfId="15715"/>
    <cellStyle name="Normálna 4 7 6 2 2 2" xfId="39473"/>
    <cellStyle name="Normálna 4 7 6 2 3" xfId="15716"/>
    <cellStyle name="Normálna 4 7 6 2 3 2" xfId="39474"/>
    <cellStyle name="Normálna 4 7 6 2 4" xfId="39472"/>
    <cellStyle name="Normálna 4 7 6 3" xfId="15717"/>
    <cellStyle name="Normálna 4 7 6 3 2" xfId="39475"/>
    <cellStyle name="Normálna 4 7 6 4" xfId="15718"/>
    <cellStyle name="Normálna 4 7 6 4 2" xfId="39476"/>
    <cellStyle name="Normálna 4 7 6 5" xfId="39471"/>
    <cellStyle name="Normálna 4 7 7" xfId="15719"/>
    <cellStyle name="Normálna 4 7 7 2" xfId="15720"/>
    <cellStyle name="Normálna 4 7 7 2 2" xfId="15721"/>
    <cellStyle name="Normálna 4 7 7 2 2 2" xfId="39479"/>
    <cellStyle name="Normálna 4 7 7 2 3" xfId="15722"/>
    <cellStyle name="Normálna 4 7 7 2 3 2" xfId="39480"/>
    <cellStyle name="Normálna 4 7 7 2 4" xfId="39478"/>
    <cellStyle name="Normálna 4 7 7 3" xfId="15723"/>
    <cellStyle name="Normálna 4 7 7 3 2" xfId="39481"/>
    <cellStyle name="Normálna 4 7 7 4" xfId="15724"/>
    <cellStyle name="Normálna 4 7 7 4 2" xfId="39482"/>
    <cellStyle name="Normálna 4 7 7 5" xfId="39477"/>
    <cellStyle name="Normálna 4 7 8" xfId="15725"/>
    <cellStyle name="Normálna 4 7 8 2" xfId="15726"/>
    <cellStyle name="Normálna 4 7 8 2 2" xfId="39484"/>
    <cellStyle name="Normálna 4 7 8 3" xfId="15727"/>
    <cellStyle name="Normálna 4 7 8 3 2" xfId="39485"/>
    <cellStyle name="Normálna 4 7 8 4" xfId="39483"/>
    <cellStyle name="Normálna 4 7 9" xfId="15728"/>
    <cellStyle name="Normálna 4 7 9 2" xfId="39486"/>
    <cellStyle name="Normálna 4 8" xfId="15729"/>
    <cellStyle name="Normálna 4 8 10" xfId="15730"/>
    <cellStyle name="Normálna 4 8 10 2" xfId="39488"/>
    <cellStyle name="Normálna 4 8 11" xfId="39487"/>
    <cellStyle name="Normálna 4 8 2" xfId="15731"/>
    <cellStyle name="Normálna 4 8 2 10" xfId="39489"/>
    <cellStyle name="Normálna 4 8 2 2" xfId="15732"/>
    <cellStyle name="Normálna 4 8 2 2 2" xfId="15733"/>
    <cellStyle name="Normálna 4 8 2 2 2 2" xfId="15734"/>
    <cellStyle name="Normálna 4 8 2 2 2 2 2" xfId="15735"/>
    <cellStyle name="Normálna 4 8 2 2 2 2 2 2" xfId="15736"/>
    <cellStyle name="Normálna 4 8 2 2 2 2 2 2 2" xfId="15737"/>
    <cellStyle name="Normálna 4 8 2 2 2 2 2 2 2 2" xfId="39495"/>
    <cellStyle name="Normálna 4 8 2 2 2 2 2 2 3" xfId="15738"/>
    <cellStyle name="Normálna 4 8 2 2 2 2 2 2 3 2" xfId="39496"/>
    <cellStyle name="Normálna 4 8 2 2 2 2 2 2 4" xfId="39494"/>
    <cellStyle name="Normálna 4 8 2 2 2 2 2 3" xfId="15739"/>
    <cellStyle name="Normálna 4 8 2 2 2 2 2 3 2" xfId="39497"/>
    <cellStyle name="Normálna 4 8 2 2 2 2 2 4" xfId="15740"/>
    <cellStyle name="Normálna 4 8 2 2 2 2 2 4 2" xfId="39498"/>
    <cellStyle name="Normálna 4 8 2 2 2 2 2 5" xfId="39493"/>
    <cellStyle name="Normálna 4 8 2 2 2 2 3" xfId="15741"/>
    <cellStyle name="Normálna 4 8 2 2 2 2 3 2" xfId="15742"/>
    <cellStyle name="Normálna 4 8 2 2 2 2 3 2 2" xfId="39500"/>
    <cellStyle name="Normálna 4 8 2 2 2 2 3 3" xfId="15743"/>
    <cellStyle name="Normálna 4 8 2 2 2 2 3 3 2" xfId="39501"/>
    <cellStyle name="Normálna 4 8 2 2 2 2 3 4" xfId="39499"/>
    <cellStyle name="Normálna 4 8 2 2 2 2 4" xfId="15744"/>
    <cellStyle name="Normálna 4 8 2 2 2 2 4 2" xfId="39502"/>
    <cellStyle name="Normálna 4 8 2 2 2 2 5" xfId="15745"/>
    <cellStyle name="Normálna 4 8 2 2 2 2 5 2" xfId="39503"/>
    <cellStyle name="Normálna 4 8 2 2 2 2 6" xfId="39492"/>
    <cellStyle name="Normálna 4 8 2 2 2 3" xfId="15746"/>
    <cellStyle name="Normálna 4 8 2 2 2 3 2" xfId="15747"/>
    <cellStyle name="Normálna 4 8 2 2 2 3 2 2" xfId="15748"/>
    <cellStyle name="Normálna 4 8 2 2 2 3 2 2 2" xfId="39506"/>
    <cellStyle name="Normálna 4 8 2 2 2 3 2 3" xfId="15749"/>
    <cellStyle name="Normálna 4 8 2 2 2 3 2 3 2" xfId="39507"/>
    <cellStyle name="Normálna 4 8 2 2 2 3 2 4" xfId="39505"/>
    <cellStyle name="Normálna 4 8 2 2 2 3 3" xfId="15750"/>
    <cellStyle name="Normálna 4 8 2 2 2 3 3 2" xfId="39508"/>
    <cellStyle name="Normálna 4 8 2 2 2 3 4" xfId="15751"/>
    <cellStyle name="Normálna 4 8 2 2 2 3 4 2" xfId="39509"/>
    <cellStyle name="Normálna 4 8 2 2 2 3 5" xfId="39504"/>
    <cellStyle name="Normálna 4 8 2 2 2 4" xfId="15752"/>
    <cellStyle name="Normálna 4 8 2 2 2 4 2" xfId="15753"/>
    <cellStyle name="Normálna 4 8 2 2 2 4 2 2" xfId="15754"/>
    <cellStyle name="Normálna 4 8 2 2 2 4 2 2 2" xfId="39512"/>
    <cellStyle name="Normálna 4 8 2 2 2 4 2 3" xfId="15755"/>
    <cellStyle name="Normálna 4 8 2 2 2 4 2 3 2" xfId="39513"/>
    <cellStyle name="Normálna 4 8 2 2 2 4 2 4" xfId="39511"/>
    <cellStyle name="Normálna 4 8 2 2 2 4 3" xfId="15756"/>
    <cellStyle name="Normálna 4 8 2 2 2 4 3 2" xfId="39514"/>
    <cellStyle name="Normálna 4 8 2 2 2 4 4" xfId="15757"/>
    <cellStyle name="Normálna 4 8 2 2 2 4 4 2" xfId="39515"/>
    <cellStyle name="Normálna 4 8 2 2 2 4 5" xfId="39510"/>
    <cellStyle name="Normálna 4 8 2 2 2 5" xfId="15758"/>
    <cellStyle name="Normálna 4 8 2 2 2 5 2" xfId="15759"/>
    <cellStyle name="Normálna 4 8 2 2 2 5 2 2" xfId="39517"/>
    <cellStyle name="Normálna 4 8 2 2 2 5 3" xfId="15760"/>
    <cellStyle name="Normálna 4 8 2 2 2 5 3 2" xfId="39518"/>
    <cellStyle name="Normálna 4 8 2 2 2 5 4" xfId="39516"/>
    <cellStyle name="Normálna 4 8 2 2 2 6" xfId="15761"/>
    <cellStyle name="Normálna 4 8 2 2 2 6 2" xfId="39519"/>
    <cellStyle name="Normálna 4 8 2 2 2 7" xfId="15762"/>
    <cellStyle name="Normálna 4 8 2 2 2 7 2" xfId="39520"/>
    <cellStyle name="Normálna 4 8 2 2 2 8" xfId="39491"/>
    <cellStyle name="Normálna 4 8 2 2 3" xfId="15763"/>
    <cellStyle name="Normálna 4 8 2 2 3 2" xfId="15764"/>
    <cellStyle name="Normálna 4 8 2 2 3 2 2" xfId="15765"/>
    <cellStyle name="Normálna 4 8 2 2 3 2 2 2" xfId="15766"/>
    <cellStyle name="Normálna 4 8 2 2 3 2 2 2 2" xfId="39524"/>
    <cellStyle name="Normálna 4 8 2 2 3 2 2 3" xfId="15767"/>
    <cellStyle name="Normálna 4 8 2 2 3 2 2 3 2" xfId="39525"/>
    <cellStyle name="Normálna 4 8 2 2 3 2 2 4" xfId="39523"/>
    <cellStyle name="Normálna 4 8 2 2 3 2 3" xfId="15768"/>
    <cellStyle name="Normálna 4 8 2 2 3 2 3 2" xfId="39526"/>
    <cellStyle name="Normálna 4 8 2 2 3 2 4" xfId="15769"/>
    <cellStyle name="Normálna 4 8 2 2 3 2 4 2" xfId="39527"/>
    <cellStyle name="Normálna 4 8 2 2 3 2 5" xfId="39522"/>
    <cellStyle name="Normálna 4 8 2 2 3 3" xfId="15770"/>
    <cellStyle name="Normálna 4 8 2 2 3 3 2" xfId="15771"/>
    <cellStyle name="Normálna 4 8 2 2 3 3 2 2" xfId="39529"/>
    <cellStyle name="Normálna 4 8 2 2 3 3 3" xfId="15772"/>
    <cellStyle name="Normálna 4 8 2 2 3 3 3 2" xfId="39530"/>
    <cellStyle name="Normálna 4 8 2 2 3 3 4" xfId="39528"/>
    <cellStyle name="Normálna 4 8 2 2 3 4" xfId="15773"/>
    <cellStyle name="Normálna 4 8 2 2 3 4 2" xfId="39531"/>
    <cellStyle name="Normálna 4 8 2 2 3 5" xfId="15774"/>
    <cellStyle name="Normálna 4 8 2 2 3 5 2" xfId="39532"/>
    <cellStyle name="Normálna 4 8 2 2 3 6" xfId="39521"/>
    <cellStyle name="Normálna 4 8 2 2 4" xfId="15775"/>
    <cellStyle name="Normálna 4 8 2 2 4 2" xfId="15776"/>
    <cellStyle name="Normálna 4 8 2 2 4 2 2" xfId="15777"/>
    <cellStyle name="Normálna 4 8 2 2 4 2 2 2" xfId="39535"/>
    <cellStyle name="Normálna 4 8 2 2 4 2 3" xfId="15778"/>
    <cellStyle name="Normálna 4 8 2 2 4 2 3 2" xfId="39536"/>
    <cellStyle name="Normálna 4 8 2 2 4 2 4" xfId="39534"/>
    <cellStyle name="Normálna 4 8 2 2 4 3" xfId="15779"/>
    <cellStyle name="Normálna 4 8 2 2 4 3 2" xfId="39537"/>
    <cellStyle name="Normálna 4 8 2 2 4 4" xfId="15780"/>
    <cellStyle name="Normálna 4 8 2 2 4 4 2" xfId="39538"/>
    <cellStyle name="Normálna 4 8 2 2 4 5" xfId="39533"/>
    <cellStyle name="Normálna 4 8 2 2 5" xfId="15781"/>
    <cellStyle name="Normálna 4 8 2 2 5 2" xfId="15782"/>
    <cellStyle name="Normálna 4 8 2 2 5 2 2" xfId="15783"/>
    <cellStyle name="Normálna 4 8 2 2 5 2 2 2" xfId="39541"/>
    <cellStyle name="Normálna 4 8 2 2 5 2 3" xfId="15784"/>
    <cellStyle name="Normálna 4 8 2 2 5 2 3 2" xfId="39542"/>
    <cellStyle name="Normálna 4 8 2 2 5 2 4" xfId="39540"/>
    <cellStyle name="Normálna 4 8 2 2 5 3" xfId="15785"/>
    <cellStyle name="Normálna 4 8 2 2 5 3 2" xfId="39543"/>
    <cellStyle name="Normálna 4 8 2 2 5 4" xfId="15786"/>
    <cellStyle name="Normálna 4 8 2 2 5 4 2" xfId="39544"/>
    <cellStyle name="Normálna 4 8 2 2 5 5" xfId="39539"/>
    <cellStyle name="Normálna 4 8 2 2 6" xfId="15787"/>
    <cellStyle name="Normálna 4 8 2 2 6 2" xfId="15788"/>
    <cellStyle name="Normálna 4 8 2 2 6 2 2" xfId="39546"/>
    <cellStyle name="Normálna 4 8 2 2 6 3" xfId="15789"/>
    <cellStyle name="Normálna 4 8 2 2 6 3 2" xfId="39547"/>
    <cellStyle name="Normálna 4 8 2 2 6 4" xfId="39545"/>
    <cellStyle name="Normálna 4 8 2 2 7" xfId="15790"/>
    <cellStyle name="Normálna 4 8 2 2 7 2" xfId="39548"/>
    <cellStyle name="Normálna 4 8 2 2 8" xfId="15791"/>
    <cellStyle name="Normálna 4 8 2 2 8 2" xfId="39549"/>
    <cellStyle name="Normálna 4 8 2 2 9" xfId="39490"/>
    <cellStyle name="Normálna 4 8 2 3" xfId="15792"/>
    <cellStyle name="Normálna 4 8 2 3 2" xfId="15793"/>
    <cellStyle name="Normálna 4 8 2 3 2 2" xfId="15794"/>
    <cellStyle name="Normálna 4 8 2 3 2 2 2" xfId="15795"/>
    <cellStyle name="Normálna 4 8 2 3 2 2 2 2" xfId="15796"/>
    <cellStyle name="Normálna 4 8 2 3 2 2 2 2 2" xfId="39554"/>
    <cellStyle name="Normálna 4 8 2 3 2 2 2 3" xfId="15797"/>
    <cellStyle name="Normálna 4 8 2 3 2 2 2 3 2" xfId="39555"/>
    <cellStyle name="Normálna 4 8 2 3 2 2 2 4" xfId="39553"/>
    <cellStyle name="Normálna 4 8 2 3 2 2 3" xfId="15798"/>
    <cellStyle name="Normálna 4 8 2 3 2 2 3 2" xfId="39556"/>
    <cellStyle name="Normálna 4 8 2 3 2 2 4" xfId="15799"/>
    <cellStyle name="Normálna 4 8 2 3 2 2 4 2" xfId="39557"/>
    <cellStyle name="Normálna 4 8 2 3 2 2 5" xfId="39552"/>
    <cellStyle name="Normálna 4 8 2 3 2 3" xfId="15800"/>
    <cellStyle name="Normálna 4 8 2 3 2 3 2" xfId="15801"/>
    <cellStyle name="Normálna 4 8 2 3 2 3 2 2" xfId="39559"/>
    <cellStyle name="Normálna 4 8 2 3 2 3 3" xfId="15802"/>
    <cellStyle name="Normálna 4 8 2 3 2 3 3 2" xfId="39560"/>
    <cellStyle name="Normálna 4 8 2 3 2 3 4" xfId="39558"/>
    <cellStyle name="Normálna 4 8 2 3 2 4" xfId="15803"/>
    <cellStyle name="Normálna 4 8 2 3 2 4 2" xfId="39561"/>
    <cellStyle name="Normálna 4 8 2 3 2 5" xfId="15804"/>
    <cellStyle name="Normálna 4 8 2 3 2 5 2" xfId="39562"/>
    <cellStyle name="Normálna 4 8 2 3 2 6" xfId="39551"/>
    <cellStyle name="Normálna 4 8 2 3 3" xfId="15805"/>
    <cellStyle name="Normálna 4 8 2 3 3 2" xfId="15806"/>
    <cellStyle name="Normálna 4 8 2 3 3 2 2" xfId="15807"/>
    <cellStyle name="Normálna 4 8 2 3 3 2 2 2" xfId="39565"/>
    <cellStyle name="Normálna 4 8 2 3 3 2 3" xfId="15808"/>
    <cellStyle name="Normálna 4 8 2 3 3 2 3 2" xfId="39566"/>
    <cellStyle name="Normálna 4 8 2 3 3 2 4" xfId="39564"/>
    <cellStyle name="Normálna 4 8 2 3 3 3" xfId="15809"/>
    <cellStyle name="Normálna 4 8 2 3 3 3 2" xfId="39567"/>
    <cellStyle name="Normálna 4 8 2 3 3 4" xfId="15810"/>
    <cellStyle name="Normálna 4 8 2 3 3 4 2" xfId="39568"/>
    <cellStyle name="Normálna 4 8 2 3 3 5" xfId="39563"/>
    <cellStyle name="Normálna 4 8 2 3 4" xfId="15811"/>
    <cellStyle name="Normálna 4 8 2 3 4 2" xfId="15812"/>
    <cellStyle name="Normálna 4 8 2 3 4 2 2" xfId="15813"/>
    <cellStyle name="Normálna 4 8 2 3 4 2 2 2" xfId="39571"/>
    <cellStyle name="Normálna 4 8 2 3 4 2 3" xfId="15814"/>
    <cellStyle name="Normálna 4 8 2 3 4 2 3 2" xfId="39572"/>
    <cellStyle name="Normálna 4 8 2 3 4 2 4" xfId="39570"/>
    <cellStyle name="Normálna 4 8 2 3 4 3" xfId="15815"/>
    <cellStyle name="Normálna 4 8 2 3 4 3 2" xfId="39573"/>
    <cellStyle name="Normálna 4 8 2 3 4 4" xfId="15816"/>
    <cellStyle name="Normálna 4 8 2 3 4 4 2" xfId="39574"/>
    <cellStyle name="Normálna 4 8 2 3 4 5" xfId="39569"/>
    <cellStyle name="Normálna 4 8 2 3 5" xfId="15817"/>
    <cellStyle name="Normálna 4 8 2 3 5 2" xfId="15818"/>
    <cellStyle name="Normálna 4 8 2 3 5 2 2" xfId="39576"/>
    <cellStyle name="Normálna 4 8 2 3 5 3" xfId="15819"/>
    <cellStyle name="Normálna 4 8 2 3 5 3 2" xfId="39577"/>
    <cellStyle name="Normálna 4 8 2 3 5 4" xfId="39575"/>
    <cellStyle name="Normálna 4 8 2 3 6" xfId="15820"/>
    <cellStyle name="Normálna 4 8 2 3 6 2" xfId="39578"/>
    <cellStyle name="Normálna 4 8 2 3 7" xfId="15821"/>
    <cellStyle name="Normálna 4 8 2 3 7 2" xfId="39579"/>
    <cellStyle name="Normálna 4 8 2 3 8" xfId="39550"/>
    <cellStyle name="Normálna 4 8 2 4" xfId="15822"/>
    <cellStyle name="Normálna 4 8 2 4 2" xfId="15823"/>
    <cellStyle name="Normálna 4 8 2 4 2 2" xfId="15824"/>
    <cellStyle name="Normálna 4 8 2 4 2 2 2" xfId="15825"/>
    <cellStyle name="Normálna 4 8 2 4 2 2 2 2" xfId="39583"/>
    <cellStyle name="Normálna 4 8 2 4 2 2 3" xfId="15826"/>
    <cellStyle name="Normálna 4 8 2 4 2 2 3 2" xfId="39584"/>
    <cellStyle name="Normálna 4 8 2 4 2 2 4" xfId="39582"/>
    <cellStyle name="Normálna 4 8 2 4 2 3" xfId="15827"/>
    <cellStyle name="Normálna 4 8 2 4 2 3 2" xfId="39585"/>
    <cellStyle name="Normálna 4 8 2 4 2 4" xfId="15828"/>
    <cellStyle name="Normálna 4 8 2 4 2 4 2" xfId="39586"/>
    <cellStyle name="Normálna 4 8 2 4 2 5" xfId="39581"/>
    <cellStyle name="Normálna 4 8 2 4 3" xfId="15829"/>
    <cellStyle name="Normálna 4 8 2 4 3 2" xfId="15830"/>
    <cellStyle name="Normálna 4 8 2 4 3 2 2" xfId="39588"/>
    <cellStyle name="Normálna 4 8 2 4 3 3" xfId="15831"/>
    <cellStyle name="Normálna 4 8 2 4 3 3 2" xfId="39589"/>
    <cellStyle name="Normálna 4 8 2 4 3 4" xfId="39587"/>
    <cellStyle name="Normálna 4 8 2 4 4" xfId="15832"/>
    <cellStyle name="Normálna 4 8 2 4 4 2" xfId="39590"/>
    <cellStyle name="Normálna 4 8 2 4 5" xfId="15833"/>
    <cellStyle name="Normálna 4 8 2 4 5 2" xfId="39591"/>
    <cellStyle name="Normálna 4 8 2 4 6" xfId="39580"/>
    <cellStyle name="Normálna 4 8 2 5" xfId="15834"/>
    <cellStyle name="Normálna 4 8 2 5 2" xfId="15835"/>
    <cellStyle name="Normálna 4 8 2 5 2 2" xfId="15836"/>
    <cellStyle name="Normálna 4 8 2 5 2 2 2" xfId="39594"/>
    <cellStyle name="Normálna 4 8 2 5 2 3" xfId="15837"/>
    <cellStyle name="Normálna 4 8 2 5 2 3 2" xfId="39595"/>
    <cellStyle name="Normálna 4 8 2 5 2 4" xfId="39593"/>
    <cellStyle name="Normálna 4 8 2 5 3" xfId="15838"/>
    <cellStyle name="Normálna 4 8 2 5 3 2" xfId="39596"/>
    <cellStyle name="Normálna 4 8 2 5 4" xfId="15839"/>
    <cellStyle name="Normálna 4 8 2 5 4 2" xfId="39597"/>
    <cellStyle name="Normálna 4 8 2 5 5" xfId="39592"/>
    <cellStyle name="Normálna 4 8 2 6" xfId="15840"/>
    <cellStyle name="Normálna 4 8 2 6 2" xfId="15841"/>
    <cellStyle name="Normálna 4 8 2 6 2 2" xfId="15842"/>
    <cellStyle name="Normálna 4 8 2 6 2 2 2" xfId="39600"/>
    <cellStyle name="Normálna 4 8 2 6 2 3" xfId="15843"/>
    <cellStyle name="Normálna 4 8 2 6 2 3 2" xfId="39601"/>
    <cellStyle name="Normálna 4 8 2 6 2 4" xfId="39599"/>
    <cellStyle name="Normálna 4 8 2 6 3" xfId="15844"/>
    <cellStyle name="Normálna 4 8 2 6 3 2" xfId="39602"/>
    <cellStyle name="Normálna 4 8 2 6 4" xfId="15845"/>
    <cellStyle name="Normálna 4 8 2 6 4 2" xfId="39603"/>
    <cellStyle name="Normálna 4 8 2 6 5" xfId="39598"/>
    <cellStyle name="Normálna 4 8 2 7" xfId="15846"/>
    <cellStyle name="Normálna 4 8 2 7 2" xfId="15847"/>
    <cellStyle name="Normálna 4 8 2 7 2 2" xfId="39605"/>
    <cellStyle name="Normálna 4 8 2 7 3" xfId="15848"/>
    <cellStyle name="Normálna 4 8 2 7 3 2" xfId="39606"/>
    <cellStyle name="Normálna 4 8 2 7 4" xfId="39604"/>
    <cellStyle name="Normálna 4 8 2 8" xfId="15849"/>
    <cellStyle name="Normálna 4 8 2 8 2" xfId="39607"/>
    <cellStyle name="Normálna 4 8 2 9" xfId="15850"/>
    <cellStyle name="Normálna 4 8 2 9 2" xfId="39608"/>
    <cellStyle name="Normálna 4 8 3" xfId="15851"/>
    <cellStyle name="Normálna 4 8 3 2" xfId="15852"/>
    <cellStyle name="Normálna 4 8 3 2 2" xfId="15853"/>
    <cellStyle name="Normálna 4 8 3 2 2 2" xfId="15854"/>
    <cellStyle name="Normálna 4 8 3 2 2 2 2" xfId="15855"/>
    <cellStyle name="Normálna 4 8 3 2 2 2 2 2" xfId="15856"/>
    <cellStyle name="Normálna 4 8 3 2 2 2 2 2 2" xfId="39614"/>
    <cellStyle name="Normálna 4 8 3 2 2 2 2 3" xfId="15857"/>
    <cellStyle name="Normálna 4 8 3 2 2 2 2 3 2" xfId="39615"/>
    <cellStyle name="Normálna 4 8 3 2 2 2 2 4" xfId="39613"/>
    <cellStyle name="Normálna 4 8 3 2 2 2 3" xfId="15858"/>
    <cellStyle name="Normálna 4 8 3 2 2 2 3 2" xfId="39616"/>
    <cellStyle name="Normálna 4 8 3 2 2 2 4" xfId="15859"/>
    <cellStyle name="Normálna 4 8 3 2 2 2 4 2" xfId="39617"/>
    <cellStyle name="Normálna 4 8 3 2 2 2 5" xfId="39612"/>
    <cellStyle name="Normálna 4 8 3 2 2 3" xfId="15860"/>
    <cellStyle name="Normálna 4 8 3 2 2 3 2" xfId="15861"/>
    <cellStyle name="Normálna 4 8 3 2 2 3 2 2" xfId="39619"/>
    <cellStyle name="Normálna 4 8 3 2 2 3 3" xfId="15862"/>
    <cellStyle name="Normálna 4 8 3 2 2 3 3 2" xfId="39620"/>
    <cellStyle name="Normálna 4 8 3 2 2 3 4" xfId="39618"/>
    <cellStyle name="Normálna 4 8 3 2 2 4" xfId="15863"/>
    <cellStyle name="Normálna 4 8 3 2 2 4 2" xfId="39621"/>
    <cellStyle name="Normálna 4 8 3 2 2 5" xfId="15864"/>
    <cellStyle name="Normálna 4 8 3 2 2 5 2" xfId="39622"/>
    <cellStyle name="Normálna 4 8 3 2 2 6" xfId="39611"/>
    <cellStyle name="Normálna 4 8 3 2 3" xfId="15865"/>
    <cellStyle name="Normálna 4 8 3 2 3 2" xfId="15866"/>
    <cellStyle name="Normálna 4 8 3 2 3 2 2" xfId="15867"/>
    <cellStyle name="Normálna 4 8 3 2 3 2 2 2" xfId="39625"/>
    <cellStyle name="Normálna 4 8 3 2 3 2 3" xfId="15868"/>
    <cellStyle name="Normálna 4 8 3 2 3 2 3 2" xfId="39626"/>
    <cellStyle name="Normálna 4 8 3 2 3 2 4" xfId="39624"/>
    <cellStyle name="Normálna 4 8 3 2 3 3" xfId="15869"/>
    <cellStyle name="Normálna 4 8 3 2 3 3 2" xfId="39627"/>
    <cellStyle name="Normálna 4 8 3 2 3 4" xfId="15870"/>
    <cellStyle name="Normálna 4 8 3 2 3 4 2" xfId="39628"/>
    <cellStyle name="Normálna 4 8 3 2 3 5" xfId="39623"/>
    <cellStyle name="Normálna 4 8 3 2 4" xfId="15871"/>
    <cellStyle name="Normálna 4 8 3 2 4 2" xfId="15872"/>
    <cellStyle name="Normálna 4 8 3 2 4 2 2" xfId="15873"/>
    <cellStyle name="Normálna 4 8 3 2 4 2 2 2" xfId="39631"/>
    <cellStyle name="Normálna 4 8 3 2 4 2 3" xfId="15874"/>
    <cellStyle name="Normálna 4 8 3 2 4 2 3 2" xfId="39632"/>
    <cellStyle name="Normálna 4 8 3 2 4 2 4" xfId="39630"/>
    <cellStyle name="Normálna 4 8 3 2 4 3" xfId="15875"/>
    <cellStyle name="Normálna 4 8 3 2 4 3 2" xfId="39633"/>
    <cellStyle name="Normálna 4 8 3 2 4 4" xfId="15876"/>
    <cellStyle name="Normálna 4 8 3 2 4 4 2" xfId="39634"/>
    <cellStyle name="Normálna 4 8 3 2 4 5" xfId="39629"/>
    <cellStyle name="Normálna 4 8 3 2 5" xfId="15877"/>
    <cellStyle name="Normálna 4 8 3 2 5 2" xfId="15878"/>
    <cellStyle name="Normálna 4 8 3 2 5 2 2" xfId="39636"/>
    <cellStyle name="Normálna 4 8 3 2 5 3" xfId="15879"/>
    <cellStyle name="Normálna 4 8 3 2 5 3 2" xfId="39637"/>
    <cellStyle name="Normálna 4 8 3 2 5 4" xfId="39635"/>
    <cellStyle name="Normálna 4 8 3 2 6" xfId="15880"/>
    <cellStyle name="Normálna 4 8 3 2 6 2" xfId="39638"/>
    <cellStyle name="Normálna 4 8 3 2 7" xfId="15881"/>
    <cellStyle name="Normálna 4 8 3 2 7 2" xfId="39639"/>
    <cellStyle name="Normálna 4 8 3 2 8" xfId="39610"/>
    <cellStyle name="Normálna 4 8 3 3" xfId="15882"/>
    <cellStyle name="Normálna 4 8 3 3 2" xfId="15883"/>
    <cellStyle name="Normálna 4 8 3 3 2 2" xfId="15884"/>
    <cellStyle name="Normálna 4 8 3 3 2 2 2" xfId="15885"/>
    <cellStyle name="Normálna 4 8 3 3 2 2 2 2" xfId="39643"/>
    <cellStyle name="Normálna 4 8 3 3 2 2 3" xfId="15886"/>
    <cellStyle name="Normálna 4 8 3 3 2 2 3 2" xfId="39644"/>
    <cellStyle name="Normálna 4 8 3 3 2 2 4" xfId="39642"/>
    <cellStyle name="Normálna 4 8 3 3 2 3" xfId="15887"/>
    <cellStyle name="Normálna 4 8 3 3 2 3 2" xfId="39645"/>
    <cellStyle name="Normálna 4 8 3 3 2 4" xfId="15888"/>
    <cellStyle name="Normálna 4 8 3 3 2 4 2" xfId="39646"/>
    <cellStyle name="Normálna 4 8 3 3 2 5" xfId="39641"/>
    <cellStyle name="Normálna 4 8 3 3 3" xfId="15889"/>
    <cellStyle name="Normálna 4 8 3 3 3 2" xfId="15890"/>
    <cellStyle name="Normálna 4 8 3 3 3 2 2" xfId="39648"/>
    <cellStyle name="Normálna 4 8 3 3 3 3" xfId="15891"/>
    <cellStyle name="Normálna 4 8 3 3 3 3 2" xfId="39649"/>
    <cellStyle name="Normálna 4 8 3 3 3 4" xfId="39647"/>
    <cellStyle name="Normálna 4 8 3 3 4" xfId="15892"/>
    <cellStyle name="Normálna 4 8 3 3 4 2" xfId="39650"/>
    <cellStyle name="Normálna 4 8 3 3 5" xfId="15893"/>
    <cellStyle name="Normálna 4 8 3 3 5 2" xfId="39651"/>
    <cellStyle name="Normálna 4 8 3 3 6" xfId="39640"/>
    <cellStyle name="Normálna 4 8 3 4" xfId="15894"/>
    <cellStyle name="Normálna 4 8 3 4 2" xfId="15895"/>
    <cellStyle name="Normálna 4 8 3 4 2 2" xfId="15896"/>
    <cellStyle name="Normálna 4 8 3 4 2 2 2" xfId="39654"/>
    <cellStyle name="Normálna 4 8 3 4 2 3" xfId="15897"/>
    <cellStyle name="Normálna 4 8 3 4 2 3 2" xfId="39655"/>
    <cellStyle name="Normálna 4 8 3 4 2 4" xfId="39653"/>
    <cellStyle name="Normálna 4 8 3 4 3" xfId="15898"/>
    <cellStyle name="Normálna 4 8 3 4 3 2" xfId="39656"/>
    <cellStyle name="Normálna 4 8 3 4 4" xfId="15899"/>
    <cellStyle name="Normálna 4 8 3 4 4 2" xfId="39657"/>
    <cellStyle name="Normálna 4 8 3 4 5" xfId="39652"/>
    <cellStyle name="Normálna 4 8 3 5" xfId="15900"/>
    <cellStyle name="Normálna 4 8 3 5 2" xfId="15901"/>
    <cellStyle name="Normálna 4 8 3 5 2 2" xfId="15902"/>
    <cellStyle name="Normálna 4 8 3 5 2 2 2" xfId="39660"/>
    <cellStyle name="Normálna 4 8 3 5 2 3" xfId="15903"/>
    <cellStyle name="Normálna 4 8 3 5 2 3 2" xfId="39661"/>
    <cellStyle name="Normálna 4 8 3 5 2 4" xfId="39659"/>
    <cellStyle name="Normálna 4 8 3 5 3" xfId="15904"/>
    <cellStyle name="Normálna 4 8 3 5 3 2" xfId="39662"/>
    <cellStyle name="Normálna 4 8 3 5 4" xfId="15905"/>
    <cellStyle name="Normálna 4 8 3 5 4 2" xfId="39663"/>
    <cellStyle name="Normálna 4 8 3 5 5" xfId="39658"/>
    <cellStyle name="Normálna 4 8 3 6" xfId="15906"/>
    <cellStyle name="Normálna 4 8 3 6 2" xfId="15907"/>
    <cellStyle name="Normálna 4 8 3 6 2 2" xfId="39665"/>
    <cellStyle name="Normálna 4 8 3 6 3" xfId="15908"/>
    <cellStyle name="Normálna 4 8 3 6 3 2" xfId="39666"/>
    <cellStyle name="Normálna 4 8 3 6 4" xfId="39664"/>
    <cellStyle name="Normálna 4 8 3 7" xfId="15909"/>
    <cellStyle name="Normálna 4 8 3 7 2" xfId="39667"/>
    <cellStyle name="Normálna 4 8 3 8" xfId="15910"/>
    <cellStyle name="Normálna 4 8 3 8 2" xfId="39668"/>
    <cellStyle name="Normálna 4 8 3 9" xfId="39609"/>
    <cellStyle name="Normálna 4 8 4" xfId="15911"/>
    <cellStyle name="Normálna 4 8 4 2" xfId="15912"/>
    <cellStyle name="Normálna 4 8 4 2 2" xfId="15913"/>
    <cellStyle name="Normálna 4 8 4 2 2 2" xfId="15914"/>
    <cellStyle name="Normálna 4 8 4 2 2 2 2" xfId="15915"/>
    <cellStyle name="Normálna 4 8 4 2 2 2 2 2" xfId="39673"/>
    <cellStyle name="Normálna 4 8 4 2 2 2 3" xfId="15916"/>
    <cellStyle name="Normálna 4 8 4 2 2 2 3 2" xfId="39674"/>
    <cellStyle name="Normálna 4 8 4 2 2 2 4" xfId="39672"/>
    <cellStyle name="Normálna 4 8 4 2 2 3" xfId="15917"/>
    <cellStyle name="Normálna 4 8 4 2 2 3 2" xfId="39675"/>
    <cellStyle name="Normálna 4 8 4 2 2 4" xfId="15918"/>
    <cellStyle name="Normálna 4 8 4 2 2 4 2" xfId="39676"/>
    <cellStyle name="Normálna 4 8 4 2 2 5" xfId="39671"/>
    <cellStyle name="Normálna 4 8 4 2 3" xfId="15919"/>
    <cellStyle name="Normálna 4 8 4 2 3 2" xfId="15920"/>
    <cellStyle name="Normálna 4 8 4 2 3 2 2" xfId="39678"/>
    <cellStyle name="Normálna 4 8 4 2 3 3" xfId="15921"/>
    <cellStyle name="Normálna 4 8 4 2 3 3 2" xfId="39679"/>
    <cellStyle name="Normálna 4 8 4 2 3 4" xfId="39677"/>
    <cellStyle name="Normálna 4 8 4 2 4" xfId="15922"/>
    <cellStyle name="Normálna 4 8 4 2 4 2" xfId="39680"/>
    <cellStyle name="Normálna 4 8 4 2 5" xfId="15923"/>
    <cellStyle name="Normálna 4 8 4 2 5 2" xfId="39681"/>
    <cellStyle name="Normálna 4 8 4 2 6" xfId="39670"/>
    <cellStyle name="Normálna 4 8 4 3" xfId="15924"/>
    <cellStyle name="Normálna 4 8 4 3 2" xfId="15925"/>
    <cellStyle name="Normálna 4 8 4 3 2 2" xfId="15926"/>
    <cellStyle name="Normálna 4 8 4 3 2 2 2" xfId="39684"/>
    <cellStyle name="Normálna 4 8 4 3 2 3" xfId="15927"/>
    <cellStyle name="Normálna 4 8 4 3 2 3 2" xfId="39685"/>
    <cellStyle name="Normálna 4 8 4 3 2 4" xfId="39683"/>
    <cellStyle name="Normálna 4 8 4 3 3" xfId="15928"/>
    <cellStyle name="Normálna 4 8 4 3 3 2" xfId="39686"/>
    <cellStyle name="Normálna 4 8 4 3 4" xfId="15929"/>
    <cellStyle name="Normálna 4 8 4 3 4 2" xfId="39687"/>
    <cellStyle name="Normálna 4 8 4 3 5" xfId="39682"/>
    <cellStyle name="Normálna 4 8 4 4" xfId="15930"/>
    <cellStyle name="Normálna 4 8 4 4 2" xfId="15931"/>
    <cellStyle name="Normálna 4 8 4 4 2 2" xfId="15932"/>
    <cellStyle name="Normálna 4 8 4 4 2 2 2" xfId="39690"/>
    <cellStyle name="Normálna 4 8 4 4 2 3" xfId="15933"/>
    <cellStyle name="Normálna 4 8 4 4 2 3 2" xfId="39691"/>
    <cellStyle name="Normálna 4 8 4 4 2 4" xfId="39689"/>
    <cellStyle name="Normálna 4 8 4 4 3" xfId="15934"/>
    <cellStyle name="Normálna 4 8 4 4 3 2" xfId="39692"/>
    <cellStyle name="Normálna 4 8 4 4 4" xfId="15935"/>
    <cellStyle name="Normálna 4 8 4 4 4 2" xfId="39693"/>
    <cellStyle name="Normálna 4 8 4 4 5" xfId="39688"/>
    <cellStyle name="Normálna 4 8 4 5" xfId="15936"/>
    <cellStyle name="Normálna 4 8 4 5 2" xfId="15937"/>
    <cellStyle name="Normálna 4 8 4 5 2 2" xfId="39695"/>
    <cellStyle name="Normálna 4 8 4 5 3" xfId="15938"/>
    <cellStyle name="Normálna 4 8 4 5 3 2" xfId="39696"/>
    <cellStyle name="Normálna 4 8 4 5 4" xfId="39694"/>
    <cellStyle name="Normálna 4 8 4 6" xfId="15939"/>
    <cellStyle name="Normálna 4 8 4 6 2" xfId="39697"/>
    <cellStyle name="Normálna 4 8 4 7" xfId="15940"/>
    <cellStyle name="Normálna 4 8 4 7 2" xfId="39698"/>
    <cellStyle name="Normálna 4 8 4 8" xfId="39669"/>
    <cellStyle name="Normálna 4 8 5" xfId="15941"/>
    <cellStyle name="Normálna 4 8 5 2" xfId="15942"/>
    <cellStyle name="Normálna 4 8 5 2 2" xfId="15943"/>
    <cellStyle name="Normálna 4 8 5 2 2 2" xfId="15944"/>
    <cellStyle name="Normálna 4 8 5 2 2 2 2" xfId="39702"/>
    <cellStyle name="Normálna 4 8 5 2 2 3" xfId="15945"/>
    <cellStyle name="Normálna 4 8 5 2 2 3 2" xfId="39703"/>
    <cellStyle name="Normálna 4 8 5 2 2 4" xfId="39701"/>
    <cellStyle name="Normálna 4 8 5 2 3" xfId="15946"/>
    <cellStyle name="Normálna 4 8 5 2 3 2" xfId="39704"/>
    <cellStyle name="Normálna 4 8 5 2 4" xfId="15947"/>
    <cellStyle name="Normálna 4 8 5 2 4 2" xfId="39705"/>
    <cellStyle name="Normálna 4 8 5 2 5" xfId="39700"/>
    <cellStyle name="Normálna 4 8 5 3" xfId="15948"/>
    <cellStyle name="Normálna 4 8 5 3 2" xfId="15949"/>
    <cellStyle name="Normálna 4 8 5 3 2 2" xfId="39707"/>
    <cellStyle name="Normálna 4 8 5 3 3" xfId="15950"/>
    <cellStyle name="Normálna 4 8 5 3 3 2" xfId="39708"/>
    <cellStyle name="Normálna 4 8 5 3 4" xfId="39706"/>
    <cellStyle name="Normálna 4 8 5 4" xfId="15951"/>
    <cellStyle name="Normálna 4 8 5 4 2" xfId="39709"/>
    <cellStyle name="Normálna 4 8 5 5" xfId="15952"/>
    <cellStyle name="Normálna 4 8 5 5 2" xfId="39710"/>
    <cellStyle name="Normálna 4 8 5 6" xfId="39699"/>
    <cellStyle name="Normálna 4 8 6" xfId="15953"/>
    <cellStyle name="Normálna 4 8 6 2" xfId="15954"/>
    <cellStyle name="Normálna 4 8 6 2 2" xfId="15955"/>
    <cellStyle name="Normálna 4 8 6 2 2 2" xfId="39713"/>
    <cellStyle name="Normálna 4 8 6 2 3" xfId="15956"/>
    <cellStyle name="Normálna 4 8 6 2 3 2" xfId="39714"/>
    <cellStyle name="Normálna 4 8 6 2 4" xfId="39712"/>
    <cellStyle name="Normálna 4 8 6 3" xfId="15957"/>
    <cellStyle name="Normálna 4 8 6 3 2" xfId="39715"/>
    <cellStyle name="Normálna 4 8 6 4" xfId="15958"/>
    <cellStyle name="Normálna 4 8 6 4 2" xfId="39716"/>
    <cellStyle name="Normálna 4 8 6 5" xfId="39711"/>
    <cellStyle name="Normálna 4 8 7" xfId="15959"/>
    <cellStyle name="Normálna 4 8 7 2" xfId="15960"/>
    <cellStyle name="Normálna 4 8 7 2 2" xfId="15961"/>
    <cellStyle name="Normálna 4 8 7 2 2 2" xfId="39719"/>
    <cellStyle name="Normálna 4 8 7 2 3" xfId="15962"/>
    <cellStyle name="Normálna 4 8 7 2 3 2" xfId="39720"/>
    <cellStyle name="Normálna 4 8 7 2 4" xfId="39718"/>
    <cellStyle name="Normálna 4 8 7 3" xfId="15963"/>
    <cellStyle name="Normálna 4 8 7 3 2" xfId="39721"/>
    <cellStyle name="Normálna 4 8 7 4" xfId="15964"/>
    <cellStyle name="Normálna 4 8 7 4 2" xfId="39722"/>
    <cellStyle name="Normálna 4 8 7 5" xfId="39717"/>
    <cellStyle name="Normálna 4 8 8" xfId="15965"/>
    <cellStyle name="Normálna 4 8 8 2" xfId="15966"/>
    <cellStyle name="Normálna 4 8 8 2 2" xfId="39724"/>
    <cellStyle name="Normálna 4 8 8 3" xfId="15967"/>
    <cellStyle name="Normálna 4 8 8 3 2" xfId="39725"/>
    <cellStyle name="Normálna 4 8 8 4" xfId="39723"/>
    <cellStyle name="Normálna 4 8 9" xfId="15968"/>
    <cellStyle name="Normálna 4 8 9 2" xfId="39726"/>
    <cellStyle name="Normálna 4 9" xfId="15969"/>
    <cellStyle name="Normálna 4 9 10" xfId="15970"/>
    <cellStyle name="Normálna 4 9 10 2" xfId="39728"/>
    <cellStyle name="Normálna 4 9 11" xfId="39727"/>
    <cellStyle name="Normálna 4 9 2" xfId="15971"/>
    <cellStyle name="Normálna 4 9 2 10" xfId="39729"/>
    <cellStyle name="Normálna 4 9 2 2" xfId="15972"/>
    <cellStyle name="Normálna 4 9 2 2 2" xfId="15973"/>
    <cellStyle name="Normálna 4 9 2 2 2 2" xfId="15974"/>
    <cellStyle name="Normálna 4 9 2 2 2 2 2" xfId="15975"/>
    <cellStyle name="Normálna 4 9 2 2 2 2 2 2" xfId="15976"/>
    <cellStyle name="Normálna 4 9 2 2 2 2 2 2 2" xfId="15977"/>
    <cellStyle name="Normálna 4 9 2 2 2 2 2 2 2 2" xfId="39735"/>
    <cellStyle name="Normálna 4 9 2 2 2 2 2 2 3" xfId="15978"/>
    <cellStyle name="Normálna 4 9 2 2 2 2 2 2 3 2" xfId="39736"/>
    <cellStyle name="Normálna 4 9 2 2 2 2 2 2 4" xfId="39734"/>
    <cellStyle name="Normálna 4 9 2 2 2 2 2 3" xfId="15979"/>
    <cellStyle name="Normálna 4 9 2 2 2 2 2 3 2" xfId="39737"/>
    <cellStyle name="Normálna 4 9 2 2 2 2 2 4" xfId="15980"/>
    <cellStyle name="Normálna 4 9 2 2 2 2 2 4 2" xfId="39738"/>
    <cellStyle name="Normálna 4 9 2 2 2 2 2 5" xfId="39733"/>
    <cellStyle name="Normálna 4 9 2 2 2 2 3" xfId="15981"/>
    <cellStyle name="Normálna 4 9 2 2 2 2 3 2" xfId="15982"/>
    <cellStyle name="Normálna 4 9 2 2 2 2 3 2 2" xfId="39740"/>
    <cellStyle name="Normálna 4 9 2 2 2 2 3 3" xfId="15983"/>
    <cellStyle name="Normálna 4 9 2 2 2 2 3 3 2" xfId="39741"/>
    <cellStyle name="Normálna 4 9 2 2 2 2 3 4" xfId="39739"/>
    <cellStyle name="Normálna 4 9 2 2 2 2 4" xfId="15984"/>
    <cellStyle name="Normálna 4 9 2 2 2 2 4 2" xfId="39742"/>
    <cellStyle name="Normálna 4 9 2 2 2 2 5" xfId="15985"/>
    <cellStyle name="Normálna 4 9 2 2 2 2 5 2" xfId="39743"/>
    <cellStyle name="Normálna 4 9 2 2 2 2 6" xfId="39732"/>
    <cellStyle name="Normálna 4 9 2 2 2 3" xfId="15986"/>
    <cellStyle name="Normálna 4 9 2 2 2 3 2" xfId="15987"/>
    <cellStyle name="Normálna 4 9 2 2 2 3 2 2" xfId="15988"/>
    <cellStyle name="Normálna 4 9 2 2 2 3 2 2 2" xfId="39746"/>
    <cellStyle name="Normálna 4 9 2 2 2 3 2 3" xfId="15989"/>
    <cellStyle name="Normálna 4 9 2 2 2 3 2 3 2" xfId="39747"/>
    <cellStyle name="Normálna 4 9 2 2 2 3 2 4" xfId="39745"/>
    <cellStyle name="Normálna 4 9 2 2 2 3 3" xfId="15990"/>
    <cellStyle name="Normálna 4 9 2 2 2 3 3 2" xfId="39748"/>
    <cellStyle name="Normálna 4 9 2 2 2 3 4" xfId="15991"/>
    <cellStyle name="Normálna 4 9 2 2 2 3 4 2" xfId="39749"/>
    <cellStyle name="Normálna 4 9 2 2 2 3 5" xfId="39744"/>
    <cellStyle name="Normálna 4 9 2 2 2 4" xfId="15992"/>
    <cellStyle name="Normálna 4 9 2 2 2 4 2" xfId="15993"/>
    <cellStyle name="Normálna 4 9 2 2 2 4 2 2" xfId="15994"/>
    <cellStyle name="Normálna 4 9 2 2 2 4 2 2 2" xfId="39752"/>
    <cellStyle name="Normálna 4 9 2 2 2 4 2 3" xfId="15995"/>
    <cellStyle name="Normálna 4 9 2 2 2 4 2 3 2" xfId="39753"/>
    <cellStyle name="Normálna 4 9 2 2 2 4 2 4" xfId="39751"/>
    <cellStyle name="Normálna 4 9 2 2 2 4 3" xfId="15996"/>
    <cellStyle name="Normálna 4 9 2 2 2 4 3 2" xfId="39754"/>
    <cellStyle name="Normálna 4 9 2 2 2 4 4" xfId="15997"/>
    <cellStyle name="Normálna 4 9 2 2 2 4 4 2" xfId="39755"/>
    <cellStyle name="Normálna 4 9 2 2 2 4 5" xfId="39750"/>
    <cellStyle name="Normálna 4 9 2 2 2 5" xfId="15998"/>
    <cellStyle name="Normálna 4 9 2 2 2 5 2" xfId="15999"/>
    <cellStyle name="Normálna 4 9 2 2 2 5 2 2" xfId="39757"/>
    <cellStyle name="Normálna 4 9 2 2 2 5 3" xfId="16000"/>
    <cellStyle name="Normálna 4 9 2 2 2 5 3 2" xfId="39758"/>
    <cellStyle name="Normálna 4 9 2 2 2 5 4" xfId="39756"/>
    <cellStyle name="Normálna 4 9 2 2 2 6" xfId="16001"/>
    <cellStyle name="Normálna 4 9 2 2 2 6 2" xfId="39759"/>
    <cellStyle name="Normálna 4 9 2 2 2 7" xfId="16002"/>
    <cellStyle name="Normálna 4 9 2 2 2 7 2" xfId="39760"/>
    <cellStyle name="Normálna 4 9 2 2 2 8" xfId="39731"/>
    <cellStyle name="Normálna 4 9 2 2 3" xfId="16003"/>
    <cellStyle name="Normálna 4 9 2 2 3 2" xfId="16004"/>
    <cellStyle name="Normálna 4 9 2 2 3 2 2" xfId="16005"/>
    <cellStyle name="Normálna 4 9 2 2 3 2 2 2" xfId="16006"/>
    <cellStyle name="Normálna 4 9 2 2 3 2 2 2 2" xfId="39764"/>
    <cellStyle name="Normálna 4 9 2 2 3 2 2 3" xfId="16007"/>
    <cellStyle name="Normálna 4 9 2 2 3 2 2 3 2" xfId="39765"/>
    <cellStyle name="Normálna 4 9 2 2 3 2 2 4" xfId="39763"/>
    <cellStyle name="Normálna 4 9 2 2 3 2 3" xfId="16008"/>
    <cellStyle name="Normálna 4 9 2 2 3 2 3 2" xfId="39766"/>
    <cellStyle name="Normálna 4 9 2 2 3 2 4" xfId="16009"/>
    <cellStyle name="Normálna 4 9 2 2 3 2 4 2" xfId="39767"/>
    <cellStyle name="Normálna 4 9 2 2 3 2 5" xfId="39762"/>
    <cellStyle name="Normálna 4 9 2 2 3 3" xfId="16010"/>
    <cellStyle name="Normálna 4 9 2 2 3 3 2" xfId="16011"/>
    <cellStyle name="Normálna 4 9 2 2 3 3 2 2" xfId="39769"/>
    <cellStyle name="Normálna 4 9 2 2 3 3 3" xfId="16012"/>
    <cellStyle name="Normálna 4 9 2 2 3 3 3 2" xfId="39770"/>
    <cellStyle name="Normálna 4 9 2 2 3 3 4" xfId="39768"/>
    <cellStyle name="Normálna 4 9 2 2 3 4" xfId="16013"/>
    <cellStyle name="Normálna 4 9 2 2 3 4 2" xfId="39771"/>
    <cellStyle name="Normálna 4 9 2 2 3 5" xfId="16014"/>
    <cellStyle name="Normálna 4 9 2 2 3 5 2" xfId="39772"/>
    <cellStyle name="Normálna 4 9 2 2 3 6" xfId="39761"/>
    <cellStyle name="Normálna 4 9 2 2 4" xfId="16015"/>
    <cellStyle name="Normálna 4 9 2 2 4 2" xfId="16016"/>
    <cellStyle name="Normálna 4 9 2 2 4 2 2" xfId="16017"/>
    <cellStyle name="Normálna 4 9 2 2 4 2 2 2" xfId="39775"/>
    <cellStyle name="Normálna 4 9 2 2 4 2 3" xfId="16018"/>
    <cellStyle name="Normálna 4 9 2 2 4 2 3 2" xfId="39776"/>
    <cellStyle name="Normálna 4 9 2 2 4 2 4" xfId="39774"/>
    <cellStyle name="Normálna 4 9 2 2 4 3" xfId="16019"/>
    <cellStyle name="Normálna 4 9 2 2 4 3 2" xfId="39777"/>
    <cellStyle name="Normálna 4 9 2 2 4 4" xfId="16020"/>
    <cellStyle name="Normálna 4 9 2 2 4 4 2" xfId="39778"/>
    <cellStyle name="Normálna 4 9 2 2 4 5" xfId="39773"/>
    <cellStyle name="Normálna 4 9 2 2 5" xfId="16021"/>
    <cellStyle name="Normálna 4 9 2 2 5 2" xfId="16022"/>
    <cellStyle name="Normálna 4 9 2 2 5 2 2" xfId="16023"/>
    <cellStyle name="Normálna 4 9 2 2 5 2 2 2" xfId="39781"/>
    <cellStyle name="Normálna 4 9 2 2 5 2 3" xfId="16024"/>
    <cellStyle name="Normálna 4 9 2 2 5 2 3 2" xfId="39782"/>
    <cellStyle name="Normálna 4 9 2 2 5 2 4" xfId="39780"/>
    <cellStyle name="Normálna 4 9 2 2 5 3" xfId="16025"/>
    <cellStyle name="Normálna 4 9 2 2 5 3 2" xfId="39783"/>
    <cellStyle name="Normálna 4 9 2 2 5 4" xfId="16026"/>
    <cellStyle name="Normálna 4 9 2 2 5 4 2" xfId="39784"/>
    <cellStyle name="Normálna 4 9 2 2 5 5" xfId="39779"/>
    <cellStyle name="Normálna 4 9 2 2 6" xfId="16027"/>
    <cellStyle name="Normálna 4 9 2 2 6 2" xfId="16028"/>
    <cellStyle name="Normálna 4 9 2 2 6 2 2" xfId="39786"/>
    <cellStyle name="Normálna 4 9 2 2 6 3" xfId="16029"/>
    <cellStyle name="Normálna 4 9 2 2 6 3 2" xfId="39787"/>
    <cellStyle name="Normálna 4 9 2 2 6 4" xfId="39785"/>
    <cellStyle name="Normálna 4 9 2 2 7" xfId="16030"/>
    <cellStyle name="Normálna 4 9 2 2 7 2" xfId="39788"/>
    <cellStyle name="Normálna 4 9 2 2 8" xfId="16031"/>
    <cellStyle name="Normálna 4 9 2 2 8 2" xfId="39789"/>
    <cellStyle name="Normálna 4 9 2 2 9" xfId="39730"/>
    <cellStyle name="Normálna 4 9 2 3" xfId="16032"/>
    <cellStyle name="Normálna 4 9 2 3 2" xfId="16033"/>
    <cellStyle name="Normálna 4 9 2 3 2 2" xfId="16034"/>
    <cellStyle name="Normálna 4 9 2 3 2 2 2" xfId="16035"/>
    <cellStyle name="Normálna 4 9 2 3 2 2 2 2" xfId="16036"/>
    <cellStyle name="Normálna 4 9 2 3 2 2 2 2 2" xfId="39794"/>
    <cellStyle name="Normálna 4 9 2 3 2 2 2 3" xfId="16037"/>
    <cellStyle name="Normálna 4 9 2 3 2 2 2 3 2" xfId="39795"/>
    <cellStyle name="Normálna 4 9 2 3 2 2 2 4" xfId="39793"/>
    <cellStyle name="Normálna 4 9 2 3 2 2 3" xfId="16038"/>
    <cellStyle name="Normálna 4 9 2 3 2 2 3 2" xfId="39796"/>
    <cellStyle name="Normálna 4 9 2 3 2 2 4" xfId="16039"/>
    <cellStyle name="Normálna 4 9 2 3 2 2 4 2" xfId="39797"/>
    <cellStyle name="Normálna 4 9 2 3 2 2 5" xfId="39792"/>
    <cellStyle name="Normálna 4 9 2 3 2 3" xfId="16040"/>
    <cellStyle name="Normálna 4 9 2 3 2 3 2" xfId="16041"/>
    <cellStyle name="Normálna 4 9 2 3 2 3 2 2" xfId="39799"/>
    <cellStyle name="Normálna 4 9 2 3 2 3 3" xfId="16042"/>
    <cellStyle name="Normálna 4 9 2 3 2 3 3 2" xfId="39800"/>
    <cellStyle name="Normálna 4 9 2 3 2 3 4" xfId="39798"/>
    <cellStyle name="Normálna 4 9 2 3 2 4" xfId="16043"/>
    <cellStyle name="Normálna 4 9 2 3 2 4 2" xfId="39801"/>
    <cellStyle name="Normálna 4 9 2 3 2 5" xfId="16044"/>
    <cellStyle name="Normálna 4 9 2 3 2 5 2" xfId="39802"/>
    <cellStyle name="Normálna 4 9 2 3 2 6" xfId="39791"/>
    <cellStyle name="Normálna 4 9 2 3 3" xfId="16045"/>
    <cellStyle name="Normálna 4 9 2 3 3 2" xfId="16046"/>
    <cellStyle name="Normálna 4 9 2 3 3 2 2" xfId="16047"/>
    <cellStyle name="Normálna 4 9 2 3 3 2 2 2" xfId="39805"/>
    <cellStyle name="Normálna 4 9 2 3 3 2 3" xfId="16048"/>
    <cellStyle name="Normálna 4 9 2 3 3 2 3 2" xfId="39806"/>
    <cellStyle name="Normálna 4 9 2 3 3 2 4" xfId="39804"/>
    <cellStyle name="Normálna 4 9 2 3 3 3" xfId="16049"/>
    <cellStyle name="Normálna 4 9 2 3 3 3 2" xfId="39807"/>
    <cellStyle name="Normálna 4 9 2 3 3 4" xfId="16050"/>
    <cellStyle name="Normálna 4 9 2 3 3 4 2" xfId="39808"/>
    <cellStyle name="Normálna 4 9 2 3 3 5" xfId="39803"/>
    <cellStyle name="Normálna 4 9 2 3 4" xfId="16051"/>
    <cellStyle name="Normálna 4 9 2 3 4 2" xfId="16052"/>
    <cellStyle name="Normálna 4 9 2 3 4 2 2" xfId="16053"/>
    <cellStyle name="Normálna 4 9 2 3 4 2 2 2" xfId="39811"/>
    <cellStyle name="Normálna 4 9 2 3 4 2 3" xfId="16054"/>
    <cellStyle name="Normálna 4 9 2 3 4 2 3 2" xfId="39812"/>
    <cellStyle name="Normálna 4 9 2 3 4 2 4" xfId="39810"/>
    <cellStyle name="Normálna 4 9 2 3 4 3" xfId="16055"/>
    <cellStyle name="Normálna 4 9 2 3 4 3 2" xfId="39813"/>
    <cellStyle name="Normálna 4 9 2 3 4 4" xfId="16056"/>
    <cellStyle name="Normálna 4 9 2 3 4 4 2" xfId="39814"/>
    <cellStyle name="Normálna 4 9 2 3 4 5" xfId="39809"/>
    <cellStyle name="Normálna 4 9 2 3 5" xfId="16057"/>
    <cellStyle name="Normálna 4 9 2 3 5 2" xfId="16058"/>
    <cellStyle name="Normálna 4 9 2 3 5 2 2" xfId="39816"/>
    <cellStyle name="Normálna 4 9 2 3 5 3" xfId="16059"/>
    <cellStyle name="Normálna 4 9 2 3 5 3 2" xfId="39817"/>
    <cellStyle name="Normálna 4 9 2 3 5 4" xfId="39815"/>
    <cellStyle name="Normálna 4 9 2 3 6" xfId="16060"/>
    <cellStyle name="Normálna 4 9 2 3 6 2" xfId="39818"/>
    <cellStyle name="Normálna 4 9 2 3 7" xfId="16061"/>
    <cellStyle name="Normálna 4 9 2 3 7 2" xfId="39819"/>
    <cellStyle name="Normálna 4 9 2 3 8" xfId="39790"/>
    <cellStyle name="Normálna 4 9 2 4" xfId="16062"/>
    <cellStyle name="Normálna 4 9 2 4 2" xfId="16063"/>
    <cellStyle name="Normálna 4 9 2 4 2 2" xfId="16064"/>
    <cellStyle name="Normálna 4 9 2 4 2 2 2" xfId="16065"/>
    <cellStyle name="Normálna 4 9 2 4 2 2 2 2" xfId="39823"/>
    <cellStyle name="Normálna 4 9 2 4 2 2 3" xfId="16066"/>
    <cellStyle name="Normálna 4 9 2 4 2 2 3 2" xfId="39824"/>
    <cellStyle name="Normálna 4 9 2 4 2 2 4" xfId="39822"/>
    <cellStyle name="Normálna 4 9 2 4 2 3" xfId="16067"/>
    <cellStyle name="Normálna 4 9 2 4 2 3 2" xfId="39825"/>
    <cellStyle name="Normálna 4 9 2 4 2 4" xfId="16068"/>
    <cellStyle name="Normálna 4 9 2 4 2 4 2" xfId="39826"/>
    <cellStyle name="Normálna 4 9 2 4 2 5" xfId="39821"/>
    <cellStyle name="Normálna 4 9 2 4 3" xfId="16069"/>
    <cellStyle name="Normálna 4 9 2 4 3 2" xfId="16070"/>
    <cellStyle name="Normálna 4 9 2 4 3 2 2" xfId="39828"/>
    <cellStyle name="Normálna 4 9 2 4 3 3" xfId="16071"/>
    <cellStyle name="Normálna 4 9 2 4 3 3 2" xfId="39829"/>
    <cellStyle name="Normálna 4 9 2 4 3 4" xfId="39827"/>
    <cellStyle name="Normálna 4 9 2 4 4" xfId="16072"/>
    <cellStyle name="Normálna 4 9 2 4 4 2" xfId="39830"/>
    <cellStyle name="Normálna 4 9 2 4 5" xfId="16073"/>
    <cellStyle name="Normálna 4 9 2 4 5 2" xfId="39831"/>
    <cellStyle name="Normálna 4 9 2 4 6" xfId="39820"/>
    <cellStyle name="Normálna 4 9 2 5" xfId="16074"/>
    <cellStyle name="Normálna 4 9 2 5 2" xfId="16075"/>
    <cellStyle name="Normálna 4 9 2 5 2 2" xfId="16076"/>
    <cellStyle name="Normálna 4 9 2 5 2 2 2" xfId="39834"/>
    <cellStyle name="Normálna 4 9 2 5 2 3" xfId="16077"/>
    <cellStyle name="Normálna 4 9 2 5 2 3 2" xfId="39835"/>
    <cellStyle name="Normálna 4 9 2 5 2 4" xfId="39833"/>
    <cellStyle name="Normálna 4 9 2 5 3" xfId="16078"/>
    <cellStyle name="Normálna 4 9 2 5 3 2" xfId="39836"/>
    <cellStyle name="Normálna 4 9 2 5 4" xfId="16079"/>
    <cellStyle name="Normálna 4 9 2 5 4 2" xfId="39837"/>
    <cellStyle name="Normálna 4 9 2 5 5" xfId="39832"/>
    <cellStyle name="Normálna 4 9 2 6" xfId="16080"/>
    <cellStyle name="Normálna 4 9 2 6 2" xfId="16081"/>
    <cellStyle name="Normálna 4 9 2 6 2 2" xfId="16082"/>
    <cellStyle name="Normálna 4 9 2 6 2 2 2" xfId="39840"/>
    <cellStyle name="Normálna 4 9 2 6 2 3" xfId="16083"/>
    <cellStyle name="Normálna 4 9 2 6 2 3 2" xfId="39841"/>
    <cellStyle name="Normálna 4 9 2 6 2 4" xfId="39839"/>
    <cellStyle name="Normálna 4 9 2 6 3" xfId="16084"/>
    <cellStyle name="Normálna 4 9 2 6 3 2" xfId="39842"/>
    <cellStyle name="Normálna 4 9 2 6 4" xfId="16085"/>
    <cellStyle name="Normálna 4 9 2 6 4 2" xfId="39843"/>
    <cellStyle name="Normálna 4 9 2 6 5" xfId="39838"/>
    <cellStyle name="Normálna 4 9 2 7" xfId="16086"/>
    <cellStyle name="Normálna 4 9 2 7 2" xfId="16087"/>
    <cellStyle name="Normálna 4 9 2 7 2 2" xfId="39845"/>
    <cellStyle name="Normálna 4 9 2 7 3" xfId="16088"/>
    <cellStyle name="Normálna 4 9 2 7 3 2" xfId="39846"/>
    <cellStyle name="Normálna 4 9 2 7 4" xfId="39844"/>
    <cellStyle name="Normálna 4 9 2 8" xfId="16089"/>
    <cellStyle name="Normálna 4 9 2 8 2" xfId="39847"/>
    <cellStyle name="Normálna 4 9 2 9" xfId="16090"/>
    <cellStyle name="Normálna 4 9 2 9 2" xfId="39848"/>
    <cellStyle name="Normálna 4 9 3" xfId="16091"/>
    <cellStyle name="Normálna 4 9 3 2" xfId="16092"/>
    <cellStyle name="Normálna 4 9 3 2 2" xfId="16093"/>
    <cellStyle name="Normálna 4 9 3 2 2 2" xfId="16094"/>
    <cellStyle name="Normálna 4 9 3 2 2 2 2" xfId="16095"/>
    <cellStyle name="Normálna 4 9 3 2 2 2 2 2" xfId="16096"/>
    <cellStyle name="Normálna 4 9 3 2 2 2 2 2 2" xfId="39854"/>
    <cellStyle name="Normálna 4 9 3 2 2 2 2 3" xfId="16097"/>
    <cellStyle name="Normálna 4 9 3 2 2 2 2 3 2" xfId="39855"/>
    <cellStyle name="Normálna 4 9 3 2 2 2 2 4" xfId="39853"/>
    <cellStyle name="Normálna 4 9 3 2 2 2 3" xfId="16098"/>
    <cellStyle name="Normálna 4 9 3 2 2 2 3 2" xfId="39856"/>
    <cellStyle name="Normálna 4 9 3 2 2 2 4" xfId="16099"/>
    <cellStyle name="Normálna 4 9 3 2 2 2 4 2" xfId="39857"/>
    <cellStyle name="Normálna 4 9 3 2 2 2 5" xfId="39852"/>
    <cellStyle name="Normálna 4 9 3 2 2 3" xfId="16100"/>
    <cellStyle name="Normálna 4 9 3 2 2 3 2" xfId="16101"/>
    <cellStyle name="Normálna 4 9 3 2 2 3 2 2" xfId="39859"/>
    <cellStyle name="Normálna 4 9 3 2 2 3 3" xfId="16102"/>
    <cellStyle name="Normálna 4 9 3 2 2 3 3 2" xfId="39860"/>
    <cellStyle name="Normálna 4 9 3 2 2 3 4" xfId="39858"/>
    <cellStyle name="Normálna 4 9 3 2 2 4" xfId="16103"/>
    <cellStyle name="Normálna 4 9 3 2 2 4 2" xfId="39861"/>
    <cellStyle name="Normálna 4 9 3 2 2 5" xfId="16104"/>
    <cellStyle name="Normálna 4 9 3 2 2 5 2" xfId="39862"/>
    <cellStyle name="Normálna 4 9 3 2 2 6" xfId="39851"/>
    <cellStyle name="Normálna 4 9 3 2 3" xfId="16105"/>
    <cellStyle name="Normálna 4 9 3 2 3 2" xfId="16106"/>
    <cellStyle name="Normálna 4 9 3 2 3 2 2" xfId="16107"/>
    <cellStyle name="Normálna 4 9 3 2 3 2 2 2" xfId="39865"/>
    <cellStyle name="Normálna 4 9 3 2 3 2 3" xfId="16108"/>
    <cellStyle name="Normálna 4 9 3 2 3 2 3 2" xfId="39866"/>
    <cellStyle name="Normálna 4 9 3 2 3 2 4" xfId="39864"/>
    <cellStyle name="Normálna 4 9 3 2 3 3" xfId="16109"/>
    <cellStyle name="Normálna 4 9 3 2 3 3 2" xfId="39867"/>
    <cellStyle name="Normálna 4 9 3 2 3 4" xfId="16110"/>
    <cellStyle name="Normálna 4 9 3 2 3 4 2" xfId="39868"/>
    <cellStyle name="Normálna 4 9 3 2 3 5" xfId="39863"/>
    <cellStyle name="Normálna 4 9 3 2 4" xfId="16111"/>
    <cellStyle name="Normálna 4 9 3 2 4 2" xfId="16112"/>
    <cellStyle name="Normálna 4 9 3 2 4 2 2" xfId="16113"/>
    <cellStyle name="Normálna 4 9 3 2 4 2 2 2" xfId="39871"/>
    <cellStyle name="Normálna 4 9 3 2 4 2 3" xfId="16114"/>
    <cellStyle name="Normálna 4 9 3 2 4 2 3 2" xfId="39872"/>
    <cellStyle name="Normálna 4 9 3 2 4 2 4" xfId="39870"/>
    <cellStyle name="Normálna 4 9 3 2 4 3" xfId="16115"/>
    <cellStyle name="Normálna 4 9 3 2 4 3 2" xfId="39873"/>
    <cellStyle name="Normálna 4 9 3 2 4 4" xfId="16116"/>
    <cellStyle name="Normálna 4 9 3 2 4 4 2" xfId="39874"/>
    <cellStyle name="Normálna 4 9 3 2 4 5" xfId="39869"/>
    <cellStyle name="Normálna 4 9 3 2 5" xfId="16117"/>
    <cellStyle name="Normálna 4 9 3 2 5 2" xfId="16118"/>
    <cellStyle name="Normálna 4 9 3 2 5 2 2" xfId="39876"/>
    <cellStyle name="Normálna 4 9 3 2 5 3" xfId="16119"/>
    <cellStyle name="Normálna 4 9 3 2 5 3 2" xfId="39877"/>
    <cellStyle name="Normálna 4 9 3 2 5 4" xfId="39875"/>
    <cellStyle name="Normálna 4 9 3 2 6" xfId="16120"/>
    <cellStyle name="Normálna 4 9 3 2 6 2" xfId="39878"/>
    <cellStyle name="Normálna 4 9 3 2 7" xfId="16121"/>
    <cellStyle name="Normálna 4 9 3 2 7 2" xfId="39879"/>
    <cellStyle name="Normálna 4 9 3 2 8" xfId="39850"/>
    <cellStyle name="Normálna 4 9 3 3" xfId="16122"/>
    <cellStyle name="Normálna 4 9 3 3 2" xfId="16123"/>
    <cellStyle name="Normálna 4 9 3 3 2 2" xfId="16124"/>
    <cellStyle name="Normálna 4 9 3 3 2 2 2" xfId="16125"/>
    <cellStyle name="Normálna 4 9 3 3 2 2 2 2" xfId="39883"/>
    <cellStyle name="Normálna 4 9 3 3 2 2 3" xfId="16126"/>
    <cellStyle name="Normálna 4 9 3 3 2 2 3 2" xfId="39884"/>
    <cellStyle name="Normálna 4 9 3 3 2 2 4" xfId="39882"/>
    <cellStyle name="Normálna 4 9 3 3 2 3" xfId="16127"/>
    <cellStyle name="Normálna 4 9 3 3 2 3 2" xfId="39885"/>
    <cellStyle name="Normálna 4 9 3 3 2 4" xfId="16128"/>
    <cellStyle name="Normálna 4 9 3 3 2 4 2" xfId="39886"/>
    <cellStyle name="Normálna 4 9 3 3 2 5" xfId="39881"/>
    <cellStyle name="Normálna 4 9 3 3 3" xfId="16129"/>
    <cellStyle name="Normálna 4 9 3 3 3 2" xfId="16130"/>
    <cellStyle name="Normálna 4 9 3 3 3 2 2" xfId="39888"/>
    <cellStyle name="Normálna 4 9 3 3 3 3" xfId="16131"/>
    <cellStyle name="Normálna 4 9 3 3 3 3 2" xfId="39889"/>
    <cellStyle name="Normálna 4 9 3 3 3 4" xfId="39887"/>
    <cellStyle name="Normálna 4 9 3 3 4" xfId="16132"/>
    <cellStyle name="Normálna 4 9 3 3 4 2" xfId="39890"/>
    <cellStyle name="Normálna 4 9 3 3 5" xfId="16133"/>
    <cellStyle name="Normálna 4 9 3 3 5 2" xfId="39891"/>
    <cellStyle name="Normálna 4 9 3 3 6" xfId="39880"/>
    <cellStyle name="Normálna 4 9 3 4" xfId="16134"/>
    <cellStyle name="Normálna 4 9 3 4 2" xfId="16135"/>
    <cellStyle name="Normálna 4 9 3 4 2 2" xfId="16136"/>
    <cellStyle name="Normálna 4 9 3 4 2 2 2" xfId="39894"/>
    <cellStyle name="Normálna 4 9 3 4 2 3" xfId="16137"/>
    <cellStyle name="Normálna 4 9 3 4 2 3 2" xfId="39895"/>
    <cellStyle name="Normálna 4 9 3 4 2 4" xfId="39893"/>
    <cellStyle name="Normálna 4 9 3 4 3" xfId="16138"/>
    <cellStyle name="Normálna 4 9 3 4 3 2" xfId="39896"/>
    <cellStyle name="Normálna 4 9 3 4 4" xfId="16139"/>
    <cellStyle name="Normálna 4 9 3 4 4 2" xfId="39897"/>
    <cellStyle name="Normálna 4 9 3 4 5" xfId="39892"/>
    <cellStyle name="Normálna 4 9 3 5" xfId="16140"/>
    <cellStyle name="Normálna 4 9 3 5 2" xfId="16141"/>
    <cellStyle name="Normálna 4 9 3 5 2 2" xfId="16142"/>
    <cellStyle name="Normálna 4 9 3 5 2 2 2" xfId="39900"/>
    <cellStyle name="Normálna 4 9 3 5 2 3" xfId="16143"/>
    <cellStyle name="Normálna 4 9 3 5 2 3 2" xfId="39901"/>
    <cellStyle name="Normálna 4 9 3 5 2 4" xfId="39899"/>
    <cellStyle name="Normálna 4 9 3 5 3" xfId="16144"/>
    <cellStyle name="Normálna 4 9 3 5 3 2" xfId="39902"/>
    <cellStyle name="Normálna 4 9 3 5 4" xfId="16145"/>
    <cellStyle name="Normálna 4 9 3 5 4 2" xfId="39903"/>
    <cellStyle name="Normálna 4 9 3 5 5" xfId="39898"/>
    <cellStyle name="Normálna 4 9 3 6" xfId="16146"/>
    <cellStyle name="Normálna 4 9 3 6 2" xfId="16147"/>
    <cellStyle name="Normálna 4 9 3 6 2 2" xfId="39905"/>
    <cellStyle name="Normálna 4 9 3 6 3" xfId="16148"/>
    <cellStyle name="Normálna 4 9 3 6 3 2" xfId="39906"/>
    <cellStyle name="Normálna 4 9 3 6 4" xfId="39904"/>
    <cellStyle name="Normálna 4 9 3 7" xfId="16149"/>
    <cellStyle name="Normálna 4 9 3 7 2" xfId="39907"/>
    <cellStyle name="Normálna 4 9 3 8" xfId="16150"/>
    <cellStyle name="Normálna 4 9 3 8 2" xfId="39908"/>
    <cellStyle name="Normálna 4 9 3 9" xfId="39849"/>
    <cellStyle name="Normálna 4 9 4" xfId="16151"/>
    <cellStyle name="Normálna 4 9 4 2" xfId="16152"/>
    <cellStyle name="Normálna 4 9 4 2 2" xfId="16153"/>
    <cellStyle name="Normálna 4 9 4 2 2 2" xfId="16154"/>
    <cellStyle name="Normálna 4 9 4 2 2 2 2" xfId="16155"/>
    <cellStyle name="Normálna 4 9 4 2 2 2 2 2" xfId="39913"/>
    <cellStyle name="Normálna 4 9 4 2 2 2 3" xfId="16156"/>
    <cellStyle name="Normálna 4 9 4 2 2 2 3 2" xfId="39914"/>
    <cellStyle name="Normálna 4 9 4 2 2 2 4" xfId="39912"/>
    <cellStyle name="Normálna 4 9 4 2 2 3" xfId="16157"/>
    <cellStyle name="Normálna 4 9 4 2 2 3 2" xfId="39915"/>
    <cellStyle name="Normálna 4 9 4 2 2 4" xfId="16158"/>
    <cellStyle name="Normálna 4 9 4 2 2 4 2" xfId="39916"/>
    <cellStyle name="Normálna 4 9 4 2 2 5" xfId="39911"/>
    <cellStyle name="Normálna 4 9 4 2 3" xfId="16159"/>
    <cellStyle name="Normálna 4 9 4 2 3 2" xfId="16160"/>
    <cellStyle name="Normálna 4 9 4 2 3 2 2" xfId="39918"/>
    <cellStyle name="Normálna 4 9 4 2 3 3" xfId="16161"/>
    <cellStyle name="Normálna 4 9 4 2 3 3 2" xfId="39919"/>
    <cellStyle name="Normálna 4 9 4 2 3 4" xfId="39917"/>
    <cellStyle name="Normálna 4 9 4 2 4" xfId="16162"/>
    <cellStyle name="Normálna 4 9 4 2 4 2" xfId="39920"/>
    <cellStyle name="Normálna 4 9 4 2 5" xfId="16163"/>
    <cellStyle name="Normálna 4 9 4 2 5 2" xfId="39921"/>
    <cellStyle name="Normálna 4 9 4 2 6" xfId="39910"/>
    <cellStyle name="Normálna 4 9 4 3" xfId="16164"/>
    <cellStyle name="Normálna 4 9 4 3 2" xfId="16165"/>
    <cellStyle name="Normálna 4 9 4 3 2 2" xfId="16166"/>
    <cellStyle name="Normálna 4 9 4 3 2 2 2" xfId="39924"/>
    <cellStyle name="Normálna 4 9 4 3 2 3" xfId="16167"/>
    <cellStyle name="Normálna 4 9 4 3 2 3 2" xfId="39925"/>
    <cellStyle name="Normálna 4 9 4 3 2 4" xfId="39923"/>
    <cellStyle name="Normálna 4 9 4 3 3" xfId="16168"/>
    <cellStyle name="Normálna 4 9 4 3 3 2" xfId="39926"/>
    <cellStyle name="Normálna 4 9 4 3 4" xfId="16169"/>
    <cellStyle name="Normálna 4 9 4 3 4 2" xfId="39927"/>
    <cellStyle name="Normálna 4 9 4 3 5" xfId="39922"/>
    <cellStyle name="Normálna 4 9 4 4" xfId="16170"/>
    <cellStyle name="Normálna 4 9 4 4 2" xfId="16171"/>
    <cellStyle name="Normálna 4 9 4 4 2 2" xfId="16172"/>
    <cellStyle name="Normálna 4 9 4 4 2 2 2" xfId="39930"/>
    <cellStyle name="Normálna 4 9 4 4 2 3" xfId="16173"/>
    <cellStyle name="Normálna 4 9 4 4 2 3 2" xfId="39931"/>
    <cellStyle name="Normálna 4 9 4 4 2 4" xfId="39929"/>
    <cellStyle name="Normálna 4 9 4 4 3" xfId="16174"/>
    <cellStyle name="Normálna 4 9 4 4 3 2" xfId="39932"/>
    <cellStyle name="Normálna 4 9 4 4 4" xfId="16175"/>
    <cellStyle name="Normálna 4 9 4 4 4 2" xfId="39933"/>
    <cellStyle name="Normálna 4 9 4 4 5" xfId="39928"/>
    <cellStyle name="Normálna 4 9 4 5" xfId="16176"/>
    <cellStyle name="Normálna 4 9 4 5 2" xfId="16177"/>
    <cellStyle name="Normálna 4 9 4 5 2 2" xfId="39935"/>
    <cellStyle name="Normálna 4 9 4 5 3" xfId="16178"/>
    <cellStyle name="Normálna 4 9 4 5 3 2" xfId="39936"/>
    <cellStyle name="Normálna 4 9 4 5 4" xfId="39934"/>
    <cellStyle name="Normálna 4 9 4 6" xfId="16179"/>
    <cellStyle name="Normálna 4 9 4 6 2" xfId="39937"/>
    <cellStyle name="Normálna 4 9 4 7" xfId="16180"/>
    <cellStyle name="Normálna 4 9 4 7 2" xfId="39938"/>
    <cellStyle name="Normálna 4 9 4 8" xfId="39909"/>
    <cellStyle name="Normálna 4 9 5" xfId="16181"/>
    <cellStyle name="Normálna 4 9 5 2" xfId="16182"/>
    <cellStyle name="Normálna 4 9 5 2 2" xfId="16183"/>
    <cellStyle name="Normálna 4 9 5 2 2 2" xfId="16184"/>
    <cellStyle name="Normálna 4 9 5 2 2 2 2" xfId="39942"/>
    <cellStyle name="Normálna 4 9 5 2 2 3" xfId="16185"/>
    <cellStyle name="Normálna 4 9 5 2 2 3 2" xfId="39943"/>
    <cellStyle name="Normálna 4 9 5 2 2 4" xfId="39941"/>
    <cellStyle name="Normálna 4 9 5 2 3" xfId="16186"/>
    <cellStyle name="Normálna 4 9 5 2 3 2" xfId="39944"/>
    <cellStyle name="Normálna 4 9 5 2 4" xfId="16187"/>
    <cellStyle name="Normálna 4 9 5 2 4 2" xfId="39945"/>
    <cellStyle name="Normálna 4 9 5 2 5" xfId="39940"/>
    <cellStyle name="Normálna 4 9 5 3" xfId="16188"/>
    <cellStyle name="Normálna 4 9 5 3 2" xfId="16189"/>
    <cellStyle name="Normálna 4 9 5 3 2 2" xfId="39947"/>
    <cellStyle name="Normálna 4 9 5 3 3" xfId="16190"/>
    <cellStyle name="Normálna 4 9 5 3 3 2" xfId="39948"/>
    <cellStyle name="Normálna 4 9 5 3 4" xfId="39946"/>
    <cellStyle name="Normálna 4 9 5 4" xfId="16191"/>
    <cellStyle name="Normálna 4 9 5 4 2" xfId="39949"/>
    <cellStyle name="Normálna 4 9 5 5" xfId="16192"/>
    <cellStyle name="Normálna 4 9 5 5 2" xfId="39950"/>
    <cellStyle name="Normálna 4 9 5 6" xfId="39939"/>
    <cellStyle name="Normálna 4 9 6" xfId="16193"/>
    <cellStyle name="Normálna 4 9 6 2" xfId="16194"/>
    <cellStyle name="Normálna 4 9 6 2 2" xfId="16195"/>
    <cellStyle name="Normálna 4 9 6 2 2 2" xfId="39953"/>
    <cellStyle name="Normálna 4 9 6 2 3" xfId="16196"/>
    <cellStyle name="Normálna 4 9 6 2 3 2" xfId="39954"/>
    <cellStyle name="Normálna 4 9 6 2 4" xfId="39952"/>
    <cellStyle name="Normálna 4 9 6 3" xfId="16197"/>
    <cellStyle name="Normálna 4 9 6 3 2" xfId="39955"/>
    <cellStyle name="Normálna 4 9 6 4" xfId="16198"/>
    <cellStyle name="Normálna 4 9 6 4 2" xfId="39956"/>
    <cellStyle name="Normálna 4 9 6 5" xfId="39951"/>
    <cellStyle name="Normálna 4 9 7" xfId="16199"/>
    <cellStyle name="Normálna 4 9 7 2" xfId="16200"/>
    <cellStyle name="Normálna 4 9 7 2 2" xfId="16201"/>
    <cellStyle name="Normálna 4 9 7 2 2 2" xfId="39959"/>
    <cellStyle name="Normálna 4 9 7 2 3" xfId="16202"/>
    <cellStyle name="Normálna 4 9 7 2 3 2" xfId="39960"/>
    <cellStyle name="Normálna 4 9 7 2 4" xfId="39958"/>
    <cellStyle name="Normálna 4 9 7 3" xfId="16203"/>
    <cellStyle name="Normálna 4 9 7 3 2" xfId="39961"/>
    <cellStyle name="Normálna 4 9 7 4" xfId="16204"/>
    <cellStyle name="Normálna 4 9 7 4 2" xfId="39962"/>
    <cellStyle name="Normálna 4 9 7 5" xfId="39957"/>
    <cellStyle name="Normálna 4 9 8" xfId="16205"/>
    <cellStyle name="Normálna 4 9 8 2" xfId="16206"/>
    <cellStyle name="Normálna 4 9 8 2 2" xfId="39964"/>
    <cellStyle name="Normálna 4 9 8 3" xfId="16207"/>
    <cellStyle name="Normálna 4 9 8 3 2" xfId="39965"/>
    <cellStyle name="Normálna 4 9 8 4" xfId="39963"/>
    <cellStyle name="Normálna 4 9 9" xfId="16208"/>
    <cellStyle name="Normálna 4 9 9 2" xfId="39966"/>
    <cellStyle name="Normálna 5" xfId="16209"/>
    <cellStyle name="Normálna 5 10" xfId="16210"/>
    <cellStyle name="Normálna 5 10 2" xfId="16211"/>
    <cellStyle name="Normálna 5 10 2 2" xfId="16212"/>
    <cellStyle name="Normálna 5 10 2 2 2" xfId="16213"/>
    <cellStyle name="Normálna 5 10 2 2 2 2" xfId="16214"/>
    <cellStyle name="Normálna 5 10 2 2 2 2 2" xfId="16215"/>
    <cellStyle name="Normálna 5 10 2 2 2 2 2 2" xfId="39972"/>
    <cellStyle name="Normálna 5 10 2 2 2 2 3" xfId="16216"/>
    <cellStyle name="Normálna 5 10 2 2 2 2 3 2" xfId="39973"/>
    <cellStyle name="Normálna 5 10 2 2 2 2 4" xfId="39971"/>
    <cellStyle name="Normálna 5 10 2 2 2 3" xfId="16217"/>
    <cellStyle name="Normálna 5 10 2 2 2 3 2" xfId="39974"/>
    <cellStyle name="Normálna 5 10 2 2 2 4" xfId="16218"/>
    <cellStyle name="Normálna 5 10 2 2 2 4 2" xfId="39975"/>
    <cellStyle name="Normálna 5 10 2 2 2 5" xfId="39970"/>
    <cellStyle name="Normálna 5 10 2 2 3" xfId="16219"/>
    <cellStyle name="Normálna 5 10 2 2 3 2" xfId="16220"/>
    <cellStyle name="Normálna 5 10 2 2 3 2 2" xfId="39977"/>
    <cellStyle name="Normálna 5 10 2 2 3 3" xfId="16221"/>
    <cellStyle name="Normálna 5 10 2 2 3 3 2" xfId="39978"/>
    <cellStyle name="Normálna 5 10 2 2 3 4" xfId="39976"/>
    <cellStyle name="Normálna 5 10 2 2 4" xfId="16222"/>
    <cellStyle name="Normálna 5 10 2 2 4 2" xfId="39979"/>
    <cellStyle name="Normálna 5 10 2 2 5" xfId="16223"/>
    <cellStyle name="Normálna 5 10 2 2 5 2" xfId="39980"/>
    <cellStyle name="Normálna 5 10 2 2 6" xfId="39969"/>
    <cellStyle name="Normálna 5 10 2 3" xfId="16224"/>
    <cellStyle name="Normálna 5 10 2 3 2" xfId="16225"/>
    <cellStyle name="Normálna 5 10 2 3 2 2" xfId="16226"/>
    <cellStyle name="Normálna 5 10 2 3 2 2 2" xfId="39983"/>
    <cellStyle name="Normálna 5 10 2 3 2 3" xfId="16227"/>
    <cellStyle name="Normálna 5 10 2 3 2 3 2" xfId="39984"/>
    <cellStyle name="Normálna 5 10 2 3 2 4" xfId="39982"/>
    <cellStyle name="Normálna 5 10 2 3 3" xfId="16228"/>
    <cellStyle name="Normálna 5 10 2 3 3 2" xfId="39985"/>
    <cellStyle name="Normálna 5 10 2 3 4" xfId="16229"/>
    <cellStyle name="Normálna 5 10 2 3 4 2" xfId="39986"/>
    <cellStyle name="Normálna 5 10 2 3 5" xfId="39981"/>
    <cellStyle name="Normálna 5 10 2 4" xfId="16230"/>
    <cellStyle name="Normálna 5 10 2 4 2" xfId="16231"/>
    <cellStyle name="Normálna 5 10 2 4 2 2" xfId="16232"/>
    <cellStyle name="Normálna 5 10 2 4 2 2 2" xfId="39989"/>
    <cellStyle name="Normálna 5 10 2 4 2 3" xfId="16233"/>
    <cellStyle name="Normálna 5 10 2 4 2 3 2" xfId="39990"/>
    <cellStyle name="Normálna 5 10 2 4 2 4" xfId="39988"/>
    <cellStyle name="Normálna 5 10 2 4 3" xfId="16234"/>
    <cellStyle name="Normálna 5 10 2 4 3 2" xfId="39991"/>
    <cellStyle name="Normálna 5 10 2 4 4" xfId="16235"/>
    <cellStyle name="Normálna 5 10 2 4 4 2" xfId="39992"/>
    <cellStyle name="Normálna 5 10 2 4 5" xfId="39987"/>
    <cellStyle name="Normálna 5 10 2 5" xfId="16236"/>
    <cellStyle name="Normálna 5 10 2 5 2" xfId="16237"/>
    <cellStyle name="Normálna 5 10 2 5 2 2" xfId="39994"/>
    <cellStyle name="Normálna 5 10 2 5 3" xfId="16238"/>
    <cellStyle name="Normálna 5 10 2 5 3 2" xfId="39995"/>
    <cellStyle name="Normálna 5 10 2 5 4" xfId="39993"/>
    <cellStyle name="Normálna 5 10 2 6" xfId="16239"/>
    <cellStyle name="Normálna 5 10 2 6 2" xfId="39996"/>
    <cellStyle name="Normálna 5 10 2 7" xfId="16240"/>
    <cellStyle name="Normálna 5 10 2 7 2" xfId="39997"/>
    <cellStyle name="Normálna 5 10 2 8" xfId="39968"/>
    <cellStyle name="Normálna 5 10 3" xfId="16241"/>
    <cellStyle name="Normálna 5 10 3 2" xfId="16242"/>
    <cellStyle name="Normálna 5 10 3 2 2" xfId="16243"/>
    <cellStyle name="Normálna 5 10 3 2 2 2" xfId="16244"/>
    <cellStyle name="Normálna 5 10 3 2 2 2 2" xfId="40001"/>
    <cellStyle name="Normálna 5 10 3 2 2 3" xfId="16245"/>
    <cellStyle name="Normálna 5 10 3 2 2 3 2" xfId="40002"/>
    <cellStyle name="Normálna 5 10 3 2 2 4" xfId="40000"/>
    <cellStyle name="Normálna 5 10 3 2 3" xfId="16246"/>
    <cellStyle name="Normálna 5 10 3 2 3 2" xfId="40003"/>
    <cellStyle name="Normálna 5 10 3 2 4" xfId="16247"/>
    <cellStyle name="Normálna 5 10 3 2 4 2" xfId="40004"/>
    <cellStyle name="Normálna 5 10 3 2 5" xfId="39999"/>
    <cellStyle name="Normálna 5 10 3 3" xfId="16248"/>
    <cellStyle name="Normálna 5 10 3 3 2" xfId="16249"/>
    <cellStyle name="Normálna 5 10 3 3 2 2" xfId="40006"/>
    <cellStyle name="Normálna 5 10 3 3 3" xfId="16250"/>
    <cellStyle name="Normálna 5 10 3 3 3 2" xfId="40007"/>
    <cellStyle name="Normálna 5 10 3 3 4" xfId="40005"/>
    <cellStyle name="Normálna 5 10 3 4" xfId="16251"/>
    <cellStyle name="Normálna 5 10 3 4 2" xfId="40008"/>
    <cellStyle name="Normálna 5 10 3 5" xfId="16252"/>
    <cellStyle name="Normálna 5 10 3 5 2" xfId="40009"/>
    <cellStyle name="Normálna 5 10 3 6" xfId="39998"/>
    <cellStyle name="Normálna 5 10 4" xfId="16253"/>
    <cellStyle name="Normálna 5 10 4 2" xfId="16254"/>
    <cellStyle name="Normálna 5 10 4 2 2" xfId="16255"/>
    <cellStyle name="Normálna 5 10 4 2 2 2" xfId="40012"/>
    <cellStyle name="Normálna 5 10 4 2 3" xfId="16256"/>
    <cellStyle name="Normálna 5 10 4 2 3 2" xfId="40013"/>
    <cellStyle name="Normálna 5 10 4 2 4" xfId="40011"/>
    <cellStyle name="Normálna 5 10 4 3" xfId="16257"/>
    <cellStyle name="Normálna 5 10 4 3 2" xfId="40014"/>
    <cellStyle name="Normálna 5 10 4 4" xfId="16258"/>
    <cellStyle name="Normálna 5 10 4 4 2" xfId="40015"/>
    <cellStyle name="Normálna 5 10 4 5" xfId="40010"/>
    <cellStyle name="Normálna 5 10 5" xfId="16259"/>
    <cellStyle name="Normálna 5 10 5 2" xfId="16260"/>
    <cellStyle name="Normálna 5 10 5 2 2" xfId="16261"/>
    <cellStyle name="Normálna 5 10 5 2 2 2" xfId="40018"/>
    <cellStyle name="Normálna 5 10 5 2 3" xfId="16262"/>
    <cellStyle name="Normálna 5 10 5 2 3 2" xfId="40019"/>
    <cellStyle name="Normálna 5 10 5 2 4" xfId="40017"/>
    <cellStyle name="Normálna 5 10 5 3" xfId="16263"/>
    <cellStyle name="Normálna 5 10 5 3 2" xfId="40020"/>
    <cellStyle name="Normálna 5 10 5 4" xfId="16264"/>
    <cellStyle name="Normálna 5 10 5 4 2" xfId="40021"/>
    <cellStyle name="Normálna 5 10 5 5" xfId="40016"/>
    <cellStyle name="Normálna 5 10 6" xfId="16265"/>
    <cellStyle name="Normálna 5 10 6 2" xfId="16266"/>
    <cellStyle name="Normálna 5 10 6 2 2" xfId="40023"/>
    <cellStyle name="Normálna 5 10 6 3" xfId="16267"/>
    <cellStyle name="Normálna 5 10 6 3 2" xfId="40024"/>
    <cellStyle name="Normálna 5 10 6 4" xfId="40022"/>
    <cellStyle name="Normálna 5 10 7" xfId="16268"/>
    <cellStyle name="Normálna 5 10 7 2" xfId="40025"/>
    <cellStyle name="Normálna 5 10 8" xfId="16269"/>
    <cellStyle name="Normálna 5 10 8 2" xfId="40026"/>
    <cellStyle name="Normálna 5 10 9" xfId="39967"/>
    <cellStyle name="Normálna 5 11" xfId="16270"/>
    <cellStyle name="Normálna 5 11 2" xfId="16271"/>
    <cellStyle name="Normálna 5 11 2 2" xfId="16272"/>
    <cellStyle name="Normálna 5 11 2 2 2" xfId="16273"/>
    <cellStyle name="Normálna 5 11 2 2 2 2" xfId="16274"/>
    <cellStyle name="Normálna 5 11 2 2 2 2 2" xfId="16275"/>
    <cellStyle name="Normálna 5 11 2 2 2 2 2 2" xfId="40032"/>
    <cellStyle name="Normálna 5 11 2 2 2 2 3" xfId="16276"/>
    <cellStyle name="Normálna 5 11 2 2 2 2 3 2" xfId="40033"/>
    <cellStyle name="Normálna 5 11 2 2 2 2 4" xfId="40031"/>
    <cellStyle name="Normálna 5 11 2 2 2 3" xfId="16277"/>
    <cellStyle name="Normálna 5 11 2 2 2 3 2" xfId="40034"/>
    <cellStyle name="Normálna 5 11 2 2 2 4" xfId="16278"/>
    <cellStyle name="Normálna 5 11 2 2 2 4 2" xfId="40035"/>
    <cellStyle name="Normálna 5 11 2 2 2 5" xfId="40030"/>
    <cellStyle name="Normálna 5 11 2 2 3" xfId="16279"/>
    <cellStyle name="Normálna 5 11 2 2 3 2" xfId="16280"/>
    <cellStyle name="Normálna 5 11 2 2 3 2 2" xfId="40037"/>
    <cellStyle name="Normálna 5 11 2 2 3 3" xfId="16281"/>
    <cellStyle name="Normálna 5 11 2 2 3 3 2" xfId="40038"/>
    <cellStyle name="Normálna 5 11 2 2 3 4" xfId="40036"/>
    <cellStyle name="Normálna 5 11 2 2 4" xfId="16282"/>
    <cellStyle name="Normálna 5 11 2 2 4 2" xfId="40039"/>
    <cellStyle name="Normálna 5 11 2 2 5" xfId="16283"/>
    <cellStyle name="Normálna 5 11 2 2 5 2" xfId="40040"/>
    <cellStyle name="Normálna 5 11 2 2 6" xfId="40029"/>
    <cellStyle name="Normálna 5 11 2 3" xfId="16284"/>
    <cellStyle name="Normálna 5 11 2 3 2" xfId="16285"/>
    <cellStyle name="Normálna 5 11 2 3 2 2" xfId="16286"/>
    <cellStyle name="Normálna 5 11 2 3 2 2 2" xfId="40043"/>
    <cellStyle name="Normálna 5 11 2 3 2 3" xfId="16287"/>
    <cellStyle name="Normálna 5 11 2 3 2 3 2" xfId="40044"/>
    <cellStyle name="Normálna 5 11 2 3 2 4" xfId="40042"/>
    <cellStyle name="Normálna 5 11 2 3 3" xfId="16288"/>
    <cellStyle name="Normálna 5 11 2 3 3 2" xfId="40045"/>
    <cellStyle name="Normálna 5 11 2 3 4" xfId="16289"/>
    <cellStyle name="Normálna 5 11 2 3 4 2" xfId="40046"/>
    <cellStyle name="Normálna 5 11 2 3 5" xfId="40041"/>
    <cellStyle name="Normálna 5 11 2 4" xfId="16290"/>
    <cellStyle name="Normálna 5 11 2 4 2" xfId="16291"/>
    <cellStyle name="Normálna 5 11 2 4 2 2" xfId="16292"/>
    <cellStyle name="Normálna 5 11 2 4 2 2 2" xfId="40049"/>
    <cellStyle name="Normálna 5 11 2 4 2 3" xfId="16293"/>
    <cellStyle name="Normálna 5 11 2 4 2 3 2" xfId="40050"/>
    <cellStyle name="Normálna 5 11 2 4 2 4" xfId="40048"/>
    <cellStyle name="Normálna 5 11 2 4 3" xfId="16294"/>
    <cellStyle name="Normálna 5 11 2 4 3 2" xfId="40051"/>
    <cellStyle name="Normálna 5 11 2 4 4" xfId="16295"/>
    <cellStyle name="Normálna 5 11 2 4 4 2" xfId="40052"/>
    <cellStyle name="Normálna 5 11 2 4 5" xfId="40047"/>
    <cellStyle name="Normálna 5 11 2 5" xfId="16296"/>
    <cellStyle name="Normálna 5 11 2 5 2" xfId="16297"/>
    <cellStyle name="Normálna 5 11 2 5 2 2" xfId="40054"/>
    <cellStyle name="Normálna 5 11 2 5 3" xfId="16298"/>
    <cellStyle name="Normálna 5 11 2 5 3 2" xfId="40055"/>
    <cellStyle name="Normálna 5 11 2 5 4" xfId="40053"/>
    <cellStyle name="Normálna 5 11 2 6" xfId="16299"/>
    <cellStyle name="Normálna 5 11 2 6 2" xfId="40056"/>
    <cellStyle name="Normálna 5 11 2 7" xfId="16300"/>
    <cellStyle name="Normálna 5 11 2 7 2" xfId="40057"/>
    <cellStyle name="Normálna 5 11 2 8" xfId="40028"/>
    <cellStyle name="Normálna 5 11 3" xfId="16301"/>
    <cellStyle name="Normálna 5 11 3 2" xfId="16302"/>
    <cellStyle name="Normálna 5 11 3 2 2" xfId="16303"/>
    <cellStyle name="Normálna 5 11 3 2 2 2" xfId="16304"/>
    <cellStyle name="Normálna 5 11 3 2 2 2 2" xfId="40061"/>
    <cellStyle name="Normálna 5 11 3 2 2 3" xfId="16305"/>
    <cellStyle name="Normálna 5 11 3 2 2 3 2" xfId="40062"/>
    <cellStyle name="Normálna 5 11 3 2 2 4" xfId="40060"/>
    <cellStyle name="Normálna 5 11 3 2 3" xfId="16306"/>
    <cellStyle name="Normálna 5 11 3 2 3 2" xfId="40063"/>
    <cellStyle name="Normálna 5 11 3 2 4" xfId="16307"/>
    <cellStyle name="Normálna 5 11 3 2 4 2" xfId="40064"/>
    <cellStyle name="Normálna 5 11 3 2 5" xfId="40059"/>
    <cellStyle name="Normálna 5 11 3 3" xfId="16308"/>
    <cellStyle name="Normálna 5 11 3 3 2" xfId="16309"/>
    <cellStyle name="Normálna 5 11 3 3 2 2" xfId="40066"/>
    <cellStyle name="Normálna 5 11 3 3 3" xfId="16310"/>
    <cellStyle name="Normálna 5 11 3 3 3 2" xfId="40067"/>
    <cellStyle name="Normálna 5 11 3 3 4" xfId="40065"/>
    <cellStyle name="Normálna 5 11 3 4" xfId="16311"/>
    <cellStyle name="Normálna 5 11 3 4 2" xfId="40068"/>
    <cellStyle name="Normálna 5 11 3 5" xfId="16312"/>
    <cellStyle name="Normálna 5 11 3 5 2" xfId="40069"/>
    <cellStyle name="Normálna 5 11 3 6" xfId="40058"/>
    <cellStyle name="Normálna 5 11 4" xfId="16313"/>
    <cellStyle name="Normálna 5 11 4 2" xfId="16314"/>
    <cellStyle name="Normálna 5 11 4 2 2" xfId="16315"/>
    <cellStyle name="Normálna 5 11 4 2 2 2" xfId="40072"/>
    <cellStyle name="Normálna 5 11 4 2 3" xfId="16316"/>
    <cellStyle name="Normálna 5 11 4 2 3 2" xfId="40073"/>
    <cellStyle name="Normálna 5 11 4 2 4" xfId="40071"/>
    <cellStyle name="Normálna 5 11 4 3" xfId="16317"/>
    <cellStyle name="Normálna 5 11 4 3 2" xfId="40074"/>
    <cellStyle name="Normálna 5 11 4 4" xfId="16318"/>
    <cellStyle name="Normálna 5 11 4 4 2" xfId="40075"/>
    <cellStyle name="Normálna 5 11 4 5" xfId="40070"/>
    <cellStyle name="Normálna 5 11 5" xfId="16319"/>
    <cellStyle name="Normálna 5 11 5 2" xfId="16320"/>
    <cellStyle name="Normálna 5 11 5 2 2" xfId="16321"/>
    <cellStyle name="Normálna 5 11 5 2 2 2" xfId="40078"/>
    <cellStyle name="Normálna 5 11 5 2 3" xfId="16322"/>
    <cellStyle name="Normálna 5 11 5 2 3 2" xfId="40079"/>
    <cellStyle name="Normálna 5 11 5 2 4" xfId="40077"/>
    <cellStyle name="Normálna 5 11 5 3" xfId="16323"/>
    <cellStyle name="Normálna 5 11 5 3 2" xfId="40080"/>
    <cellStyle name="Normálna 5 11 5 4" xfId="16324"/>
    <cellStyle name="Normálna 5 11 5 4 2" xfId="40081"/>
    <cellStyle name="Normálna 5 11 5 5" xfId="40076"/>
    <cellStyle name="Normálna 5 11 6" xfId="16325"/>
    <cellStyle name="Normálna 5 11 6 2" xfId="16326"/>
    <cellStyle name="Normálna 5 11 6 2 2" xfId="40083"/>
    <cellStyle name="Normálna 5 11 6 3" xfId="16327"/>
    <cellStyle name="Normálna 5 11 6 3 2" xfId="40084"/>
    <cellStyle name="Normálna 5 11 6 4" xfId="40082"/>
    <cellStyle name="Normálna 5 11 7" xfId="16328"/>
    <cellStyle name="Normálna 5 11 7 2" xfId="40085"/>
    <cellStyle name="Normálna 5 11 8" xfId="16329"/>
    <cellStyle name="Normálna 5 11 8 2" xfId="40086"/>
    <cellStyle name="Normálna 5 11 9" xfId="40027"/>
    <cellStyle name="Normálna 5 12" xfId="16330"/>
    <cellStyle name="Normálna 5 12 2" xfId="16331"/>
    <cellStyle name="Normálna 5 12 2 2" xfId="16332"/>
    <cellStyle name="Normálna 5 12 2 2 2" xfId="16333"/>
    <cellStyle name="Normálna 5 12 2 2 2 2" xfId="16334"/>
    <cellStyle name="Normálna 5 12 2 2 2 2 2" xfId="40091"/>
    <cellStyle name="Normálna 5 12 2 2 2 3" xfId="16335"/>
    <cellStyle name="Normálna 5 12 2 2 2 3 2" xfId="40092"/>
    <cellStyle name="Normálna 5 12 2 2 2 4" xfId="40090"/>
    <cellStyle name="Normálna 5 12 2 2 3" xfId="16336"/>
    <cellStyle name="Normálna 5 12 2 2 3 2" xfId="40093"/>
    <cellStyle name="Normálna 5 12 2 2 4" xfId="16337"/>
    <cellStyle name="Normálna 5 12 2 2 4 2" xfId="40094"/>
    <cellStyle name="Normálna 5 12 2 2 5" xfId="40089"/>
    <cellStyle name="Normálna 5 12 2 3" xfId="16338"/>
    <cellStyle name="Normálna 5 12 2 3 2" xfId="16339"/>
    <cellStyle name="Normálna 5 12 2 3 2 2" xfId="40096"/>
    <cellStyle name="Normálna 5 12 2 3 3" xfId="16340"/>
    <cellStyle name="Normálna 5 12 2 3 3 2" xfId="40097"/>
    <cellStyle name="Normálna 5 12 2 3 4" xfId="40095"/>
    <cellStyle name="Normálna 5 12 2 4" xfId="16341"/>
    <cellStyle name="Normálna 5 12 2 4 2" xfId="40098"/>
    <cellStyle name="Normálna 5 12 2 5" xfId="16342"/>
    <cellStyle name="Normálna 5 12 2 5 2" xfId="40099"/>
    <cellStyle name="Normálna 5 12 2 6" xfId="40088"/>
    <cellStyle name="Normálna 5 12 3" xfId="16343"/>
    <cellStyle name="Normálna 5 12 3 2" xfId="16344"/>
    <cellStyle name="Normálna 5 12 3 2 2" xfId="16345"/>
    <cellStyle name="Normálna 5 12 3 2 2 2" xfId="40102"/>
    <cellStyle name="Normálna 5 12 3 2 3" xfId="16346"/>
    <cellStyle name="Normálna 5 12 3 2 3 2" xfId="40103"/>
    <cellStyle name="Normálna 5 12 3 2 4" xfId="40101"/>
    <cellStyle name="Normálna 5 12 3 3" xfId="16347"/>
    <cellStyle name="Normálna 5 12 3 3 2" xfId="40104"/>
    <cellStyle name="Normálna 5 12 3 4" xfId="16348"/>
    <cellStyle name="Normálna 5 12 3 4 2" xfId="40105"/>
    <cellStyle name="Normálna 5 12 3 5" xfId="40100"/>
    <cellStyle name="Normálna 5 12 4" xfId="16349"/>
    <cellStyle name="Normálna 5 12 4 2" xfId="16350"/>
    <cellStyle name="Normálna 5 12 4 2 2" xfId="16351"/>
    <cellStyle name="Normálna 5 12 4 2 2 2" xfId="40108"/>
    <cellStyle name="Normálna 5 12 4 2 3" xfId="16352"/>
    <cellStyle name="Normálna 5 12 4 2 3 2" xfId="40109"/>
    <cellStyle name="Normálna 5 12 4 2 4" xfId="40107"/>
    <cellStyle name="Normálna 5 12 4 3" xfId="16353"/>
    <cellStyle name="Normálna 5 12 4 3 2" xfId="40110"/>
    <cellStyle name="Normálna 5 12 4 4" xfId="16354"/>
    <cellStyle name="Normálna 5 12 4 4 2" xfId="40111"/>
    <cellStyle name="Normálna 5 12 4 5" xfId="40106"/>
    <cellStyle name="Normálna 5 12 5" xfId="16355"/>
    <cellStyle name="Normálna 5 12 5 2" xfId="16356"/>
    <cellStyle name="Normálna 5 12 5 2 2" xfId="40113"/>
    <cellStyle name="Normálna 5 12 5 3" xfId="16357"/>
    <cellStyle name="Normálna 5 12 5 3 2" xfId="40114"/>
    <cellStyle name="Normálna 5 12 5 4" xfId="40112"/>
    <cellStyle name="Normálna 5 12 6" xfId="16358"/>
    <cellStyle name="Normálna 5 12 6 2" xfId="40115"/>
    <cellStyle name="Normálna 5 12 7" xfId="16359"/>
    <cellStyle name="Normálna 5 12 7 2" xfId="40116"/>
    <cellStyle name="Normálna 5 12 8" xfId="40087"/>
    <cellStyle name="Normálna 5 13" xfId="16360"/>
    <cellStyle name="Normálna 5 13 2" xfId="16361"/>
    <cellStyle name="Normálna 5 13 2 2" xfId="16362"/>
    <cellStyle name="Normálna 5 13 2 2 2" xfId="16363"/>
    <cellStyle name="Normálna 5 13 2 2 2 2" xfId="16364"/>
    <cellStyle name="Normálna 5 13 2 2 2 2 2" xfId="40121"/>
    <cellStyle name="Normálna 5 13 2 2 2 3" xfId="16365"/>
    <cellStyle name="Normálna 5 13 2 2 2 3 2" xfId="40122"/>
    <cellStyle name="Normálna 5 13 2 2 2 4" xfId="40120"/>
    <cellStyle name="Normálna 5 13 2 2 3" xfId="16366"/>
    <cellStyle name="Normálna 5 13 2 2 3 2" xfId="40123"/>
    <cellStyle name="Normálna 5 13 2 2 4" xfId="16367"/>
    <cellStyle name="Normálna 5 13 2 2 4 2" xfId="40124"/>
    <cellStyle name="Normálna 5 13 2 2 5" xfId="40119"/>
    <cellStyle name="Normálna 5 13 2 3" xfId="16368"/>
    <cellStyle name="Normálna 5 13 2 3 2" xfId="16369"/>
    <cellStyle name="Normálna 5 13 2 3 2 2" xfId="40126"/>
    <cellStyle name="Normálna 5 13 2 3 3" xfId="16370"/>
    <cellStyle name="Normálna 5 13 2 3 3 2" xfId="40127"/>
    <cellStyle name="Normálna 5 13 2 3 4" xfId="40125"/>
    <cellStyle name="Normálna 5 13 2 4" xfId="16371"/>
    <cellStyle name="Normálna 5 13 2 4 2" xfId="40128"/>
    <cellStyle name="Normálna 5 13 2 5" xfId="16372"/>
    <cellStyle name="Normálna 5 13 2 5 2" xfId="40129"/>
    <cellStyle name="Normálna 5 13 2 6" xfId="40118"/>
    <cellStyle name="Normálna 5 13 3" xfId="16373"/>
    <cellStyle name="Normálna 5 13 3 2" xfId="16374"/>
    <cellStyle name="Normálna 5 13 3 2 2" xfId="16375"/>
    <cellStyle name="Normálna 5 13 3 2 2 2" xfId="40132"/>
    <cellStyle name="Normálna 5 13 3 2 3" xfId="16376"/>
    <cellStyle name="Normálna 5 13 3 2 3 2" xfId="40133"/>
    <cellStyle name="Normálna 5 13 3 2 4" xfId="40131"/>
    <cellStyle name="Normálna 5 13 3 3" xfId="16377"/>
    <cellStyle name="Normálna 5 13 3 3 2" xfId="40134"/>
    <cellStyle name="Normálna 5 13 3 4" xfId="16378"/>
    <cellStyle name="Normálna 5 13 3 4 2" xfId="40135"/>
    <cellStyle name="Normálna 5 13 3 5" xfId="40130"/>
    <cellStyle name="Normálna 5 13 4" xfId="16379"/>
    <cellStyle name="Normálna 5 13 4 2" xfId="16380"/>
    <cellStyle name="Normálna 5 13 4 2 2" xfId="16381"/>
    <cellStyle name="Normálna 5 13 4 2 2 2" xfId="40138"/>
    <cellStyle name="Normálna 5 13 4 2 3" xfId="16382"/>
    <cellStyle name="Normálna 5 13 4 2 3 2" xfId="40139"/>
    <cellStyle name="Normálna 5 13 4 2 4" xfId="40137"/>
    <cellStyle name="Normálna 5 13 4 3" xfId="16383"/>
    <cellStyle name="Normálna 5 13 4 3 2" xfId="40140"/>
    <cellStyle name="Normálna 5 13 4 4" xfId="16384"/>
    <cellStyle name="Normálna 5 13 4 4 2" xfId="40141"/>
    <cellStyle name="Normálna 5 13 4 5" xfId="40136"/>
    <cellStyle name="Normálna 5 13 5" xfId="16385"/>
    <cellStyle name="Normálna 5 13 5 2" xfId="16386"/>
    <cellStyle name="Normálna 5 13 5 2 2" xfId="40143"/>
    <cellStyle name="Normálna 5 13 5 3" xfId="16387"/>
    <cellStyle name="Normálna 5 13 5 3 2" xfId="40144"/>
    <cellStyle name="Normálna 5 13 5 4" xfId="40142"/>
    <cellStyle name="Normálna 5 13 6" xfId="16388"/>
    <cellStyle name="Normálna 5 13 6 2" xfId="40145"/>
    <cellStyle name="Normálna 5 13 7" xfId="16389"/>
    <cellStyle name="Normálna 5 13 7 2" xfId="40146"/>
    <cellStyle name="Normálna 5 13 8" xfId="40117"/>
    <cellStyle name="Normálna 5 14" xfId="16390"/>
    <cellStyle name="Normálna 5 14 2" xfId="16391"/>
    <cellStyle name="Normálna 5 14 2 2" xfId="16392"/>
    <cellStyle name="Normálna 5 14 2 2 2" xfId="16393"/>
    <cellStyle name="Normálna 5 14 2 2 2 2" xfId="40150"/>
    <cellStyle name="Normálna 5 14 2 2 3" xfId="16394"/>
    <cellStyle name="Normálna 5 14 2 2 3 2" xfId="40151"/>
    <cellStyle name="Normálna 5 14 2 2 4" xfId="40149"/>
    <cellStyle name="Normálna 5 14 2 3" xfId="16395"/>
    <cellStyle name="Normálna 5 14 2 3 2" xfId="40152"/>
    <cellStyle name="Normálna 5 14 2 4" xfId="16396"/>
    <cellStyle name="Normálna 5 14 2 4 2" xfId="40153"/>
    <cellStyle name="Normálna 5 14 2 5" xfId="40148"/>
    <cellStyle name="Normálna 5 14 3" xfId="16397"/>
    <cellStyle name="Normálna 5 14 3 2" xfId="16398"/>
    <cellStyle name="Normálna 5 14 3 2 2" xfId="16399"/>
    <cellStyle name="Normálna 5 14 3 2 2 2" xfId="40156"/>
    <cellStyle name="Normálna 5 14 3 2 3" xfId="16400"/>
    <cellStyle name="Normálna 5 14 3 2 3 2" xfId="40157"/>
    <cellStyle name="Normálna 5 14 3 2 4" xfId="40155"/>
    <cellStyle name="Normálna 5 14 3 3" xfId="16401"/>
    <cellStyle name="Normálna 5 14 3 3 2" xfId="40158"/>
    <cellStyle name="Normálna 5 14 3 4" xfId="16402"/>
    <cellStyle name="Normálna 5 14 3 4 2" xfId="40159"/>
    <cellStyle name="Normálna 5 14 3 5" xfId="40154"/>
    <cellStyle name="Normálna 5 14 4" xfId="16403"/>
    <cellStyle name="Normálna 5 14 4 2" xfId="16404"/>
    <cellStyle name="Normálna 5 14 4 2 2" xfId="40161"/>
    <cellStyle name="Normálna 5 14 4 3" xfId="16405"/>
    <cellStyle name="Normálna 5 14 4 3 2" xfId="40162"/>
    <cellStyle name="Normálna 5 14 4 4" xfId="40160"/>
    <cellStyle name="Normálna 5 14 5" xfId="16406"/>
    <cellStyle name="Normálna 5 14 5 2" xfId="40163"/>
    <cellStyle name="Normálna 5 14 6" xfId="16407"/>
    <cellStyle name="Normálna 5 14 6 2" xfId="40164"/>
    <cellStyle name="Normálna 5 14 7" xfId="40147"/>
    <cellStyle name="Normálna 5 15" xfId="16408"/>
    <cellStyle name="Normálna 5 15 2" xfId="16409"/>
    <cellStyle name="Normálna 5 15 2 2" xfId="16410"/>
    <cellStyle name="Normálna 5 15 2 2 2" xfId="16411"/>
    <cellStyle name="Normálna 5 15 2 2 2 2" xfId="40168"/>
    <cellStyle name="Normálna 5 15 2 2 3" xfId="16412"/>
    <cellStyle name="Normálna 5 15 2 2 3 2" xfId="40169"/>
    <cellStyle name="Normálna 5 15 2 2 4" xfId="40167"/>
    <cellStyle name="Normálna 5 15 2 3" xfId="16413"/>
    <cellStyle name="Normálna 5 15 2 3 2" xfId="40170"/>
    <cellStyle name="Normálna 5 15 2 4" xfId="16414"/>
    <cellStyle name="Normálna 5 15 2 4 2" xfId="40171"/>
    <cellStyle name="Normálna 5 15 2 5" xfId="40166"/>
    <cellStyle name="Normálna 5 15 3" xfId="16415"/>
    <cellStyle name="Normálna 5 15 3 2" xfId="16416"/>
    <cellStyle name="Normálna 5 15 3 2 2" xfId="16417"/>
    <cellStyle name="Normálna 5 15 3 2 2 2" xfId="40174"/>
    <cellStyle name="Normálna 5 15 3 2 3" xfId="16418"/>
    <cellStyle name="Normálna 5 15 3 2 3 2" xfId="40175"/>
    <cellStyle name="Normálna 5 15 3 2 4" xfId="40173"/>
    <cellStyle name="Normálna 5 15 3 3" xfId="16419"/>
    <cellStyle name="Normálna 5 15 3 3 2" xfId="40176"/>
    <cellStyle name="Normálna 5 15 3 4" xfId="16420"/>
    <cellStyle name="Normálna 5 15 3 4 2" xfId="40177"/>
    <cellStyle name="Normálna 5 15 3 5" xfId="40172"/>
    <cellStyle name="Normálna 5 15 4" xfId="16421"/>
    <cellStyle name="Normálna 5 15 4 2" xfId="16422"/>
    <cellStyle name="Normálna 5 15 4 2 2" xfId="40179"/>
    <cellStyle name="Normálna 5 15 4 3" xfId="16423"/>
    <cellStyle name="Normálna 5 15 4 3 2" xfId="40180"/>
    <cellStyle name="Normálna 5 15 4 4" xfId="40178"/>
    <cellStyle name="Normálna 5 15 5" xfId="16424"/>
    <cellStyle name="Normálna 5 15 5 2" xfId="40181"/>
    <cellStyle name="Normálna 5 15 6" xfId="16425"/>
    <cellStyle name="Normálna 5 15 6 2" xfId="40182"/>
    <cellStyle name="Normálna 5 15 7" xfId="40165"/>
    <cellStyle name="Normálna 5 16" xfId="16426"/>
    <cellStyle name="Normálna 5 16 2" xfId="16427"/>
    <cellStyle name="Normálna 5 16 2 2" xfId="16428"/>
    <cellStyle name="Normálna 5 16 2 2 2" xfId="40185"/>
    <cellStyle name="Normálna 5 16 2 3" xfId="16429"/>
    <cellStyle name="Normálna 5 16 2 3 2" xfId="40186"/>
    <cellStyle name="Normálna 5 16 2 4" xfId="40184"/>
    <cellStyle name="Normálna 5 16 3" xfId="16430"/>
    <cellStyle name="Normálna 5 16 3 2" xfId="40187"/>
    <cellStyle name="Normálna 5 16 4" xfId="16431"/>
    <cellStyle name="Normálna 5 16 4 2" xfId="40188"/>
    <cellStyle name="Normálna 5 16 5" xfId="40183"/>
    <cellStyle name="Normálna 5 17" xfId="16432"/>
    <cellStyle name="Normálna 5 17 2" xfId="16433"/>
    <cellStyle name="Normálna 5 17 2 2" xfId="16434"/>
    <cellStyle name="Normálna 5 17 2 2 2" xfId="40191"/>
    <cellStyle name="Normálna 5 17 2 3" xfId="16435"/>
    <cellStyle name="Normálna 5 17 2 3 2" xfId="40192"/>
    <cellStyle name="Normálna 5 17 2 4" xfId="40190"/>
    <cellStyle name="Normálna 5 17 3" xfId="16436"/>
    <cellStyle name="Normálna 5 17 3 2" xfId="40193"/>
    <cellStyle name="Normálna 5 17 4" xfId="16437"/>
    <cellStyle name="Normálna 5 17 4 2" xfId="40194"/>
    <cellStyle name="Normálna 5 17 5" xfId="40189"/>
    <cellStyle name="Normálna 5 18" xfId="16438"/>
    <cellStyle name="Normálna 5 18 2" xfId="16439"/>
    <cellStyle name="Normálna 5 18 2 2" xfId="40196"/>
    <cellStyle name="Normálna 5 18 3" xfId="16440"/>
    <cellStyle name="Normálna 5 18 3 2" xfId="40197"/>
    <cellStyle name="Normálna 5 18 4" xfId="40195"/>
    <cellStyle name="Normálna 5 19" xfId="16441"/>
    <cellStyle name="Normálna 5 19 2" xfId="40198"/>
    <cellStyle name="Normálna 5 2" xfId="16442"/>
    <cellStyle name="Normálna 5 2 2" xfId="16443"/>
    <cellStyle name="Normálna 5 2 2 10" xfId="16444"/>
    <cellStyle name="Normálna 5 2 2 10 2" xfId="16445"/>
    <cellStyle name="Normálna 5 2 2 10 2 2" xfId="16446"/>
    <cellStyle name="Normálna 5 2 2 10 2 2 2" xfId="40202"/>
    <cellStyle name="Normálna 5 2 2 10 2 3" xfId="16447"/>
    <cellStyle name="Normálna 5 2 2 10 2 3 2" xfId="40203"/>
    <cellStyle name="Normálna 5 2 2 10 2 4" xfId="40201"/>
    <cellStyle name="Normálna 5 2 2 10 3" xfId="16448"/>
    <cellStyle name="Normálna 5 2 2 10 3 2" xfId="40204"/>
    <cellStyle name="Normálna 5 2 2 10 4" xfId="16449"/>
    <cellStyle name="Normálna 5 2 2 10 4 2" xfId="40205"/>
    <cellStyle name="Normálna 5 2 2 10 5" xfId="40200"/>
    <cellStyle name="Normálna 5 2 2 11" xfId="16450"/>
    <cellStyle name="Normálna 5 2 2 11 2" xfId="16451"/>
    <cellStyle name="Normálna 5 2 2 11 2 2" xfId="40207"/>
    <cellStyle name="Normálna 5 2 2 11 3" xfId="16452"/>
    <cellStyle name="Normálna 5 2 2 11 3 2" xfId="40208"/>
    <cellStyle name="Normálna 5 2 2 11 4" xfId="40206"/>
    <cellStyle name="Normálna 5 2 2 12" xfId="16453"/>
    <cellStyle name="Normálna 5 2 2 12 2" xfId="40209"/>
    <cellStyle name="Normálna 5 2 2 13" xfId="16454"/>
    <cellStyle name="Normálna 5 2 2 13 2" xfId="40210"/>
    <cellStyle name="Normálna 5 2 2 14" xfId="40199"/>
    <cellStyle name="Normálna 5 2 2 2" xfId="16455"/>
    <cellStyle name="Normálna 5 2 2 2 10" xfId="16456"/>
    <cellStyle name="Normálna 5 2 2 2 10 2" xfId="40212"/>
    <cellStyle name="Normálna 5 2 2 2 11" xfId="16457"/>
    <cellStyle name="Normálna 5 2 2 2 11 2" xfId="40213"/>
    <cellStyle name="Normálna 5 2 2 2 12" xfId="40211"/>
    <cellStyle name="Normálna 5 2 2 2 2" xfId="16458"/>
    <cellStyle name="Normálna 5 2 2 2 2 10" xfId="16459"/>
    <cellStyle name="Normálna 5 2 2 2 2 10 2" xfId="40215"/>
    <cellStyle name="Normálna 5 2 2 2 2 11" xfId="40214"/>
    <cellStyle name="Normálna 5 2 2 2 2 2" xfId="16460"/>
    <cellStyle name="Normálna 5 2 2 2 2 2 10" xfId="40216"/>
    <cellStyle name="Normálna 5 2 2 2 2 2 2" xfId="16461"/>
    <cellStyle name="Normálna 5 2 2 2 2 2 2 2" xfId="16462"/>
    <cellStyle name="Normálna 5 2 2 2 2 2 2 2 2" xfId="16463"/>
    <cellStyle name="Normálna 5 2 2 2 2 2 2 2 2 2" xfId="16464"/>
    <cellStyle name="Normálna 5 2 2 2 2 2 2 2 2 2 2" xfId="16465"/>
    <cellStyle name="Normálna 5 2 2 2 2 2 2 2 2 2 2 2" xfId="16466"/>
    <cellStyle name="Normálna 5 2 2 2 2 2 2 2 2 2 2 2 2" xfId="40222"/>
    <cellStyle name="Normálna 5 2 2 2 2 2 2 2 2 2 2 3" xfId="16467"/>
    <cellStyle name="Normálna 5 2 2 2 2 2 2 2 2 2 2 3 2" xfId="40223"/>
    <cellStyle name="Normálna 5 2 2 2 2 2 2 2 2 2 2 4" xfId="40221"/>
    <cellStyle name="Normálna 5 2 2 2 2 2 2 2 2 2 3" xfId="16468"/>
    <cellStyle name="Normálna 5 2 2 2 2 2 2 2 2 2 3 2" xfId="40224"/>
    <cellStyle name="Normálna 5 2 2 2 2 2 2 2 2 2 4" xfId="16469"/>
    <cellStyle name="Normálna 5 2 2 2 2 2 2 2 2 2 4 2" xfId="40225"/>
    <cellStyle name="Normálna 5 2 2 2 2 2 2 2 2 2 5" xfId="40220"/>
    <cellStyle name="Normálna 5 2 2 2 2 2 2 2 2 3" xfId="16470"/>
    <cellStyle name="Normálna 5 2 2 2 2 2 2 2 2 3 2" xfId="16471"/>
    <cellStyle name="Normálna 5 2 2 2 2 2 2 2 2 3 2 2" xfId="40227"/>
    <cellStyle name="Normálna 5 2 2 2 2 2 2 2 2 3 3" xfId="16472"/>
    <cellStyle name="Normálna 5 2 2 2 2 2 2 2 2 3 3 2" xfId="40228"/>
    <cellStyle name="Normálna 5 2 2 2 2 2 2 2 2 3 4" xfId="40226"/>
    <cellStyle name="Normálna 5 2 2 2 2 2 2 2 2 4" xfId="16473"/>
    <cellStyle name="Normálna 5 2 2 2 2 2 2 2 2 4 2" xfId="40229"/>
    <cellStyle name="Normálna 5 2 2 2 2 2 2 2 2 5" xfId="16474"/>
    <cellStyle name="Normálna 5 2 2 2 2 2 2 2 2 5 2" xfId="40230"/>
    <cellStyle name="Normálna 5 2 2 2 2 2 2 2 2 6" xfId="40219"/>
    <cellStyle name="Normálna 5 2 2 2 2 2 2 2 3" xfId="16475"/>
    <cellStyle name="Normálna 5 2 2 2 2 2 2 2 3 2" xfId="16476"/>
    <cellStyle name="Normálna 5 2 2 2 2 2 2 2 3 2 2" xfId="16477"/>
    <cellStyle name="Normálna 5 2 2 2 2 2 2 2 3 2 2 2" xfId="40233"/>
    <cellStyle name="Normálna 5 2 2 2 2 2 2 2 3 2 3" xfId="16478"/>
    <cellStyle name="Normálna 5 2 2 2 2 2 2 2 3 2 3 2" xfId="40234"/>
    <cellStyle name="Normálna 5 2 2 2 2 2 2 2 3 2 4" xfId="40232"/>
    <cellStyle name="Normálna 5 2 2 2 2 2 2 2 3 3" xfId="16479"/>
    <cellStyle name="Normálna 5 2 2 2 2 2 2 2 3 3 2" xfId="40235"/>
    <cellStyle name="Normálna 5 2 2 2 2 2 2 2 3 4" xfId="16480"/>
    <cellStyle name="Normálna 5 2 2 2 2 2 2 2 3 4 2" xfId="40236"/>
    <cellStyle name="Normálna 5 2 2 2 2 2 2 2 3 5" xfId="40231"/>
    <cellStyle name="Normálna 5 2 2 2 2 2 2 2 4" xfId="16481"/>
    <cellStyle name="Normálna 5 2 2 2 2 2 2 2 4 2" xfId="16482"/>
    <cellStyle name="Normálna 5 2 2 2 2 2 2 2 4 2 2" xfId="16483"/>
    <cellStyle name="Normálna 5 2 2 2 2 2 2 2 4 2 2 2" xfId="40239"/>
    <cellStyle name="Normálna 5 2 2 2 2 2 2 2 4 2 3" xfId="16484"/>
    <cellStyle name="Normálna 5 2 2 2 2 2 2 2 4 2 3 2" xfId="40240"/>
    <cellStyle name="Normálna 5 2 2 2 2 2 2 2 4 2 4" xfId="40238"/>
    <cellStyle name="Normálna 5 2 2 2 2 2 2 2 4 3" xfId="16485"/>
    <cellStyle name="Normálna 5 2 2 2 2 2 2 2 4 3 2" xfId="40241"/>
    <cellStyle name="Normálna 5 2 2 2 2 2 2 2 4 4" xfId="16486"/>
    <cellStyle name="Normálna 5 2 2 2 2 2 2 2 4 4 2" xfId="40242"/>
    <cellStyle name="Normálna 5 2 2 2 2 2 2 2 4 5" xfId="40237"/>
    <cellStyle name="Normálna 5 2 2 2 2 2 2 2 5" xfId="16487"/>
    <cellStyle name="Normálna 5 2 2 2 2 2 2 2 5 2" xfId="16488"/>
    <cellStyle name="Normálna 5 2 2 2 2 2 2 2 5 2 2" xfId="40244"/>
    <cellStyle name="Normálna 5 2 2 2 2 2 2 2 5 3" xfId="16489"/>
    <cellStyle name="Normálna 5 2 2 2 2 2 2 2 5 3 2" xfId="40245"/>
    <cellStyle name="Normálna 5 2 2 2 2 2 2 2 5 4" xfId="40243"/>
    <cellStyle name="Normálna 5 2 2 2 2 2 2 2 6" xfId="16490"/>
    <cellStyle name="Normálna 5 2 2 2 2 2 2 2 6 2" xfId="40246"/>
    <cellStyle name="Normálna 5 2 2 2 2 2 2 2 7" xfId="16491"/>
    <cellStyle name="Normálna 5 2 2 2 2 2 2 2 7 2" xfId="40247"/>
    <cellStyle name="Normálna 5 2 2 2 2 2 2 2 8" xfId="40218"/>
    <cellStyle name="Normálna 5 2 2 2 2 2 2 3" xfId="16492"/>
    <cellStyle name="Normálna 5 2 2 2 2 2 2 3 2" xfId="16493"/>
    <cellStyle name="Normálna 5 2 2 2 2 2 2 3 2 2" xfId="16494"/>
    <cellStyle name="Normálna 5 2 2 2 2 2 2 3 2 2 2" xfId="16495"/>
    <cellStyle name="Normálna 5 2 2 2 2 2 2 3 2 2 2 2" xfId="40251"/>
    <cellStyle name="Normálna 5 2 2 2 2 2 2 3 2 2 3" xfId="16496"/>
    <cellStyle name="Normálna 5 2 2 2 2 2 2 3 2 2 3 2" xfId="40252"/>
    <cellStyle name="Normálna 5 2 2 2 2 2 2 3 2 2 4" xfId="40250"/>
    <cellStyle name="Normálna 5 2 2 2 2 2 2 3 2 3" xfId="16497"/>
    <cellStyle name="Normálna 5 2 2 2 2 2 2 3 2 3 2" xfId="40253"/>
    <cellStyle name="Normálna 5 2 2 2 2 2 2 3 2 4" xfId="16498"/>
    <cellStyle name="Normálna 5 2 2 2 2 2 2 3 2 4 2" xfId="40254"/>
    <cellStyle name="Normálna 5 2 2 2 2 2 2 3 2 5" xfId="40249"/>
    <cellStyle name="Normálna 5 2 2 2 2 2 2 3 3" xfId="16499"/>
    <cellStyle name="Normálna 5 2 2 2 2 2 2 3 3 2" xfId="16500"/>
    <cellStyle name="Normálna 5 2 2 2 2 2 2 3 3 2 2" xfId="40256"/>
    <cellStyle name="Normálna 5 2 2 2 2 2 2 3 3 3" xfId="16501"/>
    <cellStyle name="Normálna 5 2 2 2 2 2 2 3 3 3 2" xfId="40257"/>
    <cellStyle name="Normálna 5 2 2 2 2 2 2 3 3 4" xfId="40255"/>
    <cellStyle name="Normálna 5 2 2 2 2 2 2 3 4" xfId="16502"/>
    <cellStyle name="Normálna 5 2 2 2 2 2 2 3 4 2" xfId="40258"/>
    <cellStyle name="Normálna 5 2 2 2 2 2 2 3 5" xfId="16503"/>
    <cellStyle name="Normálna 5 2 2 2 2 2 2 3 5 2" xfId="40259"/>
    <cellStyle name="Normálna 5 2 2 2 2 2 2 3 6" xfId="40248"/>
    <cellStyle name="Normálna 5 2 2 2 2 2 2 4" xfId="16504"/>
    <cellStyle name="Normálna 5 2 2 2 2 2 2 4 2" xfId="16505"/>
    <cellStyle name="Normálna 5 2 2 2 2 2 2 4 2 2" xfId="16506"/>
    <cellStyle name="Normálna 5 2 2 2 2 2 2 4 2 2 2" xfId="40262"/>
    <cellStyle name="Normálna 5 2 2 2 2 2 2 4 2 3" xfId="16507"/>
    <cellStyle name="Normálna 5 2 2 2 2 2 2 4 2 3 2" xfId="40263"/>
    <cellStyle name="Normálna 5 2 2 2 2 2 2 4 2 4" xfId="40261"/>
    <cellStyle name="Normálna 5 2 2 2 2 2 2 4 3" xfId="16508"/>
    <cellStyle name="Normálna 5 2 2 2 2 2 2 4 3 2" xfId="40264"/>
    <cellStyle name="Normálna 5 2 2 2 2 2 2 4 4" xfId="16509"/>
    <cellStyle name="Normálna 5 2 2 2 2 2 2 4 4 2" xfId="40265"/>
    <cellStyle name="Normálna 5 2 2 2 2 2 2 4 5" xfId="40260"/>
    <cellStyle name="Normálna 5 2 2 2 2 2 2 5" xfId="16510"/>
    <cellStyle name="Normálna 5 2 2 2 2 2 2 5 2" xfId="16511"/>
    <cellStyle name="Normálna 5 2 2 2 2 2 2 5 2 2" xfId="16512"/>
    <cellStyle name="Normálna 5 2 2 2 2 2 2 5 2 2 2" xfId="40268"/>
    <cellStyle name="Normálna 5 2 2 2 2 2 2 5 2 3" xfId="16513"/>
    <cellStyle name="Normálna 5 2 2 2 2 2 2 5 2 3 2" xfId="40269"/>
    <cellStyle name="Normálna 5 2 2 2 2 2 2 5 2 4" xfId="40267"/>
    <cellStyle name="Normálna 5 2 2 2 2 2 2 5 3" xfId="16514"/>
    <cellStyle name="Normálna 5 2 2 2 2 2 2 5 3 2" xfId="40270"/>
    <cellStyle name="Normálna 5 2 2 2 2 2 2 5 4" xfId="16515"/>
    <cellStyle name="Normálna 5 2 2 2 2 2 2 5 4 2" xfId="40271"/>
    <cellStyle name="Normálna 5 2 2 2 2 2 2 5 5" xfId="40266"/>
    <cellStyle name="Normálna 5 2 2 2 2 2 2 6" xfId="16516"/>
    <cellStyle name="Normálna 5 2 2 2 2 2 2 6 2" xfId="16517"/>
    <cellStyle name="Normálna 5 2 2 2 2 2 2 6 2 2" xfId="40273"/>
    <cellStyle name="Normálna 5 2 2 2 2 2 2 6 3" xfId="16518"/>
    <cellStyle name="Normálna 5 2 2 2 2 2 2 6 3 2" xfId="40274"/>
    <cellStyle name="Normálna 5 2 2 2 2 2 2 6 4" xfId="40272"/>
    <cellStyle name="Normálna 5 2 2 2 2 2 2 7" xfId="16519"/>
    <cellStyle name="Normálna 5 2 2 2 2 2 2 7 2" xfId="40275"/>
    <cellStyle name="Normálna 5 2 2 2 2 2 2 8" xfId="16520"/>
    <cellStyle name="Normálna 5 2 2 2 2 2 2 8 2" xfId="40276"/>
    <cellStyle name="Normálna 5 2 2 2 2 2 2 9" xfId="40217"/>
    <cellStyle name="Normálna 5 2 2 2 2 2 3" xfId="16521"/>
    <cellStyle name="Normálna 5 2 2 2 2 2 3 2" xfId="16522"/>
    <cellStyle name="Normálna 5 2 2 2 2 2 3 2 2" xfId="16523"/>
    <cellStyle name="Normálna 5 2 2 2 2 2 3 2 2 2" xfId="16524"/>
    <cellStyle name="Normálna 5 2 2 2 2 2 3 2 2 2 2" xfId="16525"/>
    <cellStyle name="Normálna 5 2 2 2 2 2 3 2 2 2 2 2" xfId="40281"/>
    <cellStyle name="Normálna 5 2 2 2 2 2 3 2 2 2 3" xfId="16526"/>
    <cellStyle name="Normálna 5 2 2 2 2 2 3 2 2 2 3 2" xfId="40282"/>
    <cellStyle name="Normálna 5 2 2 2 2 2 3 2 2 2 4" xfId="40280"/>
    <cellStyle name="Normálna 5 2 2 2 2 2 3 2 2 3" xfId="16527"/>
    <cellStyle name="Normálna 5 2 2 2 2 2 3 2 2 3 2" xfId="40283"/>
    <cellStyle name="Normálna 5 2 2 2 2 2 3 2 2 4" xfId="16528"/>
    <cellStyle name="Normálna 5 2 2 2 2 2 3 2 2 4 2" xfId="40284"/>
    <cellStyle name="Normálna 5 2 2 2 2 2 3 2 2 5" xfId="40279"/>
    <cellStyle name="Normálna 5 2 2 2 2 2 3 2 3" xfId="16529"/>
    <cellStyle name="Normálna 5 2 2 2 2 2 3 2 3 2" xfId="16530"/>
    <cellStyle name="Normálna 5 2 2 2 2 2 3 2 3 2 2" xfId="40286"/>
    <cellStyle name="Normálna 5 2 2 2 2 2 3 2 3 3" xfId="16531"/>
    <cellStyle name="Normálna 5 2 2 2 2 2 3 2 3 3 2" xfId="40287"/>
    <cellStyle name="Normálna 5 2 2 2 2 2 3 2 3 4" xfId="40285"/>
    <cellStyle name="Normálna 5 2 2 2 2 2 3 2 4" xfId="16532"/>
    <cellStyle name="Normálna 5 2 2 2 2 2 3 2 4 2" xfId="40288"/>
    <cellStyle name="Normálna 5 2 2 2 2 2 3 2 5" xfId="16533"/>
    <cellStyle name="Normálna 5 2 2 2 2 2 3 2 5 2" xfId="40289"/>
    <cellStyle name="Normálna 5 2 2 2 2 2 3 2 6" xfId="40278"/>
    <cellStyle name="Normálna 5 2 2 2 2 2 3 3" xfId="16534"/>
    <cellStyle name="Normálna 5 2 2 2 2 2 3 3 2" xfId="16535"/>
    <cellStyle name="Normálna 5 2 2 2 2 2 3 3 2 2" xfId="16536"/>
    <cellStyle name="Normálna 5 2 2 2 2 2 3 3 2 2 2" xfId="40292"/>
    <cellStyle name="Normálna 5 2 2 2 2 2 3 3 2 3" xfId="16537"/>
    <cellStyle name="Normálna 5 2 2 2 2 2 3 3 2 3 2" xfId="40293"/>
    <cellStyle name="Normálna 5 2 2 2 2 2 3 3 2 4" xfId="40291"/>
    <cellStyle name="Normálna 5 2 2 2 2 2 3 3 3" xfId="16538"/>
    <cellStyle name="Normálna 5 2 2 2 2 2 3 3 3 2" xfId="40294"/>
    <cellStyle name="Normálna 5 2 2 2 2 2 3 3 4" xfId="16539"/>
    <cellStyle name="Normálna 5 2 2 2 2 2 3 3 4 2" xfId="40295"/>
    <cellStyle name="Normálna 5 2 2 2 2 2 3 3 5" xfId="40290"/>
    <cellStyle name="Normálna 5 2 2 2 2 2 3 4" xfId="16540"/>
    <cellStyle name="Normálna 5 2 2 2 2 2 3 4 2" xfId="16541"/>
    <cellStyle name="Normálna 5 2 2 2 2 2 3 4 2 2" xfId="16542"/>
    <cellStyle name="Normálna 5 2 2 2 2 2 3 4 2 2 2" xfId="40298"/>
    <cellStyle name="Normálna 5 2 2 2 2 2 3 4 2 3" xfId="16543"/>
    <cellStyle name="Normálna 5 2 2 2 2 2 3 4 2 3 2" xfId="40299"/>
    <cellStyle name="Normálna 5 2 2 2 2 2 3 4 2 4" xfId="40297"/>
    <cellStyle name="Normálna 5 2 2 2 2 2 3 4 3" xfId="16544"/>
    <cellStyle name="Normálna 5 2 2 2 2 2 3 4 3 2" xfId="40300"/>
    <cellStyle name="Normálna 5 2 2 2 2 2 3 4 4" xfId="16545"/>
    <cellStyle name="Normálna 5 2 2 2 2 2 3 4 4 2" xfId="40301"/>
    <cellStyle name="Normálna 5 2 2 2 2 2 3 4 5" xfId="40296"/>
    <cellStyle name="Normálna 5 2 2 2 2 2 3 5" xfId="16546"/>
    <cellStyle name="Normálna 5 2 2 2 2 2 3 5 2" xfId="16547"/>
    <cellStyle name="Normálna 5 2 2 2 2 2 3 5 2 2" xfId="40303"/>
    <cellStyle name="Normálna 5 2 2 2 2 2 3 5 3" xfId="16548"/>
    <cellStyle name="Normálna 5 2 2 2 2 2 3 5 3 2" xfId="40304"/>
    <cellStyle name="Normálna 5 2 2 2 2 2 3 5 4" xfId="40302"/>
    <cellStyle name="Normálna 5 2 2 2 2 2 3 6" xfId="16549"/>
    <cellStyle name="Normálna 5 2 2 2 2 2 3 6 2" xfId="40305"/>
    <cellStyle name="Normálna 5 2 2 2 2 2 3 7" xfId="16550"/>
    <cellStyle name="Normálna 5 2 2 2 2 2 3 7 2" xfId="40306"/>
    <cellStyle name="Normálna 5 2 2 2 2 2 3 8" xfId="40277"/>
    <cellStyle name="Normálna 5 2 2 2 2 2 4" xfId="16551"/>
    <cellStyle name="Normálna 5 2 2 2 2 2 4 2" xfId="16552"/>
    <cellStyle name="Normálna 5 2 2 2 2 2 4 2 2" xfId="16553"/>
    <cellStyle name="Normálna 5 2 2 2 2 2 4 2 2 2" xfId="16554"/>
    <cellStyle name="Normálna 5 2 2 2 2 2 4 2 2 2 2" xfId="40310"/>
    <cellStyle name="Normálna 5 2 2 2 2 2 4 2 2 3" xfId="16555"/>
    <cellStyle name="Normálna 5 2 2 2 2 2 4 2 2 3 2" xfId="40311"/>
    <cellStyle name="Normálna 5 2 2 2 2 2 4 2 2 4" xfId="40309"/>
    <cellStyle name="Normálna 5 2 2 2 2 2 4 2 3" xfId="16556"/>
    <cellStyle name="Normálna 5 2 2 2 2 2 4 2 3 2" xfId="40312"/>
    <cellStyle name="Normálna 5 2 2 2 2 2 4 2 4" xfId="16557"/>
    <cellStyle name="Normálna 5 2 2 2 2 2 4 2 4 2" xfId="40313"/>
    <cellStyle name="Normálna 5 2 2 2 2 2 4 2 5" xfId="40308"/>
    <cellStyle name="Normálna 5 2 2 2 2 2 4 3" xfId="16558"/>
    <cellStyle name="Normálna 5 2 2 2 2 2 4 3 2" xfId="16559"/>
    <cellStyle name="Normálna 5 2 2 2 2 2 4 3 2 2" xfId="40315"/>
    <cellStyle name="Normálna 5 2 2 2 2 2 4 3 3" xfId="16560"/>
    <cellStyle name="Normálna 5 2 2 2 2 2 4 3 3 2" xfId="40316"/>
    <cellStyle name="Normálna 5 2 2 2 2 2 4 3 4" xfId="40314"/>
    <cellStyle name="Normálna 5 2 2 2 2 2 4 4" xfId="16561"/>
    <cellStyle name="Normálna 5 2 2 2 2 2 4 4 2" xfId="40317"/>
    <cellStyle name="Normálna 5 2 2 2 2 2 4 5" xfId="16562"/>
    <cellStyle name="Normálna 5 2 2 2 2 2 4 5 2" xfId="40318"/>
    <cellStyle name="Normálna 5 2 2 2 2 2 4 6" xfId="40307"/>
    <cellStyle name="Normálna 5 2 2 2 2 2 5" xfId="16563"/>
    <cellStyle name="Normálna 5 2 2 2 2 2 5 2" xfId="16564"/>
    <cellStyle name="Normálna 5 2 2 2 2 2 5 2 2" xfId="16565"/>
    <cellStyle name="Normálna 5 2 2 2 2 2 5 2 2 2" xfId="40321"/>
    <cellStyle name="Normálna 5 2 2 2 2 2 5 2 3" xfId="16566"/>
    <cellStyle name="Normálna 5 2 2 2 2 2 5 2 3 2" xfId="40322"/>
    <cellStyle name="Normálna 5 2 2 2 2 2 5 2 4" xfId="40320"/>
    <cellStyle name="Normálna 5 2 2 2 2 2 5 3" xfId="16567"/>
    <cellStyle name="Normálna 5 2 2 2 2 2 5 3 2" xfId="40323"/>
    <cellStyle name="Normálna 5 2 2 2 2 2 5 4" xfId="16568"/>
    <cellStyle name="Normálna 5 2 2 2 2 2 5 4 2" xfId="40324"/>
    <cellStyle name="Normálna 5 2 2 2 2 2 5 5" xfId="40319"/>
    <cellStyle name="Normálna 5 2 2 2 2 2 6" xfId="16569"/>
    <cellStyle name="Normálna 5 2 2 2 2 2 6 2" xfId="16570"/>
    <cellStyle name="Normálna 5 2 2 2 2 2 6 2 2" xfId="16571"/>
    <cellStyle name="Normálna 5 2 2 2 2 2 6 2 2 2" xfId="40327"/>
    <cellStyle name="Normálna 5 2 2 2 2 2 6 2 3" xfId="16572"/>
    <cellStyle name="Normálna 5 2 2 2 2 2 6 2 3 2" xfId="40328"/>
    <cellStyle name="Normálna 5 2 2 2 2 2 6 2 4" xfId="40326"/>
    <cellStyle name="Normálna 5 2 2 2 2 2 6 3" xfId="16573"/>
    <cellStyle name="Normálna 5 2 2 2 2 2 6 3 2" xfId="40329"/>
    <cellStyle name="Normálna 5 2 2 2 2 2 6 4" xfId="16574"/>
    <cellStyle name="Normálna 5 2 2 2 2 2 6 4 2" xfId="40330"/>
    <cellStyle name="Normálna 5 2 2 2 2 2 6 5" xfId="40325"/>
    <cellStyle name="Normálna 5 2 2 2 2 2 7" xfId="16575"/>
    <cellStyle name="Normálna 5 2 2 2 2 2 7 2" xfId="16576"/>
    <cellStyle name="Normálna 5 2 2 2 2 2 7 2 2" xfId="40332"/>
    <cellStyle name="Normálna 5 2 2 2 2 2 7 3" xfId="16577"/>
    <cellStyle name="Normálna 5 2 2 2 2 2 7 3 2" xfId="40333"/>
    <cellStyle name="Normálna 5 2 2 2 2 2 7 4" xfId="40331"/>
    <cellStyle name="Normálna 5 2 2 2 2 2 8" xfId="16578"/>
    <cellStyle name="Normálna 5 2 2 2 2 2 8 2" xfId="40334"/>
    <cellStyle name="Normálna 5 2 2 2 2 2 9" xfId="16579"/>
    <cellStyle name="Normálna 5 2 2 2 2 2 9 2" xfId="40335"/>
    <cellStyle name="Normálna 5 2 2 2 2 3" xfId="16580"/>
    <cellStyle name="Normálna 5 2 2 2 2 3 2" xfId="16581"/>
    <cellStyle name="Normálna 5 2 2 2 2 3 2 2" xfId="16582"/>
    <cellStyle name="Normálna 5 2 2 2 2 3 2 2 2" xfId="16583"/>
    <cellStyle name="Normálna 5 2 2 2 2 3 2 2 2 2" xfId="16584"/>
    <cellStyle name="Normálna 5 2 2 2 2 3 2 2 2 2 2" xfId="16585"/>
    <cellStyle name="Normálna 5 2 2 2 2 3 2 2 2 2 2 2" xfId="40341"/>
    <cellStyle name="Normálna 5 2 2 2 2 3 2 2 2 2 3" xfId="16586"/>
    <cellStyle name="Normálna 5 2 2 2 2 3 2 2 2 2 3 2" xfId="40342"/>
    <cellStyle name="Normálna 5 2 2 2 2 3 2 2 2 2 4" xfId="40340"/>
    <cellStyle name="Normálna 5 2 2 2 2 3 2 2 2 3" xfId="16587"/>
    <cellStyle name="Normálna 5 2 2 2 2 3 2 2 2 3 2" xfId="40343"/>
    <cellStyle name="Normálna 5 2 2 2 2 3 2 2 2 4" xfId="16588"/>
    <cellStyle name="Normálna 5 2 2 2 2 3 2 2 2 4 2" xfId="40344"/>
    <cellStyle name="Normálna 5 2 2 2 2 3 2 2 2 5" xfId="40339"/>
    <cellStyle name="Normálna 5 2 2 2 2 3 2 2 3" xfId="16589"/>
    <cellStyle name="Normálna 5 2 2 2 2 3 2 2 3 2" xfId="16590"/>
    <cellStyle name="Normálna 5 2 2 2 2 3 2 2 3 2 2" xfId="40346"/>
    <cellStyle name="Normálna 5 2 2 2 2 3 2 2 3 3" xfId="16591"/>
    <cellStyle name="Normálna 5 2 2 2 2 3 2 2 3 3 2" xfId="40347"/>
    <cellStyle name="Normálna 5 2 2 2 2 3 2 2 3 4" xfId="40345"/>
    <cellStyle name="Normálna 5 2 2 2 2 3 2 2 4" xfId="16592"/>
    <cellStyle name="Normálna 5 2 2 2 2 3 2 2 4 2" xfId="40348"/>
    <cellStyle name="Normálna 5 2 2 2 2 3 2 2 5" xfId="16593"/>
    <cellStyle name="Normálna 5 2 2 2 2 3 2 2 5 2" xfId="40349"/>
    <cellStyle name="Normálna 5 2 2 2 2 3 2 2 6" xfId="40338"/>
    <cellStyle name="Normálna 5 2 2 2 2 3 2 3" xfId="16594"/>
    <cellStyle name="Normálna 5 2 2 2 2 3 2 3 2" xfId="16595"/>
    <cellStyle name="Normálna 5 2 2 2 2 3 2 3 2 2" xfId="16596"/>
    <cellStyle name="Normálna 5 2 2 2 2 3 2 3 2 2 2" xfId="40352"/>
    <cellStyle name="Normálna 5 2 2 2 2 3 2 3 2 3" xfId="16597"/>
    <cellStyle name="Normálna 5 2 2 2 2 3 2 3 2 3 2" xfId="40353"/>
    <cellStyle name="Normálna 5 2 2 2 2 3 2 3 2 4" xfId="40351"/>
    <cellStyle name="Normálna 5 2 2 2 2 3 2 3 3" xfId="16598"/>
    <cellStyle name="Normálna 5 2 2 2 2 3 2 3 3 2" xfId="40354"/>
    <cellStyle name="Normálna 5 2 2 2 2 3 2 3 4" xfId="16599"/>
    <cellStyle name="Normálna 5 2 2 2 2 3 2 3 4 2" xfId="40355"/>
    <cellStyle name="Normálna 5 2 2 2 2 3 2 3 5" xfId="40350"/>
    <cellStyle name="Normálna 5 2 2 2 2 3 2 4" xfId="16600"/>
    <cellStyle name="Normálna 5 2 2 2 2 3 2 4 2" xfId="16601"/>
    <cellStyle name="Normálna 5 2 2 2 2 3 2 4 2 2" xfId="16602"/>
    <cellStyle name="Normálna 5 2 2 2 2 3 2 4 2 2 2" xfId="40358"/>
    <cellStyle name="Normálna 5 2 2 2 2 3 2 4 2 3" xfId="16603"/>
    <cellStyle name="Normálna 5 2 2 2 2 3 2 4 2 3 2" xfId="40359"/>
    <cellStyle name="Normálna 5 2 2 2 2 3 2 4 2 4" xfId="40357"/>
    <cellStyle name="Normálna 5 2 2 2 2 3 2 4 3" xfId="16604"/>
    <cellStyle name="Normálna 5 2 2 2 2 3 2 4 3 2" xfId="40360"/>
    <cellStyle name="Normálna 5 2 2 2 2 3 2 4 4" xfId="16605"/>
    <cellStyle name="Normálna 5 2 2 2 2 3 2 4 4 2" xfId="40361"/>
    <cellStyle name="Normálna 5 2 2 2 2 3 2 4 5" xfId="40356"/>
    <cellStyle name="Normálna 5 2 2 2 2 3 2 5" xfId="16606"/>
    <cellStyle name="Normálna 5 2 2 2 2 3 2 5 2" xfId="16607"/>
    <cellStyle name="Normálna 5 2 2 2 2 3 2 5 2 2" xfId="40363"/>
    <cellStyle name="Normálna 5 2 2 2 2 3 2 5 3" xfId="16608"/>
    <cellStyle name="Normálna 5 2 2 2 2 3 2 5 3 2" xfId="40364"/>
    <cellStyle name="Normálna 5 2 2 2 2 3 2 5 4" xfId="40362"/>
    <cellStyle name="Normálna 5 2 2 2 2 3 2 6" xfId="16609"/>
    <cellStyle name="Normálna 5 2 2 2 2 3 2 6 2" xfId="40365"/>
    <cellStyle name="Normálna 5 2 2 2 2 3 2 7" xfId="16610"/>
    <cellStyle name="Normálna 5 2 2 2 2 3 2 7 2" xfId="40366"/>
    <cellStyle name="Normálna 5 2 2 2 2 3 2 8" xfId="40337"/>
    <cellStyle name="Normálna 5 2 2 2 2 3 3" xfId="16611"/>
    <cellStyle name="Normálna 5 2 2 2 2 3 3 2" xfId="16612"/>
    <cellStyle name="Normálna 5 2 2 2 2 3 3 2 2" xfId="16613"/>
    <cellStyle name="Normálna 5 2 2 2 2 3 3 2 2 2" xfId="16614"/>
    <cellStyle name="Normálna 5 2 2 2 2 3 3 2 2 2 2" xfId="40370"/>
    <cellStyle name="Normálna 5 2 2 2 2 3 3 2 2 3" xfId="16615"/>
    <cellStyle name="Normálna 5 2 2 2 2 3 3 2 2 3 2" xfId="40371"/>
    <cellStyle name="Normálna 5 2 2 2 2 3 3 2 2 4" xfId="40369"/>
    <cellStyle name="Normálna 5 2 2 2 2 3 3 2 3" xfId="16616"/>
    <cellStyle name="Normálna 5 2 2 2 2 3 3 2 3 2" xfId="40372"/>
    <cellStyle name="Normálna 5 2 2 2 2 3 3 2 4" xfId="16617"/>
    <cellStyle name="Normálna 5 2 2 2 2 3 3 2 4 2" xfId="40373"/>
    <cellStyle name="Normálna 5 2 2 2 2 3 3 2 5" xfId="40368"/>
    <cellStyle name="Normálna 5 2 2 2 2 3 3 3" xfId="16618"/>
    <cellStyle name="Normálna 5 2 2 2 2 3 3 3 2" xfId="16619"/>
    <cellStyle name="Normálna 5 2 2 2 2 3 3 3 2 2" xfId="40375"/>
    <cellStyle name="Normálna 5 2 2 2 2 3 3 3 3" xfId="16620"/>
    <cellStyle name="Normálna 5 2 2 2 2 3 3 3 3 2" xfId="40376"/>
    <cellStyle name="Normálna 5 2 2 2 2 3 3 3 4" xfId="40374"/>
    <cellStyle name="Normálna 5 2 2 2 2 3 3 4" xfId="16621"/>
    <cellStyle name="Normálna 5 2 2 2 2 3 3 4 2" xfId="40377"/>
    <cellStyle name="Normálna 5 2 2 2 2 3 3 5" xfId="16622"/>
    <cellStyle name="Normálna 5 2 2 2 2 3 3 5 2" xfId="40378"/>
    <cellStyle name="Normálna 5 2 2 2 2 3 3 6" xfId="40367"/>
    <cellStyle name="Normálna 5 2 2 2 2 3 4" xfId="16623"/>
    <cellStyle name="Normálna 5 2 2 2 2 3 4 2" xfId="16624"/>
    <cellStyle name="Normálna 5 2 2 2 2 3 4 2 2" xfId="16625"/>
    <cellStyle name="Normálna 5 2 2 2 2 3 4 2 2 2" xfId="40381"/>
    <cellStyle name="Normálna 5 2 2 2 2 3 4 2 3" xfId="16626"/>
    <cellStyle name="Normálna 5 2 2 2 2 3 4 2 3 2" xfId="40382"/>
    <cellStyle name="Normálna 5 2 2 2 2 3 4 2 4" xfId="40380"/>
    <cellStyle name="Normálna 5 2 2 2 2 3 4 3" xfId="16627"/>
    <cellStyle name="Normálna 5 2 2 2 2 3 4 3 2" xfId="40383"/>
    <cellStyle name="Normálna 5 2 2 2 2 3 4 4" xfId="16628"/>
    <cellStyle name="Normálna 5 2 2 2 2 3 4 4 2" xfId="40384"/>
    <cellStyle name="Normálna 5 2 2 2 2 3 4 5" xfId="40379"/>
    <cellStyle name="Normálna 5 2 2 2 2 3 5" xfId="16629"/>
    <cellStyle name="Normálna 5 2 2 2 2 3 5 2" xfId="16630"/>
    <cellStyle name="Normálna 5 2 2 2 2 3 5 2 2" xfId="16631"/>
    <cellStyle name="Normálna 5 2 2 2 2 3 5 2 2 2" xfId="40387"/>
    <cellStyle name="Normálna 5 2 2 2 2 3 5 2 3" xfId="16632"/>
    <cellStyle name="Normálna 5 2 2 2 2 3 5 2 3 2" xfId="40388"/>
    <cellStyle name="Normálna 5 2 2 2 2 3 5 2 4" xfId="40386"/>
    <cellStyle name="Normálna 5 2 2 2 2 3 5 3" xfId="16633"/>
    <cellStyle name="Normálna 5 2 2 2 2 3 5 3 2" xfId="40389"/>
    <cellStyle name="Normálna 5 2 2 2 2 3 5 4" xfId="16634"/>
    <cellStyle name="Normálna 5 2 2 2 2 3 5 4 2" xfId="40390"/>
    <cellStyle name="Normálna 5 2 2 2 2 3 5 5" xfId="40385"/>
    <cellStyle name="Normálna 5 2 2 2 2 3 6" xfId="16635"/>
    <cellStyle name="Normálna 5 2 2 2 2 3 6 2" xfId="16636"/>
    <cellStyle name="Normálna 5 2 2 2 2 3 6 2 2" xfId="40392"/>
    <cellStyle name="Normálna 5 2 2 2 2 3 6 3" xfId="16637"/>
    <cellStyle name="Normálna 5 2 2 2 2 3 6 3 2" xfId="40393"/>
    <cellStyle name="Normálna 5 2 2 2 2 3 6 4" xfId="40391"/>
    <cellStyle name="Normálna 5 2 2 2 2 3 7" xfId="16638"/>
    <cellStyle name="Normálna 5 2 2 2 2 3 7 2" xfId="40394"/>
    <cellStyle name="Normálna 5 2 2 2 2 3 8" xfId="16639"/>
    <cellStyle name="Normálna 5 2 2 2 2 3 8 2" xfId="40395"/>
    <cellStyle name="Normálna 5 2 2 2 2 3 9" xfId="40336"/>
    <cellStyle name="Normálna 5 2 2 2 2 4" xfId="16640"/>
    <cellStyle name="Normálna 5 2 2 2 2 4 2" xfId="16641"/>
    <cellStyle name="Normálna 5 2 2 2 2 4 2 2" xfId="16642"/>
    <cellStyle name="Normálna 5 2 2 2 2 4 2 2 2" xfId="16643"/>
    <cellStyle name="Normálna 5 2 2 2 2 4 2 2 2 2" xfId="16644"/>
    <cellStyle name="Normálna 5 2 2 2 2 4 2 2 2 2 2" xfId="40400"/>
    <cellStyle name="Normálna 5 2 2 2 2 4 2 2 2 3" xfId="16645"/>
    <cellStyle name="Normálna 5 2 2 2 2 4 2 2 2 3 2" xfId="40401"/>
    <cellStyle name="Normálna 5 2 2 2 2 4 2 2 2 4" xfId="40399"/>
    <cellStyle name="Normálna 5 2 2 2 2 4 2 2 3" xfId="16646"/>
    <cellStyle name="Normálna 5 2 2 2 2 4 2 2 3 2" xfId="40402"/>
    <cellStyle name="Normálna 5 2 2 2 2 4 2 2 4" xfId="16647"/>
    <cellStyle name="Normálna 5 2 2 2 2 4 2 2 4 2" xfId="40403"/>
    <cellStyle name="Normálna 5 2 2 2 2 4 2 2 5" xfId="40398"/>
    <cellStyle name="Normálna 5 2 2 2 2 4 2 3" xfId="16648"/>
    <cellStyle name="Normálna 5 2 2 2 2 4 2 3 2" xfId="16649"/>
    <cellStyle name="Normálna 5 2 2 2 2 4 2 3 2 2" xfId="40405"/>
    <cellStyle name="Normálna 5 2 2 2 2 4 2 3 3" xfId="16650"/>
    <cellStyle name="Normálna 5 2 2 2 2 4 2 3 3 2" xfId="40406"/>
    <cellStyle name="Normálna 5 2 2 2 2 4 2 3 4" xfId="40404"/>
    <cellStyle name="Normálna 5 2 2 2 2 4 2 4" xfId="16651"/>
    <cellStyle name="Normálna 5 2 2 2 2 4 2 4 2" xfId="40407"/>
    <cellStyle name="Normálna 5 2 2 2 2 4 2 5" xfId="16652"/>
    <cellStyle name="Normálna 5 2 2 2 2 4 2 5 2" xfId="40408"/>
    <cellStyle name="Normálna 5 2 2 2 2 4 2 6" xfId="40397"/>
    <cellStyle name="Normálna 5 2 2 2 2 4 3" xfId="16653"/>
    <cellStyle name="Normálna 5 2 2 2 2 4 3 2" xfId="16654"/>
    <cellStyle name="Normálna 5 2 2 2 2 4 3 2 2" xfId="16655"/>
    <cellStyle name="Normálna 5 2 2 2 2 4 3 2 2 2" xfId="40411"/>
    <cellStyle name="Normálna 5 2 2 2 2 4 3 2 3" xfId="16656"/>
    <cellStyle name="Normálna 5 2 2 2 2 4 3 2 3 2" xfId="40412"/>
    <cellStyle name="Normálna 5 2 2 2 2 4 3 2 4" xfId="40410"/>
    <cellStyle name="Normálna 5 2 2 2 2 4 3 3" xfId="16657"/>
    <cellStyle name="Normálna 5 2 2 2 2 4 3 3 2" xfId="40413"/>
    <cellStyle name="Normálna 5 2 2 2 2 4 3 4" xfId="16658"/>
    <cellStyle name="Normálna 5 2 2 2 2 4 3 4 2" xfId="40414"/>
    <cellStyle name="Normálna 5 2 2 2 2 4 3 5" xfId="40409"/>
    <cellStyle name="Normálna 5 2 2 2 2 4 4" xfId="16659"/>
    <cellStyle name="Normálna 5 2 2 2 2 4 4 2" xfId="16660"/>
    <cellStyle name="Normálna 5 2 2 2 2 4 4 2 2" xfId="16661"/>
    <cellStyle name="Normálna 5 2 2 2 2 4 4 2 2 2" xfId="40417"/>
    <cellStyle name="Normálna 5 2 2 2 2 4 4 2 3" xfId="16662"/>
    <cellStyle name="Normálna 5 2 2 2 2 4 4 2 3 2" xfId="40418"/>
    <cellStyle name="Normálna 5 2 2 2 2 4 4 2 4" xfId="40416"/>
    <cellStyle name="Normálna 5 2 2 2 2 4 4 3" xfId="16663"/>
    <cellStyle name="Normálna 5 2 2 2 2 4 4 3 2" xfId="40419"/>
    <cellStyle name="Normálna 5 2 2 2 2 4 4 4" xfId="16664"/>
    <cellStyle name="Normálna 5 2 2 2 2 4 4 4 2" xfId="40420"/>
    <cellStyle name="Normálna 5 2 2 2 2 4 4 5" xfId="40415"/>
    <cellStyle name="Normálna 5 2 2 2 2 4 5" xfId="16665"/>
    <cellStyle name="Normálna 5 2 2 2 2 4 5 2" xfId="16666"/>
    <cellStyle name="Normálna 5 2 2 2 2 4 5 2 2" xfId="40422"/>
    <cellStyle name="Normálna 5 2 2 2 2 4 5 3" xfId="16667"/>
    <cellStyle name="Normálna 5 2 2 2 2 4 5 3 2" xfId="40423"/>
    <cellStyle name="Normálna 5 2 2 2 2 4 5 4" xfId="40421"/>
    <cellStyle name="Normálna 5 2 2 2 2 4 6" xfId="16668"/>
    <cellStyle name="Normálna 5 2 2 2 2 4 6 2" xfId="40424"/>
    <cellStyle name="Normálna 5 2 2 2 2 4 7" xfId="16669"/>
    <cellStyle name="Normálna 5 2 2 2 2 4 7 2" xfId="40425"/>
    <cellStyle name="Normálna 5 2 2 2 2 4 8" xfId="40396"/>
    <cellStyle name="Normálna 5 2 2 2 2 5" xfId="16670"/>
    <cellStyle name="Normálna 5 2 2 2 2 5 2" xfId="16671"/>
    <cellStyle name="Normálna 5 2 2 2 2 5 2 2" xfId="16672"/>
    <cellStyle name="Normálna 5 2 2 2 2 5 2 2 2" xfId="16673"/>
    <cellStyle name="Normálna 5 2 2 2 2 5 2 2 2 2" xfId="40429"/>
    <cellStyle name="Normálna 5 2 2 2 2 5 2 2 3" xfId="16674"/>
    <cellStyle name="Normálna 5 2 2 2 2 5 2 2 3 2" xfId="40430"/>
    <cellStyle name="Normálna 5 2 2 2 2 5 2 2 4" xfId="40428"/>
    <cellStyle name="Normálna 5 2 2 2 2 5 2 3" xfId="16675"/>
    <cellStyle name="Normálna 5 2 2 2 2 5 2 3 2" xfId="40431"/>
    <cellStyle name="Normálna 5 2 2 2 2 5 2 4" xfId="16676"/>
    <cellStyle name="Normálna 5 2 2 2 2 5 2 4 2" xfId="40432"/>
    <cellStyle name="Normálna 5 2 2 2 2 5 2 5" xfId="40427"/>
    <cellStyle name="Normálna 5 2 2 2 2 5 3" xfId="16677"/>
    <cellStyle name="Normálna 5 2 2 2 2 5 3 2" xfId="16678"/>
    <cellStyle name="Normálna 5 2 2 2 2 5 3 2 2" xfId="40434"/>
    <cellStyle name="Normálna 5 2 2 2 2 5 3 3" xfId="16679"/>
    <cellStyle name="Normálna 5 2 2 2 2 5 3 3 2" xfId="40435"/>
    <cellStyle name="Normálna 5 2 2 2 2 5 3 4" xfId="40433"/>
    <cellStyle name="Normálna 5 2 2 2 2 5 4" xfId="16680"/>
    <cellStyle name="Normálna 5 2 2 2 2 5 4 2" xfId="40436"/>
    <cellStyle name="Normálna 5 2 2 2 2 5 5" xfId="16681"/>
    <cellStyle name="Normálna 5 2 2 2 2 5 5 2" xfId="40437"/>
    <cellStyle name="Normálna 5 2 2 2 2 5 6" xfId="40426"/>
    <cellStyle name="Normálna 5 2 2 2 2 6" xfId="16682"/>
    <cellStyle name="Normálna 5 2 2 2 2 6 2" xfId="16683"/>
    <cellStyle name="Normálna 5 2 2 2 2 6 2 2" xfId="16684"/>
    <cellStyle name="Normálna 5 2 2 2 2 6 2 2 2" xfId="40440"/>
    <cellStyle name="Normálna 5 2 2 2 2 6 2 3" xfId="16685"/>
    <cellStyle name="Normálna 5 2 2 2 2 6 2 3 2" xfId="40441"/>
    <cellStyle name="Normálna 5 2 2 2 2 6 2 4" xfId="40439"/>
    <cellStyle name="Normálna 5 2 2 2 2 6 3" xfId="16686"/>
    <cellStyle name="Normálna 5 2 2 2 2 6 3 2" xfId="40442"/>
    <cellStyle name="Normálna 5 2 2 2 2 6 4" xfId="16687"/>
    <cellStyle name="Normálna 5 2 2 2 2 6 4 2" xfId="40443"/>
    <cellStyle name="Normálna 5 2 2 2 2 6 5" xfId="40438"/>
    <cellStyle name="Normálna 5 2 2 2 2 7" xfId="16688"/>
    <cellStyle name="Normálna 5 2 2 2 2 7 2" xfId="16689"/>
    <cellStyle name="Normálna 5 2 2 2 2 7 2 2" xfId="16690"/>
    <cellStyle name="Normálna 5 2 2 2 2 7 2 2 2" xfId="40446"/>
    <cellStyle name="Normálna 5 2 2 2 2 7 2 3" xfId="16691"/>
    <cellStyle name="Normálna 5 2 2 2 2 7 2 3 2" xfId="40447"/>
    <cellStyle name="Normálna 5 2 2 2 2 7 2 4" xfId="40445"/>
    <cellStyle name="Normálna 5 2 2 2 2 7 3" xfId="16692"/>
    <cellStyle name="Normálna 5 2 2 2 2 7 3 2" xfId="40448"/>
    <cellStyle name="Normálna 5 2 2 2 2 7 4" xfId="16693"/>
    <cellStyle name="Normálna 5 2 2 2 2 7 4 2" xfId="40449"/>
    <cellStyle name="Normálna 5 2 2 2 2 7 5" xfId="40444"/>
    <cellStyle name="Normálna 5 2 2 2 2 8" xfId="16694"/>
    <cellStyle name="Normálna 5 2 2 2 2 8 2" xfId="16695"/>
    <cellStyle name="Normálna 5 2 2 2 2 8 2 2" xfId="40451"/>
    <cellStyle name="Normálna 5 2 2 2 2 8 3" xfId="16696"/>
    <cellStyle name="Normálna 5 2 2 2 2 8 3 2" xfId="40452"/>
    <cellStyle name="Normálna 5 2 2 2 2 8 4" xfId="40450"/>
    <cellStyle name="Normálna 5 2 2 2 2 9" xfId="16697"/>
    <cellStyle name="Normálna 5 2 2 2 2 9 2" xfId="40453"/>
    <cellStyle name="Normálna 5 2 2 2 3" xfId="16698"/>
    <cellStyle name="Normálna 5 2 2 2 3 10" xfId="40454"/>
    <cellStyle name="Normálna 5 2 2 2 3 2" xfId="16699"/>
    <cellStyle name="Normálna 5 2 2 2 3 2 2" xfId="16700"/>
    <cellStyle name="Normálna 5 2 2 2 3 2 2 2" xfId="16701"/>
    <cellStyle name="Normálna 5 2 2 2 3 2 2 2 2" xfId="16702"/>
    <cellStyle name="Normálna 5 2 2 2 3 2 2 2 2 2" xfId="16703"/>
    <cellStyle name="Normálna 5 2 2 2 3 2 2 2 2 2 2" xfId="16704"/>
    <cellStyle name="Normálna 5 2 2 2 3 2 2 2 2 2 2 2" xfId="40460"/>
    <cellStyle name="Normálna 5 2 2 2 3 2 2 2 2 2 3" xfId="16705"/>
    <cellStyle name="Normálna 5 2 2 2 3 2 2 2 2 2 3 2" xfId="40461"/>
    <cellStyle name="Normálna 5 2 2 2 3 2 2 2 2 2 4" xfId="40459"/>
    <cellStyle name="Normálna 5 2 2 2 3 2 2 2 2 3" xfId="16706"/>
    <cellStyle name="Normálna 5 2 2 2 3 2 2 2 2 3 2" xfId="40462"/>
    <cellStyle name="Normálna 5 2 2 2 3 2 2 2 2 4" xfId="16707"/>
    <cellStyle name="Normálna 5 2 2 2 3 2 2 2 2 4 2" xfId="40463"/>
    <cellStyle name="Normálna 5 2 2 2 3 2 2 2 2 5" xfId="40458"/>
    <cellStyle name="Normálna 5 2 2 2 3 2 2 2 3" xfId="16708"/>
    <cellStyle name="Normálna 5 2 2 2 3 2 2 2 3 2" xfId="16709"/>
    <cellStyle name="Normálna 5 2 2 2 3 2 2 2 3 2 2" xfId="40465"/>
    <cellStyle name="Normálna 5 2 2 2 3 2 2 2 3 3" xfId="16710"/>
    <cellStyle name="Normálna 5 2 2 2 3 2 2 2 3 3 2" xfId="40466"/>
    <cellStyle name="Normálna 5 2 2 2 3 2 2 2 3 4" xfId="40464"/>
    <cellStyle name="Normálna 5 2 2 2 3 2 2 2 4" xfId="16711"/>
    <cellStyle name="Normálna 5 2 2 2 3 2 2 2 4 2" xfId="40467"/>
    <cellStyle name="Normálna 5 2 2 2 3 2 2 2 5" xfId="16712"/>
    <cellStyle name="Normálna 5 2 2 2 3 2 2 2 5 2" xfId="40468"/>
    <cellStyle name="Normálna 5 2 2 2 3 2 2 2 6" xfId="40457"/>
    <cellStyle name="Normálna 5 2 2 2 3 2 2 3" xfId="16713"/>
    <cellStyle name="Normálna 5 2 2 2 3 2 2 3 2" xfId="16714"/>
    <cellStyle name="Normálna 5 2 2 2 3 2 2 3 2 2" xfId="16715"/>
    <cellStyle name="Normálna 5 2 2 2 3 2 2 3 2 2 2" xfId="40471"/>
    <cellStyle name="Normálna 5 2 2 2 3 2 2 3 2 3" xfId="16716"/>
    <cellStyle name="Normálna 5 2 2 2 3 2 2 3 2 3 2" xfId="40472"/>
    <cellStyle name="Normálna 5 2 2 2 3 2 2 3 2 4" xfId="40470"/>
    <cellStyle name="Normálna 5 2 2 2 3 2 2 3 3" xfId="16717"/>
    <cellStyle name="Normálna 5 2 2 2 3 2 2 3 3 2" xfId="40473"/>
    <cellStyle name="Normálna 5 2 2 2 3 2 2 3 4" xfId="16718"/>
    <cellStyle name="Normálna 5 2 2 2 3 2 2 3 4 2" xfId="40474"/>
    <cellStyle name="Normálna 5 2 2 2 3 2 2 3 5" xfId="40469"/>
    <cellStyle name="Normálna 5 2 2 2 3 2 2 4" xfId="16719"/>
    <cellStyle name="Normálna 5 2 2 2 3 2 2 4 2" xfId="16720"/>
    <cellStyle name="Normálna 5 2 2 2 3 2 2 4 2 2" xfId="16721"/>
    <cellStyle name="Normálna 5 2 2 2 3 2 2 4 2 2 2" xfId="40477"/>
    <cellStyle name="Normálna 5 2 2 2 3 2 2 4 2 3" xfId="16722"/>
    <cellStyle name="Normálna 5 2 2 2 3 2 2 4 2 3 2" xfId="40478"/>
    <cellStyle name="Normálna 5 2 2 2 3 2 2 4 2 4" xfId="40476"/>
    <cellStyle name="Normálna 5 2 2 2 3 2 2 4 3" xfId="16723"/>
    <cellStyle name="Normálna 5 2 2 2 3 2 2 4 3 2" xfId="40479"/>
    <cellStyle name="Normálna 5 2 2 2 3 2 2 4 4" xfId="16724"/>
    <cellStyle name="Normálna 5 2 2 2 3 2 2 4 4 2" xfId="40480"/>
    <cellStyle name="Normálna 5 2 2 2 3 2 2 4 5" xfId="40475"/>
    <cellStyle name="Normálna 5 2 2 2 3 2 2 5" xfId="16725"/>
    <cellStyle name="Normálna 5 2 2 2 3 2 2 5 2" xfId="16726"/>
    <cellStyle name="Normálna 5 2 2 2 3 2 2 5 2 2" xfId="40482"/>
    <cellStyle name="Normálna 5 2 2 2 3 2 2 5 3" xfId="16727"/>
    <cellStyle name="Normálna 5 2 2 2 3 2 2 5 3 2" xfId="40483"/>
    <cellStyle name="Normálna 5 2 2 2 3 2 2 5 4" xfId="40481"/>
    <cellStyle name="Normálna 5 2 2 2 3 2 2 6" xfId="16728"/>
    <cellStyle name="Normálna 5 2 2 2 3 2 2 6 2" xfId="40484"/>
    <cellStyle name="Normálna 5 2 2 2 3 2 2 7" xfId="16729"/>
    <cellStyle name="Normálna 5 2 2 2 3 2 2 7 2" xfId="40485"/>
    <cellStyle name="Normálna 5 2 2 2 3 2 2 8" xfId="40456"/>
    <cellStyle name="Normálna 5 2 2 2 3 2 3" xfId="16730"/>
    <cellStyle name="Normálna 5 2 2 2 3 2 3 2" xfId="16731"/>
    <cellStyle name="Normálna 5 2 2 2 3 2 3 2 2" xfId="16732"/>
    <cellStyle name="Normálna 5 2 2 2 3 2 3 2 2 2" xfId="16733"/>
    <cellStyle name="Normálna 5 2 2 2 3 2 3 2 2 2 2" xfId="40489"/>
    <cellStyle name="Normálna 5 2 2 2 3 2 3 2 2 3" xfId="16734"/>
    <cellStyle name="Normálna 5 2 2 2 3 2 3 2 2 3 2" xfId="40490"/>
    <cellStyle name="Normálna 5 2 2 2 3 2 3 2 2 4" xfId="40488"/>
    <cellStyle name="Normálna 5 2 2 2 3 2 3 2 3" xfId="16735"/>
    <cellStyle name="Normálna 5 2 2 2 3 2 3 2 3 2" xfId="40491"/>
    <cellStyle name="Normálna 5 2 2 2 3 2 3 2 4" xfId="16736"/>
    <cellStyle name="Normálna 5 2 2 2 3 2 3 2 4 2" xfId="40492"/>
    <cellStyle name="Normálna 5 2 2 2 3 2 3 2 5" xfId="40487"/>
    <cellStyle name="Normálna 5 2 2 2 3 2 3 3" xfId="16737"/>
    <cellStyle name="Normálna 5 2 2 2 3 2 3 3 2" xfId="16738"/>
    <cellStyle name="Normálna 5 2 2 2 3 2 3 3 2 2" xfId="40494"/>
    <cellStyle name="Normálna 5 2 2 2 3 2 3 3 3" xfId="16739"/>
    <cellStyle name="Normálna 5 2 2 2 3 2 3 3 3 2" xfId="40495"/>
    <cellStyle name="Normálna 5 2 2 2 3 2 3 3 4" xfId="40493"/>
    <cellStyle name="Normálna 5 2 2 2 3 2 3 4" xfId="16740"/>
    <cellStyle name="Normálna 5 2 2 2 3 2 3 4 2" xfId="40496"/>
    <cellStyle name="Normálna 5 2 2 2 3 2 3 5" xfId="16741"/>
    <cellStyle name="Normálna 5 2 2 2 3 2 3 5 2" xfId="40497"/>
    <cellStyle name="Normálna 5 2 2 2 3 2 3 6" xfId="40486"/>
    <cellStyle name="Normálna 5 2 2 2 3 2 4" xfId="16742"/>
    <cellStyle name="Normálna 5 2 2 2 3 2 4 2" xfId="16743"/>
    <cellStyle name="Normálna 5 2 2 2 3 2 4 2 2" xfId="16744"/>
    <cellStyle name="Normálna 5 2 2 2 3 2 4 2 2 2" xfId="40500"/>
    <cellStyle name="Normálna 5 2 2 2 3 2 4 2 3" xfId="16745"/>
    <cellStyle name="Normálna 5 2 2 2 3 2 4 2 3 2" xfId="40501"/>
    <cellStyle name="Normálna 5 2 2 2 3 2 4 2 4" xfId="40499"/>
    <cellStyle name="Normálna 5 2 2 2 3 2 4 3" xfId="16746"/>
    <cellStyle name="Normálna 5 2 2 2 3 2 4 3 2" xfId="40502"/>
    <cellStyle name="Normálna 5 2 2 2 3 2 4 4" xfId="16747"/>
    <cellStyle name="Normálna 5 2 2 2 3 2 4 4 2" xfId="40503"/>
    <cellStyle name="Normálna 5 2 2 2 3 2 4 5" xfId="40498"/>
    <cellStyle name="Normálna 5 2 2 2 3 2 5" xfId="16748"/>
    <cellStyle name="Normálna 5 2 2 2 3 2 5 2" xfId="16749"/>
    <cellStyle name="Normálna 5 2 2 2 3 2 5 2 2" xfId="16750"/>
    <cellStyle name="Normálna 5 2 2 2 3 2 5 2 2 2" xfId="40506"/>
    <cellStyle name="Normálna 5 2 2 2 3 2 5 2 3" xfId="16751"/>
    <cellStyle name="Normálna 5 2 2 2 3 2 5 2 3 2" xfId="40507"/>
    <cellStyle name="Normálna 5 2 2 2 3 2 5 2 4" xfId="40505"/>
    <cellStyle name="Normálna 5 2 2 2 3 2 5 3" xfId="16752"/>
    <cellStyle name="Normálna 5 2 2 2 3 2 5 3 2" xfId="40508"/>
    <cellStyle name="Normálna 5 2 2 2 3 2 5 4" xfId="16753"/>
    <cellStyle name="Normálna 5 2 2 2 3 2 5 4 2" xfId="40509"/>
    <cellStyle name="Normálna 5 2 2 2 3 2 5 5" xfId="40504"/>
    <cellStyle name="Normálna 5 2 2 2 3 2 6" xfId="16754"/>
    <cellStyle name="Normálna 5 2 2 2 3 2 6 2" xfId="16755"/>
    <cellStyle name="Normálna 5 2 2 2 3 2 6 2 2" xfId="40511"/>
    <cellStyle name="Normálna 5 2 2 2 3 2 6 3" xfId="16756"/>
    <cellStyle name="Normálna 5 2 2 2 3 2 6 3 2" xfId="40512"/>
    <cellStyle name="Normálna 5 2 2 2 3 2 6 4" xfId="40510"/>
    <cellStyle name="Normálna 5 2 2 2 3 2 7" xfId="16757"/>
    <cellStyle name="Normálna 5 2 2 2 3 2 7 2" xfId="40513"/>
    <cellStyle name="Normálna 5 2 2 2 3 2 8" xfId="16758"/>
    <cellStyle name="Normálna 5 2 2 2 3 2 8 2" xfId="40514"/>
    <cellStyle name="Normálna 5 2 2 2 3 2 9" xfId="40455"/>
    <cellStyle name="Normálna 5 2 2 2 3 3" xfId="16759"/>
    <cellStyle name="Normálna 5 2 2 2 3 3 2" xfId="16760"/>
    <cellStyle name="Normálna 5 2 2 2 3 3 2 2" xfId="16761"/>
    <cellStyle name="Normálna 5 2 2 2 3 3 2 2 2" xfId="16762"/>
    <cellStyle name="Normálna 5 2 2 2 3 3 2 2 2 2" xfId="16763"/>
    <cellStyle name="Normálna 5 2 2 2 3 3 2 2 2 2 2" xfId="40519"/>
    <cellStyle name="Normálna 5 2 2 2 3 3 2 2 2 3" xfId="16764"/>
    <cellStyle name="Normálna 5 2 2 2 3 3 2 2 2 3 2" xfId="40520"/>
    <cellStyle name="Normálna 5 2 2 2 3 3 2 2 2 4" xfId="40518"/>
    <cellStyle name="Normálna 5 2 2 2 3 3 2 2 3" xfId="16765"/>
    <cellStyle name="Normálna 5 2 2 2 3 3 2 2 3 2" xfId="40521"/>
    <cellStyle name="Normálna 5 2 2 2 3 3 2 2 4" xfId="16766"/>
    <cellStyle name="Normálna 5 2 2 2 3 3 2 2 4 2" xfId="40522"/>
    <cellStyle name="Normálna 5 2 2 2 3 3 2 2 5" xfId="40517"/>
    <cellStyle name="Normálna 5 2 2 2 3 3 2 3" xfId="16767"/>
    <cellStyle name="Normálna 5 2 2 2 3 3 2 3 2" xfId="16768"/>
    <cellStyle name="Normálna 5 2 2 2 3 3 2 3 2 2" xfId="40524"/>
    <cellStyle name="Normálna 5 2 2 2 3 3 2 3 3" xfId="16769"/>
    <cellStyle name="Normálna 5 2 2 2 3 3 2 3 3 2" xfId="40525"/>
    <cellStyle name="Normálna 5 2 2 2 3 3 2 3 4" xfId="40523"/>
    <cellStyle name="Normálna 5 2 2 2 3 3 2 4" xfId="16770"/>
    <cellStyle name="Normálna 5 2 2 2 3 3 2 4 2" xfId="40526"/>
    <cellStyle name="Normálna 5 2 2 2 3 3 2 5" xfId="16771"/>
    <cellStyle name="Normálna 5 2 2 2 3 3 2 5 2" xfId="40527"/>
    <cellStyle name="Normálna 5 2 2 2 3 3 2 6" xfId="40516"/>
    <cellStyle name="Normálna 5 2 2 2 3 3 3" xfId="16772"/>
    <cellStyle name="Normálna 5 2 2 2 3 3 3 2" xfId="16773"/>
    <cellStyle name="Normálna 5 2 2 2 3 3 3 2 2" xfId="16774"/>
    <cellStyle name="Normálna 5 2 2 2 3 3 3 2 2 2" xfId="40530"/>
    <cellStyle name="Normálna 5 2 2 2 3 3 3 2 3" xfId="16775"/>
    <cellStyle name="Normálna 5 2 2 2 3 3 3 2 3 2" xfId="40531"/>
    <cellStyle name="Normálna 5 2 2 2 3 3 3 2 4" xfId="40529"/>
    <cellStyle name="Normálna 5 2 2 2 3 3 3 3" xfId="16776"/>
    <cellStyle name="Normálna 5 2 2 2 3 3 3 3 2" xfId="40532"/>
    <cellStyle name="Normálna 5 2 2 2 3 3 3 4" xfId="16777"/>
    <cellStyle name="Normálna 5 2 2 2 3 3 3 4 2" xfId="40533"/>
    <cellStyle name="Normálna 5 2 2 2 3 3 3 5" xfId="40528"/>
    <cellStyle name="Normálna 5 2 2 2 3 3 4" xfId="16778"/>
    <cellStyle name="Normálna 5 2 2 2 3 3 4 2" xfId="16779"/>
    <cellStyle name="Normálna 5 2 2 2 3 3 4 2 2" xfId="16780"/>
    <cellStyle name="Normálna 5 2 2 2 3 3 4 2 2 2" xfId="40536"/>
    <cellStyle name="Normálna 5 2 2 2 3 3 4 2 3" xfId="16781"/>
    <cellStyle name="Normálna 5 2 2 2 3 3 4 2 3 2" xfId="40537"/>
    <cellStyle name="Normálna 5 2 2 2 3 3 4 2 4" xfId="40535"/>
    <cellStyle name="Normálna 5 2 2 2 3 3 4 3" xfId="16782"/>
    <cellStyle name="Normálna 5 2 2 2 3 3 4 3 2" xfId="40538"/>
    <cellStyle name="Normálna 5 2 2 2 3 3 4 4" xfId="16783"/>
    <cellStyle name="Normálna 5 2 2 2 3 3 4 4 2" xfId="40539"/>
    <cellStyle name="Normálna 5 2 2 2 3 3 4 5" xfId="40534"/>
    <cellStyle name="Normálna 5 2 2 2 3 3 5" xfId="16784"/>
    <cellStyle name="Normálna 5 2 2 2 3 3 5 2" xfId="16785"/>
    <cellStyle name="Normálna 5 2 2 2 3 3 5 2 2" xfId="40541"/>
    <cellStyle name="Normálna 5 2 2 2 3 3 5 3" xfId="16786"/>
    <cellStyle name="Normálna 5 2 2 2 3 3 5 3 2" xfId="40542"/>
    <cellStyle name="Normálna 5 2 2 2 3 3 5 4" xfId="40540"/>
    <cellStyle name="Normálna 5 2 2 2 3 3 6" xfId="16787"/>
    <cellStyle name="Normálna 5 2 2 2 3 3 6 2" xfId="40543"/>
    <cellStyle name="Normálna 5 2 2 2 3 3 7" xfId="16788"/>
    <cellStyle name="Normálna 5 2 2 2 3 3 7 2" xfId="40544"/>
    <cellStyle name="Normálna 5 2 2 2 3 3 8" xfId="40515"/>
    <cellStyle name="Normálna 5 2 2 2 3 4" xfId="16789"/>
    <cellStyle name="Normálna 5 2 2 2 3 4 2" xfId="16790"/>
    <cellStyle name="Normálna 5 2 2 2 3 4 2 2" xfId="16791"/>
    <cellStyle name="Normálna 5 2 2 2 3 4 2 2 2" xfId="16792"/>
    <cellStyle name="Normálna 5 2 2 2 3 4 2 2 2 2" xfId="40548"/>
    <cellStyle name="Normálna 5 2 2 2 3 4 2 2 3" xfId="16793"/>
    <cellStyle name="Normálna 5 2 2 2 3 4 2 2 3 2" xfId="40549"/>
    <cellStyle name="Normálna 5 2 2 2 3 4 2 2 4" xfId="40547"/>
    <cellStyle name="Normálna 5 2 2 2 3 4 2 3" xfId="16794"/>
    <cellStyle name="Normálna 5 2 2 2 3 4 2 3 2" xfId="40550"/>
    <cellStyle name="Normálna 5 2 2 2 3 4 2 4" xfId="16795"/>
    <cellStyle name="Normálna 5 2 2 2 3 4 2 4 2" xfId="40551"/>
    <cellStyle name="Normálna 5 2 2 2 3 4 2 5" xfId="40546"/>
    <cellStyle name="Normálna 5 2 2 2 3 4 3" xfId="16796"/>
    <cellStyle name="Normálna 5 2 2 2 3 4 3 2" xfId="16797"/>
    <cellStyle name="Normálna 5 2 2 2 3 4 3 2 2" xfId="40553"/>
    <cellStyle name="Normálna 5 2 2 2 3 4 3 3" xfId="16798"/>
    <cellStyle name="Normálna 5 2 2 2 3 4 3 3 2" xfId="40554"/>
    <cellStyle name="Normálna 5 2 2 2 3 4 3 4" xfId="40552"/>
    <cellStyle name="Normálna 5 2 2 2 3 4 4" xfId="16799"/>
    <cellStyle name="Normálna 5 2 2 2 3 4 4 2" xfId="40555"/>
    <cellStyle name="Normálna 5 2 2 2 3 4 5" xfId="16800"/>
    <cellStyle name="Normálna 5 2 2 2 3 4 5 2" xfId="40556"/>
    <cellStyle name="Normálna 5 2 2 2 3 4 6" xfId="40545"/>
    <cellStyle name="Normálna 5 2 2 2 3 5" xfId="16801"/>
    <cellStyle name="Normálna 5 2 2 2 3 5 2" xfId="16802"/>
    <cellStyle name="Normálna 5 2 2 2 3 5 2 2" xfId="16803"/>
    <cellStyle name="Normálna 5 2 2 2 3 5 2 2 2" xfId="40559"/>
    <cellStyle name="Normálna 5 2 2 2 3 5 2 3" xfId="16804"/>
    <cellStyle name="Normálna 5 2 2 2 3 5 2 3 2" xfId="40560"/>
    <cellStyle name="Normálna 5 2 2 2 3 5 2 4" xfId="40558"/>
    <cellStyle name="Normálna 5 2 2 2 3 5 3" xfId="16805"/>
    <cellStyle name="Normálna 5 2 2 2 3 5 3 2" xfId="40561"/>
    <cellStyle name="Normálna 5 2 2 2 3 5 4" xfId="16806"/>
    <cellStyle name="Normálna 5 2 2 2 3 5 4 2" xfId="40562"/>
    <cellStyle name="Normálna 5 2 2 2 3 5 5" xfId="40557"/>
    <cellStyle name="Normálna 5 2 2 2 3 6" xfId="16807"/>
    <cellStyle name="Normálna 5 2 2 2 3 6 2" xfId="16808"/>
    <cellStyle name="Normálna 5 2 2 2 3 6 2 2" xfId="16809"/>
    <cellStyle name="Normálna 5 2 2 2 3 6 2 2 2" xfId="40565"/>
    <cellStyle name="Normálna 5 2 2 2 3 6 2 3" xfId="16810"/>
    <cellStyle name="Normálna 5 2 2 2 3 6 2 3 2" xfId="40566"/>
    <cellStyle name="Normálna 5 2 2 2 3 6 2 4" xfId="40564"/>
    <cellStyle name="Normálna 5 2 2 2 3 6 3" xfId="16811"/>
    <cellStyle name="Normálna 5 2 2 2 3 6 3 2" xfId="40567"/>
    <cellStyle name="Normálna 5 2 2 2 3 6 4" xfId="16812"/>
    <cellStyle name="Normálna 5 2 2 2 3 6 4 2" xfId="40568"/>
    <cellStyle name="Normálna 5 2 2 2 3 6 5" xfId="40563"/>
    <cellStyle name="Normálna 5 2 2 2 3 7" xfId="16813"/>
    <cellStyle name="Normálna 5 2 2 2 3 7 2" xfId="16814"/>
    <cellStyle name="Normálna 5 2 2 2 3 7 2 2" xfId="40570"/>
    <cellStyle name="Normálna 5 2 2 2 3 7 3" xfId="16815"/>
    <cellStyle name="Normálna 5 2 2 2 3 7 3 2" xfId="40571"/>
    <cellStyle name="Normálna 5 2 2 2 3 7 4" xfId="40569"/>
    <cellStyle name="Normálna 5 2 2 2 3 8" xfId="16816"/>
    <cellStyle name="Normálna 5 2 2 2 3 8 2" xfId="40572"/>
    <cellStyle name="Normálna 5 2 2 2 3 9" xfId="16817"/>
    <cellStyle name="Normálna 5 2 2 2 3 9 2" xfId="40573"/>
    <cellStyle name="Normálna 5 2 2 2 4" xfId="16818"/>
    <cellStyle name="Normálna 5 2 2 2 4 2" xfId="16819"/>
    <cellStyle name="Normálna 5 2 2 2 4 2 2" xfId="16820"/>
    <cellStyle name="Normálna 5 2 2 2 4 2 2 2" xfId="16821"/>
    <cellStyle name="Normálna 5 2 2 2 4 2 2 2 2" xfId="16822"/>
    <cellStyle name="Normálna 5 2 2 2 4 2 2 2 2 2" xfId="16823"/>
    <cellStyle name="Normálna 5 2 2 2 4 2 2 2 2 2 2" xfId="40579"/>
    <cellStyle name="Normálna 5 2 2 2 4 2 2 2 2 3" xfId="16824"/>
    <cellStyle name="Normálna 5 2 2 2 4 2 2 2 2 3 2" xfId="40580"/>
    <cellStyle name="Normálna 5 2 2 2 4 2 2 2 2 4" xfId="40578"/>
    <cellStyle name="Normálna 5 2 2 2 4 2 2 2 3" xfId="16825"/>
    <cellStyle name="Normálna 5 2 2 2 4 2 2 2 3 2" xfId="40581"/>
    <cellStyle name="Normálna 5 2 2 2 4 2 2 2 4" xfId="16826"/>
    <cellStyle name="Normálna 5 2 2 2 4 2 2 2 4 2" xfId="40582"/>
    <cellStyle name="Normálna 5 2 2 2 4 2 2 2 5" xfId="40577"/>
    <cellStyle name="Normálna 5 2 2 2 4 2 2 3" xfId="16827"/>
    <cellStyle name="Normálna 5 2 2 2 4 2 2 3 2" xfId="16828"/>
    <cellStyle name="Normálna 5 2 2 2 4 2 2 3 2 2" xfId="40584"/>
    <cellStyle name="Normálna 5 2 2 2 4 2 2 3 3" xfId="16829"/>
    <cellStyle name="Normálna 5 2 2 2 4 2 2 3 3 2" xfId="40585"/>
    <cellStyle name="Normálna 5 2 2 2 4 2 2 3 4" xfId="40583"/>
    <cellStyle name="Normálna 5 2 2 2 4 2 2 4" xfId="16830"/>
    <cellStyle name="Normálna 5 2 2 2 4 2 2 4 2" xfId="40586"/>
    <cellStyle name="Normálna 5 2 2 2 4 2 2 5" xfId="16831"/>
    <cellStyle name="Normálna 5 2 2 2 4 2 2 5 2" xfId="40587"/>
    <cellStyle name="Normálna 5 2 2 2 4 2 2 6" xfId="40576"/>
    <cellStyle name="Normálna 5 2 2 2 4 2 3" xfId="16832"/>
    <cellStyle name="Normálna 5 2 2 2 4 2 3 2" xfId="16833"/>
    <cellStyle name="Normálna 5 2 2 2 4 2 3 2 2" xfId="16834"/>
    <cellStyle name="Normálna 5 2 2 2 4 2 3 2 2 2" xfId="40590"/>
    <cellStyle name="Normálna 5 2 2 2 4 2 3 2 3" xfId="16835"/>
    <cellStyle name="Normálna 5 2 2 2 4 2 3 2 3 2" xfId="40591"/>
    <cellStyle name="Normálna 5 2 2 2 4 2 3 2 4" xfId="40589"/>
    <cellStyle name="Normálna 5 2 2 2 4 2 3 3" xfId="16836"/>
    <cellStyle name="Normálna 5 2 2 2 4 2 3 3 2" xfId="40592"/>
    <cellStyle name="Normálna 5 2 2 2 4 2 3 4" xfId="16837"/>
    <cellStyle name="Normálna 5 2 2 2 4 2 3 4 2" xfId="40593"/>
    <cellStyle name="Normálna 5 2 2 2 4 2 3 5" xfId="40588"/>
    <cellStyle name="Normálna 5 2 2 2 4 2 4" xfId="16838"/>
    <cellStyle name="Normálna 5 2 2 2 4 2 4 2" xfId="16839"/>
    <cellStyle name="Normálna 5 2 2 2 4 2 4 2 2" xfId="16840"/>
    <cellStyle name="Normálna 5 2 2 2 4 2 4 2 2 2" xfId="40596"/>
    <cellStyle name="Normálna 5 2 2 2 4 2 4 2 3" xfId="16841"/>
    <cellStyle name="Normálna 5 2 2 2 4 2 4 2 3 2" xfId="40597"/>
    <cellStyle name="Normálna 5 2 2 2 4 2 4 2 4" xfId="40595"/>
    <cellStyle name="Normálna 5 2 2 2 4 2 4 3" xfId="16842"/>
    <cellStyle name="Normálna 5 2 2 2 4 2 4 3 2" xfId="40598"/>
    <cellStyle name="Normálna 5 2 2 2 4 2 4 4" xfId="16843"/>
    <cellStyle name="Normálna 5 2 2 2 4 2 4 4 2" xfId="40599"/>
    <cellStyle name="Normálna 5 2 2 2 4 2 4 5" xfId="40594"/>
    <cellStyle name="Normálna 5 2 2 2 4 2 5" xfId="16844"/>
    <cellStyle name="Normálna 5 2 2 2 4 2 5 2" xfId="16845"/>
    <cellStyle name="Normálna 5 2 2 2 4 2 5 2 2" xfId="40601"/>
    <cellStyle name="Normálna 5 2 2 2 4 2 5 3" xfId="16846"/>
    <cellStyle name="Normálna 5 2 2 2 4 2 5 3 2" xfId="40602"/>
    <cellStyle name="Normálna 5 2 2 2 4 2 5 4" xfId="40600"/>
    <cellStyle name="Normálna 5 2 2 2 4 2 6" xfId="16847"/>
    <cellStyle name="Normálna 5 2 2 2 4 2 6 2" xfId="40603"/>
    <cellStyle name="Normálna 5 2 2 2 4 2 7" xfId="16848"/>
    <cellStyle name="Normálna 5 2 2 2 4 2 7 2" xfId="40604"/>
    <cellStyle name="Normálna 5 2 2 2 4 2 8" xfId="40575"/>
    <cellStyle name="Normálna 5 2 2 2 4 3" xfId="16849"/>
    <cellStyle name="Normálna 5 2 2 2 4 3 2" xfId="16850"/>
    <cellStyle name="Normálna 5 2 2 2 4 3 2 2" xfId="16851"/>
    <cellStyle name="Normálna 5 2 2 2 4 3 2 2 2" xfId="16852"/>
    <cellStyle name="Normálna 5 2 2 2 4 3 2 2 2 2" xfId="40608"/>
    <cellStyle name="Normálna 5 2 2 2 4 3 2 2 3" xfId="16853"/>
    <cellStyle name="Normálna 5 2 2 2 4 3 2 2 3 2" xfId="40609"/>
    <cellStyle name="Normálna 5 2 2 2 4 3 2 2 4" xfId="40607"/>
    <cellStyle name="Normálna 5 2 2 2 4 3 2 3" xfId="16854"/>
    <cellStyle name="Normálna 5 2 2 2 4 3 2 3 2" xfId="40610"/>
    <cellStyle name="Normálna 5 2 2 2 4 3 2 4" xfId="16855"/>
    <cellStyle name="Normálna 5 2 2 2 4 3 2 4 2" xfId="40611"/>
    <cellStyle name="Normálna 5 2 2 2 4 3 2 5" xfId="40606"/>
    <cellStyle name="Normálna 5 2 2 2 4 3 3" xfId="16856"/>
    <cellStyle name="Normálna 5 2 2 2 4 3 3 2" xfId="16857"/>
    <cellStyle name="Normálna 5 2 2 2 4 3 3 2 2" xfId="40613"/>
    <cellStyle name="Normálna 5 2 2 2 4 3 3 3" xfId="16858"/>
    <cellStyle name="Normálna 5 2 2 2 4 3 3 3 2" xfId="40614"/>
    <cellStyle name="Normálna 5 2 2 2 4 3 3 4" xfId="40612"/>
    <cellStyle name="Normálna 5 2 2 2 4 3 4" xfId="16859"/>
    <cellStyle name="Normálna 5 2 2 2 4 3 4 2" xfId="40615"/>
    <cellStyle name="Normálna 5 2 2 2 4 3 5" xfId="16860"/>
    <cellStyle name="Normálna 5 2 2 2 4 3 5 2" xfId="40616"/>
    <cellStyle name="Normálna 5 2 2 2 4 3 6" xfId="40605"/>
    <cellStyle name="Normálna 5 2 2 2 4 4" xfId="16861"/>
    <cellStyle name="Normálna 5 2 2 2 4 4 2" xfId="16862"/>
    <cellStyle name="Normálna 5 2 2 2 4 4 2 2" xfId="16863"/>
    <cellStyle name="Normálna 5 2 2 2 4 4 2 2 2" xfId="40619"/>
    <cellStyle name="Normálna 5 2 2 2 4 4 2 3" xfId="16864"/>
    <cellStyle name="Normálna 5 2 2 2 4 4 2 3 2" xfId="40620"/>
    <cellStyle name="Normálna 5 2 2 2 4 4 2 4" xfId="40618"/>
    <cellStyle name="Normálna 5 2 2 2 4 4 3" xfId="16865"/>
    <cellStyle name="Normálna 5 2 2 2 4 4 3 2" xfId="40621"/>
    <cellStyle name="Normálna 5 2 2 2 4 4 4" xfId="16866"/>
    <cellStyle name="Normálna 5 2 2 2 4 4 4 2" xfId="40622"/>
    <cellStyle name="Normálna 5 2 2 2 4 4 5" xfId="40617"/>
    <cellStyle name="Normálna 5 2 2 2 4 5" xfId="16867"/>
    <cellStyle name="Normálna 5 2 2 2 4 5 2" xfId="16868"/>
    <cellStyle name="Normálna 5 2 2 2 4 5 2 2" xfId="16869"/>
    <cellStyle name="Normálna 5 2 2 2 4 5 2 2 2" xfId="40625"/>
    <cellStyle name="Normálna 5 2 2 2 4 5 2 3" xfId="16870"/>
    <cellStyle name="Normálna 5 2 2 2 4 5 2 3 2" xfId="40626"/>
    <cellStyle name="Normálna 5 2 2 2 4 5 2 4" xfId="40624"/>
    <cellStyle name="Normálna 5 2 2 2 4 5 3" xfId="16871"/>
    <cellStyle name="Normálna 5 2 2 2 4 5 3 2" xfId="40627"/>
    <cellStyle name="Normálna 5 2 2 2 4 5 4" xfId="16872"/>
    <cellStyle name="Normálna 5 2 2 2 4 5 4 2" xfId="40628"/>
    <cellStyle name="Normálna 5 2 2 2 4 5 5" xfId="40623"/>
    <cellStyle name="Normálna 5 2 2 2 4 6" xfId="16873"/>
    <cellStyle name="Normálna 5 2 2 2 4 6 2" xfId="16874"/>
    <cellStyle name="Normálna 5 2 2 2 4 6 2 2" xfId="40630"/>
    <cellStyle name="Normálna 5 2 2 2 4 6 3" xfId="16875"/>
    <cellStyle name="Normálna 5 2 2 2 4 6 3 2" xfId="40631"/>
    <cellStyle name="Normálna 5 2 2 2 4 6 4" xfId="40629"/>
    <cellStyle name="Normálna 5 2 2 2 4 7" xfId="16876"/>
    <cellStyle name="Normálna 5 2 2 2 4 7 2" xfId="40632"/>
    <cellStyle name="Normálna 5 2 2 2 4 8" xfId="16877"/>
    <cellStyle name="Normálna 5 2 2 2 4 8 2" xfId="40633"/>
    <cellStyle name="Normálna 5 2 2 2 4 9" xfId="40574"/>
    <cellStyle name="Normálna 5 2 2 2 5" xfId="16878"/>
    <cellStyle name="Normálna 5 2 2 2 5 2" xfId="16879"/>
    <cellStyle name="Normálna 5 2 2 2 5 2 2" xfId="16880"/>
    <cellStyle name="Normálna 5 2 2 2 5 2 2 2" xfId="16881"/>
    <cellStyle name="Normálna 5 2 2 2 5 2 2 2 2" xfId="16882"/>
    <cellStyle name="Normálna 5 2 2 2 5 2 2 2 2 2" xfId="40638"/>
    <cellStyle name="Normálna 5 2 2 2 5 2 2 2 3" xfId="16883"/>
    <cellStyle name="Normálna 5 2 2 2 5 2 2 2 3 2" xfId="40639"/>
    <cellStyle name="Normálna 5 2 2 2 5 2 2 2 4" xfId="40637"/>
    <cellStyle name="Normálna 5 2 2 2 5 2 2 3" xfId="16884"/>
    <cellStyle name="Normálna 5 2 2 2 5 2 2 3 2" xfId="40640"/>
    <cellStyle name="Normálna 5 2 2 2 5 2 2 4" xfId="16885"/>
    <cellStyle name="Normálna 5 2 2 2 5 2 2 4 2" xfId="40641"/>
    <cellStyle name="Normálna 5 2 2 2 5 2 2 5" xfId="40636"/>
    <cellStyle name="Normálna 5 2 2 2 5 2 3" xfId="16886"/>
    <cellStyle name="Normálna 5 2 2 2 5 2 3 2" xfId="16887"/>
    <cellStyle name="Normálna 5 2 2 2 5 2 3 2 2" xfId="40643"/>
    <cellStyle name="Normálna 5 2 2 2 5 2 3 3" xfId="16888"/>
    <cellStyle name="Normálna 5 2 2 2 5 2 3 3 2" xfId="40644"/>
    <cellStyle name="Normálna 5 2 2 2 5 2 3 4" xfId="40642"/>
    <cellStyle name="Normálna 5 2 2 2 5 2 4" xfId="16889"/>
    <cellStyle name="Normálna 5 2 2 2 5 2 4 2" xfId="40645"/>
    <cellStyle name="Normálna 5 2 2 2 5 2 5" xfId="16890"/>
    <cellStyle name="Normálna 5 2 2 2 5 2 5 2" xfId="40646"/>
    <cellStyle name="Normálna 5 2 2 2 5 2 6" xfId="40635"/>
    <cellStyle name="Normálna 5 2 2 2 5 3" xfId="16891"/>
    <cellStyle name="Normálna 5 2 2 2 5 3 2" xfId="16892"/>
    <cellStyle name="Normálna 5 2 2 2 5 3 2 2" xfId="16893"/>
    <cellStyle name="Normálna 5 2 2 2 5 3 2 2 2" xfId="40649"/>
    <cellStyle name="Normálna 5 2 2 2 5 3 2 3" xfId="16894"/>
    <cellStyle name="Normálna 5 2 2 2 5 3 2 3 2" xfId="40650"/>
    <cellStyle name="Normálna 5 2 2 2 5 3 2 4" xfId="40648"/>
    <cellStyle name="Normálna 5 2 2 2 5 3 3" xfId="16895"/>
    <cellStyle name="Normálna 5 2 2 2 5 3 3 2" xfId="40651"/>
    <cellStyle name="Normálna 5 2 2 2 5 3 4" xfId="16896"/>
    <cellStyle name="Normálna 5 2 2 2 5 3 4 2" xfId="40652"/>
    <cellStyle name="Normálna 5 2 2 2 5 3 5" xfId="40647"/>
    <cellStyle name="Normálna 5 2 2 2 5 4" xfId="16897"/>
    <cellStyle name="Normálna 5 2 2 2 5 4 2" xfId="16898"/>
    <cellStyle name="Normálna 5 2 2 2 5 4 2 2" xfId="16899"/>
    <cellStyle name="Normálna 5 2 2 2 5 4 2 2 2" xfId="40655"/>
    <cellStyle name="Normálna 5 2 2 2 5 4 2 3" xfId="16900"/>
    <cellStyle name="Normálna 5 2 2 2 5 4 2 3 2" xfId="40656"/>
    <cellStyle name="Normálna 5 2 2 2 5 4 2 4" xfId="40654"/>
    <cellStyle name="Normálna 5 2 2 2 5 4 3" xfId="16901"/>
    <cellStyle name="Normálna 5 2 2 2 5 4 3 2" xfId="40657"/>
    <cellStyle name="Normálna 5 2 2 2 5 4 4" xfId="16902"/>
    <cellStyle name="Normálna 5 2 2 2 5 4 4 2" xfId="40658"/>
    <cellStyle name="Normálna 5 2 2 2 5 4 5" xfId="40653"/>
    <cellStyle name="Normálna 5 2 2 2 5 5" xfId="16903"/>
    <cellStyle name="Normálna 5 2 2 2 5 5 2" xfId="16904"/>
    <cellStyle name="Normálna 5 2 2 2 5 5 2 2" xfId="40660"/>
    <cellStyle name="Normálna 5 2 2 2 5 5 3" xfId="16905"/>
    <cellStyle name="Normálna 5 2 2 2 5 5 3 2" xfId="40661"/>
    <cellStyle name="Normálna 5 2 2 2 5 5 4" xfId="40659"/>
    <cellStyle name="Normálna 5 2 2 2 5 6" xfId="16906"/>
    <cellStyle name="Normálna 5 2 2 2 5 6 2" xfId="40662"/>
    <cellStyle name="Normálna 5 2 2 2 5 7" xfId="16907"/>
    <cellStyle name="Normálna 5 2 2 2 5 7 2" xfId="40663"/>
    <cellStyle name="Normálna 5 2 2 2 5 8" xfId="40634"/>
    <cellStyle name="Normálna 5 2 2 2 6" xfId="16908"/>
    <cellStyle name="Normálna 5 2 2 2 6 2" xfId="16909"/>
    <cellStyle name="Normálna 5 2 2 2 6 2 2" xfId="16910"/>
    <cellStyle name="Normálna 5 2 2 2 6 2 2 2" xfId="16911"/>
    <cellStyle name="Normálna 5 2 2 2 6 2 2 2 2" xfId="40667"/>
    <cellStyle name="Normálna 5 2 2 2 6 2 2 3" xfId="16912"/>
    <cellStyle name="Normálna 5 2 2 2 6 2 2 3 2" xfId="40668"/>
    <cellStyle name="Normálna 5 2 2 2 6 2 2 4" xfId="40666"/>
    <cellStyle name="Normálna 5 2 2 2 6 2 3" xfId="16913"/>
    <cellStyle name="Normálna 5 2 2 2 6 2 3 2" xfId="40669"/>
    <cellStyle name="Normálna 5 2 2 2 6 2 4" xfId="16914"/>
    <cellStyle name="Normálna 5 2 2 2 6 2 4 2" xfId="40670"/>
    <cellStyle name="Normálna 5 2 2 2 6 2 5" xfId="40665"/>
    <cellStyle name="Normálna 5 2 2 2 6 3" xfId="16915"/>
    <cellStyle name="Normálna 5 2 2 2 6 3 2" xfId="16916"/>
    <cellStyle name="Normálna 5 2 2 2 6 3 2 2" xfId="40672"/>
    <cellStyle name="Normálna 5 2 2 2 6 3 3" xfId="16917"/>
    <cellStyle name="Normálna 5 2 2 2 6 3 3 2" xfId="40673"/>
    <cellStyle name="Normálna 5 2 2 2 6 3 4" xfId="40671"/>
    <cellStyle name="Normálna 5 2 2 2 6 4" xfId="16918"/>
    <cellStyle name="Normálna 5 2 2 2 6 4 2" xfId="40674"/>
    <cellStyle name="Normálna 5 2 2 2 6 5" xfId="16919"/>
    <cellStyle name="Normálna 5 2 2 2 6 5 2" xfId="40675"/>
    <cellStyle name="Normálna 5 2 2 2 6 6" xfId="40664"/>
    <cellStyle name="Normálna 5 2 2 2 7" xfId="16920"/>
    <cellStyle name="Normálna 5 2 2 2 7 2" xfId="16921"/>
    <cellStyle name="Normálna 5 2 2 2 7 2 2" xfId="16922"/>
    <cellStyle name="Normálna 5 2 2 2 7 2 2 2" xfId="40678"/>
    <cellStyle name="Normálna 5 2 2 2 7 2 3" xfId="16923"/>
    <cellStyle name="Normálna 5 2 2 2 7 2 3 2" xfId="40679"/>
    <cellStyle name="Normálna 5 2 2 2 7 2 4" xfId="40677"/>
    <cellStyle name="Normálna 5 2 2 2 7 3" xfId="16924"/>
    <cellStyle name="Normálna 5 2 2 2 7 3 2" xfId="40680"/>
    <cellStyle name="Normálna 5 2 2 2 7 4" xfId="16925"/>
    <cellStyle name="Normálna 5 2 2 2 7 4 2" xfId="40681"/>
    <cellStyle name="Normálna 5 2 2 2 7 5" xfId="40676"/>
    <cellStyle name="Normálna 5 2 2 2 8" xfId="16926"/>
    <cellStyle name="Normálna 5 2 2 2 8 2" xfId="16927"/>
    <cellStyle name="Normálna 5 2 2 2 8 2 2" xfId="16928"/>
    <cellStyle name="Normálna 5 2 2 2 8 2 2 2" xfId="40684"/>
    <cellStyle name="Normálna 5 2 2 2 8 2 3" xfId="16929"/>
    <cellStyle name="Normálna 5 2 2 2 8 2 3 2" xfId="40685"/>
    <cellStyle name="Normálna 5 2 2 2 8 2 4" xfId="40683"/>
    <cellStyle name="Normálna 5 2 2 2 8 3" xfId="16930"/>
    <cellStyle name="Normálna 5 2 2 2 8 3 2" xfId="40686"/>
    <cellStyle name="Normálna 5 2 2 2 8 4" xfId="16931"/>
    <cellStyle name="Normálna 5 2 2 2 8 4 2" xfId="40687"/>
    <cellStyle name="Normálna 5 2 2 2 8 5" xfId="40682"/>
    <cellStyle name="Normálna 5 2 2 2 9" xfId="16932"/>
    <cellStyle name="Normálna 5 2 2 2 9 2" xfId="16933"/>
    <cellStyle name="Normálna 5 2 2 2 9 2 2" xfId="40689"/>
    <cellStyle name="Normálna 5 2 2 2 9 3" xfId="16934"/>
    <cellStyle name="Normálna 5 2 2 2 9 3 2" xfId="40690"/>
    <cellStyle name="Normálna 5 2 2 2 9 4" xfId="40688"/>
    <cellStyle name="Normálna 5 2 2 3" xfId="16935"/>
    <cellStyle name="Normálna 5 2 2 3 10" xfId="16936"/>
    <cellStyle name="Normálna 5 2 2 3 10 2" xfId="40692"/>
    <cellStyle name="Normálna 5 2 2 3 11" xfId="40691"/>
    <cellStyle name="Normálna 5 2 2 3 2" xfId="16937"/>
    <cellStyle name="Normálna 5 2 2 3 2 10" xfId="40693"/>
    <cellStyle name="Normálna 5 2 2 3 2 2" xfId="16938"/>
    <cellStyle name="Normálna 5 2 2 3 2 2 2" xfId="16939"/>
    <cellStyle name="Normálna 5 2 2 3 2 2 2 2" xfId="16940"/>
    <cellStyle name="Normálna 5 2 2 3 2 2 2 2 2" xfId="16941"/>
    <cellStyle name="Normálna 5 2 2 3 2 2 2 2 2 2" xfId="16942"/>
    <cellStyle name="Normálna 5 2 2 3 2 2 2 2 2 2 2" xfId="16943"/>
    <cellStyle name="Normálna 5 2 2 3 2 2 2 2 2 2 2 2" xfId="40699"/>
    <cellStyle name="Normálna 5 2 2 3 2 2 2 2 2 2 3" xfId="16944"/>
    <cellStyle name="Normálna 5 2 2 3 2 2 2 2 2 2 3 2" xfId="40700"/>
    <cellStyle name="Normálna 5 2 2 3 2 2 2 2 2 2 4" xfId="40698"/>
    <cellStyle name="Normálna 5 2 2 3 2 2 2 2 2 3" xfId="16945"/>
    <cellStyle name="Normálna 5 2 2 3 2 2 2 2 2 3 2" xfId="40701"/>
    <cellStyle name="Normálna 5 2 2 3 2 2 2 2 2 4" xfId="16946"/>
    <cellStyle name="Normálna 5 2 2 3 2 2 2 2 2 4 2" xfId="40702"/>
    <cellStyle name="Normálna 5 2 2 3 2 2 2 2 2 5" xfId="40697"/>
    <cellStyle name="Normálna 5 2 2 3 2 2 2 2 3" xfId="16947"/>
    <cellStyle name="Normálna 5 2 2 3 2 2 2 2 3 2" xfId="16948"/>
    <cellStyle name="Normálna 5 2 2 3 2 2 2 2 3 2 2" xfId="40704"/>
    <cellStyle name="Normálna 5 2 2 3 2 2 2 2 3 3" xfId="16949"/>
    <cellStyle name="Normálna 5 2 2 3 2 2 2 2 3 3 2" xfId="40705"/>
    <cellStyle name="Normálna 5 2 2 3 2 2 2 2 3 4" xfId="40703"/>
    <cellStyle name="Normálna 5 2 2 3 2 2 2 2 4" xfId="16950"/>
    <cellStyle name="Normálna 5 2 2 3 2 2 2 2 4 2" xfId="40706"/>
    <cellStyle name="Normálna 5 2 2 3 2 2 2 2 5" xfId="16951"/>
    <cellStyle name="Normálna 5 2 2 3 2 2 2 2 5 2" xfId="40707"/>
    <cellStyle name="Normálna 5 2 2 3 2 2 2 2 6" xfId="40696"/>
    <cellStyle name="Normálna 5 2 2 3 2 2 2 3" xfId="16952"/>
    <cellStyle name="Normálna 5 2 2 3 2 2 2 3 2" xfId="16953"/>
    <cellStyle name="Normálna 5 2 2 3 2 2 2 3 2 2" xfId="16954"/>
    <cellStyle name="Normálna 5 2 2 3 2 2 2 3 2 2 2" xfId="40710"/>
    <cellStyle name="Normálna 5 2 2 3 2 2 2 3 2 3" xfId="16955"/>
    <cellStyle name="Normálna 5 2 2 3 2 2 2 3 2 3 2" xfId="40711"/>
    <cellStyle name="Normálna 5 2 2 3 2 2 2 3 2 4" xfId="40709"/>
    <cellStyle name="Normálna 5 2 2 3 2 2 2 3 3" xfId="16956"/>
    <cellStyle name="Normálna 5 2 2 3 2 2 2 3 3 2" xfId="40712"/>
    <cellStyle name="Normálna 5 2 2 3 2 2 2 3 4" xfId="16957"/>
    <cellStyle name="Normálna 5 2 2 3 2 2 2 3 4 2" xfId="40713"/>
    <cellStyle name="Normálna 5 2 2 3 2 2 2 3 5" xfId="40708"/>
    <cellStyle name="Normálna 5 2 2 3 2 2 2 4" xfId="16958"/>
    <cellStyle name="Normálna 5 2 2 3 2 2 2 4 2" xfId="16959"/>
    <cellStyle name="Normálna 5 2 2 3 2 2 2 4 2 2" xfId="16960"/>
    <cellStyle name="Normálna 5 2 2 3 2 2 2 4 2 2 2" xfId="40716"/>
    <cellStyle name="Normálna 5 2 2 3 2 2 2 4 2 3" xfId="16961"/>
    <cellStyle name="Normálna 5 2 2 3 2 2 2 4 2 3 2" xfId="40717"/>
    <cellStyle name="Normálna 5 2 2 3 2 2 2 4 2 4" xfId="40715"/>
    <cellStyle name="Normálna 5 2 2 3 2 2 2 4 3" xfId="16962"/>
    <cellStyle name="Normálna 5 2 2 3 2 2 2 4 3 2" xfId="40718"/>
    <cellStyle name="Normálna 5 2 2 3 2 2 2 4 4" xfId="16963"/>
    <cellStyle name="Normálna 5 2 2 3 2 2 2 4 4 2" xfId="40719"/>
    <cellStyle name="Normálna 5 2 2 3 2 2 2 4 5" xfId="40714"/>
    <cellStyle name="Normálna 5 2 2 3 2 2 2 5" xfId="16964"/>
    <cellStyle name="Normálna 5 2 2 3 2 2 2 5 2" xfId="16965"/>
    <cellStyle name="Normálna 5 2 2 3 2 2 2 5 2 2" xfId="40721"/>
    <cellStyle name="Normálna 5 2 2 3 2 2 2 5 3" xfId="16966"/>
    <cellStyle name="Normálna 5 2 2 3 2 2 2 5 3 2" xfId="40722"/>
    <cellStyle name="Normálna 5 2 2 3 2 2 2 5 4" xfId="40720"/>
    <cellStyle name="Normálna 5 2 2 3 2 2 2 6" xfId="16967"/>
    <cellStyle name="Normálna 5 2 2 3 2 2 2 6 2" xfId="40723"/>
    <cellStyle name="Normálna 5 2 2 3 2 2 2 7" xfId="16968"/>
    <cellStyle name="Normálna 5 2 2 3 2 2 2 7 2" xfId="40724"/>
    <cellStyle name="Normálna 5 2 2 3 2 2 2 8" xfId="40695"/>
    <cellStyle name="Normálna 5 2 2 3 2 2 3" xfId="16969"/>
    <cellStyle name="Normálna 5 2 2 3 2 2 3 2" xfId="16970"/>
    <cellStyle name="Normálna 5 2 2 3 2 2 3 2 2" xfId="16971"/>
    <cellStyle name="Normálna 5 2 2 3 2 2 3 2 2 2" xfId="16972"/>
    <cellStyle name="Normálna 5 2 2 3 2 2 3 2 2 2 2" xfId="40728"/>
    <cellStyle name="Normálna 5 2 2 3 2 2 3 2 2 3" xfId="16973"/>
    <cellStyle name="Normálna 5 2 2 3 2 2 3 2 2 3 2" xfId="40729"/>
    <cellStyle name="Normálna 5 2 2 3 2 2 3 2 2 4" xfId="40727"/>
    <cellStyle name="Normálna 5 2 2 3 2 2 3 2 3" xfId="16974"/>
    <cellStyle name="Normálna 5 2 2 3 2 2 3 2 3 2" xfId="40730"/>
    <cellStyle name="Normálna 5 2 2 3 2 2 3 2 4" xfId="16975"/>
    <cellStyle name="Normálna 5 2 2 3 2 2 3 2 4 2" xfId="40731"/>
    <cellStyle name="Normálna 5 2 2 3 2 2 3 2 5" xfId="40726"/>
    <cellStyle name="Normálna 5 2 2 3 2 2 3 3" xfId="16976"/>
    <cellStyle name="Normálna 5 2 2 3 2 2 3 3 2" xfId="16977"/>
    <cellStyle name="Normálna 5 2 2 3 2 2 3 3 2 2" xfId="40733"/>
    <cellStyle name="Normálna 5 2 2 3 2 2 3 3 3" xfId="16978"/>
    <cellStyle name="Normálna 5 2 2 3 2 2 3 3 3 2" xfId="40734"/>
    <cellStyle name="Normálna 5 2 2 3 2 2 3 3 4" xfId="40732"/>
    <cellStyle name="Normálna 5 2 2 3 2 2 3 4" xfId="16979"/>
    <cellStyle name="Normálna 5 2 2 3 2 2 3 4 2" xfId="40735"/>
    <cellStyle name="Normálna 5 2 2 3 2 2 3 5" xfId="16980"/>
    <cellStyle name="Normálna 5 2 2 3 2 2 3 5 2" xfId="40736"/>
    <cellStyle name="Normálna 5 2 2 3 2 2 3 6" xfId="40725"/>
    <cellStyle name="Normálna 5 2 2 3 2 2 4" xfId="16981"/>
    <cellStyle name="Normálna 5 2 2 3 2 2 4 2" xfId="16982"/>
    <cellStyle name="Normálna 5 2 2 3 2 2 4 2 2" xfId="16983"/>
    <cellStyle name="Normálna 5 2 2 3 2 2 4 2 2 2" xfId="40739"/>
    <cellStyle name="Normálna 5 2 2 3 2 2 4 2 3" xfId="16984"/>
    <cellStyle name="Normálna 5 2 2 3 2 2 4 2 3 2" xfId="40740"/>
    <cellStyle name="Normálna 5 2 2 3 2 2 4 2 4" xfId="40738"/>
    <cellStyle name="Normálna 5 2 2 3 2 2 4 3" xfId="16985"/>
    <cellStyle name="Normálna 5 2 2 3 2 2 4 3 2" xfId="40741"/>
    <cellStyle name="Normálna 5 2 2 3 2 2 4 4" xfId="16986"/>
    <cellStyle name="Normálna 5 2 2 3 2 2 4 4 2" xfId="40742"/>
    <cellStyle name="Normálna 5 2 2 3 2 2 4 5" xfId="40737"/>
    <cellStyle name="Normálna 5 2 2 3 2 2 5" xfId="16987"/>
    <cellStyle name="Normálna 5 2 2 3 2 2 5 2" xfId="16988"/>
    <cellStyle name="Normálna 5 2 2 3 2 2 5 2 2" xfId="16989"/>
    <cellStyle name="Normálna 5 2 2 3 2 2 5 2 2 2" xfId="40745"/>
    <cellStyle name="Normálna 5 2 2 3 2 2 5 2 3" xfId="16990"/>
    <cellStyle name="Normálna 5 2 2 3 2 2 5 2 3 2" xfId="40746"/>
    <cellStyle name="Normálna 5 2 2 3 2 2 5 2 4" xfId="40744"/>
    <cellStyle name="Normálna 5 2 2 3 2 2 5 3" xfId="16991"/>
    <cellStyle name="Normálna 5 2 2 3 2 2 5 3 2" xfId="40747"/>
    <cellStyle name="Normálna 5 2 2 3 2 2 5 4" xfId="16992"/>
    <cellStyle name="Normálna 5 2 2 3 2 2 5 4 2" xfId="40748"/>
    <cellStyle name="Normálna 5 2 2 3 2 2 5 5" xfId="40743"/>
    <cellStyle name="Normálna 5 2 2 3 2 2 6" xfId="16993"/>
    <cellStyle name="Normálna 5 2 2 3 2 2 6 2" xfId="16994"/>
    <cellStyle name="Normálna 5 2 2 3 2 2 6 2 2" xfId="40750"/>
    <cellStyle name="Normálna 5 2 2 3 2 2 6 3" xfId="16995"/>
    <cellStyle name="Normálna 5 2 2 3 2 2 6 3 2" xfId="40751"/>
    <cellStyle name="Normálna 5 2 2 3 2 2 6 4" xfId="40749"/>
    <cellStyle name="Normálna 5 2 2 3 2 2 7" xfId="16996"/>
    <cellStyle name="Normálna 5 2 2 3 2 2 7 2" xfId="40752"/>
    <cellStyle name="Normálna 5 2 2 3 2 2 8" xfId="16997"/>
    <cellStyle name="Normálna 5 2 2 3 2 2 8 2" xfId="40753"/>
    <cellStyle name="Normálna 5 2 2 3 2 2 9" xfId="40694"/>
    <cellStyle name="Normálna 5 2 2 3 2 3" xfId="16998"/>
    <cellStyle name="Normálna 5 2 2 3 2 3 2" xfId="16999"/>
    <cellStyle name="Normálna 5 2 2 3 2 3 2 2" xfId="17000"/>
    <cellStyle name="Normálna 5 2 2 3 2 3 2 2 2" xfId="17001"/>
    <cellStyle name="Normálna 5 2 2 3 2 3 2 2 2 2" xfId="17002"/>
    <cellStyle name="Normálna 5 2 2 3 2 3 2 2 2 2 2" xfId="40758"/>
    <cellStyle name="Normálna 5 2 2 3 2 3 2 2 2 3" xfId="17003"/>
    <cellStyle name="Normálna 5 2 2 3 2 3 2 2 2 3 2" xfId="40759"/>
    <cellStyle name="Normálna 5 2 2 3 2 3 2 2 2 4" xfId="40757"/>
    <cellStyle name="Normálna 5 2 2 3 2 3 2 2 3" xfId="17004"/>
    <cellStyle name="Normálna 5 2 2 3 2 3 2 2 3 2" xfId="40760"/>
    <cellStyle name="Normálna 5 2 2 3 2 3 2 2 4" xfId="17005"/>
    <cellStyle name="Normálna 5 2 2 3 2 3 2 2 4 2" xfId="40761"/>
    <cellStyle name="Normálna 5 2 2 3 2 3 2 2 5" xfId="40756"/>
    <cellStyle name="Normálna 5 2 2 3 2 3 2 3" xfId="17006"/>
    <cellStyle name="Normálna 5 2 2 3 2 3 2 3 2" xfId="17007"/>
    <cellStyle name="Normálna 5 2 2 3 2 3 2 3 2 2" xfId="40763"/>
    <cellStyle name="Normálna 5 2 2 3 2 3 2 3 3" xfId="17008"/>
    <cellStyle name="Normálna 5 2 2 3 2 3 2 3 3 2" xfId="40764"/>
    <cellStyle name="Normálna 5 2 2 3 2 3 2 3 4" xfId="40762"/>
    <cellStyle name="Normálna 5 2 2 3 2 3 2 4" xfId="17009"/>
    <cellStyle name="Normálna 5 2 2 3 2 3 2 4 2" xfId="40765"/>
    <cellStyle name="Normálna 5 2 2 3 2 3 2 5" xfId="17010"/>
    <cellStyle name="Normálna 5 2 2 3 2 3 2 5 2" xfId="40766"/>
    <cellStyle name="Normálna 5 2 2 3 2 3 2 6" xfId="40755"/>
    <cellStyle name="Normálna 5 2 2 3 2 3 3" xfId="17011"/>
    <cellStyle name="Normálna 5 2 2 3 2 3 3 2" xfId="17012"/>
    <cellStyle name="Normálna 5 2 2 3 2 3 3 2 2" xfId="17013"/>
    <cellStyle name="Normálna 5 2 2 3 2 3 3 2 2 2" xfId="40769"/>
    <cellStyle name="Normálna 5 2 2 3 2 3 3 2 3" xfId="17014"/>
    <cellStyle name="Normálna 5 2 2 3 2 3 3 2 3 2" xfId="40770"/>
    <cellStyle name="Normálna 5 2 2 3 2 3 3 2 4" xfId="40768"/>
    <cellStyle name="Normálna 5 2 2 3 2 3 3 3" xfId="17015"/>
    <cellStyle name="Normálna 5 2 2 3 2 3 3 3 2" xfId="40771"/>
    <cellStyle name="Normálna 5 2 2 3 2 3 3 4" xfId="17016"/>
    <cellStyle name="Normálna 5 2 2 3 2 3 3 4 2" xfId="40772"/>
    <cellStyle name="Normálna 5 2 2 3 2 3 3 5" xfId="40767"/>
    <cellStyle name="Normálna 5 2 2 3 2 3 4" xfId="17017"/>
    <cellStyle name="Normálna 5 2 2 3 2 3 4 2" xfId="17018"/>
    <cellStyle name="Normálna 5 2 2 3 2 3 4 2 2" xfId="17019"/>
    <cellStyle name="Normálna 5 2 2 3 2 3 4 2 2 2" xfId="40775"/>
    <cellStyle name="Normálna 5 2 2 3 2 3 4 2 3" xfId="17020"/>
    <cellStyle name="Normálna 5 2 2 3 2 3 4 2 3 2" xfId="40776"/>
    <cellStyle name="Normálna 5 2 2 3 2 3 4 2 4" xfId="40774"/>
    <cellStyle name="Normálna 5 2 2 3 2 3 4 3" xfId="17021"/>
    <cellStyle name="Normálna 5 2 2 3 2 3 4 3 2" xfId="40777"/>
    <cellStyle name="Normálna 5 2 2 3 2 3 4 4" xfId="17022"/>
    <cellStyle name="Normálna 5 2 2 3 2 3 4 4 2" xfId="40778"/>
    <cellStyle name="Normálna 5 2 2 3 2 3 4 5" xfId="40773"/>
    <cellStyle name="Normálna 5 2 2 3 2 3 5" xfId="17023"/>
    <cellStyle name="Normálna 5 2 2 3 2 3 5 2" xfId="17024"/>
    <cellStyle name="Normálna 5 2 2 3 2 3 5 2 2" xfId="40780"/>
    <cellStyle name="Normálna 5 2 2 3 2 3 5 3" xfId="17025"/>
    <cellStyle name="Normálna 5 2 2 3 2 3 5 3 2" xfId="40781"/>
    <cellStyle name="Normálna 5 2 2 3 2 3 5 4" xfId="40779"/>
    <cellStyle name="Normálna 5 2 2 3 2 3 6" xfId="17026"/>
    <cellStyle name="Normálna 5 2 2 3 2 3 6 2" xfId="40782"/>
    <cellStyle name="Normálna 5 2 2 3 2 3 7" xfId="17027"/>
    <cellStyle name="Normálna 5 2 2 3 2 3 7 2" xfId="40783"/>
    <cellStyle name="Normálna 5 2 2 3 2 3 8" xfId="40754"/>
    <cellStyle name="Normálna 5 2 2 3 2 4" xfId="17028"/>
    <cellStyle name="Normálna 5 2 2 3 2 4 2" xfId="17029"/>
    <cellStyle name="Normálna 5 2 2 3 2 4 2 2" xfId="17030"/>
    <cellStyle name="Normálna 5 2 2 3 2 4 2 2 2" xfId="17031"/>
    <cellStyle name="Normálna 5 2 2 3 2 4 2 2 2 2" xfId="40787"/>
    <cellStyle name="Normálna 5 2 2 3 2 4 2 2 3" xfId="17032"/>
    <cellStyle name="Normálna 5 2 2 3 2 4 2 2 3 2" xfId="40788"/>
    <cellStyle name="Normálna 5 2 2 3 2 4 2 2 4" xfId="40786"/>
    <cellStyle name="Normálna 5 2 2 3 2 4 2 3" xfId="17033"/>
    <cellStyle name="Normálna 5 2 2 3 2 4 2 3 2" xfId="40789"/>
    <cellStyle name="Normálna 5 2 2 3 2 4 2 4" xfId="17034"/>
    <cellStyle name="Normálna 5 2 2 3 2 4 2 4 2" xfId="40790"/>
    <cellStyle name="Normálna 5 2 2 3 2 4 2 5" xfId="40785"/>
    <cellStyle name="Normálna 5 2 2 3 2 4 3" xfId="17035"/>
    <cellStyle name="Normálna 5 2 2 3 2 4 3 2" xfId="17036"/>
    <cellStyle name="Normálna 5 2 2 3 2 4 3 2 2" xfId="40792"/>
    <cellStyle name="Normálna 5 2 2 3 2 4 3 3" xfId="17037"/>
    <cellStyle name="Normálna 5 2 2 3 2 4 3 3 2" xfId="40793"/>
    <cellStyle name="Normálna 5 2 2 3 2 4 3 4" xfId="40791"/>
    <cellStyle name="Normálna 5 2 2 3 2 4 4" xfId="17038"/>
    <cellStyle name="Normálna 5 2 2 3 2 4 4 2" xfId="40794"/>
    <cellStyle name="Normálna 5 2 2 3 2 4 5" xfId="17039"/>
    <cellStyle name="Normálna 5 2 2 3 2 4 5 2" xfId="40795"/>
    <cellStyle name="Normálna 5 2 2 3 2 4 6" xfId="40784"/>
    <cellStyle name="Normálna 5 2 2 3 2 5" xfId="17040"/>
    <cellStyle name="Normálna 5 2 2 3 2 5 2" xfId="17041"/>
    <cellStyle name="Normálna 5 2 2 3 2 5 2 2" xfId="17042"/>
    <cellStyle name="Normálna 5 2 2 3 2 5 2 2 2" xfId="40798"/>
    <cellStyle name="Normálna 5 2 2 3 2 5 2 3" xfId="17043"/>
    <cellStyle name="Normálna 5 2 2 3 2 5 2 3 2" xfId="40799"/>
    <cellStyle name="Normálna 5 2 2 3 2 5 2 4" xfId="40797"/>
    <cellStyle name="Normálna 5 2 2 3 2 5 3" xfId="17044"/>
    <cellStyle name="Normálna 5 2 2 3 2 5 3 2" xfId="40800"/>
    <cellStyle name="Normálna 5 2 2 3 2 5 4" xfId="17045"/>
    <cellStyle name="Normálna 5 2 2 3 2 5 4 2" xfId="40801"/>
    <cellStyle name="Normálna 5 2 2 3 2 5 5" xfId="40796"/>
    <cellStyle name="Normálna 5 2 2 3 2 6" xfId="17046"/>
    <cellStyle name="Normálna 5 2 2 3 2 6 2" xfId="17047"/>
    <cellStyle name="Normálna 5 2 2 3 2 6 2 2" xfId="17048"/>
    <cellStyle name="Normálna 5 2 2 3 2 6 2 2 2" xfId="40804"/>
    <cellStyle name="Normálna 5 2 2 3 2 6 2 3" xfId="17049"/>
    <cellStyle name="Normálna 5 2 2 3 2 6 2 3 2" xfId="40805"/>
    <cellStyle name="Normálna 5 2 2 3 2 6 2 4" xfId="40803"/>
    <cellStyle name="Normálna 5 2 2 3 2 6 3" xfId="17050"/>
    <cellStyle name="Normálna 5 2 2 3 2 6 3 2" xfId="40806"/>
    <cellStyle name="Normálna 5 2 2 3 2 6 4" xfId="17051"/>
    <cellStyle name="Normálna 5 2 2 3 2 6 4 2" xfId="40807"/>
    <cellStyle name="Normálna 5 2 2 3 2 6 5" xfId="40802"/>
    <cellStyle name="Normálna 5 2 2 3 2 7" xfId="17052"/>
    <cellStyle name="Normálna 5 2 2 3 2 7 2" xfId="17053"/>
    <cellStyle name="Normálna 5 2 2 3 2 7 2 2" xfId="40809"/>
    <cellStyle name="Normálna 5 2 2 3 2 7 3" xfId="17054"/>
    <cellStyle name="Normálna 5 2 2 3 2 7 3 2" xfId="40810"/>
    <cellStyle name="Normálna 5 2 2 3 2 7 4" xfId="40808"/>
    <cellStyle name="Normálna 5 2 2 3 2 8" xfId="17055"/>
    <cellStyle name="Normálna 5 2 2 3 2 8 2" xfId="40811"/>
    <cellStyle name="Normálna 5 2 2 3 2 9" xfId="17056"/>
    <cellStyle name="Normálna 5 2 2 3 2 9 2" xfId="40812"/>
    <cellStyle name="Normálna 5 2 2 3 3" xfId="17057"/>
    <cellStyle name="Normálna 5 2 2 3 3 2" xfId="17058"/>
    <cellStyle name="Normálna 5 2 2 3 3 2 2" xfId="17059"/>
    <cellStyle name="Normálna 5 2 2 3 3 2 2 2" xfId="17060"/>
    <cellStyle name="Normálna 5 2 2 3 3 2 2 2 2" xfId="17061"/>
    <cellStyle name="Normálna 5 2 2 3 3 2 2 2 2 2" xfId="17062"/>
    <cellStyle name="Normálna 5 2 2 3 3 2 2 2 2 2 2" xfId="40818"/>
    <cellStyle name="Normálna 5 2 2 3 3 2 2 2 2 3" xfId="17063"/>
    <cellStyle name="Normálna 5 2 2 3 3 2 2 2 2 3 2" xfId="40819"/>
    <cellStyle name="Normálna 5 2 2 3 3 2 2 2 2 4" xfId="40817"/>
    <cellStyle name="Normálna 5 2 2 3 3 2 2 2 3" xfId="17064"/>
    <cellStyle name="Normálna 5 2 2 3 3 2 2 2 3 2" xfId="40820"/>
    <cellStyle name="Normálna 5 2 2 3 3 2 2 2 4" xfId="17065"/>
    <cellStyle name="Normálna 5 2 2 3 3 2 2 2 4 2" xfId="40821"/>
    <cellStyle name="Normálna 5 2 2 3 3 2 2 2 5" xfId="40816"/>
    <cellStyle name="Normálna 5 2 2 3 3 2 2 3" xfId="17066"/>
    <cellStyle name="Normálna 5 2 2 3 3 2 2 3 2" xfId="17067"/>
    <cellStyle name="Normálna 5 2 2 3 3 2 2 3 2 2" xfId="40823"/>
    <cellStyle name="Normálna 5 2 2 3 3 2 2 3 3" xfId="17068"/>
    <cellStyle name="Normálna 5 2 2 3 3 2 2 3 3 2" xfId="40824"/>
    <cellStyle name="Normálna 5 2 2 3 3 2 2 3 4" xfId="40822"/>
    <cellStyle name="Normálna 5 2 2 3 3 2 2 4" xfId="17069"/>
    <cellStyle name="Normálna 5 2 2 3 3 2 2 4 2" xfId="40825"/>
    <cellStyle name="Normálna 5 2 2 3 3 2 2 5" xfId="17070"/>
    <cellStyle name="Normálna 5 2 2 3 3 2 2 5 2" xfId="40826"/>
    <cellStyle name="Normálna 5 2 2 3 3 2 2 6" xfId="40815"/>
    <cellStyle name="Normálna 5 2 2 3 3 2 3" xfId="17071"/>
    <cellStyle name="Normálna 5 2 2 3 3 2 3 2" xfId="17072"/>
    <cellStyle name="Normálna 5 2 2 3 3 2 3 2 2" xfId="17073"/>
    <cellStyle name="Normálna 5 2 2 3 3 2 3 2 2 2" xfId="40829"/>
    <cellStyle name="Normálna 5 2 2 3 3 2 3 2 3" xfId="17074"/>
    <cellStyle name="Normálna 5 2 2 3 3 2 3 2 3 2" xfId="40830"/>
    <cellStyle name="Normálna 5 2 2 3 3 2 3 2 4" xfId="40828"/>
    <cellStyle name="Normálna 5 2 2 3 3 2 3 3" xfId="17075"/>
    <cellStyle name="Normálna 5 2 2 3 3 2 3 3 2" xfId="40831"/>
    <cellStyle name="Normálna 5 2 2 3 3 2 3 4" xfId="17076"/>
    <cellStyle name="Normálna 5 2 2 3 3 2 3 4 2" xfId="40832"/>
    <cellStyle name="Normálna 5 2 2 3 3 2 3 5" xfId="40827"/>
    <cellStyle name="Normálna 5 2 2 3 3 2 4" xfId="17077"/>
    <cellStyle name="Normálna 5 2 2 3 3 2 4 2" xfId="17078"/>
    <cellStyle name="Normálna 5 2 2 3 3 2 4 2 2" xfId="17079"/>
    <cellStyle name="Normálna 5 2 2 3 3 2 4 2 2 2" xfId="40835"/>
    <cellStyle name="Normálna 5 2 2 3 3 2 4 2 3" xfId="17080"/>
    <cellStyle name="Normálna 5 2 2 3 3 2 4 2 3 2" xfId="40836"/>
    <cellStyle name="Normálna 5 2 2 3 3 2 4 2 4" xfId="40834"/>
    <cellStyle name="Normálna 5 2 2 3 3 2 4 3" xfId="17081"/>
    <cellStyle name="Normálna 5 2 2 3 3 2 4 3 2" xfId="40837"/>
    <cellStyle name="Normálna 5 2 2 3 3 2 4 4" xfId="17082"/>
    <cellStyle name="Normálna 5 2 2 3 3 2 4 4 2" xfId="40838"/>
    <cellStyle name="Normálna 5 2 2 3 3 2 4 5" xfId="40833"/>
    <cellStyle name="Normálna 5 2 2 3 3 2 5" xfId="17083"/>
    <cellStyle name="Normálna 5 2 2 3 3 2 5 2" xfId="17084"/>
    <cellStyle name="Normálna 5 2 2 3 3 2 5 2 2" xfId="40840"/>
    <cellStyle name="Normálna 5 2 2 3 3 2 5 3" xfId="17085"/>
    <cellStyle name="Normálna 5 2 2 3 3 2 5 3 2" xfId="40841"/>
    <cellStyle name="Normálna 5 2 2 3 3 2 5 4" xfId="40839"/>
    <cellStyle name="Normálna 5 2 2 3 3 2 6" xfId="17086"/>
    <cellStyle name="Normálna 5 2 2 3 3 2 6 2" xfId="40842"/>
    <cellStyle name="Normálna 5 2 2 3 3 2 7" xfId="17087"/>
    <cellStyle name="Normálna 5 2 2 3 3 2 7 2" xfId="40843"/>
    <cellStyle name="Normálna 5 2 2 3 3 2 8" xfId="40814"/>
    <cellStyle name="Normálna 5 2 2 3 3 3" xfId="17088"/>
    <cellStyle name="Normálna 5 2 2 3 3 3 2" xfId="17089"/>
    <cellStyle name="Normálna 5 2 2 3 3 3 2 2" xfId="17090"/>
    <cellStyle name="Normálna 5 2 2 3 3 3 2 2 2" xfId="17091"/>
    <cellStyle name="Normálna 5 2 2 3 3 3 2 2 2 2" xfId="40847"/>
    <cellStyle name="Normálna 5 2 2 3 3 3 2 2 3" xfId="17092"/>
    <cellStyle name="Normálna 5 2 2 3 3 3 2 2 3 2" xfId="40848"/>
    <cellStyle name="Normálna 5 2 2 3 3 3 2 2 4" xfId="40846"/>
    <cellStyle name="Normálna 5 2 2 3 3 3 2 3" xfId="17093"/>
    <cellStyle name="Normálna 5 2 2 3 3 3 2 3 2" xfId="40849"/>
    <cellStyle name="Normálna 5 2 2 3 3 3 2 4" xfId="17094"/>
    <cellStyle name="Normálna 5 2 2 3 3 3 2 4 2" xfId="40850"/>
    <cellStyle name="Normálna 5 2 2 3 3 3 2 5" xfId="40845"/>
    <cellStyle name="Normálna 5 2 2 3 3 3 3" xfId="17095"/>
    <cellStyle name="Normálna 5 2 2 3 3 3 3 2" xfId="17096"/>
    <cellStyle name="Normálna 5 2 2 3 3 3 3 2 2" xfId="40852"/>
    <cellStyle name="Normálna 5 2 2 3 3 3 3 3" xfId="17097"/>
    <cellStyle name="Normálna 5 2 2 3 3 3 3 3 2" xfId="40853"/>
    <cellStyle name="Normálna 5 2 2 3 3 3 3 4" xfId="40851"/>
    <cellStyle name="Normálna 5 2 2 3 3 3 4" xfId="17098"/>
    <cellStyle name="Normálna 5 2 2 3 3 3 4 2" xfId="40854"/>
    <cellStyle name="Normálna 5 2 2 3 3 3 5" xfId="17099"/>
    <cellStyle name="Normálna 5 2 2 3 3 3 5 2" xfId="40855"/>
    <cellStyle name="Normálna 5 2 2 3 3 3 6" xfId="40844"/>
    <cellStyle name="Normálna 5 2 2 3 3 4" xfId="17100"/>
    <cellStyle name="Normálna 5 2 2 3 3 4 2" xfId="17101"/>
    <cellStyle name="Normálna 5 2 2 3 3 4 2 2" xfId="17102"/>
    <cellStyle name="Normálna 5 2 2 3 3 4 2 2 2" xfId="40858"/>
    <cellStyle name="Normálna 5 2 2 3 3 4 2 3" xfId="17103"/>
    <cellStyle name="Normálna 5 2 2 3 3 4 2 3 2" xfId="40859"/>
    <cellStyle name="Normálna 5 2 2 3 3 4 2 4" xfId="40857"/>
    <cellStyle name="Normálna 5 2 2 3 3 4 3" xfId="17104"/>
    <cellStyle name="Normálna 5 2 2 3 3 4 3 2" xfId="40860"/>
    <cellStyle name="Normálna 5 2 2 3 3 4 4" xfId="17105"/>
    <cellStyle name="Normálna 5 2 2 3 3 4 4 2" xfId="40861"/>
    <cellStyle name="Normálna 5 2 2 3 3 4 5" xfId="40856"/>
    <cellStyle name="Normálna 5 2 2 3 3 5" xfId="17106"/>
    <cellStyle name="Normálna 5 2 2 3 3 5 2" xfId="17107"/>
    <cellStyle name="Normálna 5 2 2 3 3 5 2 2" xfId="17108"/>
    <cellStyle name="Normálna 5 2 2 3 3 5 2 2 2" xfId="40864"/>
    <cellStyle name="Normálna 5 2 2 3 3 5 2 3" xfId="17109"/>
    <cellStyle name="Normálna 5 2 2 3 3 5 2 3 2" xfId="40865"/>
    <cellStyle name="Normálna 5 2 2 3 3 5 2 4" xfId="40863"/>
    <cellStyle name="Normálna 5 2 2 3 3 5 3" xfId="17110"/>
    <cellStyle name="Normálna 5 2 2 3 3 5 3 2" xfId="40866"/>
    <cellStyle name="Normálna 5 2 2 3 3 5 4" xfId="17111"/>
    <cellStyle name="Normálna 5 2 2 3 3 5 4 2" xfId="40867"/>
    <cellStyle name="Normálna 5 2 2 3 3 5 5" xfId="40862"/>
    <cellStyle name="Normálna 5 2 2 3 3 6" xfId="17112"/>
    <cellStyle name="Normálna 5 2 2 3 3 6 2" xfId="17113"/>
    <cellStyle name="Normálna 5 2 2 3 3 6 2 2" xfId="40869"/>
    <cellStyle name="Normálna 5 2 2 3 3 6 3" xfId="17114"/>
    <cellStyle name="Normálna 5 2 2 3 3 6 3 2" xfId="40870"/>
    <cellStyle name="Normálna 5 2 2 3 3 6 4" xfId="40868"/>
    <cellStyle name="Normálna 5 2 2 3 3 7" xfId="17115"/>
    <cellStyle name="Normálna 5 2 2 3 3 7 2" xfId="40871"/>
    <cellStyle name="Normálna 5 2 2 3 3 8" xfId="17116"/>
    <cellStyle name="Normálna 5 2 2 3 3 8 2" xfId="40872"/>
    <cellStyle name="Normálna 5 2 2 3 3 9" xfId="40813"/>
    <cellStyle name="Normálna 5 2 2 3 4" xfId="17117"/>
    <cellStyle name="Normálna 5 2 2 3 4 2" xfId="17118"/>
    <cellStyle name="Normálna 5 2 2 3 4 2 2" xfId="17119"/>
    <cellStyle name="Normálna 5 2 2 3 4 2 2 2" xfId="17120"/>
    <cellStyle name="Normálna 5 2 2 3 4 2 2 2 2" xfId="17121"/>
    <cellStyle name="Normálna 5 2 2 3 4 2 2 2 2 2" xfId="40877"/>
    <cellStyle name="Normálna 5 2 2 3 4 2 2 2 3" xfId="17122"/>
    <cellStyle name="Normálna 5 2 2 3 4 2 2 2 3 2" xfId="40878"/>
    <cellStyle name="Normálna 5 2 2 3 4 2 2 2 4" xfId="40876"/>
    <cellStyle name="Normálna 5 2 2 3 4 2 2 3" xfId="17123"/>
    <cellStyle name="Normálna 5 2 2 3 4 2 2 3 2" xfId="40879"/>
    <cellStyle name="Normálna 5 2 2 3 4 2 2 4" xfId="17124"/>
    <cellStyle name="Normálna 5 2 2 3 4 2 2 4 2" xfId="40880"/>
    <cellStyle name="Normálna 5 2 2 3 4 2 2 5" xfId="40875"/>
    <cellStyle name="Normálna 5 2 2 3 4 2 3" xfId="17125"/>
    <cellStyle name="Normálna 5 2 2 3 4 2 3 2" xfId="17126"/>
    <cellStyle name="Normálna 5 2 2 3 4 2 3 2 2" xfId="40882"/>
    <cellStyle name="Normálna 5 2 2 3 4 2 3 3" xfId="17127"/>
    <cellStyle name="Normálna 5 2 2 3 4 2 3 3 2" xfId="40883"/>
    <cellStyle name="Normálna 5 2 2 3 4 2 3 4" xfId="40881"/>
    <cellStyle name="Normálna 5 2 2 3 4 2 4" xfId="17128"/>
    <cellStyle name="Normálna 5 2 2 3 4 2 4 2" xfId="40884"/>
    <cellStyle name="Normálna 5 2 2 3 4 2 5" xfId="17129"/>
    <cellStyle name="Normálna 5 2 2 3 4 2 5 2" xfId="40885"/>
    <cellStyle name="Normálna 5 2 2 3 4 2 6" xfId="40874"/>
    <cellStyle name="Normálna 5 2 2 3 4 3" xfId="17130"/>
    <cellStyle name="Normálna 5 2 2 3 4 3 2" xfId="17131"/>
    <cellStyle name="Normálna 5 2 2 3 4 3 2 2" xfId="17132"/>
    <cellStyle name="Normálna 5 2 2 3 4 3 2 2 2" xfId="40888"/>
    <cellStyle name="Normálna 5 2 2 3 4 3 2 3" xfId="17133"/>
    <cellStyle name="Normálna 5 2 2 3 4 3 2 3 2" xfId="40889"/>
    <cellStyle name="Normálna 5 2 2 3 4 3 2 4" xfId="40887"/>
    <cellStyle name="Normálna 5 2 2 3 4 3 3" xfId="17134"/>
    <cellStyle name="Normálna 5 2 2 3 4 3 3 2" xfId="40890"/>
    <cellStyle name="Normálna 5 2 2 3 4 3 4" xfId="17135"/>
    <cellStyle name="Normálna 5 2 2 3 4 3 4 2" xfId="40891"/>
    <cellStyle name="Normálna 5 2 2 3 4 3 5" xfId="40886"/>
    <cellStyle name="Normálna 5 2 2 3 4 4" xfId="17136"/>
    <cellStyle name="Normálna 5 2 2 3 4 4 2" xfId="17137"/>
    <cellStyle name="Normálna 5 2 2 3 4 4 2 2" xfId="17138"/>
    <cellStyle name="Normálna 5 2 2 3 4 4 2 2 2" xfId="40894"/>
    <cellStyle name="Normálna 5 2 2 3 4 4 2 3" xfId="17139"/>
    <cellStyle name="Normálna 5 2 2 3 4 4 2 3 2" xfId="40895"/>
    <cellStyle name="Normálna 5 2 2 3 4 4 2 4" xfId="40893"/>
    <cellStyle name="Normálna 5 2 2 3 4 4 3" xfId="17140"/>
    <cellStyle name="Normálna 5 2 2 3 4 4 3 2" xfId="40896"/>
    <cellStyle name="Normálna 5 2 2 3 4 4 4" xfId="17141"/>
    <cellStyle name="Normálna 5 2 2 3 4 4 4 2" xfId="40897"/>
    <cellStyle name="Normálna 5 2 2 3 4 4 5" xfId="40892"/>
    <cellStyle name="Normálna 5 2 2 3 4 5" xfId="17142"/>
    <cellStyle name="Normálna 5 2 2 3 4 5 2" xfId="17143"/>
    <cellStyle name="Normálna 5 2 2 3 4 5 2 2" xfId="40899"/>
    <cellStyle name="Normálna 5 2 2 3 4 5 3" xfId="17144"/>
    <cellStyle name="Normálna 5 2 2 3 4 5 3 2" xfId="40900"/>
    <cellStyle name="Normálna 5 2 2 3 4 5 4" xfId="40898"/>
    <cellStyle name="Normálna 5 2 2 3 4 6" xfId="17145"/>
    <cellStyle name="Normálna 5 2 2 3 4 6 2" xfId="40901"/>
    <cellStyle name="Normálna 5 2 2 3 4 7" xfId="17146"/>
    <cellStyle name="Normálna 5 2 2 3 4 7 2" xfId="40902"/>
    <cellStyle name="Normálna 5 2 2 3 4 8" xfId="40873"/>
    <cellStyle name="Normálna 5 2 2 3 5" xfId="17147"/>
    <cellStyle name="Normálna 5 2 2 3 5 2" xfId="17148"/>
    <cellStyle name="Normálna 5 2 2 3 5 2 2" xfId="17149"/>
    <cellStyle name="Normálna 5 2 2 3 5 2 2 2" xfId="17150"/>
    <cellStyle name="Normálna 5 2 2 3 5 2 2 2 2" xfId="40906"/>
    <cellStyle name="Normálna 5 2 2 3 5 2 2 3" xfId="17151"/>
    <cellStyle name="Normálna 5 2 2 3 5 2 2 3 2" xfId="40907"/>
    <cellStyle name="Normálna 5 2 2 3 5 2 2 4" xfId="40905"/>
    <cellStyle name="Normálna 5 2 2 3 5 2 3" xfId="17152"/>
    <cellStyle name="Normálna 5 2 2 3 5 2 3 2" xfId="40908"/>
    <cellStyle name="Normálna 5 2 2 3 5 2 4" xfId="17153"/>
    <cellStyle name="Normálna 5 2 2 3 5 2 4 2" xfId="40909"/>
    <cellStyle name="Normálna 5 2 2 3 5 2 5" xfId="40904"/>
    <cellStyle name="Normálna 5 2 2 3 5 3" xfId="17154"/>
    <cellStyle name="Normálna 5 2 2 3 5 3 2" xfId="17155"/>
    <cellStyle name="Normálna 5 2 2 3 5 3 2 2" xfId="40911"/>
    <cellStyle name="Normálna 5 2 2 3 5 3 3" xfId="17156"/>
    <cellStyle name="Normálna 5 2 2 3 5 3 3 2" xfId="40912"/>
    <cellStyle name="Normálna 5 2 2 3 5 3 4" xfId="40910"/>
    <cellStyle name="Normálna 5 2 2 3 5 4" xfId="17157"/>
    <cellStyle name="Normálna 5 2 2 3 5 4 2" xfId="40913"/>
    <cellStyle name="Normálna 5 2 2 3 5 5" xfId="17158"/>
    <cellStyle name="Normálna 5 2 2 3 5 5 2" xfId="40914"/>
    <cellStyle name="Normálna 5 2 2 3 5 6" xfId="40903"/>
    <cellStyle name="Normálna 5 2 2 3 6" xfId="17159"/>
    <cellStyle name="Normálna 5 2 2 3 6 2" xfId="17160"/>
    <cellStyle name="Normálna 5 2 2 3 6 2 2" xfId="17161"/>
    <cellStyle name="Normálna 5 2 2 3 6 2 2 2" xfId="40917"/>
    <cellStyle name="Normálna 5 2 2 3 6 2 3" xfId="17162"/>
    <cellStyle name="Normálna 5 2 2 3 6 2 3 2" xfId="40918"/>
    <cellStyle name="Normálna 5 2 2 3 6 2 4" xfId="40916"/>
    <cellStyle name="Normálna 5 2 2 3 6 3" xfId="17163"/>
    <cellStyle name="Normálna 5 2 2 3 6 3 2" xfId="40919"/>
    <cellStyle name="Normálna 5 2 2 3 6 4" xfId="17164"/>
    <cellStyle name="Normálna 5 2 2 3 6 4 2" xfId="40920"/>
    <cellStyle name="Normálna 5 2 2 3 6 5" xfId="40915"/>
    <cellStyle name="Normálna 5 2 2 3 7" xfId="17165"/>
    <cellStyle name="Normálna 5 2 2 3 7 2" xfId="17166"/>
    <cellStyle name="Normálna 5 2 2 3 7 2 2" xfId="17167"/>
    <cellStyle name="Normálna 5 2 2 3 7 2 2 2" xfId="40923"/>
    <cellStyle name="Normálna 5 2 2 3 7 2 3" xfId="17168"/>
    <cellStyle name="Normálna 5 2 2 3 7 2 3 2" xfId="40924"/>
    <cellStyle name="Normálna 5 2 2 3 7 2 4" xfId="40922"/>
    <cellStyle name="Normálna 5 2 2 3 7 3" xfId="17169"/>
    <cellStyle name="Normálna 5 2 2 3 7 3 2" xfId="40925"/>
    <cellStyle name="Normálna 5 2 2 3 7 4" xfId="17170"/>
    <cellStyle name="Normálna 5 2 2 3 7 4 2" xfId="40926"/>
    <cellStyle name="Normálna 5 2 2 3 7 5" xfId="40921"/>
    <cellStyle name="Normálna 5 2 2 3 8" xfId="17171"/>
    <cellStyle name="Normálna 5 2 2 3 8 2" xfId="17172"/>
    <cellStyle name="Normálna 5 2 2 3 8 2 2" xfId="40928"/>
    <cellStyle name="Normálna 5 2 2 3 8 3" xfId="17173"/>
    <cellStyle name="Normálna 5 2 2 3 8 3 2" xfId="40929"/>
    <cellStyle name="Normálna 5 2 2 3 8 4" xfId="40927"/>
    <cellStyle name="Normálna 5 2 2 3 9" xfId="17174"/>
    <cellStyle name="Normálna 5 2 2 3 9 2" xfId="40930"/>
    <cellStyle name="Normálna 5 2 2 4" xfId="17175"/>
    <cellStyle name="Normálna 5 2 2 4 10" xfId="17176"/>
    <cellStyle name="Normálna 5 2 2 4 10 2" xfId="40932"/>
    <cellStyle name="Normálna 5 2 2 4 11" xfId="40931"/>
    <cellStyle name="Normálna 5 2 2 4 2" xfId="17177"/>
    <cellStyle name="Normálna 5 2 2 4 2 10" xfId="40933"/>
    <cellStyle name="Normálna 5 2 2 4 2 2" xfId="17178"/>
    <cellStyle name="Normálna 5 2 2 4 2 2 2" xfId="17179"/>
    <cellStyle name="Normálna 5 2 2 4 2 2 2 2" xfId="17180"/>
    <cellStyle name="Normálna 5 2 2 4 2 2 2 2 2" xfId="17181"/>
    <cellStyle name="Normálna 5 2 2 4 2 2 2 2 2 2" xfId="17182"/>
    <cellStyle name="Normálna 5 2 2 4 2 2 2 2 2 2 2" xfId="17183"/>
    <cellStyle name="Normálna 5 2 2 4 2 2 2 2 2 2 2 2" xfId="40939"/>
    <cellStyle name="Normálna 5 2 2 4 2 2 2 2 2 2 3" xfId="17184"/>
    <cellStyle name="Normálna 5 2 2 4 2 2 2 2 2 2 3 2" xfId="40940"/>
    <cellStyle name="Normálna 5 2 2 4 2 2 2 2 2 2 4" xfId="40938"/>
    <cellStyle name="Normálna 5 2 2 4 2 2 2 2 2 3" xfId="17185"/>
    <cellStyle name="Normálna 5 2 2 4 2 2 2 2 2 3 2" xfId="40941"/>
    <cellStyle name="Normálna 5 2 2 4 2 2 2 2 2 4" xfId="17186"/>
    <cellStyle name="Normálna 5 2 2 4 2 2 2 2 2 4 2" xfId="40942"/>
    <cellStyle name="Normálna 5 2 2 4 2 2 2 2 2 5" xfId="40937"/>
    <cellStyle name="Normálna 5 2 2 4 2 2 2 2 3" xfId="17187"/>
    <cellStyle name="Normálna 5 2 2 4 2 2 2 2 3 2" xfId="17188"/>
    <cellStyle name="Normálna 5 2 2 4 2 2 2 2 3 2 2" xfId="40944"/>
    <cellStyle name="Normálna 5 2 2 4 2 2 2 2 3 3" xfId="17189"/>
    <cellStyle name="Normálna 5 2 2 4 2 2 2 2 3 3 2" xfId="40945"/>
    <cellStyle name="Normálna 5 2 2 4 2 2 2 2 3 4" xfId="40943"/>
    <cellStyle name="Normálna 5 2 2 4 2 2 2 2 4" xfId="17190"/>
    <cellStyle name="Normálna 5 2 2 4 2 2 2 2 4 2" xfId="40946"/>
    <cellStyle name="Normálna 5 2 2 4 2 2 2 2 5" xfId="17191"/>
    <cellStyle name="Normálna 5 2 2 4 2 2 2 2 5 2" xfId="40947"/>
    <cellStyle name="Normálna 5 2 2 4 2 2 2 2 6" xfId="40936"/>
    <cellStyle name="Normálna 5 2 2 4 2 2 2 3" xfId="17192"/>
    <cellStyle name="Normálna 5 2 2 4 2 2 2 3 2" xfId="17193"/>
    <cellStyle name="Normálna 5 2 2 4 2 2 2 3 2 2" xfId="17194"/>
    <cellStyle name="Normálna 5 2 2 4 2 2 2 3 2 2 2" xfId="40950"/>
    <cellStyle name="Normálna 5 2 2 4 2 2 2 3 2 3" xfId="17195"/>
    <cellStyle name="Normálna 5 2 2 4 2 2 2 3 2 3 2" xfId="40951"/>
    <cellStyle name="Normálna 5 2 2 4 2 2 2 3 2 4" xfId="40949"/>
    <cellStyle name="Normálna 5 2 2 4 2 2 2 3 3" xfId="17196"/>
    <cellStyle name="Normálna 5 2 2 4 2 2 2 3 3 2" xfId="40952"/>
    <cellStyle name="Normálna 5 2 2 4 2 2 2 3 4" xfId="17197"/>
    <cellStyle name="Normálna 5 2 2 4 2 2 2 3 4 2" xfId="40953"/>
    <cellStyle name="Normálna 5 2 2 4 2 2 2 3 5" xfId="40948"/>
    <cellStyle name="Normálna 5 2 2 4 2 2 2 4" xfId="17198"/>
    <cellStyle name="Normálna 5 2 2 4 2 2 2 4 2" xfId="17199"/>
    <cellStyle name="Normálna 5 2 2 4 2 2 2 4 2 2" xfId="17200"/>
    <cellStyle name="Normálna 5 2 2 4 2 2 2 4 2 2 2" xfId="40956"/>
    <cellStyle name="Normálna 5 2 2 4 2 2 2 4 2 3" xfId="17201"/>
    <cellStyle name="Normálna 5 2 2 4 2 2 2 4 2 3 2" xfId="40957"/>
    <cellStyle name="Normálna 5 2 2 4 2 2 2 4 2 4" xfId="40955"/>
    <cellStyle name="Normálna 5 2 2 4 2 2 2 4 3" xfId="17202"/>
    <cellStyle name="Normálna 5 2 2 4 2 2 2 4 3 2" xfId="40958"/>
    <cellStyle name="Normálna 5 2 2 4 2 2 2 4 4" xfId="17203"/>
    <cellStyle name="Normálna 5 2 2 4 2 2 2 4 4 2" xfId="40959"/>
    <cellStyle name="Normálna 5 2 2 4 2 2 2 4 5" xfId="40954"/>
    <cellStyle name="Normálna 5 2 2 4 2 2 2 5" xfId="17204"/>
    <cellStyle name="Normálna 5 2 2 4 2 2 2 5 2" xfId="17205"/>
    <cellStyle name="Normálna 5 2 2 4 2 2 2 5 2 2" xfId="40961"/>
    <cellStyle name="Normálna 5 2 2 4 2 2 2 5 3" xfId="17206"/>
    <cellStyle name="Normálna 5 2 2 4 2 2 2 5 3 2" xfId="40962"/>
    <cellStyle name="Normálna 5 2 2 4 2 2 2 5 4" xfId="40960"/>
    <cellStyle name="Normálna 5 2 2 4 2 2 2 6" xfId="17207"/>
    <cellStyle name="Normálna 5 2 2 4 2 2 2 6 2" xfId="40963"/>
    <cellStyle name="Normálna 5 2 2 4 2 2 2 7" xfId="17208"/>
    <cellStyle name="Normálna 5 2 2 4 2 2 2 7 2" xfId="40964"/>
    <cellStyle name="Normálna 5 2 2 4 2 2 2 8" xfId="40935"/>
    <cellStyle name="Normálna 5 2 2 4 2 2 3" xfId="17209"/>
    <cellStyle name="Normálna 5 2 2 4 2 2 3 2" xfId="17210"/>
    <cellStyle name="Normálna 5 2 2 4 2 2 3 2 2" xfId="17211"/>
    <cellStyle name="Normálna 5 2 2 4 2 2 3 2 2 2" xfId="17212"/>
    <cellStyle name="Normálna 5 2 2 4 2 2 3 2 2 2 2" xfId="40968"/>
    <cellStyle name="Normálna 5 2 2 4 2 2 3 2 2 3" xfId="17213"/>
    <cellStyle name="Normálna 5 2 2 4 2 2 3 2 2 3 2" xfId="40969"/>
    <cellStyle name="Normálna 5 2 2 4 2 2 3 2 2 4" xfId="40967"/>
    <cellStyle name="Normálna 5 2 2 4 2 2 3 2 3" xfId="17214"/>
    <cellStyle name="Normálna 5 2 2 4 2 2 3 2 3 2" xfId="40970"/>
    <cellStyle name="Normálna 5 2 2 4 2 2 3 2 4" xfId="17215"/>
    <cellStyle name="Normálna 5 2 2 4 2 2 3 2 4 2" xfId="40971"/>
    <cellStyle name="Normálna 5 2 2 4 2 2 3 2 5" xfId="40966"/>
    <cellStyle name="Normálna 5 2 2 4 2 2 3 3" xfId="17216"/>
    <cellStyle name="Normálna 5 2 2 4 2 2 3 3 2" xfId="17217"/>
    <cellStyle name="Normálna 5 2 2 4 2 2 3 3 2 2" xfId="40973"/>
    <cellStyle name="Normálna 5 2 2 4 2 2 3 3 3" xfId="17218"/>
    <cellStyle name="Normálna 5 2 2 4 2 2 3 3 3 2" xfId="40974"/>
    <cellStyle name="Normálna 5 2 2 4 2 2 3 3 4" xfId="40972"/>
    <cellStyle name="Normálna 5 2 2 4 2 2 3 4" xfId="17219"/>
    <cellStyle name="Normálna 5 2 2 4 2 2 3 4 2" xfId="40975"/>
    <cellStyle name="Normálna 5 2 2 4 2 2 3 5" xfId="17220"/>
    <cellStyle name="Normálna 5 2 2 4 2 2 3 5 2" xfId="40976"/>
    <cellStyle name="Normálna 5 2 2 4 2 2 3 6" xfId="40965"/>
    <cellStyle name="Normálna 5 2 2 4 2 2 4" xfId="17221"/>
    <cellStyle name="Normálna 5 2 2 4 2 2 4 2" xfId="17222"/>
    <cellStyle name="Normálna 5 2 2 4 2 2 4 2 2" xfId="17223"/>
    <cellStyle name="Normálna 5 2 2 4 2 2 4 2 2 2" xfId="40979"/>
    <cellStyle name="Normálna 5 2 2 4 2 2 4 2 3" xfId="17224"/>
    <cellStyle name="Normálna 5 2 2 4 2 2 4 2 3 2" xfId="40980"/>
    <cellStyle name="Normálna 5 2 2 4 2 2 4 2 4" xfId="40978"/>
    <cellStyle name="Normálna 5 2 2 4 2 2 4 3" xfId="17225"/>
    <cellStyle name="Normálna 5 2 2 4 2 2 4 3 2" xfId="40981"/>
    <cellStyle name="Normálna 5 2 2 4 2 2 4 4" xfId="17226"/>
    <cellStyle name="Normálna 5 2 2 4 2 2 4 4 2" xfId="40982"/>
    <cellStyle name="Normálna 5 2 2 4 2 2 4 5" xfId="40977"/>
    <cellStyle name="Normálna 5 2 2 4 2 2 5" xfId="17227"/>
    <cellStyle name="Normálna 5 2 2 4 2 2 5 2" xfId="17228"/>
    <cellStyle name="Normálna 5 2 2 4 2 2 5 2 2" xfId="17229"/>
    <cellStyle name="Normálna 5 2 2 4 2 2 5 2 2 2" xfId="40985"/>
    <cellStyle name="Normálna 5 2 2 4 2 2 5 2 3" xfId="17230"/>
    <cellStyle name="Normálna 5 2 2 4 2 2 5 2 3 2" xfId="40986"/>
    <cellStyle name="Normálna 5 2 2 4 2 2 5 2 4" xfId="40984"/>
    <cellStyle name="Normálna 5 2 2 4 2 2 5 3" xfId="17231"/>
    <cellStyle name="Normálna 5 2 2 4 2 2 5 3 2" xfId="40987"/>
    <cellStyle name="Normálna 5 2 2 4 2 2 5 4" xfId="17232"/>
    <cellStyle name="Normálna 5 2 2 4 2 2 5 4 2" xfId="40988"/>
    <cellStyle name="Normálna 5 2 2 4 2 2 5 5" xfId="40983"/>
    <cellStyle name="Normálna 5 2 2 4 2 2 6" xfId="17233"/>
    <cellStyle name="Normálna 5 2 2 4 2 2 6 2" xfId="17234"/>
    <cellStyle name="Normálna 5 2 2 4 2 2 6 2 2" xfId="40990"/>
    <cellStyle name="Normálna 5 2 2 4 2 2 6 3" xfId="17235"/>
    <cellStyle name="Normálna 5 2 2 4 2 2 6 3 2" xfId="40991"/>
    <cellStyle name="Normálna 5 2 2 4 2 2 6 4" xfId="40989"/>
    <cellStyle name="Normálna 5 2 2 4 2 2 7" xfId="17236"/>
    <cellStyle name="Normálna 5 2 2 4 2 2 7 2" xfId="40992"/>
    <cellStyle name="Normálna 5 2 2 4 2 2 8" xfId="17237"/>
    <cellStyle name="Normálna 5 2 2 4 2 2 8 2" xfId="40993"/>
    <cellStyle name="Normálna 5 2 2 4 2 2 9" xfId="40934"/>
    <cellStyle name="Normálna 5 2 2 4 2 3" xfId="17238"/>
    <cellStyle name="Normálna 5 2 2 4 2 3 2" xfId="17239"/>
    <cellStyle name="Normálna 5 2 2 4 2 3 2 2" xfId="17240"/>
    <cellStyle name="Normálna 5 2 2 4 2 3 2 2 2" xfId="17241"/>
    <cellStyle name="Normálna 5 2 2 4 2 3 2 2 2 2" xfId="17242"/>
    <cellStyle name="Normálna 5 2 2 4 2 3 2 2 2 2 2" xfId="40998"/>
    <cellStyle name="Normálna 5 2 2 4 2 3 2 2 2 3" xfId="17243"/>
    <cellStyle name="Normálna 5 2 2 4 2 3 2 2 2 3 2" xfId="40999"/>
    <cellStyle name="Normálna 5 2 2 4 2 3 2 2 2 4" xfId="40997"/>
    <cellStyle name="Normálna 5 2 2 4 2 3 2 2 3" xfId="17244"/>
    <cellStyle name="Normálna 5 2 2 4 2 3 2 2 3 2" xfId="41000"/>
    <cellStyle name="Normálna 5 2 2 4 2 3 2 2 4" xfId="17245"/>
    <cellStyle name="Normálna 5 2 2 4 2 3 2 2 4 2" xfId="41001"/>
    <cellStyle name="Normálna 5 2 2 4 2 3 2 2 5" xfId="40996"/>
    <cellStyle name="Normálna 5 2 2 4 2 3 2 3" xfId="17246"/>
    <cellStyle name="Normálna 5 2 2 4 2 3 2 3 2" xfId="17247"/>
    <cellStyle name="Normálna 5 2 2 4 2 3 2 3 2 2" xfId="41003"/>
    <cellStyle name="Normálna 5 2 2 4 2 3 2 3 3" xfId="17248"/>
    <cellStyle name="Normálna 5 2 2 4 2 3 2 3 3 2" xfId="41004"/>
    <cellStyle name="Normálna 5 2 2 4 2 3 2 3 4" xfId="41002"/>
    <cellStyle name="Normálna 5 2 2 4 2 3 2 4" xfId="17249"/>
    <cellStyle name="Normálna 5 2 2 4 2 3 2 4 2" xfId="41005"/>
    <cellStyle name="Normálna 5 2 2 4 2 3 2 5" xfId="17250"/>
    <cellStyle name="Normálna 5 2 2 4 2 3 2 5 2" xfId="41006"/>
    <cellStyle name="Normálna 5 2 2 4 2 3 2 6" xfId="40995"/>
    <cellStyle name="Normálna 5 2 2 4 2 3 3" xfId="17251"/>
    <cellStyle name="Normálna 5 2 2 4 2 3 3 2" xfId="17252"/>
    <cellStyle name="Normálna 5 2 2 4 2 3 3 2 2" xfId="17253"/>
    <cellStyle name="Normálna 5 2 2 4 2 3 3 2 2 2" xfId="41009"/>
    <cellStyle name="Normálna 5 2 2 4 2 3 3 2 3" xfId="17254"/>
    <cellStyle name="Normálna 5 2 2 4 2 3 3 2 3 2" xfId="41010"/>
    <cellStyle name="Normálna 5 2 2 4 2 3 3 2 4" xfId="41008"/>
    <cellStyle name="Normálna 5 2 2 4 2 3 3 3" xfId="17255"/>
    <cellStyle name="Normálna 5 2 2 4 2 3 3 3 2" xfId="41011"/>
    <cellStyle name="Normálna 5 2 2 4 2 3 3 4" xfId="17256"/>
    <cellStyle name="Normálna 5 2 2 4 2 3 3 4 2" xfId="41012"/>
    <cellStyle name="Normálna 5 2 2 4 2 3 3 5" xfId="41007"/>
    <cellStyle name="Normálna 5 2 2 4 2 3 4" xfId="17257"/>
    <cellStyle name="Normálna 5 2 2 4 2 3 4 2" xfId="17258"/>
    <cellStyle name="Normálna 5 2 2 4 2 3 4 2 2" xfId="17259"/>
    <cellStyle name="Normálna 5 2 2 4 2 3 4 2 2 2" xfId="41015"/>
    <cellStyle name="Normálna 5 2 2 4 2 3 4 2 3" xfId="17260"/>
    <cellStyle name="Normálna 5 2 2 4 2 3 4 2 3 2" xfId="41016"/>
    <cellStyle name="Normálna 5 2 2 4 2 3 4 2 4" xfId="41014"/>
    <cellStyle name="Normálna 5 2 2 4 2 3 4 3" xfId="17261"/>
    <cellStyle name="Normálna 5 2 2 4 2 3 4 3 2" xfId="41017"/>
    <cellStyle name="Normálna 5 2 2 4 2 3 4 4" xfId="17262"/>
    <cellStyle name="Normálna 5 2 2 4 2 3 4 4 2" xfId="41018"/>
    <cellStyle name="Normálna 5 2 2 4 2 3 4 5" xfId="41013"/>
    <cellStyle name="Normálna 5 2 2 4 2 3 5" xfId="17263"/>
    <cellStyle name="Normálna 5 2 2 4 2 3 5 2" xfId="17264"/>
    <cellStyle name="Normálna 5 2 2 4 2 3 5 2 2" xfId="41020"/>
    <cellStyle name="Normálna 5 2 2 4 2 3 5 3" xfId="17265"/>
    <cellStyle name="Normálna 5 2 2 4 2 3 5 3 2" xfId="41021"/>
    <cellStyle name="Normálna 5 2 2 4 2 3 5 4" xfId="41019"/>
    <cellStyle name="Normálna 5 2 2 4 2 3 6" xfId="17266"/>
    <cellStyle name="Normálna 5 2 2 4 2 3 6 2" xfId="41022"/>
    <cellStyle name="Normálna 5 2 2 4 2 3 7" xfId="17267"/>
    <cellStyle name="Normálna 5 2 2 4 2 3 7 2" xfId="41023"/>
    <cellStyle name="Normálna 5 2 2 4 2 3 8" xfId="40994"/>
    <cellStyle name="Normálna 5 2 2 4 2 4" xfId="17268"/>
    <cellStyle name="Normálna 5 2 2 4 2 4 2" xfId="17269"/>
    <cellStyle name="Normálna 5 2 2 4 2 4 2 2" xfId="17270"/>
    <cellStyle name="Normálna 5 2 2 4 2 4 2 2 2" xfId="17271"/>
    <cellStyle name="Normálna 5 2 2 4 2 4 2 2 2 2" xfId="41027"/>
    <cellStyle name="Normálna 5 2 2 4 2 4 2 2 3" xfId="17272"/>
    <cellStyle name="Normálna 5 2 2 4 2 4 2 2 3 2" xfId="41028"/>
    <cellStyle name="Normálna 5 2 2 4 2 4 2 2 4" xfId="41026"/>
    <cellStyle name="Normálna 5 2 2 4 2 4 2 3" xfId="17273"/>
    <cellStyle name="Normálna 5 2 2 4 2 4 2 3 2" xfId="41029"/>
    <cellStyle name="Normálna 5 2 2 4 2 4 2 4" xfId="17274"/>
    <cellStyle name="Normálna 5 2 2 4 2 4 2 4 2" xfId="41030"/>
    <cellStyle name="Normálna 5 2 2 4 2 4 2 5" xfId="41025"/>
    <cellStyle name="Normálna 5 2 2 4 2 4 3" xfId="17275"/>
    <cellStyle name="Normálna 5 2 2 4 2 4 3 2" xfId="17276"/>
    <cellStyle name="Normálna 5 2 2 4 2 4 3 2 2" xfId="41032"/>
    <cellStyle name="Normálna 5 2 2 4 2 4 3 3" xfId="17277"/>
    <cellStyle name="Normálna 5 2 2 4 2 4 3 3 2" xfId="41033"/>
    <cellStyle name="Normálna 5 2 2 4 2 4 3 4" xfId="41031"/>
    <cellStyle name="Normálna 5 2 2 4 2 4 4" xfId="17278"/>
    <cellStyle name="Normálna 5 2 2 4 2 4 4 2" xfId="41034"/>
    <cellStyle name="Normálna 5 2 2 4 2 4 5" xfId="17279"/>
    <cellStyle name="Normálna 5 2 2 4 2 4 5 2" xfId="41035"/>
    <cellStyle name="Normálna 5 2 2 4 2 4 6" xfId="41024"/>
    <cellStyle name="Normálna 5 2 2 4 2 5" xfId="17280"/>
    <cellStyle name="Normálna 5 2 2 4 2 5 2" xfId="17281"/>
    <cellStyle name="Normálna 5 2 2 4 2 5 2 2" xfId="17282"/>
    <cellStyle name="Normálna 5 2 2 4 2 5 2 2 2" xfId="41038"/>
    <cellStyle name="Normálna 5 2 2 4 2 5 2 3" xfId="17283"/>
    <cellStyle name="Normálna 5 2 2 4 2 5 2 3 2" xfId="41039"/>
    <cellStyle name="Normálna 5 2 2 4 2 5 2 4" xfId="41037"/>
    <cellStyle name="Normálna 5 2 2 4 2 5 3" xfId="17284"/>
    <cellStyle name="Normálna 5 2 2 4 2 5 3 2" xfId="41040"/>
    <cellStyle name="Normálna 5 2 2 4 2 5 4" xfId="17285"/>
    <cellStyle name="Normálna 5 2 2 4 2 5 4 2" xfId="41041"/>
    <cellStyle name="Normálna 5 2 2 4 2 5 5" xfId="41036"/>
    <cellStyle name="Normálna 5 2 2 4 2 6" xfId="17286"/>
    <cellStyle name="Normálna 5 2 2 4 2 6 2" xfId="17287"/>
    <cellStyle name="Normálna 5 2 2 4 2 6 2 2" xfId="17288"/>
    <cellStyle name="Normálna 5 2 2 4 2 6 2 2 2" xfId="41044"/>
    <cellStyle name="Normálna 5 2 2 4 2 6 2 3" xfId="17289"/>
    <cellStyle name="Normálna 5 2 2 4 2 6 2 3 2" xfId="41045"/>
    <cellStyle name="Normálna 5 2 2 4 2 6 2 4" xfId="41043"/>
    <cellStyle name="Normálna 5 2 2 4 2 6 3" xfId="17290"/>
    <cellStyle name="Normálna 5 2 2 4 2 6 3 2" xfId="41046"/>
    <cellStyle name="Normálna 5 2 2 4 2 6 4" xfId="17291"/>
    <cellStyle name="Normálna 5 2 2 4 2 6 4 2" xfId="41047"/>
    <cellStyle name="Normálna 5 2 2 4 2 6 5" xfId="41042"/>
    <cellStyle name="Normálna 5 2 2 4 2 7" xfId="17292"/>
    <cellStyle name="Normálna 5 2 2 4 2 7 2" xfId="17293"/>
    <cellStyle name="Normálna 5 2 2 4 2 7 2 2" xfId="41049"/>
    <cellStyle name="Normálna 5 2 2 4 2 7 3" xfId="17294"/>
    <cellStyle name="Normálna 5 2 2 4 2 7 3 2" xfId="41050"/>
    <cellStyle name="Normálna 5 2 2 4 2 7 4" xfId="41048"/>
    <cellStyle name="Normálna 5 2 2 4 2 8" xfId="17295"/>
    <cellStyle name="Normálna 5 2 2 4 2 8 2" xfId="41051"/>
    <cellStyle name="Normálna 5 2 2 4 2 9" xfId="17296"/>
    <cellStyle name="Normálna 5 2 2 4 2 9 2" xfId="41052"/>
    <cellStyle name="Normálna 5 2 2 4 3" xfId="17297"/>
    <cellStyle name="Normálna 5 2 2 4 3 2" xfId="17298"/>
    <cellStyle name="Normálna 5 2 2 4 3 2 2" xfId="17299"/>
    <cellStyle name="Normálna 5 2 2 4 3 2 2 2" xfId="17300"/>
    <cellStyle name="Normálna 5 2 2 4 3 2 2 2 2" xfId="17301"/>
    <cellStyle name="Normálna 5 2 2 4 3 2 2 2 2 2" xfId="17302"/>
    <cellStyle name="Normálna 5 2 2 4 3 2 2 2 2 2 2" xfId="41058"/>
    <cellStyle name="Normálna 5 2 2 4 3 2 2 2 2 3" xfId="17303"/>
    <cellStyle name="Normálna 5 2 2 4 3 2 2 2 2 3 2" xfId="41059"/>
    <cellStyle name="Normálna 5 2 2 4 3 2 2 2 2 4" xfId="41057"/>
    <cellStyle name="Normálna 5 2 2 4 3 2 2 2 3" xfId="17304"/>
    <cellStyle name="Normálna 5 2 2 4 3 2 2 2 3 2" xfId="41060"/>
    <cellStyle name="Normálna 5 2 2 4 3 2 2 2 4" xfId="17305"/>
    <cellStyle name="Normálna 5 2 2 4 3 2 2 2 4 2" xfId="41061"/>
    <cellStyle name="Normálna 5 2 2 4 3 2 2 2 5" xfId="41056"/>
    <cellStyle name="Normálna 5 2 2 4 3 2 2 3" xfId="17306"/>
    <cellStyle name="Normálna 5 2 2 4 3 2 2 3 2" xfId="17307"/>
    <cellStyle name="Normálna 5 2 2 4 3 2 2 3 2 2" xfId="41063"/>
    <cellStyle name="Normálna 5 2 2 4 3 2 2 3 3" xfId="17308"/>
    <cellStyle name="Normálna 5 2 2 4 3 2 2 3 3 2" xfId="41064"/>
    <cellStyle name="Normálna 5 2 2 4 3 2 2 3 4" xfId="41062"/>
    <cellStyle name="Normálna 5 2 2 4 3 2 2 4" xfId="17309"/>
    <cellStyle name="Normálna 5 2 2 4 3 2 2 4 2" xfId="41065"/>
    <cellStyle name="Normálna 5 2 2 4 3 2 2 5" xfId="17310"/>
    <cellStyle name="Normálna 5 2 2 4 3 2 2 5 2" xfId="41066"/>
    <cellStyle name="Normálna 5 2 2 4 3 2 2 6" xfId="41055"/>
    <cellStyle name="Normálna 5 2 2 4 3 2 3" xfId="17311"/>
    <cellStyle name="Normálna 5 2 2 4 3 2 3 2" xfId="17312"/>
    <cellStyle name="Normálna 5 2 2 4 3 2 3 2 2" xfId="17313"/>
    <cellStyle name="Normálna 5 2 2 4 3 2 3 2 2 2" xfId="41069"/>
    <cellStyle name="Normálna 5 2 2 4 3 2 3 2 3" xfId="17314"/>
    <cellStyle name="Normálna 5 2 2 4 3 2 3 2 3 2" xfId="41070"/>
    <cellStyle name="Normálna 5 2 2 4 3 2 3 2 4" xfId="41068"/>
    <cellStyle name="Normálna 5 2 2 4 3 2 3 3" xfId="17315"/>
    <cellStyle name="Normálna 5 2 2 4 3 2 3 3 2" xfId="41071"/>
    <cellStyle name="Normálna 5 2 2 4 3 2 3 4" xfId="17316"/>
    <cellStyle name="Normálna 5 2 2 4 3 2 3 4 2" xfId="41072"/>
    <cellStyle name="Normálna 5 2 2 4 3 2 3 5" xfId="41067"/>
    <cellStyle name="Normálna 5 2 2 4 3 2 4" xfId="17317"/>
    <cellStyle name="Normálna 5 2 2 4 3 2 4 2" xfId="17318"/>
    <cellStyle name="Normálna 5 2 2 4 3 2 4 2 2" xfId="17319"/>
    <cellStyle name="Normálna 5 2 2 4 3 2 4 2 2 2" xfId="41075"/>
    <cellStyle name="Normálna 5 2 2 4 3 2 4 2 3" xfId="17320"/>
    <cellStyle name="Normálna 5 2 2 4 3 2 4 2 3 2" xfId="41076"/>
    <cellStyle name="Normálna 5 2 2 4 3 2 4 2 4" xfId="41074"/>
    <cellStyle name="Normálna 5 2 2 4 3 2 4 3" xfId="17321"/>
    <cellStyle name="Normálna 5 2 2 4 3 2 4 3 2" xfId="41077"/>
    <cellStyle name="Normálna 5 2 2 4 3 2 4 4" xfId="17322"/>
    <cellStyle name="Normálna 5 2 2 4 3 2 4 4 2" xfId="41078"/>
    <cellStyle name="Normálna 5 2 2 4 3 2 4 5" xfId="41073"/>
    <cellStyle name="Normálna 5 2 2 4 3 2 5" xfId="17323"/>
    <cellStyle name="Normálna 5 2 2 4 3 2 5 2" xfId="17324"/>
    <cellStyle name="Normálna 5 2 2 4 3 2 5 2 2" xfId="41080"/>
    <cellStyle name="Normálna 5 2 2 4 3 2 5 3" xfId="17325"/>
    <cellStyle name="Normálna 5 2 2 4 3 2 5 3 2" xfId="41081"/>
    <cellStyle name="Normálna 5 2 2 4 3 2 5 4" xfId="41079"/>
    <cellStyle name="Normálna 5 2 2 4 3 2 6" xfId="17326"/>
    <cellStyle name="Normálna 5 2 2 4 3 2 6 2" xfId="41082"/>
    <cellStyle name="Normálna 5 2 2 4 3 2 7" xfId="17327"/>
    <cellStyle name="Normálna 5 2 2 4 3 2 7 2" xfId="41083"/>
    <cellStyle name="Normálna 5 2 2 4 3 2 8" xfId="41054"/>
    <cellStyle name="Normálna 5 2 2 4 3 3" xfId="17328"/>
    <cellStyle name="Normálna 5 2 2 4 3 3 2" xfId="17329"/>
    <cellStyle name="Normálna 5 2 2 4 3 3 2 2" xfId="17330"/>
    <cellStyle name="Normálna 5 2 2 4 3 3 2 2 2" xfId="17331"/>
    <cellStyle name="Normálna 5 2 2 4 3 3 2 2 2 2" xfId="41087"/>
    <cellStyle name="Normálna 5 2 2 4 3 3 2 2 3" xfId="17332"/>
    <cellStyle name="Normálna 5 2 2 4 3 3 2 2 3 2" xfId="41088"/>
    <cellStyle name="Normálna 5 2 2 4 3 3 2 2 4" xfId="41086"/>
    <cellStyle name="Normálna 5 2 2 4 3 3 2 3" xfId="17333"/>
    <cellStyle name="Normálna 5 2 2 4 3 3 2 3 2" xfId="41089"/>
    <cellStyle name="Normálna 5 2 2 4 3 3 2 4" xfId="17334"/>
    <cellStyle name="Normálna 5 2 2 4 3 3 2 4 2" xfId="41090"/>
    <cellStyle name="Normálna 5 2 2 4 3 3 2 5" xfId="41085"/>
    <cellStyle name="Normálna 5 2 2 4 3 3 3" xfId="17335"/>
    <cellStyle name="Normálna 5 2 2 4 3 3 3 2" xfId="17336"/>
    <cellStyle name="Normálna 5 2 2 4 3 3 3 2 2" xfId="41092"/>
    <cellStyle name="Normálna 5 2 2 4 3 3 3 3" xfId="17337"/>
    <cellStyle name="Normálna 5 2 2 4 3 3 3 3 2" xfId="41093"/>
    <cellStyle name="Normálna 5 2 2 4 3 3 3 4" xfId="41091"/>
    <cellStyle name="Normálna 5 2 2 4 3 3 4" xfId="17338"/>
    <cellStyle name="Normálna 5 2 2 4 3 3 4 2" xfId="41094"/>
    <cellStyle name="Normálna 5 2 2 4 3 3 5" xfId="17339"/>
    <cellStyle name="Normálna 5 2 2 4 3 3 5 2" xfId="41095"/>
    <cellStyle name="Normálna 5 2 2 4 3 3 6" xfId="41084"/>
    <cellStyle name="Normálna 5 2 2 4 3 4" xfId="17340"/>
    <cellStyle name="Normálna 5 2 2 4 3 4 2" xfId="17341"/>
    <cellStyle name="Normálna 5 2 2 4 3 4 2 2" xfId="17342"/>
    <cellStyle name="Normálna 5 2 2 4 3 4 2 2 2" xfId="41098"/>
    <cellStyle name="Normálna 5 2 2 4 3 4 2 3" xfId="17343"/>
    <cellStyle name="Normálna 5 2 2 4 3 4 2 3 2" xfId="41099"/>
    <cellStyle name="Normálna 5 2 2 4 3 4 2 4" xfId="41097"/>
    <cellStyle name="Normálna 5 2 2 4 3 4 3" xfId="17344"/>
    <cellStyle name="Normálna 5 2 2 4 3 4 3 2" xfId="41100"/>
    <cellStyle name="Normálna 5 2 2 4 3 4 4" xfId="17345"/>
    <cellStyle name="Normálna 5 2 2 4 3 4 4 2" xfId="41101"/>
    <cellStyle name="Normálna 5 2 2 4 3 4 5" xfId="41096"/>
    <cellStyle name="Normálna 5 2 2 4 3 5" xfId="17346"/>
    <cellStyle name="Normálna 5 2 2 4 3 5 2" xfId="17347"/>
    <cellStyle name="Normálna 5 2 2 4 3 5 2 2" xfId="17348"/>
    <cellStyle name="Normálna 5 2 2 4 3 5 2 2 2" xfId="41104"/>
    <cellStyle name="Normálna 5 2 2 4 3 5 2 3" xfId="17349"/>
    <cellStyle name="Normálna 5 2 2 4 3 5 2 3 2" xfId="41105"/>
    <cellStyle name="Normálna 5 2 2 4 3 5 2 4" xfId="41103"/>
    <cellStyle name="Normálna 5 2 2 4 3 5 3" xfId="17350"/>
    <cellStyle name="Normálna 5 2 2 4 3 5 3 2" xfId="41106"/>
    <cellStyle name="Normálna 5 2 2 4 3 5 4" xfId="17351"/>
    <cellStyle name="Normálna 5 2 2 4 3 5 4 2" xfId="41107"/>
    <cellStyle name="Normálna 5 2 2 4 3 5 5" xfId="41102"/>
    <cellStyle name="Normálna 5 2 2 4 3 6" xfId="17352"/>
    <cellStyle name="Normálna 5 2 2 4 3 6 2" xfId="17353"/>
    <cellStyle name="Normálna 5 2 2 4 3 6 2 2" xfId="41109"/>
    <cellStyle name="Normálna 5 2 2 4 3 6 3" xfId="17354"/>
    <cellStyle name="Normálna 5 2 2 4 3 6 3 2" xfId="41110"/>
    <cellStyle name="Normálna 5 2 2 4 3 6 4" xfId="41108"/>
    <cellStyle name="Normálna 5 2 2 4 3 7" xfId="17355"/>
    <cellStyle name="Normálna 5 2 2 4 3 7 2" xfId="41111"/>
    <cellStyle name="Normálna 5 2 2 4 3 8" xfId="17356"/>
    <cellStyle name="Normálna 5 2 2 4 3 8 2" xfId="41112"/>
    <cellStyle name="Normálna 5 2 2 4 3 9" xfId="41053"/>
    <cellStyle name="Normálna 5 2 2 4 4" xfId="17357"/>
    <cellStyle name="Normálna 5 2 2 4 4 2" xfId="17358"/>
    <cellStyle name="Normálna 5 2 2 4 4 2 2" xfId="17359"/>
    <cellStyle name="Normálna 5 2 2 4 4 2 2 2" xfId="17360"/>
    <cellStyle name="Normálna 5 2 2 4 4 2 2 2 2" xfId="17361"/>
    <cellStyle name="Normálna 5 2 2 4 4 2 2 2 2 2" xfId="41117"/>
    <cellStyle name="Normálna 5 2 2 4 4 2 2 2 3" xfId="17362"/>
    <cellStyle name="Normálna 5 2 2 4 4 2 2 2 3 2" xfId="41118"/>
    <cellStyle name="Normálna 5 2 2 4 4 2 2 2 4" xfId="41116"/>
    <cellStyle name="Normálna 5 2 2 4 4 2 2 3" xfId="17363"/>
    <cellStyle name="Normálna 5 2 2 4 4 2 2 3 2" xfId="41119"/>
    <cellStyle name="Normálna 5 2 2 4 4 2 2 4" xfId="17364"/>
    <cellStyle name="Normálna 5 2 2 4 4 2 2 4 2" xfId="41120"/>
    <cellStyle name="Normálna 5 2 2 4 4 2 2 5" xfId="41115"/>
    <cellStyle name="Normálna 5 2 2 4 4 2 3" xfId="17365"/>
    <cellStyle name="Normálna 5 2 2 4 4 2 3 2" xfId="17366"/>
    <cellStyle name="Normálna 5 2 2 4 4 2 3 2 2" xfId="41122"/>
    <cellStyle name="Normálna 5 2 2 4 4 2 3 3" xfId="17367"/>
    <cellStyle name="Normálna 5 2 2 4 4 2 3 3 2" xfId="41123"/>
    <cellStyle name="Normálna 5 2 2 4 4 2 3 4" xfId="41121"/>
    <cellStyle name="Normálna 5 2 2 4 4 2 4" xfId="17368"/>
    <cellStyle name="Normálna 5 2 2 4 4 2 4 2" xfId="41124"/>
    <cellStyle name="Normálna 5 2 2 4 4 2 5" xfId="17369"/>
    <cellStyle name="Normálna 5 2 2 4 4 2 5 2" xfId="41125"/>
    <cellStyle name="Normálna 5 2 2 4 4 2 6" xfId="41114"/>
    <cellStyle name="Normálna 5 2 2 4 4 3" xfId="17370"/>
    <cellStyle name="Normálna 5 2 2 4 4 3 2" xfId="17371"/>
    <cellStyle name="Normálna 5 2 2 4 4 3 2 2" xfId="17372"/>
    <cellStyle name="Normálna 5 2 2 4 4 3 2 2 2" xfId="41128"/>
    <cellStyle name="Normálna 5 2 2 4 4 3 2 3" xfId="17373"/>
    <cellStyle name="Normálna 5 2 2 4 4 3 2 3 2" xfId="41129"/>
    <cellStyle name="Normálna 5 2 2 4 4 3 2 4" xfId="41127"/>
    <cellStyle name="Normálna 5 2 2 4 4 3 3" xfId="17374"/>
    <cellStyle name="Normálna 5 2 2 4 4 3 3 2" xfId="41130"/>
    <cellStyle name="Normálna 5 2 2 4 4 3 4" xfId="17375"/>
    <cellStyle name="Normálna 5 2 2 4 4 3 4 2" xfId="41131"/>
    <cellStyle name="Normálna 5 2 2 4 4 3 5" xfId="41126"/>
    <cellStyle name="Normálna 5 2 2 4 4 4" xfId="17376"/>
    <cellStyle name="Normálna 5 2 2 4 4 4 2" xfId="17377"/>
    <cellStyle name="Normálna 5 2 2 4 4 4 2 2" xfId="17378"/>
    <cellStyle name="Normálna 5 2 2 4 4 4 2 2 2" xfId="41134"/>
    <cellStyle name="Normálna 5 2 2 4 4 4 2 3" xfId="17379"/>
    <cellStyle name="Normálna 5 2 2 4 4 4 2 3 2" xfId="41135"/>
    <cellStyle name="Normálna 5 2 2 4 4 4 2 4" xfId="41133"/>
    <cellStyle name="Normálna 5 2 2 4 4 4 3" xfId="17380"/>
    <cellStyle name="Normálna 5 2 2 4 4 4 3 2" xfId="41136"/>
    <cellStyle name="Normálna 5 2 2 4 4 4 4" xfId="17381"/>
    <cellStyle name="Normálna 5 2 2 4 4 4 4 2" xfId="41137"/>
    <cellStyle name="Normálna 5 2 2 4 4 4 5" xfId="41132"/>
    <cellStyle name="Normálna 5 2 2 4 4 5" xfId="17382"/>
    <cellStyle name="Normálna 5 2 2 4 4 5 2" xfId="17383"/>
    <cellStyle name="Normálna 5 2 2 4 4 5 2 2" xfId="41139"/>
    <cellStyle name="Normálna 5 2 2 4 4 5 3" xfId="17384"/>
    <cellStyle name="Normálna 5 2 2 4 4 5 3 2" xfId="41140"/>
    <cellStyle name="Normálna 5 2 2 4 4 5 4" xfId="41138"/>
    <cellStyle name="Normálna 5 2 2 4 4 6" xfId="17385"/>
    <cellStyle name="Normálna 5 2 2 4 4 6 2" xfId="41141"/>
    <cellStyle name="Normálna 5 2 2 4 4 7" xfId="17386"/>
    <cellStyle name="Normálna 5 2 2 4 4 7 2" xfId="41142"/>
    <cellStyle name="Normálna 5 2 2 4 4 8" xfId="41113"/>
    <cellStyle name="Normálna 5 2 2 4 5" xfId="17387"/>
    <cellStyle name="Normálna 5 2 2 4 5 2" xfId="17388"/>
    <cellStyle name="Normálna 5 2 2 4 5 2 2" xfId="17389"/>
    <cellStyle name="Normálna 5 2 2 4 5 2 2 2" xfId="17390"/>
    <cellStyle name="Normálna 5 2 2 4 5 2 2 2 2" xfId="41146"/>
    <cellStyle name="Normálna 5 2 2 4 5 2 2 3" xfId="17391"/>
    <cellStyle name="Normálna 5 2 2 4 5 2 2 3 2" xfId="41147"/>
    <cellStyle name="Normálna 5 2 2 4 5 2 2 4" xfId="41145"/>
    <cellStyle name="Normálna 5 2 2 4 5 2 3" xfId="17392"/>
    <cellStyle name="Normálna 5 2 2 4 5 2 3 2" xfId="41148"/>
    <cellStyle name="Normálna 5 2 2 4 5 2 4" xfId="17393"/>
    <cellStyle name="Normálna 5 2 2 4 5 2 4 2" xfId="41149"/>
    <cellStyle name="Normálna 5 2 2 4 5 2 5" xfId="41144"/>
    <cellStyle name="Normálna 5 2 2 4 5 3" xfId="17394"/>
    <cellStyle name="Normálna 5 2 2 4 5 3 2" xfId="17395"/>
    <cellStyle name="Normálna 5 2 2 4 5 3 2 2" xfId="41151"/>
    <cellStyle name="Normálna 5 2 2 4 5 3 3" xfId="17396"/>
    <cellStyle name="Normálna 5 2 2 4 5 3 3 2" xfId="41152"/>
    <cellStyle name="Normálna 5 2 2 4 5 3 4" xfId="41150"/>
    <cellStyle name="Normálna 5 2 2 4 5 4" xfId="17397"/>
    <cellStyle name="Normálna 5 2 2 4 5 4 2" xfId="41153"/>
    <cellStyle name="Normálna 5 2 2 4 5 5" xfId="17398"/>
    <cellStyle name="Normálna 5 2 2 4 5 5 2" xfId="41154"/>
    <cellStyle name="Normálna 5 2 2 4 5 6" xfId="41143"/>
    <cellStyle name="Normálna 5 2 2 4 6" xfId="17399"/>
    <cellStyle name="Normálna 5 2 2 4 6 2" xfId="17400"/>
    <cellStyle name="Normálna 5 2 2 4 6 2 2" xfId="17401"/>
    <cellStyle name="Normálna 5 2 2 4 6 2 2 2" xfId="41157"/>
    <cellStyle name="Normálna 5 2 2 4 6 2 3" xfId="17402"/>
    <cellStyle name="Normálna 5 2 2 4 6 2 3 2" xfId="41158"/>
    <cellStyle name="Normálna 5 2 2 4 6 2 4" xfId="41156"/>
    <cellStyle name="Normálna 5 2 2 4 6 3" xfId="17403"/>
    <cellStyle name="Normálna 5 2 2 4 6 3 2" xfId="41159"/>
    <cellStyle name="Normálna 5 2 2 4 6 4" xfId="17404"/>
    <cellStyle name="Normálna 5 2 2 4 6 4 2" xfId="41160"/>
    <cellStyle name="Normálna 5 2 2 4 6 5" xfId="41155"/>
    <cellStyle name="Normálna 5 2 2 4 7" xfId="17405"/>
    <cellStyle name="Normálna 5 2 2 4 7 2" xfId="17406"/>
    <cellStyle name="Normálna 5 2 2 4 7 2 2" xfId="17407"/>
    <cellStyle name="Normálna 5 2 2 4 7 2 2 2" xfId="41163"/>
    <cellStyle name="Normálna 5 2 2 4 7 2 3" xfId="17408"/>
    <cellStyle name="Normálna 5 2 2 4 7 2 3 2" xfId="41164"/>
    <cellStyle name="Normálna 5 2 2 4 7 2 4" xfId="41162"/>
    <cellStyle name="Normálna 5 2 2 4 7 3" xfId="17409"/>
    <cellStyle name="Normálna 5 2 2 4 7 3 2" xfId="41165"/>
    <cellStyle name="Normálna 5 2 2 4 7 4" xfId="17410"/>
    <cellStyle name="Normálna 5 2 2 4 7 4 2" xfId="41166"/>
    <cellStyle name="Normálna 5 2 2 4 7 5" xfId="41161"/>
    <cellStyle name="Normálna 5 2 2 4 8" xfId="17411"/>
    <cellStyle name="Normálna 5 2 2 4 8 2" xfId="17412"/>
    <cellStyle name="Normálna 5 2 2 4 8 2 2" xfId="41168"/>
    <cellStyle name="Normálna 5 2 2 4 8 3" xfId="17413"/>
    <cellStyle name="Normálna 5 2 2 4 8 3 2" xfId="41169"/>
    <cellStyle name="Normálna 5 2 2 4 8 4" xfId="41167"/>
    <cellStyle name="Normálna 5 2 2 4 9" xfId="17414"/>
    <cellStyle name="Normálna 5 2 2 4 9 2" xfId="41170"/>
    <cellStyle name="Normálna 5 2 2 5" xfId="17415"/>
    <cellStyle name="Normálna 5 2 2 5 10" xfId="41171"/>
    <cellStyle name="Normálna 5 2 2 5 2" xfId="17416"/>
    <cellStyle name="Normálna 5 2 2 5 2 2" xfId="17417"/>
    <cellStyle name="Normálna 5 2 2 5 2 2 2" xfId="17418"/>
    <cellStyle name="Normálna 5 2 2 5 2 2 2 2" xfId="17419"/>
    <cellStyle name="Normálna 5 2 2 5 2 2 2 2 2" xfId="17420"/>
    <cellStyle name="Normálna 5 2 2 5 2 2 2 2 2 2" xfId="17421"/>
    <cellStyle name="Normálna 5 2 2 5 2 2 2 2 2 2 2" xfId="41177"/>
    <cellStyle name="Normálna 5 2 2 5 2 2 2 2 2 3" xfId="17422"/>
    <cellStyle name="Normálna 5 2 2 5 2 2 2 2 2 3 2" xfId="41178"/>
    <cellStyle name="Normálna 5 2 2 5 2 2 2 2 2 4" xfId="41176"/>
    <cellStyle name="Normálna 5 2 2 5 2 2 2 2 3" xfId="17423"/>
    <cellStyle name="Normálna 5 2 2 5 2 2 2 2 3 2" xfId="41179"/>
    <cellStyle name="Normálna 5 2 2 5 2 2 2 2 4" xfId="17424"/>
    <cellStyle name="Normálna 5 2 2 5 2 2 2 2 4 2" xfId="41180"/>
    <cellStyle name="Normálna 5 2 2 5 2 2 2 2 5" xfId="41175"/>
    <cellStyle name="Normálna 5 2 2 5 2 2 2 3" xfId="17425"/>
    <cellStyle name="Normálna 5 2 2 5 2 2 2 3 2" xfId="17426"/>
    <cellStyle name="Normálna 5 2 2 5 2 2 2 3 2 2" xfId="41182"/>
    <cellStyle name="Normálna 5 2 2 5 2 2 2 3 3" xfId="17427"/>
    <cellStyle name="Normálna 5 2 2 5 2 2 2 3 3 2" xfId="41183"/>
    <cellStyle name="Normálna 5 2 2 5 2 2 2 3 4" xfId="41181"/>
    <cellStyle name="Normálna 5 2 2 5 2 2 2 4" xfId="17428"/>
    <cellStyle name="Normálna 5 2 2 5 2 2 2 4 2" xfId="41184"/>
    <cellStyle name="Normálna 5 2 2 5 2 2 2 5" xfId="17429"/>
    <cellStyle name="Normálna 5 2 2 5 2 2 2 5 2" xfId="41185"/>
    <cellStyle name="Normálna 5 2 2 5 2 2 2 6" xfId="41174"/>
    <cellStyle name="Normálna 5 2 2 5 2 2 3" xfId="17430"/>
    <cellStyle name="Normálna 5 2 2 5 2 2 3 2" xfId="17431"/>
    <cellStyle name="Normálna 5 2 2 5 2 2 3 2 2" xfId="17432"/>
    <cellStyle name="Normálna 5 2 2 5 2 2 3 2 2 2" xfId="41188"/>
    <cellStyle name="Normálna 5 2 2 5 2 2 3 2 3" xfId="17433"/>
    <cellStyle name="Normálna 5 2 2 5 2 2 3 2 3 2" xfId="41189"/>
    <cellStyle name="Normálna 5 2 2 5 2 2 3 2 4" xfId="41187"/>
    <cellStyle name="Normálna 5 2 2 5 2 2 3 3" xfId="17434"/>
    <cellStyle name="Normálna 5 2 2 5 2 2 3 3 2" xfId="41190"/>
    <cellStyle name="Normálna 5 2 2 5 2 2 3 4" xfId="17435"/>
    <cellStyle name="Normálna 5 2 2 5 2 2 3 4 2" xfId="41191"/>
    <cellStyle name="Normálna 5 2 2 5 2 2 3 5" xfId="41186"/>
    <cellStyle name="Normálna 5 2 2 5 2 2 4" xfId="17436"/>
    <cellStyle name="Normálna 5 2 2 5 2 2 4 2" xfId="17437"/>
    <cellStyle name="Normálna 5 2 2 5 2 2 4 2 2" xfId="17438"/>
    <cellStyle name="Normálna 5 2 2 5 2 2 4 2 2 2" xfId="41194"/>
    <cellStyle name="Normálna 5 2 2 5 2 2 4 2 3" xfId="17439"/>
    <cellStyle name="Normálna 5 2 2 5 2 2 4 2 3 2" xfId="41195"/>
    <cellStyle name="Normálna 5 2 2 5 2 2 4 2 4" xfId="41193"/>
    <cellStyle name="Normálna 5 2 2 5 2 2 4 3" xfId="17440"/>
    <cellStyle name="Normálna 5 2 2 5 2 2 4 3 2" xfId="41196"/>
    <cellStyle name="Normálna 5 2 2 5 2 2 4 4" xfId="17441"/>
    <cellStyle name="Normálna 5 2 2 5 2 2 4 4 2" xfId="41197"/>
    <cellStyle name="Normálna 5 2 2 5 2 2 4 5" xfId="41192"/>
    <cellStyle name="Normálna 5 2 2 5 2 2 5" xfId="17442"/>
    <cellStyle name="Normálna 5 2 2 5 2 2 5 2" xfId="17443"/>
    <cellStyle name="Normálna 5 2 2 5 2 2 5 2 2" xfId="41199"/>
    <cellStyle name="Normálna 5 2 2 5 2 2 5 3" xfId="17444"/>
    <cellStyle name="Normálna 5 2 2 5 2 2 5 3 2" xfId="41200"/>
    <cellStyle name="Normálna 5 2 2 5 2 2 5 4" xfId="41198"/>
    <cellStyle name="Normálna 5 2 2 5 2 2 6" xfId="17445"/>
    <cellStyle name="Normálna 5 2 2 5 2 2 6 2" xfId="41201"/>
    <cellStyle name="Normálna 5 2 2 5 2 2 7" xfId="17446"/>
    <cellStyle name="Normálna 5 2 2 5 2 2 7 2" xfId="41202"/>
    <cellStyle name="Normálna 5 2 2 5 2 2 8" xfId="41173"/>
    <cellStyle name="Normálna 5 2 2 5 2 3" xfId="17447"/>
    <cellStyle name="Normálna 5 2 2 5 2 3 2" xfId="17448"/>
    <cellStyle name="Normálna 5 2 2 5 2 3 2 2" xfId="17449"/>
    <cellStyle name="Normálna 5 2 2 5 2 3 2 2 2" xfId="17450"/>
    <cellStyle name="Normálna 5 2 2 5 2 3 2 2 2 2" xfId="41206"/>
    <cellStyle name="Normálna 5 2 2 5 2 3 2 2 3" xfId="17451"/>
    <cellStyle name="Normálna 5 2 2 5 2 3 2 2 3 2" xfId="41207"/>
    <cellStyle name="Normálna 5 2 2 5 2 3 2 2 4" xfId="41205"/>
    <cellStyle name="Normálna 5 2 2 5 2 3 2 3" xfId="17452"/>
    <cellStyle name="Normálna 5 2 2 5 2 3 2 3 2" xfId="41208"/>
    <cellStyle name="Normálna 5 2 2 5 2 3 2 4" xfId="17453"/>
    <cellStyle name="Normálna 5 2 2 5 2 3 2 4 2" xfId="41209"/>
    <cellStyle name="Normálna 5 2 2 5 2 3 2 5" xfId="41204"/>
    <cellStyle name="Normálna 5 2 2 5 2 3 3" xfId="17454"/>
    <cellStyle name="Normálna 5 2 2 5 2 3 3 2" xfId="17455"/>
    <cellStyle name="Normálna 5 2 2 5 2 3 3 2 2" xfId="41211"/>
    <cellStyle name="Normálna 5 2 2 5 2 3 3 3" xfId="17456"/>
    <cellStyle name="Normálna 5 2 2 5 2 3 3 3 2" xfId="41212"/>
    <cellStyle name="Normálna 5 2 2 5 2 3 3 4" xfId="41210"/>
    <cellStyle name="Normálna 5 2 2 5 2 3 4" xfId="17457"/>
    <cellStyle name="Normálna 5 2 2 5 2 3 4 2" xfId="41213"/>
    <cellStyle name="Normálna 5 2 2 5 2 3 5" xfId="17458"/>
    <cellStyle name="Normálna 5 2 2 5 2 3 5 2" xfId="41214"/>
    <cellStyle name="Normálna 5 2 2 5 2 3 6" xfId="41203"/>
    <cellStyle name="Normálna 5 2 2 5 2 4" xfId="17459"/>
    <cellStyle name="Normálna 5 2 2 5 2 4 2" xfId="17460"/>
    <cellStyle name="Normálna 5 2 2 5 2 4 2 2" xfId="17461"/>
    <cellStyle name="Normálna 5 2 2 5 2 4 2 2 2" xfId="41217"/>
    <cellStyle name="Normálna 5 2 2 5 2 4 2 3" xfId="17462"/>
    <cellStyle name="Normálna 5 2 2 5 2 4 2 3 2" xfId="41218"/>
    <cellStyle name="Normálna 5 2 2 5 2 4 2 4" xfId="41216"/>
    <cellStyle name="Normálna 5 2 2 5 2 4 3" xfId="17463"/>
    <cellStyle name="Normálna 5 2 2 5 2 4 3 2" xfId="41219"/>
    <cellStyle name="Normálna 5 2 2 5 2 4 4" xfId="17464"/>
    <cellStyle name="Normálna 5 2 2 5 2 4 4 2" xfId="41220"/>
    <cellStyle name="Normálna 5 2 2 5 2 4 5" xfId="41215"/>
    <cellStyle name="Normálna 5 2 2 5 2 5" xfId="17465"/>
    <cellStyle name="Normálna 5 2 2 5 2 5 2" xfId="17466"/>
    <cellStyle name="Normálna 5 2 2 5 2 5 2 2" xfId="17467"/>
    <cellStyle name="Normálna 5 2 2 5 2 5 2 2 2" xfId="41223"/>
    <cellStyle name="Normálna 5 2 2 5 2 5 2 3" xfId="17468"/>
    <cellStyle name="Normálna 5 2 2 5 2 5 2 3 2" xfId="41224"/>
    <cellStyle name="Normálna 5 2 2 5 2 5 2 4" xfId="41222"/>
    <cellStyle name="Normálna 5 2 2 5 2 5 3" xfId="17469"/>
    <cellStyle name="Normálna 5 2 2 5 2 5 3 2" xfId="41225"/>
    <cellStyle name="Normálna 5 2 2 5 2 5 4" xfId="17470"/>
    <cellStyle name="Normálna 5 2 2 5 2 5 4 2" xfId="41226"/>
    <cellStyle name="Normálna 5 2 2 5 2 5 5" xfId="41221"/>
    <cellStyle name="Normálna 5 2 2 5 2 6" xfId="17471"/>
    <cellStyle name="Normálna 5 2 2 5 2 6 2" xfId="17472"/>
    <cellStyle name="Normálna 5 2 2 5 2 6 2 2" xfId="41228"/>
    <cellStyle name="Normálna 5 2 2 5 2 6 3" xfId="17473"/>
    <cellStyle name="Normálna 5 2 2 5 2 6 3 2" xfId="41229"/>
    <cellStyle name="Normálna 5 2 2 5 2 6 4" xfId="41227"/>
    <cellStyle name="Normálna 5 2 2 5 2 7" xfId="17474"/>
    <cellStyle name="Normálna 5 2 2 5 2 7 2" xfId="41230"/>
    <cellStyle name="Normálna 5 2 2 5 2 8" xfId="17475"/>
    <cellStyle name="Normálna 5 2 2 5 2 8 2" xfId="41231"/>
    <cellStyle name="Normálna 5 2 2 5 2 9" xfId="41172"/>
    <cellStyle name="Normálna 5 2 2 5 3" xfId="17476"/>
    <cellStyle name="Normálna 5 2 2 5 3 2" xfId="17477"/>
    <cellStyle name="Normálna 5 2 2 5 3 2 2" xfId="17478"/>
    <cellStyle name="Normálna 5 2 2 5 3 2 2 2" xfId="17479"/>
    <cellStyle name="Normálna 5 2 2 5 3 2 2 2 2" xfId="17480"/>
    <cellStyle name="Normálna 5 2 2 5 3 2 2 2 2 2" xfId="41236"/>
    <cellStyle name="Normálna 5 2 2 5 3 2 2 2 3" xfId="17481"/>
    <cellStyle name="Normálna 5 2 2 5 3 2 2 2 3 2" xfId="41237"/>
    <cellStyle name="Normálna 5 2 2 5 3 2 2 2 4" xfId="41235"/>
    <cellStyle name="Normálna 5 2 2 5 3 2 2 3" xfId="17482"/>
    <cellStyle name="Normálna 5 2 2 5 3 2 2 3 2" xfId="41238"/>
    <cellStyle name="Normálna 5 2 2 5 3 2 2 4" xfId="17483"/>
    <cellStyle name="Normálna 5 2 2 5 3 2 2 4 2" xfId="41239"/>
    <cellStyle name="Normálna 5 2 2 5 3 2 2 5" xfId="41234"/>
    <cellStyle name="Normálna 5 2 2 5 3 2 3" xfId="17484"/>
    <cellStyle name="Normálna 5 2 2 5 3 2 3 2" xfId="17485"/>
    <cellStyle name="Normálna 5 2 2 5 3 2 3 2 2" xfId="41241"/>
    <cellStyle name="Normálna 5 2 2 5 3 2 3 3" xfId="17486"/>
    <cellStyle name="Normálna 5 2 2 5 3 2 3 3 2" xfId="41242"/>
    <cellStyle name="Normálna 5 2 2 5 3 2 3 4" xfId="41240"/>
    <cellStyle name="Normálna 5 2 2 5 3 2 4" xfId="17487"/>
    <cellStyle name="Normálna 5 2 2 5 3 2 4 2" xfId="41243"/>
    <cellStyle name="Normálna 5 2 2 5 3 2 5" xfId="17488"/>
    <cellStyle name="Normálna 5 2 2 5 3 2 5 2" xfId="41244"/>
    <cellStyle name="Normálna 5 2 2 5 3 2 6" xfId="41233"/>
    <cellStyle name="Normálna 5 2 2 5 3 3" xfId="17489"/>
    <cellStyle name="Normálna 5 2 2 5 3 3 2" xfId="17490"/>
    <cellStyle name="Normálna 5 2 2 5 3 3 2 2" xfId="17491"/>
    <cellStyle name="Normálna 5 2 2 5 3 3 2 2 2" xfId="41247"/>
    <cellStyle name="Normálna 5 2 2 5 3 3 2 3" xfId="17492"/>
    <cellStyle name="Normálna 5 2 2 5 3 3 2 3 2" xfId="41248"/>
    <cellStyle name="Normálna 5 2 2 5 3 3 2 4" xfId="41246"/>
    <cellStyle name="Normálna 5 2 2 5 3 3 3" xfId="17493"/>
    <cellStyle name="Normálna 5 2 2 5 3 3 3 2" xfId="41249"/>
    <cellStyle name="Normálna 5 2 2 5 3 3 4" xfId="17494"/>
    <cellStyle name="Normálna 5 2 2 5 3 3 4 2" xfId="41250"/>
    <cellStyle name="Normálna 5 2 2 5 3 3 5" xfId="41245"/>
    <cellStyle name="Normálna 5 2 2 5 3 4" xfId="17495"/>
    <cellStyle name="Normálna 5 2 2 5 3 4 2" xfId="17496"/>
    <cellStyle name="Normálna 5 2 2 5 3 4 2 2" xfId="17497"/>
    <cellStyle name="Normálna 5 2 2 5 3 4 2 2 2" xfId="41253"/>
    <cellStyle name="Normálna 5 2 2 5 3 4 2 3" xfId="17498"/>
    <cellStyle name="Normálna 5 2 2 5 3 4 2 3 2" xfId="41254"/>
    <cellStyle name="Normálna 5 2 2 5 3 4 2 4" xfId="41252"/>
    <cellStyle name="Normálna 5 2 2 5 3 4 3" xfId="17499"/>
    <cellStyle name="Normálna 5 2 2 5 3 4 3 2" xfId="41255"/>
    <cellStyle name="Normálna 5 2 2 5 3 4 4" xfId="17500"/>
    <cellStyle name="Normálna 5 2 2 5 3 4 4 2" xfId="41256"/>
    <cellStyle name="Normálna 5 2 2 5 3 4 5" xfId="41251"/>
    <cellStyle name="Normálna 5 2 2 5 3 5" xfId="17501"/>
    <cellStyle name="Normálna 5 2 2 5 3 5 2" xfId="17502"/>
    <cellStyle name="Normálna 5 2 2 5 3 5 2 2" xfId="41258"/>
    <cellStyle name="Normálna 5 2 2 5 3 5 3" xfId="17503"/>
    <cellStyle name="Normálna 5 2 2 5 3 5 3 2" xfId="41259"/>
    <cellStyle name="Normálna 5 2 2 5 3 5 4" xfId="41257"/>
    <cellStyle name="Normálna 5 2 2 5 3 6" xfId="17504"/>
    <cellStyle name="Normálna 5 2 2 5 3 6 2" xfId="41260"/>
    <cellStyle name="Normálna 5 2 2 5 3 7" xfId="17505"/>
    <cellStyle name="Normálna 5 2 2 5 3 7 2" xfId="41261"/>
    <cellStyle name="Normálna 5 2 2 5 3 8" xfId="41232"/>
    <cellStyle name="Normálna 5 2 2 5 4" xfId="17506"/>
    <cellStyle name="Normálna 5 2 2 5 4 2" xfId="17507"/>
    <cellStyle name="Normálna 5 2 2 5 4 2 2" xfId="17508"/>
    <cellStyle name="Normálna 5 2 2 5 4 2 2 2" xfId="17509"/>
    <cellStyle name="Normálna 5 2 2 5 4 2 2 2 2" xfId="41265"/>
    <cellStyle name="Normálna 5 2 2 5 4 2 2 3" xfId="17510"/>
    <cellStyle name="Normálna 5 2 2 5 4 2 2 3 2" xfId="41266"/>
    <cellStyle name="Normálna 5 2 2 5 4 2 2 4" xfId="41264"/>
    <cellStyle name="Normálna 5 2 2 5 4 2 3" xfId="17511"/>
    <cellStyle name="Normálna 5 2 2 5 4 2 3 2" xfId="41267"/>
    <cellStyle name="Normálna 5 2 2 5 4 2 4" xfId="17512"/>
    <cellStyle name="Normálna 5 2 2 5 4 2 4 2" xfId="41268"/>
    <cellStyle name="Normálna 5 2 2 5 4 2 5" xfId="41263"/>
    <cellStyle name="Normálna 5 2 2 5 4 3" xfId="17513"/>
    <cellStyle name="Normálna 5 2 2 5 4 3 2" xfId="17514"/>
    <cellStyle name="Normálna 5 2 2 5 4 3 2 2" xfId="41270"/>
    <cellStyle name="Normálna 5 2 2 5 4 3 3" xfId="17515"/>
    <cellStyle name="Normálna 5 2 2 5 4 3 3 2" xfId="41271"/>
    <cellStyle name="Normálna 5 2 2 5 4 3 4" xfId="41269"/>
    <cellStyle name="Normálna 5 2 2 5 4 4" xfId="17516"/>
    <cellStyle name="Normálna 5 2 2 5 4 4 2" xfId="41272"/>
    <cellStyle name="Normálna 5 2 2 5 4 5" xfId="17517"/>
    <cellStyle name="Normálna 5 2 2 5 4 5 2" xfId="41273"/>
    <cellStyle name="Normálna 5 2 2 5 4 6" xfId="41262"/>
    <cellStyle name="Normálna 5 2 2 5 5" xfId="17518"/>
    <cellStyle name="Normálna 5 2 2 5 5 2" xfId="17519"/>
    <cellStyle name="Normálna 5 2 2 5 5 2 2" xfId="17520"/>
    <cellStyle name="Normálna 5 2 2 5 5 2 2 2" xfId="41276"/>
    <cellStyle name="Normálna 5 2 2 5 5 2 3" xfId="17521"/>
    <cellStyle name="Normálna 5 2 2 5 5 2 3 2" xfId="41277"/>
    <cellStyle name="Normálna 5 2 2 5 5 2 4" xfId="41275"/>
    <cellStyle name="Normálna 5 2 2 5 5 3" xfId="17522"/>
    <cellStyle name="Normálna 5 2 2 5 5 3 2" xfId="41278"/>
    <cellStyle name="Normálna 5 2 2 5 5 4" xfId="17523"/>
    <cellStyle name="Normálna 5 2 2 5 5 4 2" xfId="41279"/>
    <cellStyle name="Normálna 5 2 2 5 5 5" xfId="41274"/>
    <cellStyle name="Normálna 5 2 2 5 6" xfId="17524"/>
    <cellStyle name="Normálna 5 2 2 5 6 2" xfId="17525"/>
    <cellStyle name="Normálna 5 2 2 5 6 2 2" xfId="17526"/>
    <cellStyle name="Normálna 5 2 2 5 6 2 2 2" xfId="41282"/>
    <cellStyle name="Normálna 5 2 2 5 6 2 3" xfId="17527"/>
    <cellStyle name="Normálna 5 2 2 5 6 2 3 2" xfId="41283"/>
    <cellStyle name="Normálna 5 2 2 5 6 2 4" xfId="41281"/>
    <cellStyle name="Normálna 5 2 2 5 6 3" xfId="17528"/>
    <cellStyle name="Normálna 5 2 2 5 6 3 2" xfId="41284"/>
    <cellStyle name="Normálna 5 2 2 5 6 4" xfId="17529"/>
    <cellStyle name="Normálna 5 2 2 5 6 4 2" xfId="41285"/>
    <cellStyle name="Normálna 5 2 2 5 6 5" xfId="41280"/>
    <cellStyle name="Normálna 5 2 2 5 7" xfId="17530"/>
    <cellStyle name="Normálna 5 2 2 5 7 2" xfId="17531"/>
    <cellStyle name="Normálna 5 2 2 5 7 2 2" xfId="41287"/>
    <cellStyle name="Normálna 5 2 2 5 7 3" xfId="17532"/>
    <cellStyle name="Normálna 5 2 2 5 7 3 2" xfId="41288"/>
    <cellStyle name="Normálna 5 2 2 5 7 4" xfId="41286"/>
    <cellStyle name="Normálna 5 2 2 5 8" xfId="17533"/>
    <cellStyle name="Normálna 5 2 2 5 8 2" xfId="41289"/>
    <cellStyle name="Normálna 5 2 2 5 9" xfId="17534"/>
    <cellStyle name="Normálna 5 2 2 5 9 2" xfId="41290"/>
    <cellStyle name="Normálna 5 2 2 6" xfId="17535"/>
    <cellStyle name="Normálna 5 2 2 6 2" xfId="17536"/>
    <cellStyle name="Normálna 5 2 2 6 2 2" xfId="17537"/>
    <cellStyle name="Normálna 5 2 2 6 2 2 2" xfId="17538"/>
    <cellStyle name="Normálna 5 2 2 6 2 2 2 2" xfId="17539"/>
    <cellStyle name="Normálna 5 2 2 6 2 2 2 2 2" xfId="17540"/>
    <cellStyle name="Normálna 5 2 2 6 2 2 2 2 2 2" xfId="41296"/>
    <cellStyle name="Normálna 5 2 2 6 2 2 2 2 3" xfId="17541"/>
    <cellStyle name="Normálna 5 2 2 6 2 2 2 2 3 2" xfId="41297"/>
    <cellStyle name="Normálna 5 2 2 6 2 2 2 2 4" xfId="41295"/>
    <cellStyle name="Normálna 5 2 2 6 2 2 2 3" xfId="17542"/>
    <cellStyle name="Normálna 5 2 2 6 2 2 2 3 2" xfId="41298"/>
    <cellStyle name="Normálna 5 2 2 6 2 2 2 4" xfId="17543"/>
    <cellStyle name="Normálna 5 2 2 6 2 2 2 4 2" xfId="41299"/>
    <cellStyle name="Normálna 5 2 2 6 2 2 2 5" xfId="41294"/>
    <cellStyle name="Normálna 5 2 2 6 2 2 3" xfId="17544"/>
    <cellStyle name="Normálna 5 2 2 6 2 2 3 2" xfId="17545"/>
    <cellStyle name="Normálna 5 2 2 6 2 2 3 2 2" xfId="41301"/>
    <cellStyle name="Normálna 5 2 2 6 2 2 3 3" xfId="17546"/>
    <cellStyle name="Normálna 5 2 2 6 2 2 3 3 2" xfId="41302"/>
    <cellStyle name="Normálna 5 2 2 6 2 2 3 4" xfId="41300"/>
    <cellStyle name="Normálna 5 2 2 6 2 2 4" xfId="17547"/>
    <cellStyle name="Normálna 5 2 2 6 2 2 4 2" xfId="41303"/>
    <cellStyle name="Normálna 5 2 2 6 2 2 5" xfId="17548"/>
    <cellStyle name="Normálna 5 2 2 6 2 2 5 2" xfId="41304"/>
    <cellStyle name="Normálna 5 2 2 6 2 2 6" xfId="41293"/>
    <cellStyle name="Normálna 5 2 2 6 2 3" xfId="17549"/>
    <cellStyle name="Normálna 5 2 2 6 2 3 2" xfId="17550"/>
    <cellStyle name="Normálna 5 2 2 6 2 3 2 2" xfId="17551"/>
    <cellStyle name="Normálna 5 2 2 6 2 3 2 2 2" xfId="41307"/>
    <cellStyle name="Normálna 5 2 2 6 2 3 2 3" xfId="17552"/>
    <cellStyle name="Normálna 5 2 2 6 2 3 2 3 2" xfId="41308"/>
    <cellStyle name="Normálna 5 2 2 6 2 3 2 4" xfId="41306"/>
    <cellStyle name="Normálna 5 2 2 6 2 3 3" xfId="17553"/>
    <cellStyle name="Normálna 5 2 2 6 2 3 3 2" xfId="41309"/>
    <cellStyle name="Normálna 5 2 2 6 2 3 4" xfId="17554"/>
    <cellStyle name="Normálna 5 2 2 6 2 3 4 2" xfId="41310"/>
    <cellStyle name="Normálna 5 2 2 6 2 3 5" xfId="41305"/>
    <cellStyle name="Normálna 5 2 2 6 2 4" xfId="17555"/>
    <cellStyle name="Normálna 5 2 2 6 2 4 2" xfId="17556"/>
    <cellStyle name="Normálna 5 2 2 6 2 4 2 2" xfId="17557"/>
    <cellStyle name="Normálna 5 2 2 6 2 4 2 2 2" xfId="41313"/>
    <cellStyle name="Normálna 5 2 2 6 2 4 2 3" xfId="17558"/>
    <cellStyle name="Normálna 5 2 2 6 2 4 2 3 2" xfId="41314"/>
    <cellStyle name="Normálna 5 2 2 6 2 4 2 4" xfId="41312"/>
    <cellStyle name="Normálna 5 2 2 6 2 4 3" xfId="17559"/>
    <cellStyle name="Normálna 5 2 2 6 2 4 3 2" xfId="41315"/>
    <cellStyle name="Normálna 5 2 2 6 2 4 4" xfId="17560"/>
    <cellStyle name="Normálna 5 2 2 6 2 4 4 2" xfId="41316"/>
    <cellStyle name="Normálna 5 2 2 6 2 4 5" xfId="41311"/>
    <cellStyle name="Normálna 5 2 2 6 2 5" xfId="17561"/>
    <cellStyle name="Normálna 5 2 2 6 2 5 2" xfId="17562"/>
    <cellStyle name="Normálna 5 2 2 6 2 5 2 2" xfId="41318"/>
    <cellStyle name="Normálna 5 2 2 6 2 5 3" xfId="17563"/>
    <cellStyle name="Normálna 5 2 2 6 2 5 3 2" xfId="41319"/>
    <cellStyle name="Normálna 5 2 2 6 2 5 4" xfId="41317"/>
    <cellStyle name="Normálna 5 2 2 6 2 6" xfId="17564"/>
    <cellStyle name="Normálna 5 2 2 6 2 6 2" xfId="41320"/>
    <cellStyle name="Normálna 5 2 2 6 2 7" xfId="17565"/>
    <cellStyle name="Normálna 5 2 2 6 2 7 2" xfId="41321"/>
    <cellStyle name="Normálna 5 2 2 6 2 8" xfId="41292"/>
    <cellStyle name="Normálna 5 2 2 6 3" xfId="17566"/>
    <cellStyle name="Normálna 5 2 2 6 3 2" xfId="17567"/>
    <cellStyle name="Normálna 5 2 2 6 3 2 2" xfId="17568"/>
    <cellStyle name="Normálna 5 2 2 6 3 2 2 2" xfId="17569"/>
    <cellStyle name="Normálna 5 2 2 6 3 2 2 2 2" xfId="41325"/>
    <cellStyle name="Normálna 5 2 2 6 3 2 2 3" xfId="17570"/>
    <cellStyle name="Normálna 5 2 2 6 3 2 2 3 2" xfId="41326"/>
    <cellStyle name="Normálna 5 2 2 6 3 2 2 4" xfId="41324"/>
    <cellStyle name="Normálna 5 2 2 6 3 2 3" xfId="17571"/>
    <cellStyle name="Normálna 5 2 2 6 3 2 3 2" xfId="41327"/>
    <cellStyle name="Normálna 5 2 2 6 3 2 4" xfId="17572"/>
    <cellStyle name="Normálna 5 2 2 6 3 2 4 2" xfId="41328"/>
    <cellStyle name="Normálna 5 2 2 6 3 2 5" xfId="41323"/>
    <cellStyle name="Normálna 5 2 2 6 3 3" xfId="17573"/>
    <cellStyle name="Normálna 5 2 2 6 3 3 2" xfId="17574"/>
    <cellStyle name="Normálna 5 2 2 6 3 3 2 2" xfId="41330"/>
    <cellStyle name="Normálna 5 2 2 6 3 3 3" xfId="17575"/>
    <cellStyle name="Normálna 5 2 2 6 3 3 3 2" xfId="41331"/>
    <cellStyle name="Normálna 5 2 2 6 3 3 4" xfId="41329"/>
    <cellStyle name="Normálna 5 2 2 6 3 4" xfId="17576"/>
    <cellStyle name="Normálna 5 2 2 6 3 4 2" xfId="41332"/>
    <cellStyle name="Normálna 5 2 2 6 3 5" xfId="17577"/>
    <cellStyle name="Normálna 5 2 2 6 3 5 2" xfId="41333"/>
    <cellStyle name="Normálna 5 2 2 6 3 6" xfId="41322"/>
    <cellStyle name="Normálna 5 2 2 6 4" xfId="17578"/>
    <cellStyle name="Normálna 5 2 2 6 4 2" xfId="17579"/>
    <cellStyle name="Normálna 5 2 2 6 4 2 2" xfId="17580"/>
    <cellStyle name="Normálna 5 2 2 6 4 2 2 2" xfId="41336"/>
    <cellStyle name="Normálna 5 2 2 6 4 2 3" xfId="17581"/>
    <cellStyle name="Normálna 5 2 2 6 4 2 3 2" xfId="41337"/>
    <cellStyle name="Normálna 5 2 2 6 4 2 4" xfId="41335"/>
    <cellStyle name="Normálna 5 2 2 6 4 3" xfId="17582"/>
    <cellStyle name="Normálna 5 2 2 6 4 3 2" xfId="41338"/>
    <cellStyle name="Normálna 5 2 2 6 4 4" xfId="17583"/>
    <cellStyle name="Normálna 5 2 2 6 4 4 2" xfId="41339"/>
    <cellStyle name="Normálna 5 2 2 6 4 5" xfId="41334"/>
    <cellStyle name="Normálna 5 2 2 6 5" xfId="17584"/>
    <cellStyle name="Normálna 5 2 2 6 5 2" xfId="17585"/>
    <cellStyle name="Normálna 5 2 2 6 5 2 2" xfId="17586"/>
    <cellStyle name="Normálna 5 2 2 6 5 2 2 2" xfId="41342"/>
    <cellStyle name="Normálna 5 2 2 6 5 2 3" xfId="17587"/>
    <cellStyle name="Normálna 5 2 2 6 5 2 3 2" xfId="41343"/>
    <cellStyle name="Normálna 5 2 2 6 5 2 4" xfId="41341"/>
    <cellStyle name="Normálna 5 2 2 6 5 3" xfId="17588"/>
    <cellStyle name="Normálna 5 2 2 6 5 3 2" xfId="41344"/>
    <cellStyle name="Normálna 5 2 2 6 5 4" xfId="17589"/>
    <cellStyle name="Normálna 5 2 2 6 5 4 2" xfId="41345"/>
    <cellStyle name="Normálna 5 2 2 6 5 5" xfId="41340"/>
    <cellStyle name="Normálna 5 2 2 6 6" xfId="17590"/>
    <cellStyle name="Normálna 5 2 2 6 6 2" xfId="17591"/>
    <cellStyle name="Normálna 5 2 2 6 6 2 2" xfId="41347"/>
    <cellStyle name="Normálna 5 2 2 6 6 3" xfId="17592"/>
    <cellStyle name="Normálna 5 2 2 6 6 3 2" xfId="41348"/>
    <cellStyle name="Normálna 5 2 2 6 6 4" xfId="41346"/>
    <cellStyle name="Normálna 5 2 2 6 7" xfId="17593"/>
    <cellStyle name="Normálna 5 2 2 6 7 2" xfId="41349"/>
    <cellStyle name="Normálna 5 2 2 6 8" xfId="17594"/>
    <cellStyle name="Normálna 5 2 2 6 8 2" xfId="41350"/>
    <cellStyle name="Normálna 5 2 2 6 9" xfId="41291"/>
    <cellStyle name="Normálna 5 2 2 7" xfId="17595"/>
    <cellStyle name="Normálna 5 2 2 7 2" xfId="17596"/>
    <cellStyle name="Normálna 5 2 2 7 2 2" xfId="17597"/>
    <cellStyle name="Normálna 5 2 2 7 2 2 2" xfId="17598"/>
    <cellStyle name="Normálna 5 2 2 7 2 2 2 2" xfId="17599"/>
    <cellStyle name="Normálna 5 2 2 7 2 2 2 2 2" xfId="41355"/>
    <cellStyle name="Normálna 5 2 2 7 2 2 2 3" xfId="17600"/>
    <cellStyle name="Normálna 5 2 2 7 2 2 2 3 2" xfId="41356"/>
    <cellStyle name="Normálna 5 2 2 7 2 2 2 4" xfId="41354"/>
    <cellStyle name="Normálna 5 2 2 7 2 2 3" xfId="17601"/>
    <cellStyle name="Normálna 5 2 2 7 2 2 3 2" xfId="41357"/>
    <cellStyle name="Normálna 5 2 2 7 2 2 4" xfId="17602"/>
    <cellStyle name="Normálna 5 2 2 7 2 2 4 2" xfId="41358"/>
    <cellStyle name="Normálna 5 2 2 7 2 2 5" xfId="41353"/>
    <cellStyle name="Normálna 5 2 2 7 2 3" xfId="17603"/>
    <cellStyle name="Normálna 5 2 2 7 2 3 2" xfId="17604"/>
    <cellStyle name="Normálna 5 2 2 7 2 3 2 2" xfId="41360"/>
    <cellStyle name="Normálna 5 2 2 7 2 3 3" xfId="17605"/>
    <cellStyle name="Normálna 5 2 2 7 2 3 3 2" xfId="41361"/>
    <cellStyle name="Normálna 5 2 2 7 2 3 4" xfId="41359"/>
    <cellStyle name="Normálna 5 2 2 7 2 4" xfId="17606"/>
    <cellStyle name="Normálna 5 2 2 7 2 4 2" xfId="41362"/>
    <cellStyle name="Normálna 5 2 2 7 2 5" xfId="17607"/>
    <cellStyle name="Normálna 5 2 2 7 2 5 2" xfId="41363"/>
    <cellStyle name="Normálna 5 2 2 7 2 6" xfId="41352"/>
    <cellStyle name="Normálna 5 2 2 7 3" xfId="17608"/>
    <cellStyle name="Normálna 5 2 2 7 3 2" xfId="17609"/>
    <cellStyle name="Normálna 5 2 2 7 3 2 2" xfId="17610"/>
    <cellStyle name="Normálna 5 2 2 7 3 2 2 2" xfId="41366"/>
    <cellStyle name="Normálna 5 2 2 7 3 2 3" xfId="17611"/>
    <cellStyle name="Normálna 5 2 2 7 3 2 3 2" xfId="41367"/>
    <cellStyle name="Normálna 5 2 2 7 3 2 4" xfId="41365"/>
    <cellStyle name="Normálna 5 2 2 7 3 3" xfId="17612"/>
    <cellStyle name="Normálna 5 2 2 7 3 3 2" xfId="41368"/>
    <cellStyle name="Normálna 5 2 2 7 3 4" xfId="17613"/>
    <cellStyle name="Normálna 5 2 2 7 3 4 2" xfId="41369"/>
    <cellStyle name="Normálna 5 2 2 7 3 5" xfId="41364"/>
    <cellStyle name="Normálna 5 2 2 7 4" xfId="17614"/>
    <cellStyle name="Normálna 5 2 2 7 4 2" xfId="17615"/>
    <cellStyle name="Normálna 5 2 2 7 4 2 2" xfId="17616"/>
    <cellStyle name="Normálna 5 2 2 7 4 2 2 2" xfId="41372"/>
    <cellStyle name="Normálna 5 2 2 7 4 2 3" xfId="17617"/>
    <cellStyle name="Normálna 5 2 2 7 4 2 3 2" xfId="41373"/>
    <cellStyle name="Normálna 5 2 2 7 4 2 4" xfId="41371"/>
    <cellStyle name="Normálna 5 2 2 7 4 3" xfId="17618"/>
    <cellStyle name="Normálna 5 2 2 7 4 3 2" xfId="41374"/>
    <cellStyle name="Normálna 5 2 2 7 4 4" xfId="17619"/>
    <cellStyle name="Normálna 5 2 2 7 4 4 2" xfId="41375"/>
    <cellStyle name="Normálna 5 2 2 7 4 5" xfId="41370"/>
    <cellStyle name="Normálna 5 2 2 7 5" xfId="17620"/>
    <cellStyle name="Normálna 5 2 2 7 5 2" xfId="17621"/>
    <cellStyle name="Normálna 5 2 2 7 5 2 2" xfId="41377"/>
    <cellStyle name="Normálna 5 2 2 7 5 3" xfId="17622"/>
    <cellStyle name="Normálna 5 2 2 7 5 3 2" xfId="41378"/>
    <cellStyle name="Normálna 5 2 2 7 5 4" xfId="41376"/>
    <cellStyle name="Normálna 5 2 2 7 6" xfId="17623"/>
    <cellStyle name="Normálna 5 2 2 7 6 2" xfId="41379"/>
    <cellStyle name="Normálna 5 2 2 7 7" xfId="17624"/>
    <cellStyle name="Normálna 5 2 2 7 7 2" xfId="41380"/>
    <cellStyle name="Normálna 5 2 2 7 8" xfId="41351"/>
    <cellStyle name="Normálna 5 2 2 8" xfId="17625"/>
    <cellStyle name="Normálna 5 2 2 8 2" xfId="17626"/>
    <cellStyle name="Normálna 5 2 2 8 2 2" xfId="17627"/>
    <cellStyle name="Normálna 5 2 2 8 2 2 2" xfId="17628"/>
    <cellStyle name="Normálna 5 2 2 8 2 2 2 2" xfId="41384"/>
    <cellStyle name="Normálna 5 2 2 8 2 2 3" xfId="17629"/>
    <cellStyle name="Normálna 5 2 2 8 2 2 3 2" xfId="41385"/>
    <cellStyle name="Normálna 5 2 2 8 2 2 4" xfId="41383"/>
    <cellStyle name="Normálna 5 2 2 8 2 3" xfId="17630"/>
    <cellStyle name="Normálna 5 2 2 8 2 3 2" xfId="41386"/>
    <cellStyle name="Normálna 5 2 2 8 2 4" xfId="17631"/>
    <cellStyle name="Normálna 5 2 2 8 2 4 2" xfId="41387"/>
    <cellStyle name="Normálna 5 2 2 8 2 5" xfId="41382"/>
    <cellStyle name="Normálna 5 2 2 8 3" xfId="17632"/>
    <cellStyle name="Normálna 5 2 2 8 3 2" xfId="17633"/>
    <cellStyle name="Normálna 5 2 2 8 3 2 2" xfId="41389"/>
    <cellStyle name="Normálna 5 2 2 8 3 3" xfId="17634"/>
    <cellStyle name="Normálna 5 2 2 8 3 3 2" xfId="41390"/>
    <cellStyle name="Normálna 5 2 2 8 3 4" xfId="41388"/>
    <cellStyle name="Normálna 5 2 2 8 4" xfId="17635"/>
    <cellStyle name="Normálna 5 2 2 8 4 2" xfId="41391"/>
    <cellStyle name="Normálna 5 2 2 8 5" xfId="17636"/>
    <cellStyle name="Normálna 5 2 2 8 5 2" xfId="41392"/>
    <cellStyle name="Normálna 5 2 2 8 6" xfId="41381"/>
    <cellStyle name="Normálna 5 2 2 9" xfId="17637"/>
    <cellStyle name="Normálna 5 2 2 9 2" xfId="17638"/>
    <cellStyle name="Normálna 5 2 2 9 2 2" xfId="17639"/>
    <cellStyle name="Normálna 5 2 2 9 2 2 2" xfId="41395"/>
    <cellStyle name="Normálna 5 2 2 9 2 3" xfId="17640"/>
    <cellStyle name="Normálna 5 2 2 9 2 3 2" xfId="41396"/>
    <cellStyle name="Normálna 5 2 2 9 2 4" xfId="41394"/>
    <cellStyle name="Normálna 5 2 2 9 3" xfId="17641"/>
    <cellStyle name="Normálna 5 2 2 9 3 2" xfId="41397"/>
    <cellStyle name="Normálna 5 2 2 9 4" xfId="17642"/>
    <cellStyle name="Normálna 5 2 2 9 4 2" xfId="41398"/>
    <cellStyle name="Normálna 5 2 2 9 5" xfId="41393"/>
    <cellStyle name="Normálna 5 2 3" xfId="17643"/>
    <cellStyle name="Normálna 5 2 3 10" xfId="17644"/>
    <cellStyle name="Normálna 5 2 3 10 2" xfId="17645"/>
    <cellStyle name="Normálna 5 2 3 10 2 2" xfId="41401"/>
    <cellStyle name="Normálna 5 2 3 10 3" xfId="17646"/>
    <cellStyle name="Normálna 5 2 3 10 3 2" xfId="41402"/>
    <cellStyle name="Normálna 5 2 3 10 4" xfId="41400"/>
    <cellStyle name="Normálna 5 2 3 11" xfId="17647"/>
    <cellStyle name="Normálna 5 2 3 11 2" xfId="41403"/>
    <cellStyle name="Normálna 5 2 3 12" xfId="17648"/>
    <cellStyle name="Normálna 5 2 3 12 2" xfId="41404"/>
    <cellStyle name="Normálna 5 2 3 13" xfId="41399"/>
    <cellStyle name="Normálna 5 2 3 2" xfId="17649"/>
    <cellStyle name="Normálna 5 2 3 2 10" xfId="17650"/>
    <cellStyle name="Normálna 5 2 3 2 10 2" xfId="41406"/>
    <cellStyle name="Normálna 5 2 3 2 11" xfId="41405"/>
    <cellStyle name="Normálna 5 2 3 2 2" xfId="17651"/>
    <cellStyle name="Normálna 5 2 3 2 2 10" xfId="41407"/>
    <cellStyle name="Normálna 5 2 3 2 2 2" xfId="17652"/>
    <cellStyle name="Normálna 5 2 3 2 2 2 2" xfId="17653"/>
    <cellStyle name="Normálna 5 2 3 2 2 2 2 2" xfId="17654"/>
    <cellStyle name="Normálna 5 2 3 2 2 2 2 2 2" xfId="17655"/>
    <cellStyle name="Normálna 5 2 3 2 2 2 2 2 2 2" xfId="17656"/>
    <cellStyle name="Normálna 5 2 3 2 2 2 2 2 2 2 2" xfId="17657"/>
    <cellStyle name="Normálna 5 2 3 2 2 2 2 2 2 2 2 2" xfId="41413"/>
    <cellStyle name="Normálna 5 2 3 2 2 2 2 2 2 2 3" xfId="17658"/>
    <cellStyle name="Normálna 5 2 3 2 2 2 2 2 2 2 3 2" xfId="41414"/>
    <cellStyle name="Normálna 5 2 3 2 2 2 2 2 2 2 4" xfId="41412"/>
    <cellStyle name="Normálna 5 2 3 2 2 2 2 2 2 3" xfId="17659"/>
    <cellStyle name="Normálna 5 2 3 2 2 2 2 2 2 3 2" xfId="41415"/>
    <cellStyle name="Normálna 5 2 3 2 2 2 2 2 2 4" xfId="17660"/>
    <cellStyle name="Normálna 5 2 3 2 2 2 2 2 2 4 2" xfId="41416"/>
    <cellStyle name="Normálna 5 2 3 2 2 2 2 2 2 5" xfId="41411"/>
    <cellStyle name="Normálna 5 2 3 2 2 2 2 2 3" xfId="17661"/>
    <cellStyle name="Normálna 5 2 3 2 2 2 2 2 3 2" xfId="17662"/>
    <cellStyle name="Normálna 5 2 3 2 2 2 2 2 3 2 2" xfId="41418"/>
    <cellStyle name="Normálna 5 2 3 2 2 2 2 2 3 3" xfId="17663"/>
    <cellStyle name="Normálna 5 2 3 2 2 2 2 2 3 3 2" xfId="41419"/>
    <cellStyle name="Normálna 5 2 3 2 2 2 2 2 3 4" xfId="41417"/>
    <cellStyle name="Normálna 5 2 3 2 2 2 2 2 4" xfId="17664"/>
    <cellStyle name="Normálna 5 2 3 2 2 2 2 2 4 2" xfId="41420"/>
    <cellStyle name="Normálna 5 2 3 2 2 2 2 2 5" xfId="17665"/>
    <cellStyle name="Normálna 5 2 3 2 2 2 2 2 5 2" xfId="41421"/>
    <cellStyle name="Normálna 5 2 3 2 2 2 2 2 6" xfId="41410"/>
    <cellStyle name="Normálna 5 2 3 2 2 2 2 3" xfId="17666"/>
    <cellStyle name="Normálna 5 2 3 2 2 2 2 3 2" xfId="17667"/>
    <cellStyle name="Normálna 5 2 3 2 2 2 2 3 2 2" xfId="17668"/>
    <cellStyle name="Normálna 5 2 3 2 2 2 2 3 2 2 2" xfId="41424"/>
    <cellStyle name="Normálna 5 2 3 2 2 2 2 3 2 3" xfId="17669"/>
    <cellStyle name="Normálna 5 2 3 2 2 2 2 3 2 3 2" xfId="41425"/>
    <cellStyle name="Normálna 5 2 3 2 2 2 2 3 2 4" xfId="41423"/>
    <cellStyle name="Normálna 5 2 3 2 2 2 2 3 3" xfId="17670"/>
    <cellStyle name="Normálna 5 2 3 2 2 2 2 3 3 2" xfId="41426"/>
    <cellStyle name="Normálna 5 2 3 2 2 2 2 3 4" xfId="17671"/>
    <cellStyle name="Normálna 5 2 3 2 2 2 2 3 4 2" xfId="41427"/>
    <cellStyle name="Normálna 5 2 3 2 2 2 2 3 5" xfId="41422"/>
    <cellStyle name="Normálna 5 2 3 2 2 2 2 4" xfId="17672"/>
    <cellStyle name="Normálna 5 2 3 2 2 2 2 4 2" xfId="17673"/>
    <cellStyle name="Normálna 5 2 3 2 2 2 2 4 2 2" xfId="17674"/>
    <cellStyle name="Normálna 5 2 3 2 2 2 2 4 2 2 2" xfId="41430"/>
    <cellStyle name="Normálna 5 2 3 2 2 2 2 4 2 3" xfId="17675"/>
    <cellStyle name="Normálna 5 2 3 2 2 2 2 4 2 3 2" xfId="41431"/>
    <cellStyle name="Normálna 5 2 3 2 2 2 2 4 2 4" xfId="41429"/>
    <cellStyle name="Normálna 5 2 3 2 2 2 2 4 3" xfId="17676"/>
    <cellStyle name="Normálna 5 2 3 2 2 2 2 4 3 2" xfId="41432"/>
    <cellStyle name="Normálna 5 2 3 2 2 2 2 4 4" xfId="17677"/>
    <cellStyle name="Normálna 5 2 3 2 2 2 2 4 4 2" xfId="41433"/>
    <cellStyle name="Normálna 5 2 3 2 2 2 2 4 5" xfId="41428"/>
    <cellStyle name="Normálna 5 2 3 2 2 2 2 5" xfId="17678"/>
    <cellStyle name="Normálna 5 2 3 2 2 2 2 5 2" xfId="17679"/>
    <cellStyle name="Normálna 5 2 3 2 2 2 2 5 2 2" xfId="41435"/>
    <cellStyle name="Normálna 5 2 3 2 2 2 2 5 3" xfId="17680"/>
    <cellStyle name="Normálna 5 2 3 2 2 2 2 5 3 2" xfId="41436"/>
    <cellStyle name="Normálna 5 2 3 2 2 2 2 5 4" xfId="41434"/>
    <cellStyle name="Normálna 5 2 3 2 2 2 2 6" xfId="17681"/>
    <cellStyle name="Normálna 5 2 3 2 2 2 2 6 2" xfId="41437"/>
    <cellStyle name="Normálna 5 2 3 2 2 2 2 7" xfId="17682"/>
    <cellStyle name="Normálna 5 2 3 2 2 2 2 7 2" xfId="41438"/>
    <cellStyle name="Normálna 5 2 3 2 2 2 2 8" xfId="41409"/>
    <cellStyle name="Normálna 5 2 3 2 2 2 3" xfId="17683"/>
    <cellStyle name="Normálna 5 2 3 2 2 2 3 2" xfId="17684"/>
    <cellStyle name="Normálna 5 2 3 2 2 2 3 2 2" xfId="17685"/>
    <cellStyle name="Normálna 5 2 3 2 2 2 3 2 2 2" xfId="17686"/>
    <cellStyle name="Normálna 5 2 3 2 2 2 3 2 2 2 2" xfId="41442"/>
    <cellStyle name="Normálna 5 2 3 2 2 2 3 2 2 3" xfId="17687"/>
    <cellStyle name="Normálna 5 2 3 2 2 2 3 2 2 3 2" xfId="41443"/>
    <cellStyle name="Normálna 5 2 3 2 2 2 3 2 2 4" xfId="41441"/>
    <cellStyle name="Normálna 5 2 3 2 2 2 3 2 3" xfId="17688"/>
    <cellStyle name="Normálna 5 2 3 2 2 2 3 2 3 2" xfId="41444"/>
    <cellStyle name="Normálna 5 2 3 2 2 2 3 2 4" xfId="17689"/>
    <cellStyle name="Normálna 5 2 3 2 2 2 3 2 4 2" xfId="41445"/>
    <cellStyle name="Normálna 5 2 3 2 2 2 3 2 5" xfId="41440"/>
    <cellStyle name="Normálna 5 2 3 2 2 2 3 3" xfId="17690"/>
    <cellStyle name="Normálna 5 2 3 2 2 2 3 3 2" xfId="17691"/>
    <cellStyle name="Normálna 5 2 3 2 2 2 3 3 2 2" xfId="41447"/>
    <cellStyle name="Normálna 5 2 3 2 2 2 3 3 3" xfId="17692"/>
    <cellStyle name="Normálna 5 2 3 2 2 2 3 3 3 2" xfId="41448"/>
    <cellStyle name="Normálna 5 2 3 2 2 2 3 3 4" xfId="41446"/>
    <cellStyle name="Normálna 5 2 3 2 2 2 3 4" xfId="17693"/>
    <cellStyle name="Normálna 5 2 3 2 2 2 3 4 2" xfId="41449"/>
    <cellStyle name="Normálna 5 2 3 2 2 2 3 5" xfId="17694"/>
    <cellStyle name="Normálna 5 2 3 2 2 2 3 5 2" xfId="41450"/>
    <cellStyle name="Normálna 5 2 3 2 2 2 3 6" xfId="41439"/>
    <cellStyle name="Normálna 5 2 3 2 2 2 4" xfId="17695"/>
    <cellStyle name="Normálna 5 2 3 2 2 2 4 2" xfId="17696"/>
    <cellStyle name="Normálna 5 2 3 2 2 2 4 2 2" xfId="17697"/>
    <cellStyle name="Normálna 5 2 3 2 2 2 4 2 2 2" xfId="41453"/>
    <cellStyle name="Normálna 5 2 3 2 2 2 4 2 3" xfId="17698"/>
    <cellStyle name="Normálna 5 2 3 2 2 2 4 2 3 2" xfId="41454"/>
    <cellStyle name="Normálna 5 2 3 2 2 2 4 2 4" xfId="41452"/>
    <cellStyle name="Normálna 5 2 3 2 2 2 4 3" xfId="17699"/>
    <cellStyle name="Normálna 5 2 3 2 2 2 4 3 2" xfId="41455"/>
    <cellStyle name="Normálna 5 2 3 2 2 2 4 4" xfId="17700"/>
    <cellStyle name="Normálna 5 2 3 2 2 2 4 4 2" xfId="41456"/>
    <cellStyle name="Normálna 5 2 3 2 2 2 4 5" xfId="41451"/>
    <cellStyle name="Normálna 5 2 3 2 2 2 5" xfId="17701"/>
    <cellStyle name="Normálna 5 2 3 2 2 2 5 2" xfId="17702"/>
    <cellStyle name="Normálna 5 2 3 2 2 2 5 2 2" xfId="17703"/>
    <cellStyle name="Normálna 5 2 3 2 2 2 5 2 2 2" xfId="41459"/>
    <cellStyle name="Normálna 5 2 3 2 2 2 5 2 3" xfId="17704"/>
    <cellStyle name="Normálna 5 2 3 2 2 2 5 2 3 2" xfId="41460"/>
    <cellStyle name="Normálna 5 2 3 2 2 2 5 2 4" xfId="41458"/>
    <cellStyle name="Normálna 5 2 3 2 2 2 5 3" xfId="17705"/>
    <cellStyle name="Normálna 5 2 3 2 2 2 5 3 2" xfId="41461"/>
    <cellStyle name="Normálna 5 2 3 2 2 2 5 4" xfId="17706"/>
    <cellStyle name="Normálna 5 2 3 2 2 2 5 4 2" xfId="41462"/>
    <cellStyle name="Normálna 5 2 3 2 2 2 5 5" xfId="41457"/>
    <cellStyle name="Normálna 5 2 3 2 2 2 6" xfId="17707"/>
    <cellStyle name="Normálna 5 2 3 2 2 2 6 2" xfId="17708"/>
    <cellStyle name="Normálna 5 2 3 2 2 2 6 2 2" xfId="41464"/>
    <cellStyle name="Normálna 5 2 3 2 2 2 6 3" xfId="17709"/>
    <cellStyle name="Normálna 5 2 3 2 2 2 6 3 2" xfId="41465"/>
    <cellStyle name="Normálna 5 2 3 2 2 2 6 4" xfId="41463"/>
    <cellStyle name="Normálna 5 2 3 2 2 2 7" xfId="17710"/>
    <cellStyle name="Normálna 5 2 3 2 2 2 7 2" xfId="41466"/>
    <cellStyle name="Normálna 5 2 3 2 2 2 8" xfId="17711"/>
    <cellStyle name="Normálna 5 2 3 2 2 2 8 2" xfId="41467"/>
    <cellStyle name="Normálna 5 2 3 2 2 2 9" xfId="41408"/>
    <cellStyle name="Normálna 5 2 3 2 2 3" xfId="17712"/>
    <cellStyle name="Normálna 5 2 3 2 2 3 2" xfId="17713"/>
    <cellStyle name="Normálna 5 2 3 2 2 3 2 2" xfId="17714"/>
    <cellStyle name="Normálna 5 2 3 2 2 3 2 2 2" xfId="17715"/>
    <cellStyle name="Normálna 5 2 3 2 2 3 2 2 2 2" xfId="17716"/>
    <cellStyle name="Normálna 5 2 3 2 2 3 2 2 2 2 2" xfId="41472"/>
    <cellStyle name="Normálna 5 2 3 2 2 3 2 2 2 3" xfId="17717"/>
    <cellStyle name="Normálna 5 2 3 2 2 3 2 2 2 3 2" xfId="41473"/>
    <cellStyle name="Normálna 5 2 3 2 2 3 2 2 2 4" xfId="41471"/>
    <cellStyle name="Normálna 5 2 3 2 2 3 2 2 3" xfId="17718"/>
    <cellStyle name="Normálna 5 2 3 2 2 3 2 2 3 2" xfId="41474"/>
    <cellStyle name="Normálna 5 2 3 2 2 3 2 2 4" xfId="17719"/>
    <cellStyle name="Normálna 5 2 3 2 2 3 2 2 4 2" xfId="41475"/>
    <cellStyle name="Normálna 5 2 3 2 2 3 2 2 5" xfId="41470"/>
    <cellStyle name="Normálna 5 2 3 2 2 3 2 3" xfId="17720"/>
    <cellStyle name="Normálna 5 2 3 2 2 3 2 3 2" xfId="17721"/>
    <cellStyle name="Normálna 5 2 3 2 2 3 2 3 2 2" xfId="41477"/>
    <cellStyle name="Normálna 5 2 3 2 2 3 2 3 3" xfId="17722"/>
    <cellStyle name="Normálna 5 2 3 2 2 3 2 3 3 2" xfId="41478"/>
    <cellStyle name="Normálna 5 2 3 2 2 3 2 3 4" xfId="41476"/>
    <cellStyle name="Normálna 5 2 3 2 2 3 2 4" xfId="17723"/>
    <cellStyle name="Normálna 5 2 3 2 2 3 2 4 2" xfId="41479"/>
    <cellStyle name="Normálna 5 2 3 2 2 3 2 5" xfId="17724"/>
    <cellStyle name="Normálna 5 2 3 2 2 3 2 5 2" xfId="41480"/>
    <cellStyle name="Normálna 5 2 3 2 2 3 2 6" xfId="41469"/>
    <cellStyle name="Normálna 5 2 3 2 2 3 3" xfId="17725"/>
    <cellStyle name="Normálna 5 2 3 2 2 3 3 2" xfId="17726"/>
    <cellStyle name="Normálna 5 2 3 2 2 3 3 2 2" xfId="17727"/>
    <cellStyle name="Normálna 5 2 3 2 2 3 3 2 2 2" xfId="41483"/>
    <cellStyle name="Normálna 5 2 3 2 2 3 3 2 3" xfId="17728"/>
    <cellStyle name="Normálna 5 2 3 2 2 3 3 2 3 2" xfId="41484"/>
    <cellStyle name="Normálna 5 2 3 2 2 3 3 2 4" xfId="41482"/>
    <cellStyle name="Normálna 5 2 3 2 2 3 3 3" xfId="17729"/>
    <cellStyle name="Normálna 5 2 3 2 2 3 3 3 2" xfId="41485"/>
    <cellStyle name="Normálna 5 2 3 2 2 3 3 4" xfId="17730"/>
    <cellStyle name="Normálna 5 2 3 2 2 3 3 4 2" xfId="41486"/>
    <cellStyle name="Normálna 5 2 3 2 2 3 3 5" xfId="41481"/>
    <cellStyle name="Normálna 5 2 3 2 2 3 4" xfId="17731"/>
    <cellStyle name="Normálna 5 2 3 2 2 3 4 2" xfId="17732"/>
    <cellStyle name="Normálna 5 2 3 2 2 3 4 2 2" xfId="17733"/>
    <cellStyle name="Normálna 5 2 3 2 2 3 4 2 2 2" xfId="41489"/>
    <cellStyle name="Normálna 5 2 3 2 2 3 4 2 3" xfId="17734"/>
    <cellStyle name="Normálna 5 2 3 2 2 3 4 2 3 2" xfId="41490"/>
    <cellStyle name="Normálna 5 2 3 2 2 3 4 2 4" xfId="41488"/>
    <cellStyle name="Normálna 5 2 3 2 2 3 4 3" xfId="17735"/>
    <cellStyle name="Normálna 5 2 3 2 2 3 4 3 2" xfId="41491"/>
    <cellStyle name="Normálna 5 2 3 2 2 3 4 4" xfId="17736"/>
    <cellStyle name="Normálna 5 2 3 2 2 3 4 4 2" xfId="41492"/>
    <cellStyle name="Normálna 5 2 3 2 2 3 4 5" xfId="41487"/>
    <cellStyle name="Normálna 5 2 3 2 2 3 5" xfId="17737"/>
    <cellStyle name="Normálna 5 2 3 2 2 3 5 2" xfId="17738"/>
    <cellStyle name="Normálna 5 2 3 2 2 3 5 2 2" xfId="41494"/>
    <cellStyle name="Normálna 5 2 3 2 2 3 5 3" xfId="17739"/>
    <cellStyle name="Normálna 5 2 3 2 2 3 5 3 2" xfId="41495"/>
    <cellStyle name="Normálna 5 2 3 2 2 3 5 4" xfId="41493"/>
    <cellStyle name="Normálna 5 2 3 2 2 3 6" xfId="17740"/>
    <cellStyle name="Normálna 5 2 3 2 2 3 6 2" xfId="41496"/>
    <cellStyle name="Normálna 5 2 3 2 2 3 7" xfId="17741"/>
    <cellStyle name="Normálna 5 2 3 2 2 3 7 2" xfId="41497"/>
    <cellStyle name="Normálna 5 2 3 2 2 3 8" xfId="41468"/>
    <cellStyle name="Normálna 5 2 3 2 2 4" xfId="17742"/>
    <cellStyle name="Normálna 5 2 3 2 2 4 2" xfId="17743"/>
    <cellStyle name="Normálna 5 2 3 2 2 4 2 2" xfId="17744"/>
    <cellStyle name="Normálna 5 2 3 2 2 4 2 2 2" xfId="17745"/>
    <cellStyle name="Normálna 5 2 3 2 2 4 2 2 2 2" xfId="41501"/>
    <cellStyle name="Normálna 5 2 3 2 2 4 2 2 3" xfId="17746"/>
    <cellStyle name="Normálna 5 2 3 2 2 4 2 2 3 2" xfId="41502"/>
    <cellStyle name="Normálna 5 2 3 2 2 4 2 2 4" xfId="41500"/>
    <cellStyle name="Normálna 5 2 3 2 2 4 2 3" xfId="17747"/>
    <cellStyle name="Normálna 5 2 3 2 2 4 2 3 2" xfId="41503"/>
    <cellStyle name="Normálna 5 2 3 2 2 4 2 4" xfId="17748"/>
    <cellStyle name="Normálna 5 2 3 2 2 4 2 4 2" xfId="41504"/>
    <cellStyle name="Normálna 5 2 3 2 2 4 2 5" xfId="41499"/>
    <cellStyle name="Normálna 5 2 3 2 2 4 3" xfId="17749"/>
    <cellStyle name="Normálna 5 2 3 2 2 4 3 2" xfId="17750"/>
    <cellStyle name="Normálna 5 2 3 2 2 4 3 2 2" xfId="41506"/>
    <cellStyle name="Normálna 5 2 3 2 2 4 3 3" xfId="17751"/>
    <cellStyle name="Normálna 5 2 3 2 2 4 3 3 2" xfId="41507"/>
    <cellStyle name="Normálna 5 2 3 2 2 4 3 4" xfId="41505"/>
    <cellStyle name="Normálna 5 2 3 2 2 4 4" xfId="17752"/>
    <cellStyle name="Normálna 5 2 3 2 2 4 4 2" xfId="41508"/>
    <cellStyle name="Normálna 5 2 3 2 2 4 5" xfId="17753"/>
    <cellStyle name="Normálna 5 2 3 2 2 4 5 2" xfId="41509"/>
    <cellStyle name="Normálna 5 2 3 2 2 4 6" xfId="41498"/>
    <cellStyle name="Normálna 5 2 3 2 2 5" xfId="17754"/>
    <cellStyle name="Normálna 5 2 3 2 2 5 2" xfId="17755"/>
    <cellStyle name="Normálna 5 2 3 2 2 5 2 2" xfId="17756"/>
    <cellStyle name="Normálna 5 2 3 2 2 5 2 2 2" xfId="41512"/>
    <cellStyle name="Normálna 5 2 3 2 2 5 2 3" xfId="17757"/>
    <cellStyle name="Normálna 5 2 3 2 2 5 2 3 2" xfId="41513"/>
    <cellStyle name="Normálna 5 2 3 2 2 5 2 4" xfId="41511"/>
    <cellStyle name="Normálna 5 2 3 2 2 5 3" xfId="17758"/>
    <cellStyle name="Normálna 5 2 3 2 2 5 3 2" xfId="41514"/>
    <cellStyle name="Normálna 5 2 3 2 2 5 4" xfId="17759"/>
    <cellStyle name="Normálna 5 2 3 2 2 5 4 2" xfId="41515"/>
    <cellStyle name="Normálna 5 2 3 2 2 5 5" xfId="41510"/>
    <cellStyle name="Normálna 5 2 3 2 2 6" xfId="17760"/>
    <cellStyle name="Normálna 5 2 3 2 2 6 2" xfId="17761"/>
    <cellStyle name="Normálna 5 2 3 2 2 6 2 2" xfId="17762"/>
    <cellStyle name="Normálna 5 2 3 2 2 6 2 2 2" xfId="41518"/>
    <cellStyle name="Normálna 5 2 3 2 2 6 2 3" xfId="17763"/>
    <cellStyle name="Normálna 5 2 3 2 2 6 2 3 2" xfId="41519"/>
    <cellStyle name="Normálna 5 2 3 2 2 6 2 4" xfId="41517"/>
    <cellStyle name="Normálna 5 2 3 2 2 6 3" xfId="17764"/>
    <cellStyle name="Normálna 5 2 3 2 2 6 3 2" xfId="41520"/>
    <cellStyle name="Normálna 5 2 3 2 2 6 4" xfId="17765"/>
    <cellStyle name="Normálna 5 2 3 2 2 6 4 2" xfId="41521"/>
    <cellStyle name="Normálna 5 2 3 2 2 6 5" xfId="41516"/>
    <cellStyle name="Normálna 5 2 3 2 2 7" xfId="17766"/>
    <cellStyle name="Normálna 5 2 3 2 2 7 2" xfId="17767"/>
    <cellStyle name="Normálna 5 2 3 2 2 7 2 2" xfId="41523"/>
    <cellStyle name="Normálna 5 2 3 2 2 7 3" xfId="17768"/>
    <cellStyle name="Normálna 5 2 3 2 2 7 3 2" xfId="41524"/>
    <cellStyle name="Normálna 5 2 3 2 2 7 4" xfId="41522"/>
    <cellStyle name="Normálna 5 2 3 2 2 8" xfId="17769"/>
    <cellStyle name="Normálna 5 2 3 2 2 8 2" xfId="41525"/>
    <cellStyle name="Normálna 5 2 3 2 2 9" xfId="17770"/>
    <cellStyle name="Normálna 5 2 3 2 2 9 2" xfId="41526"/>
    <cellStyle name="Normálna 5 2 3 2 3" xfId="17771"/>
    <cellStyle name="Normálna 5 2 3 2 3 2" xfId="17772"/>
    <cellStyle name="Normálna 5 2 3 2 3 2 2" xfId="17773"/>
    <cellStyle name="Normálna 5 2 3 2 3 2 2 2" xfId="17774"/>
    <cellStyle name="Normálna 5 2 3 2 3 2 2 2 2" xfId="17775"/>
    <cellStyle name="Normálna 5 2 3 2 3 2 2 2 2 2" xfId="17776"/>
    <cellStyle name="Normálna 5 2 3 2 3 2 2 2 2 2 2" xfId="41532"/>
    <cellStyle name="Normálna 5 2 3 2 3 2 2 2 2 3" xfId="17777"/>
    <cellStyle name="Normálna 5 2 3 2 3 2 2 2 2 3 2" xfId="41533"/>
    <cellStyle name="Normálna 5 2 3 2 3 2 2 2 2 4" xfId="41531"/>
    <cellStyle name="Normálna 5 2 3 2 3 2 2 2 3" xfId="17778"/>
    <cellStyle name="Normálna 5 2 3 2 3 2 2 2 3 2" xfId="41534"/>
    <cellStyle name="Normálna 5 2 3 2 3 2 2 2 4" xfId="17779"/>
    <cellStyle name="Normálna 5 2 3 2 3 2 2 2 4 2" xfId="41535"/>
    <cellStyle name="Normálna 5 2 3 2 3 2 2 2 5" xfId="41530"/>
    <cellStyle name="Normálna 5 2 3 2 3 2 2 3" xfId="17780"/>
    <cellStyle name="Normálna 5 2 3 2 3 2 2 3 2" xfId="17781"/>
    <cellStyle name="Normálna 5 2 3 2 3 2 2 3 2 2" xfId="41537"/>
    <cellStyle name="Normálna 5 2 3 2 3 2 2 3 3" xfId="17782"/>
    <cellStyle name="Normálna 5 2 3 2 3 2 2 3 3 2" xfId="41538"/>
    <cellStyle name="Normálna 5 2 3 2 3 2 2 3 4" xfId="41536"/>
    <cellStyle name="Normálna 5 2 3 2 3 2 2 4" xfId="17783"/>
    <cellStyle name="Normálna 5 2 3 2 3 2 2 4 2" xfId="41539"/>
    <cellStyle name="Normálna 5 2 3 2 3 2 2 5" xfId="17784"/>
    <cellStyle name="Normálna 5 2 3 2 3 2 2 5 2" xfId="41540"/>
    <cellStyle name="Normálna 5 2 3 2 3 2 2 6" xfId="41529"/>
    <cellStyle name="Normálna 5 2 3 2 3 2 3" xfId="17785"/>
    <cellStyle name="Normálna 5 2 3 2 3 2 3 2" xfId="17786"/>
    <cellStyle name="Normálna 5 2 3 2 3 2 3 2 2" xfId="17787"/>
    <cellStyle name="Normálna 5 2 3 2 3 2 3 2 2 2" xfId="41543"/>
    <cellStyle name="Normálna 5 2 3 2 3 2 3 2 3" xfId="17788"/>
    <cellStyle name="Normálna 5 2 3 2 3 2 3 2 3 2" xfId="41544"/>
    <cellStyle name="Normálna 5 2 3 2 3 2 3 2 4" xfId="41542"/>
    <cellStyle name="Normálna 5 2 3 2 3 2 3 3" xfId="17789"/>
    <cellStyle name="Normálna 5 2 3 2 3 2 3 3 2" xfId="41545"/>
    <cellStyle name="Normálna 5 2 3 2 3 2 3 4" xfId="17790"/>
    <cellStyle name="Normálna 5 2 3 2 3 2 3 4 2" xfId="41546"/>
    <cellStyle name="Normálna 5 2 3 2 3 2 3 5" xfId="41541"/>
    <cellStyle name="Normálna 5 2 3 2 3 2 4" xfId="17791"/>
    <cellStyle name="Normálna 5 2 3 2 3 2 4 2" xfId="17792"/>
    <cellStyle name="Normálna 5 2 3 2 3 2 4 2 2" xfId="17793"/>
    <cellStyle name="Normálna 5 2 3 2 3 2 4 2 2 2" xfId="41549"/>
    <cellStyle name="Normálna 5 2 3 2 3 2 4 2 3" xfId="17794"/>
    <cellStyle name="Normálna 5 2 3 2 3 2 4 2 3 2" xfId="41550"/>
    <cellStyle name="Normálna 5 2 3 2 3 2 4 2 4" xfId="41548"/>
    <cellStyle name="Normálna 5 2 3 2 3 2 4 3" xfId="17795"/>
    <cellStyle name="Normálna 5 2 3 2 3 2 4 3 2" xfId="41551"/>
    <cellStyle name="Normálna 5 2 3 2 3 2 4 4" xfId="17796"/>
    <cellStyle name="Normálna 5 2 3 2 3 2 4 4 2" xfId="41552"/>
    <cellStyle name="Normálna 5 2 3 2 3 2 4 5" xfId="41547"/>
    <cellStyle name="Normálna 5 2 3 2 3 2 5" xfId="17797"/>
    <cellStyle name="Normálna 5 2 3 2 3 2 5 2" xfId="17798"/>
    <cellStyle name="Normálna 5 2 3 2 3 2 5 2 2" xfId="41554"/>
    <cellStyle name="Normálna 5 2 3 2 3 2 5 3" xfId="17799"/>
    <cellStyle name="Normálna 5 2 3 2 3 2 5 3 2" xfId="41555"/>
    <cellStyle name="Normálna 5 2 3 2 3 2 5 4" xfId="41553"/>
    <cellStyle name="Normálna 5 2 3 2 3 2 6" xfId="17800"/>
    <cellStyle name="Normálna 5 2 3 2 3 2 6 2" xfId="41556"/>
    <cellStyle name="Normálna 5 2 3 2 3 2 7" xfId="17801"/>
    <cellStyle name="Normálna 5 2 3 2 3 2 7 2" xfId="41557"/>
    <cellStyle name="Normálna 5 2 3 2 3 2 8" xfId="41528"/>
    <cellStyle name="Normálna 5 2 3 2 3 3" xfId="17802"/>
    <cellStyle name="Normálna 5 2 3 2 3 3 2" xfId="17803"/>
    <cellStyle name="Normálna 5 2 3 2 3 3 2 2" xfId="17804"/>
    <cellStyle name="Normálna 5 2 3 2 3 3 2 2 2" xfId="17805"/>
    <cellStyle name="Normálna 5 2 3 2 3 3 2 2 2 2" xfId="41561"/>
    <cellStyle name="Normálna 5 2 3 2 3 3 2 2 3" xfId="17806"/>
    <cellStyle name="Normálna 5 2 3 2 3 3 2 2 3 2" xfId="41562"/>
    <cellStyle name="Normálna 5 2 3 2 3 3 2 2 4" xfId="41560"/>
    <cellStyle name="Normálna 5 2 3 2 3 3 2 3" xfId="17807"/>
    <cellStyle name="Normálna 5 2 3 2 3 3 2 3 2" xfId="41563"/>
    <cellStyle name="Normálna 5 2 3 2 3 3 2 4" xfId="17808"/>
    <cellStyle name="Normálna 5 2 3 2 3 3 2 4 2" xfId="41564"/>
    <cellStyle name="Normálna 5 2 3 2 3 3 2 5" xfId="41559"/>
    <cellStyle name="Normálna 5 2 3 2 3 3 3" xfId="17809"/>
    <cellStyle name="Normálna 5 2 3 2 3 3 3 2" xfId="17810"/>
    <cellStyle name="Normálna 5 2 3 2 3 3 3 2 2" xfId="41566"/>
    <cellStyle name="Normálna 5 2 3 2 3 3 3 3" xfId="17811"/>
    <cellStyle name="Normálna 5 2 3 2 3 3 3 3 2" xfId="41567"/>
    <cellStyle name="Normálna 5 2 3 2 3 3 3 4" xfId="41565"/>
    <cellStyle name="Normálna 5 2 3 2 3 3 4" xfId="17812"/>
    <cellStyle name="Normálna 5 2 3 2 3 3 4 2" xfId="41568"/>
    <cellStyle name="Normálna 5 2 3 2 3 3 5" xfId="17813"/>
    <cellStyle name="Normálna 5 2 3 2 3 3 5 2" xfId="41569"/>
    <cellStyle name="Normálna 5 2 3 2 3 3 6" xfId="41558"/>
    <cellStyle name="Normálna 5 2 3 2 3 4" xfId="17814"/>
    <cellStyle name="Normálna 5 2 3 2 3 4 2" xfId="17815"/>
    <cellStyle name="Normálna 5 2 3 2 3 4 2 2" xfId="17816"/>
    <cellStyle name="Normálna 5 2 3 2 3 4 2 2 2" xfId="41572"/>
    <cellStyle name="Normálna 5 2 3 2 3 4 2 3" xfId="17817"/>
    <cellStyle name="Normálna 5 2 3 2 3 4 2 3 2" xfId="41573"/>
    <cellStyle name="Normálna 5 2 3 2 3 4 2 4" xfId="41571"/>
    <cellStyle name="Normálna 5 2 3 2 3 4 3" xfId="17818"/>
    <cellStyle name="Normálna 5 2 3 2 3 4 3 2" xfId="41574"/>
    <cellStyle name="Normálna 5 2 3 2 3 4 4" xfId="17819"/>
    <cellStyle name="Normálna 5 2 3 2 3 4 4 2" xfId="41575"/>
    <cellStyle name="Normálna 5 2 3 2 3 4 5" xfId="41570"/>
    <cellStyle name="Normálna 5 2 3 2 3 5" xfId="17820"/>
    <cellStyle name="Normálna 5 2 3 2 3 5 2" xfId="17821"/>
    <cellStyle name="Normálna 5 2 3 2 3 5 2 2" xfId="17822"/>
    <cellStyle name="Normálna 5 2 3 2 3 5 2 2 2" xfId="41578"/>
    <cellStyle name="Normálna 5 2 3 2 3 5 2 3" xfId="17823"/>
    <cellStyle name="Normálna 5 2 3 2 3 5 2 3 2" xfId="41579"/>
    <cellStyle name="Normálna 5 2 3 2 3 5 2 4" xfId="41577"/>
    <cellStyle name="Normálna 5 2 3 2 3 5 3" xfId="17824"/>
    <cellStyle name="Normálna 5 2 3 2 3 5 3 2" xfId="41580"/>
    <cellStyle name="Normálna 5 2 3 2 3 5 4" xfId="17825"/>
    <cellStyle name="Normálna 5 2 3 2 3 5 4 2" xfId="41581"/>
    <cellStyle name="Normálna 5 2 3 2 3 5 5" xfId="41576"/>
    <cellStyle name="Normálna 5 2 3 2 3 6" xfId="17826"/>
    <cellStyle name="Normálna 5 2 3 2 3 6 2" xfId="17827"/>
    <cellStyle name="Normálna 5 2 3 2 3 6 2 2" xfId="41583"/>
    <cellStyle name="Normálna 5 2 3 2 3 6 3" xfId="17828"/>
    <cellStyle name="Normálna 5 2 3 2 3 6 3 2" xfId="41584"/>
    <cellStyle name="Normálna 5 2 3 2 3 6 4" xfId="41582"/>
    <cellStyle name="Normálna 5 2 3 2 3 7" xfId="17829"/>
    <cellStyle name="Normálna 5 2 3 2 3 7 2" xfId="41585"/>
    <cellStyle name="Normálna 5 2 3 2 3 8" xfId="17830"/>
    <cellStyle name="Normálna 5 2 3 2 3 8 2" xfId="41586"/>
    <cellStyle name="Normálna 5 2 3 2 3 9" xfId="41527"/>
    <cellStyle name="Normálna 5 2 3 2 4" xfId="17831"/>
    <cellStyle name="Normálna 5 2 3 2 4 2" xfId="17832"/>
    <cellStyle name="Normálna 5 2 3 2 4 2 2" xfId="17833"/>
    <cellStyle name="Normálna 5 2 3 2 4 2 2 2" xfId="17834"/>
    <cellStyle name="Normálna 5 2 3 2 4 2 2 2 2" xfId="17835"/>
    <cellStyle name="Normálna 5 2 3 2 4 2 2 2 2 2" xfId="41591"/>
    <cellStyle name="Normálna 5 2 3 2 4 2 2 2 3" xfId="17836"/>
    <cellStyle name="Normálna 5 2 3 2 4 2 2 2 3 2" xfId="41592"/>
    <cellStyle name="Normálna 5 2 3 2 4 2 2 2 4" xfId="41590"/>
    <cellStyle name="Normálna 5 2 3 2 4 2 2 3" xfId="17837"/>
    <cellStyle name="Normálna 5 2 3 2 4 2 2 3 2" xfId="41593"/>
    <cellStyle name="Normálna 5 2 3 2 4 2 2 4" xfId="17838"/>
    <cellStyle name="Normálna 5 2 3 2 4 2 2 4 2" xfId="41594"/>
    <cellStyle name="Normálna 5 2 3 2 4 2 2 5" xfId="41589"/>
    <cellStyle name="Normálna 5 2 3 2 4 2 3" xfId="17839"/>
    <cellStyle name="Normálna 5 2 3 2 4 2 3 2" xfId="17840"/>
    <cellStyle name="Normálna 5 2 3 2 4 2 3 2 2" xfId="41596"/>
    <cellStyle name="Normálna 5 2 3 2 4 2 3 3" xfId="17841"/>
    <cellStyle name="Normálna 5 2 3 2 4 2 3 3 2" xfId="41597"/>
    <cellStyle name="Normálna 5 2 3 2 4 2 3 4" xfId="41595"/>
    <cellStyle name="Normálna 5 2 3 2 4 2 4" xfId="17842"/>
    <cellStyle name="Normálna 5 2 3 2 4 2 4 2" xfId="41598"/>
    <cellStyle name="Normálna 5 2 3 2 4 2 5" xfId="17843"/>
    <cellStyle name="Normálna 5 2 3 2 4 2 5 2" xfId="41599"/>
    <cellStyle name="Normálna 5 2 3 2 4 2 6" xfId="41588"/>
    <cellStyle name="Normálna 5 2 3 2 4 3" xfId="17844"/>
    <cellStyle name="Normálna 5 2 3 2 4 3 2" xfId="17845"/>
    <cellStyle name="Normálna 5 2 3 2 4 3 2 2" xfId="17846"/>
    <cellStyle name="Normálna 5 2 3 2 4 3 2 2 2" xfId="41602"/>
    <cellStyle name="Normálna 5 2 3 2 4 3 2 3" xfId="17847"/>
    <cellStyle name="Normálna 5 2 3 2 4 3 2 3 2" xfId="41603"/>
    <cellStyle name="Normálna 5 2 3 2 4 3 2 4" xfId="41601"/>
    <cellStyle name="Normálna 5 2 3 2 4 3 3" xfId="17848"/>
    <cellStyle name="Normálna 5 2 3 2 4 3 3 2" xfId="41604"/>
    <cellStyle name="Normálna 5 2 3 2 4 3 4" xfId="17849"/>
    <cellStyle name="Normálna 5 2 3 2 4 3 4 2" xfId="41605"/>
    <cellStyle name="Normálna 5 2 3 2 4 3 5" xfId="41600"/>
    <cellStyle name="Normálna 5 2 3 2 4 4" xfId="17850"/>
    <cellStyle name="Normálna 5 2 3 2 4 4 2" xfId="17851"/>
    <cellStyle name="Normálna 5 2 3 2 4 4 2 2" xfId="17852"/>
    <cellStyle name="Normálna 5 2 3 2 4 4 2 2 2" xfId="41608"/>
    <cellStyle name="Normálna 5 2 3 2 4 4 2 3" xfId="17853"/>
    <cellStyle name="Normálna 5 2 3 2 4 4 2 3 2" xfId="41609"/>
    <cellStyle name="Normálna 5 2 3 2 4 4 2 4" xfId="41607"/>
    <cellStyle name="Normálna 5 2 3 2 4 4 3" xfId="17854"/>
    <cellStyle name="Normálna 5 2 3 2 4 4 3 2" xfId="41610"/>
    <cellStyle name="Normálna 5 2 3 2 4 4 4" xfId="17855"/>
    <cellStyle name="Normálna 5 2 3 2 4 4 4 2" xfId="41611"/>
    <cellStyle name="Normálna 5 2 3 2 4 4 5" xfId="41606"/>
    <cellStyle name="Normálna 5 2 3 2 4 5" xfId="17856"/>
    <cellStyle name="Normálna 5 2 3 2 4 5 2" xfId="17857"/>
    <cellStyle name="Normálna 5 2 3 2 4 5 2 2" xfId="41613"/>
    <cellStyle name="Normálna 5 2 3 2 4 5 3" xfId="17858"/>
    <cellStyle name="Normálna 5 2 3 2 4 5 3 2" xfId="41614"/>
    <cellStyle name="Normálna 5 2 3 2 4 5 4" xfId="41612"/>
    <cellStyle name="Normálna 5 2 3 2 4 6" xfId="17859"/>
    <cellStyle name="Normálna 5 2 3 2 4 6 2" xfId="41615"/>
    <cellStyle name="Normálna 5 2 3 2 4 7" xfId="17860"/>
    <cellStyle name="Normálna 5 2 3 2 4 7 2" xfId="41616"/>
    <cellStyle name="Normálna 5 2 3 2 4 8" xfId="41587"/>
    <cellStyle name="Normálna 5 2 3 2 5" xfId="17861"/>
    <cellStyle name="Normálna 5 2 3 2 5 2" xfId="17862"/>
    <cellStyle name="Normálna 5 2 3 2 5 2 2" xfId="17863"/>
    <cellStyle name="Normálna 5 2 3 2 5 2 2 2" xfId="17864"/>
    <cellStyle name="Normálna 5 2 3 2 5 2 2 2 2" xfId="41620"/>
    <cellStyle name="Normálna 5 2 3 2 5 2 2 3" xfId="17865"/>
    <cellStyle name="Normálna 5 2 3 2 5 2 2 3 2" xfId="41621"/>
    <cellStyle name="Normálna 5 2 3 2 5 2 2 4" xfId="41619"/>
    <cellStyle name="Normálna 5 2 3 2 5 2 3" xfId="17866"/>
    <cellStyle name="Normálna 5 2 3 2 5 2 3 2" xfId="41622"/>
    <cellStyle name="Normálna 5 2 3 2 5 2 4" xfId="17867"/>
    <cellStyle name="Normálna 5 2 3 2 5 2 4 2" xfId="41623"/>
    <cellStyle name="Normálna 5 2 3 2 5 2 5" xfId="41618"/>
    <cellStyle name="Normálna 5 2 3 2 5 3" xfId="17868"/>
    <cellStyle name="Normálna 5 2 3 2 5 3 2" xfId="17869"/>
    <cellStyle name="Normálna 5 2 3 2 5 3 2 2" xfId="41625"/>
    <cellStyle name="Normálna 5 2 3 2 5 3 3" xfId="17870"/>
    <cellStyle name="Normálna 5 2 3 2 5 3 3 2" xfId="41626"/>
    <cellStyle name="Normálna 5 2 3 2 5 3 4" xfId="41624"/>
    <cellStyle name="Normálna 5 2 3 2 5 4" xfId="17871"/>
    <cellStyle name="Normálna 5 2 3 2 5 4 2" xfId="41627"/>
    <cellStyle name="Normálna 5 2 3 2 5 5" xfId="17872"/>
    <cellStyle name="Normálna 5 2 3 2 5 5 2" xfId="41628"/>
    <cellStyle name="Normálna 5 2 3 2 5 6" xfId="41617"/>
    <cellStyle name="Normálna 5 2 3 2 6" xfId="17873"/>
    <cellStyle name="Normálna 5 2 3 2 6 2" xfId="17874"/>
    <cellStyle name="Normálna 5 2 3 2 6 2 2" xfId="17875"/>
    <cellStyle name="Normálna 5 2 3 2 6 2 2 2" xfId="41631"/>
    <cellStyle name="Normálna 5 2 3 2 6 2 3" xfId="17876"/>
    <cellStyle name="Normálna 5 2 3 2 6 2 3 2" xfId="41632"/>
    <cellStyle name="Normálna 5 2 3 2 6 2 4" xfId="41630"/>
    <cellStyle name="Normálna 5 2 3 2 6 3" xfId="17877"/>
    <cellStyle name="Normálna 5 2 3 2 6 3 2" xfId="41633"/>
    <cellStyle name="Normálna 5 2 3 2 6 4" xfId="17878"/>
    <cellStyle name="Normálna 5 2 3 2 6 4 2" xfId="41634"/>
    <cellStyle name="Normálna 5 2 3 2 6 5" xfId="41629"/>
    <cellStyle name="Normálna 5 2 3 2 7" xfId="17879"/>
    <cellStyle name="Normálna 5 2 3 2 7 2" xfId="17880"/>
    <cellStyle name="Normálna 5 2 3 2 7 2 2" xfId="17881"/>
    <cellStyle name="Normálna 5 2 3 2 7 2 2 2" xfId="41637"/>
    <cellStyle name="Normálna 5 2 3 2 7 2 3" xfId="17882"/>
    <cellStyle name="Normálna 5 2 3 2 7 2 3 2" xfId="41638"/>
    <cellStyle name="Normálna 5 2 3 2 7 2 4" xfId="41636"/>
    <cellStyle name="Normálna 5 2 3 2 7 3" xfId="17883"/>
    <cellStyle name="Normálna 5 2 3 2 7 3 2" xfId="41639"/>
    <cellStyle name="Normálna 5 2 3 2 7 4" xfId="17884"/>
    <cellStyle name="Normálna 5 2 3 2 7 4 2" xfId="41640"/>
    <cellStyle name="Normálna 5 2 3 2 7 5" xfId="41635"/>
    <cellStyle name="Normálna 5 2 3 2 8" xfId="17885"/>
    <cellStyle name="Normálna 5 2 3 2 8 2" xfId="17886"/>
    <cellStyle name="Normálna 5 2 3 2 8 2 2" xfId="41642"/>
    <cellStyle name="Normálna 5 2 3 2 8 3" xfId="17887"/>
    <cellStyle name="Normálna 5 2 3 2 8 3 2" xfId="41643"/>
    <cellStyle name="Normálna 5 2 3 2 8 4" xfId="41641"/>
    <cellStyle name="Normálna 5 2 3 2 9" xfId="17888"/>
    <cellStyle name="Normálna 5 2 3 2 9 2" xfId="41644"/>
    <cellStyle name="Normálna 5 2 3 3" xfId="17889"/>
    <cellStyle name="Normálna 5 2 3 3 10" xfId="17890"/>
    <cellStyle name="Normálna 5 2 3 3 10 2" xfId="41646"/>
    <cellStyle name="Normálna 5 2 3 3 11" xfId="41645"/>
    <cellStyle name="Normálna 5 2 3 3 2" xfId="17891"/>
    <cellStyle name="Normálna 5 2 3 3 2 10" xfId="41647"/>
    <cellStyle name="Normálna 5 2 3 3 2 2" xfId="17892"/>
    <cellStyle name="Normálna 5 2 3 3 2 2 2" xfId="17893"/>
    <cellStyle name="Normálna 5 2 3 3 2 2 2 2" xfId="17894"/>
    <cellStyle name="Normálna 5 2 3 3 2 2 2 2 2" xfId="17895"/>
    <cellStyle name="Normálna 5 2 3 3 2 2 2 2 2 2" xfId="17896"/>
    <cellStyle name="Normálna 5 2 3 3 2 2 2 2 2 2 2" xfId="17897"/>
    <cellStyle name="Normálna 5 2 3 3 2 2 2 2 2 2 2 2" xfId="41653"/>
    <cellStyle name="Normálna 5 2 3 3 2 2 2 2 2 2 3" xfId="17898"/>
    <cellStyle name="Normálna 5 2 3 3 2 2 2 2 2 2 3 2" xfId="41654"/>
    <cellStyle name="Normálna 5 2 3 3 2 2 2 2 2 2 4" xfId="41652"/>
    <cellStyle name="Normálna 5 2 3 3 2 2 2 2 2 3" xfId="17899"/>
    <cellStyle name="Normálna 5 2 3 3 2 2 2 2 2 3 2" xfId="41655"/>
    <cellStyle name="Normálna 5 2 3 3 2 2 2 2 2 4" xfId="17900"/>
    <cellStyle name="Normálna 5 2 3 3 2 2 2 2 2 4 2" xfId="41656"/>
    <cellStyle name="Normálna 5 2 3 3 2 2 2 2 2 5" xfId="41651"/>
    <cellStyle name="Normálna 5 2 3 3 2 2 2 2 3" xfId="17901"/>
    <cellStyle name="Normálna 5 2 3 3 2 2 2 2 3 2" xfId="17902"/>
    <cellStyle name="Normálna 5 2 3 3 2 2 2 2 3 2 2" xfId="41658"/>
    <cellStyle name="Normálna 5 2 3 3 2 2 2 2 3 3" xfId="17903"/>
    <cellStyle name="Normálna 5 2 3 3 2 2 2 2 3 3 2" xfId="41659"/>
    <cellStyle name="Normálna 5 2 3 3 2 2 2 2 3 4" xfId="41657"/>
    <cellStyle name="Normálna 5 2 3 3 2 2 2 2 4" xfId="17904"/>
    <cellStyle name="Normálna 5 2 3 3 2 2 2 2 4 2" xfId="41660"/>
    <cellStyle name="Normálna 5 2 3 3 2 2 2 2 5" xfId="17905"/>
    <cellStyle name="Normálna 5 2 3 3 2 2 2 2 5 2" xfId="41661"/>
    <cellStyle name="Normálna 5 2 3 3 2 2 2 2 6" xfId="41650"/>
    <cellStyle name="Normálna 5 2 3 3 2 2 2 3" xfId="17906"/>
    <cellStyle name="Normálna 5 2 3 3 2 2 2 3 2" xfId="17907"/>
    <cellStyle name="Normálna 5 2 3 3 2 2 2 3 2 2" xfId="17908"/>
    <cellStyle name="Normálna 5 2 3 3 2 2 2 3 2 2 2" xfId="41664"/>
    <cellStyle name="Normálna 5 2 3 3 2 2 2 3 2 3" xfId="17909"/>
    <cellStyle name="Normálna 5 2 3 3 2 2 2 3 2 3 2" xfId="41665"/>
    <cellStyle name="Normálna 5 2 3 3 2 2 2 3 2 4" xfId="41663"/>
    <cellStyle name="Normálna 5 2 3 3 2 2 2 3 3" xfId="17910"/>
    <cellStyle name="Normálna 5 2 3 3 2 2 2 3 3 2" xfId="41666"/>
    <cellStyle name="Normálna 5 2 3 3 2 2 2 3 4" xfId="17911"/>
    <cellStyle name="Normálna 5 2 3 3 2 2 2 3 4 2" xfId="41667"/>
    <cellStyle name="Normálna 5 2 3 3 2 2 2 3 5" xfId="41662"/>
    <cellStyle name="Normálna 5 2 3 3 2 2 2 4" xfId="17912"/>
    <cellStyle name="Normálna 5 2 3 3 2 2 2 4 2" xfId="17913"/>
    <cellStyle name="Normálna 5 2 3 3 2 2 2 4 2 2" xfId="17914"/>
    <cellStyle name="Normálna 5 2 3 3 2 2 2 4 2 2 2" xfId="41670"/>
    <cellStyle name="Normálna 5 2 3 3 2 2 2 4 2 3" xfId="17915"/>
    <cellStyle name="Normálna 5 2 3 3 2 2 2 4 2 3 2" xfId="41671"/>
    <cellStyle name="Normálna 5 2 3 3 2 2 2 4 2 4" xfId="41669"/>
    <cellStyle name="Normálna 5 2 3 3 2 2 2 4 3" xfId="17916"/>
    <cellStyle name="Normálna 5 2 3 3 2 2 2 4 3 2" xfId="41672"/>
    <cellStyle name="Normálna 5 2 3 3 2 2 2 4 4" xfId="17917"/>
    <cellStyle name="Normálna 5 2 3 3 2 2 2 4 4 2" xfId="41673"/>
    <cellStyle name="Normálna 5 2 3 3 2 2 2 4 5" xfId="41668"/>
    <cellStyle name="Normálna 5 2 3 3 2 2 2 5" xfId="17918"/>
    <cellStyle name="Normálna 5 2 3 3 2 2 2 5 2" xfId="17919"/>
    <cellStyle name="Normálna 5 2 3 3 2 2 2 5 2 2" xfId="41675"/>
    <cellStyle name="Normálna 5 2 3 3 2 2 2 5 3" xfId="17920"/>
    <cellStyle name="Normálna 5 2 3 3 2 2 2 5 3 2" xfId="41676"/>
    <cellStyle name="Normálna 5 2 3 3 2 2 2 5 4" xfId="41674"/>
    <cellStyle name="Normálna 5 2 3 3 2 2 2 6" xfId="17921"/>
    <cellStyle name="Normálna 5 2 3 3 2 2 2 6 2" xfId="41677"/>
    <cellStyle name="Normálna 5 2 3 3 2 2 2 7" xfId="17922"/>
    <cellStyle name="Normálna 5 2 3 3 2 2 2 7 2" xfId="41678"/>
    <cellStyle name="Normálna 5 2 3 3 2 2 2 8" xfId="41649"/>
    <cellStyle name="Normálna 5 2 3 3 2 2 3" xfId="17923"/>
    <cellStyle name="Normálna 5 2 3 3 2 2 3 2" xfId="17924"/>
    <cellStyle name="Normálna 5 2 3 3 2 2 3 2 2" xfId="17925"/>
    <cellStyle name="Normálna 5 2 3 3 2 2 3 2 2 2" xfId="17926"/>
    <cellStyle name="Normálna 5 2 3 3 2 2 3 2 2 2 2" xfId="41682"/>
    <cellStyle name="Normálna 5 2 3 3 2 2 3 2 2 3" xfId="17927"/>
    <cellStyle name="Normálna 5 2 3 3 2 2 3 2 2 3 2" xfId="41683"/>
    <cellStyle name="Normálna 5 2 3 3 2 2 3 2 2 4" xfId="41681"/>
    <cellStyle name="Normálna 5 2 3 3 2 2 3 2 3" xfId="17928"/>
    <cellStyle name="Normálna 5 2 3 3 2 2 3 2 3 2" xfId="41684"/>
    <cellStyle name="Normálna 5 2 3 3 2 2 3 2 4" xfId="17929"/>
    <cellStyle name="Normálna 5 2 3 3 2 2 3 2 4 2" xfId="41685"/>
    <cellStyle name="Normálna 5 2 3 3 2 2 3 2 5" xfId="41680"/>
    <cellStyle name="Normálna 5 2 3 3 2 2 3 3" xfId="17930"/>
    <cellStyle name="Normálna 5 2 3 3 2 2 3 3 2" xfId="17931"/>
    <cellStyle name="Normálna 5 2 3 3 2 2 3 3 2 2" xfId="41687"/>
    <cellStyle name="Normálna 5 2 3 3 2 2 3 3 3" xfId="17932"/>
    <cellStyle name="Normálna 5 2 3 3 2 2 3 3 3 2" xfId="41688"/>
    <cellStyle name="Normálna 5 2 3 3 2 2 3 3 4" xfId="41686"/>
    <cellStyle name="Normálna 5 2 3 3 2 2 3 4" xfId="17933"/>
    <cellStyle name="Normálna 5 2 3 3 2 2 3 4 2" xfId="41689"/>
    <cellStyle name="Normálna 5 2 3 3 2 2 3 5" xfId="17934"/>
    <cellStyle name="Normálna 5 2 3 3 2 2 3 5 2" xfId="41690"/>
    <cellStyle name="Normálna 5 2 3 3 2 2 3 6" xfId="41679"/>
    <cellStyle name="Normálna 5 2 3 3 2 2 4" xfId="17935"/>
    <cellStyle name="Normálna 5 2 3 3 2 2 4 2" xfId="17936"/>
    <cellStyle name="Normálna 5 2 3 3 2 2 4 2 2" xfId="17937"/>
    <cellStyle name="Normálna 5 2 3 3 2 2 4 2 2 2" xfId="41693"/>
    <cellStyle name="Normálna 5 2 3 3 2 2 4 2 3" xfId="17938"/>
    <cellStyle name="Normálna 5 2 3 3 2 2 4 2 3 2" xfId="41694"/>
    <cellStyle name="Normálna 5 2 3 3 2 2 4 2 4" xfId="41692"/>
    <cellStyle name="Normálna 5 2 3 3 2 2 4 3" xfId="17939"/>
    <cellStyle name="Normálna 5 2 3 3 2 2 4 3 2" xfId="41695"/>
    <cellStyle name="Normálna 5 2 3 3 2 2 4 4" xfId="17940"/>
    <cellStyle name="Normálna 5 2 3 3 2 2 4 4 2" xfId="41696"/>
    <cellStyle name="Normálna 5 2 3 3 2 2 4 5" xfId="41691"/>
    <cellStyle name="Normálna 5 2 3 3 2 2 5" xfId="17941"/>
    <cellStyle name="Normálna 5 2 3 3 2 2 5 2" xfId="17942"/>
    <cellStyle name="Normálna 5 2 3 3 2 2 5 2 2" xfId="17943"/>
    <cellStyle name="Normálna 5 2 3 3 2 2 5 2 2 2" xfId="41699"/>
    <cellStyle name="Normálna 5 2 3 3 2 2 5 2 3" xfId="17944"/>
    <cellStyle name="Normálna 5 2 3 3 2 2 5 2 3 2" xfId="41700"/>
    <cellStyle name="Normálna 5 2 3 3 2 2 5 2 4" xfId="41698"/>
    <cellStyle name="Normálna 5 2 3 3 2 2 5 3" xfId="17945"/>
    <cellStyle name="Normálna 5 2 3 3 2 2 5 3 2" xfId="41701"/>
    <cellStyle name="Normálna 5 2 3 3 2 2 5 4" xfId="17946"/>
    <cellStyle name="Normálna 5 2 3 3 2 2 5 4 2" xfId="41702"/>
    <cellStyle name="Normálna 5 2 3 3 2 2 5 5" xfId="41697"/>
    <cellStyle name="Normálna 5 2 3 3 2 2 6" xfId="17947"/>
    <cellStyle name="Normálna 5 2 3 3 2 2 6 2" xfId="17948"/>
    <cellStyle name="Normálna 5 2 3 3 2 2 6 2 2" xfId="41704"/>
    <cellStyle name="Normálna 5 2 3 3 2 2 6 3" xfId="17949"/>
    <cellStyle name="Normálna 5 2 3 3 2 2 6 3 2" xfId="41705"/>
    <cellStyle name="Normálna 5 2 3 3 2 2 6 4" xfId="41703"/>
    <cellStyle name="Normálna 5 2 3 3 2 2 7" xfId="17950"/>
    <cellStyle name="Normálna 5 2 3 3 2 2 7 2" xfId="41706"/>
    <cellStyle name="Normálna 5 2 3 3 2 2 8" xfId="17951"/>
    <cellStyle name="Normálna 5 2 3 3 2 2 8 2" xfId="41707"/>
    <cellStyle name="Normálna 5 2 3 3 2 2 9" xfId="41648"/>
    <cellStyle name="Normálna 5 2 3 3 2 3" xfId="17952"/>
    <cellStyle name="Normálna 5 2 3 3 2 3 2" xfId="17953"/>
    <cellStyle name="Normálna 5 2 3 3 2 3 2 2" xfId="17954"/>
    <cellStyle name="Normálna 5 2 3 3 2 3 2 2 2" xfId="17955"/>
    <cellStyle name="Normálna 5 2 3 3 2 3 2 2 2 2" xfId="17956"/>
    <cellStyle name="Normálna 5 2 3 3 2 3 2 2 2 2 2" xfId="41712"/>
    <cellStyle name="Normálna 5 2 3 3 2 3 2 2 2 3" xfId="17957"/>
    <cellStyle name="Normálna 5 2 3 3 2 3 2 2 2 3 2" xfId="41713"/>
    <cellStyle name="Normálna 5 2 3 3 2 3 2 2 2 4" xfId="41711"/>
    <cellStyle name="Normálna 5 2 3 3 2 3 2 2 3" xfId="17958"/>
    <cellStyle name="Normálna 5 2 3 3 2 3 2 2 3 2" xfId="41714"/>
    <cellStyle name="Normálna 5 2 3 3 2 3 2 2 4" xfId="17959"/>
    <cellStyle name="Normálna 5 2 3 3 2 3 2 2 4 2" xfId="41715"/>
    <cellStyle name="Normálna 5 2 3 3 2 3 2 2 5" xfId="41710"/>
    <cellStyle name="Normálna 5 2 3 3 2 3 2 3" xfId="17960"/>
    <cellStyle name="Normálna 5 2 3 3 2 3 2 3 2" xfId="17961"/>
    <cellStyle name="Normálna 5 2 3 3 2 3 2 3 2 2" xfId="41717"/>
    <cellStyle name="Normálna 5 2 3 3 2 3 2 3 3" xfId="17962"/>
    <cellStyle name="Normálna 5 2 3 3 2 3 2 3 3 2" xfId="41718"/>
    <cellStyle name="Normálna 5 2 3 3 2 3 2 3 4" xfId="41716"/>
    <cellStyle name="Normálna 5 2 3 3 2 3 2 4" xfId="17963"/>
    <cellStyle name="Normálna 5 2 3 3 2 3 2 4 2" xfId="41719"/>
    <cellStyle name="Normálna 5 2 3 3 2 3 2 5" xfId="17964"/>
    <cellStyle name="Normálna 5 2 3 3 2 3 2 5 2" xfId="41720"/>
    <cellStyle name="Normálna 5 2 3 3 2 3 2 6" xfId="41709"/>
    <cellStyle name="Normálna 5 2 3 3 2 3 3" xfId="17965"/>
    <cellStyle name="Normálna 5 2 3 3 2 3 3 2" xfId="17966"/>
    <cellStyle name="Normálna 5 2 3 3 2 3 3 2 2" xfId="17967"/>
    <cellStyle name="Normálna 5 2 3 3 2 3 3 2 2 2" xfId="41723"/>
    <cellStyle name="Normálna 5 2 3 3 2 3 3 2 3" xfId="17968"/>
    <cellStyle name="Normálna 5 2 3 3 2 3 3 2 3 2" xfId="41724"/>
    <cellStyle name="Normálna 5 2 3 3 2 3 3 2 4" xfId="41722"/>
    <cellStyle name="Normálna 5 2 3 3 2 3 3 3" xfId="17969"/>
    <cellStyle name="Normálna 5 2 3 3 2 3 3 3 2" xfId="41725"/>
    <cellStyle name="Normálna 5 2 3 3 2 3 3 4" xfId="17970"/>
    <cellStyle name="Normálna 5 2 3 3 2 3 3 4 2" xfId="41726"/>
    <cellStyle name="Normálna 5 2 3 3 2 3 3 5" xfId="41721"/>
    <cellStyle name="Normálna 5 2 3 3 2 3 4" xfId="17971"/>
    <cellStyle name="Normálna 5 2 3 3 2 3 4 2" xfId="17972"/>
    <cellStyle name="Normálna 5 2 3 3 2 3 4 2 2" xfId="17973"/>
    <cellStyle name="Normálna 5 2 3 3 2 3 4 2 2 2" xfId="41729"/>
    <cellStyle name="Normálna 5 2 3 3 2 3 4 2 3" xfId="17974"/>
    <cellStyle name="Normálna 5 2 3 3 2 3 4 2 3 2" xfId="41730"/>
    <cellStyle name="Normálna 5 2 3 3 2 3 4 2 4" xfId="41728"/>
    <cellStyle name="Normálna 5 2 3 3 2 3 4 3" xfId="17975"/>
    <cellStyle name="Normálna 5 2 3 3 2 3 4 3 2" xfId="41731"/>
    <cellStyle name="Normálna 5 2 3 3 2 3 4 4" xfId="17976"/>
    <cellStyle name="Normálna 5 2 3 3 2 3 4 4 2" xfId="41732"/>
    <cellStyle name="Normálna 5 2 3 3 2 3 4 5" xfId="41727"/>
    <cellStyle name="Normálna 5 2 3 3 2 3 5" xfId="17977"/>
    <cellStyle name="Normálna 5 2 3 3 2 3 5 2" xfId="17978"/>
    <cellStyle name="Normálna 5 2 3 3 2 3 5 2 2" xfId="41734"/>
    <cellStyle name="Normálna 5 2 3 3 2 3 5 3" xfId="17979"/>
    <cellStyle name="Normálna 5 2 3 3 2 3 5 3 2" xfId="41735"/>
    <cellStyle name="Normálna 5 2 3 3 2 3 5 4" xfId="41733"/>
    <cellStyle name="Normálna 5 2 3 3 2 3 6" xfId="17980"/>
    <cellStyle name="Normálna 5 2 3 3 2 3 6 2" xfId="41736"/>
    <cellStyle name="Normálna 5 2 3 3 2 3 7" xfId="17981"/>
    <cellStyle name="Normálna 5 2 3 3 2 3 7 2" xfId="41737"/>
    <cellStyle name="Normálna 5 2 3 3 2 3 8" xfId="41708"/>
    <cellStyle name="Normálna 5 2 3 3 2 4" xfId="17982"/>
    <cellStyle name="Normálna 5 2 3 3 2 4 2" xfId="17983"/>
    <cellStyle name="Normálna 5 2 3 3 2 4 2 2" xfId="17984"/>
    <cellStyle name="Normálna 5 2 3 3 2 4 2 2 2" xfId="17985"/>
    <cellStyle name="Normálna 5 2 3 3 2 4 2 2 2 2" xfId="41741"/>
    <cellStyle name="Normálna 5 2 3 3 2 4 2 2 3" xfId="17986"/>
    <cellStyle name="Normálna 5 2 3 3 2 4 2 2 3 2" xfId="41742"/>
    <cellStyle name="Normálna 5 2 3 3 2 4 2 2 4" xfId="41740"/>
    <cellStyle name="Normálna 5 2 3 3 2 4 2 3" xfId="17987"/>
    <cellStyle name="Normálna 5 2 3 3 2 4 2 3 2" xfId="41743"/>
    <cellStyle name="Normálna 5 2 3 3 2 4 2 4" xfId="17988"/>
    <cellStyle name="Normálna 5 2 3 3 2 4 2 4 2" xfId="41744"/>
    <cellStyle name="Normálna 5 2 3 3 2 4 2 5" xfId="41739"/>
    <cellStyle name="Normálna 5 2 3 3 2 4 3" xfId="17989"/>
    <cellStyle name="Normálna 5 2 3 3 2 4 3 2" xfId="17990"/>
    <cellStyle name="Normálna 5 2 3 3 2 4 3 2 2" xfId="41746"/>
    <cellStyle name="Normálna 5 2 3 3 2 4 3 3" xfId="17991"/>
    <cellStyle name="Normálna 5 2 3 3 2 4 3 3 2" xfId="41747"/>
    <cellStyle name="Normálna 5 2 3 3 2 4 3 4" xfId="41745"/>
    <cellStyle name="Normálna 5 2 3 3 2 4 4" xfId="17992"/>
    <cellStyle name="Normálna 5 2 3 3 2 4 4 2" xfId="41748"/>
    <cellStyle name="Normálna 5 2 3 3 2 4 5" xfId="17993"/>
    <cellStyle name="Normálna 5 2 3 3 2 4 5 2" xfId="41749"/>
    <cellStyle name="Normálna 5 2 3 3 2 4 6" xfId="41738"/>
    <cellStyle name="Normálna 5 2 3 3 2 5" xfId="17994"/>
    <cellStyle name="Normálna 5 2 3 3 2 5 2" xfId="17995"/>
    <cellStyle name="Normálna 5 2 3 3 2 5 2 2" xfId="17996"/>
    <cellStyle name="Normálna 5 2 3 3 2 5 2 2 2" xfId="41752"/>
    <cellStyle name="Normálna 5 2 3 3 2 5 2 3" xfId="17997"/>
    <cellStyle name="Normálna 5 2 3 3 2 5 2 3 2" xfId="41753"/>
    <cellStyle name="Normálna 5 2 3 3 2 5 2 4" xfId="41751"/>
    <cellStyle name="Normálna 5 2 3 3 2 5 3" xfId="17998"/>
    <cellStyle name="Normálna 5 2 3 3 2 5 3 2" xfId="41754"/>
    <cellStyle name="Normálna 5 2 3 3 2 5 4" xfId="17999"/>
    <cellStyle name="Normálna 5 2 3 3 2 5 4 2" xfId="41755"/>
    <cellStyle name="Normálna 5 2 3 3 2 5 5" xfId="41750"/>
    <cellStyle name="Normálna 5 2 3 3 2 6" xfId="18000"/>
    <cellStyle name="Normálna 5 2 3 3 2 6 2" xfId="18001"/>
    <cellStyle name="Normálna 5 2 3 3 2 6 2 2" xfId="18002"/>
    <cellStyle name="Normálna 5 2 3 3 2 6 2 2 2" xfId="41758"/>
    <cellStyle name="Normálna 5 2 3 3 2 6 2 3" xfId="18003"/>
    <cellStyle name="Normálna 5 2 3 3 2 6 2 3 2" xfId="41759"/>
    <cellStyle name="Normálna 5 2 3 3 2 6 2 4" xfId="41757"/>
    <cellStyle name="Normálna 5 2 3 3 2 6 3" xfId="18004"/>
    <cellStyle name="Normálna 5 2 3 3 2 6 3 2" xfId="41760"/>
    <cellStyle name="Normálna 5 2 3 3 2 6 4" xfId="18005"/>
    <cellStyle name="Normálna 5 2 3 3 2 6 4 2" xfId="41761"/>
    <cellStyle name="Normálna 5 2 3 3 2 6 5" xfId="41756"/>
    <cellStyle name="Normálna 5 2 3 3 2 7" xfId="18006"/>
    <cellStyle name="Normálna 5 2 3 3 2 7 2" xfId="18007"/>
    <cellStyle name="Normálna 5 2 3 3 2 7 2 2" xfId="41763"/>
    <cellStyle name="Normálna 5 2 3 3 2 7 3" xfId="18008"/>
    <cellStyle name="Normálna 5 2 3 3 2 7 3 2" xfId="41764"/>
    <cellStyle name="Normálna 5 2 3 3 2 7 4" xfId="41762"/>
    <cellStyle name="Normálna 5 2 3 3 2 8" xfId="18009"/>
    <cellStyle name="Normálna 5 2 3 3 2 8 2" xfId="41765"/>
    <cellStyle name="Normálna 5 2 3 3 2 9" xfId="18010"/>
    <cellStyle name="Normálna 5 2 3 3 2 9 2" xfId="41766"/>
    <cellStyle name="Normálna 5 2 3 3 3" xfId="18011"/>
    <cellStyle name="Normálna 5 2 3 3 3 2" xfId="18012"/>
    <cellStyle name="Normálna 5 2 3 3 3 2 2" xfId="18013"/>
    <cellStyle name="Normálna 5 2 3 3 3 2 2 2" xfId="18014"/>
    <cellStyle name="Normálna 5 2 3 3 3 2 2 2 2" xfId="18015"/>
    <cellStyle name="Normálna 5 2 3 3 3 2 2 2 2 2" xfId="18016"/>
    <cellStyle name="Normálna 5 2 3 3 3 2 2 2 2 2 2" xfId="41772"/>
    <cellStyle name="Normálna 5 2 3 3 3 2 2 2 2 3" xfId="18017"/>
    <cellStyle name="Normálna 5 2 3 3 3 2 2 2 2 3 2" xfId="41773"/>
    <cellStyle name="Normálna 5 2 3 3 3 2 2 2 2 4" xfId="41771"/>
    <cellStyle name="Normálna 5 2 3 3 3 2 2 2 3" xfId="18018"/>
    <cellStyle name="Normálna 5 2 3 3 3 2 2 2 3 2" xfId="41774"/>
    <cellStyle name="Normálna 5 2 3 3 3 2 2 2 4" xfId="18019"/>
    <cellStyle name="Normálna 5 2 3 3 3 2 2 2 4 2" xfId="41775"/>
    <cellStyle name="Normálna 5 2 3 3 3 2 2 2 5" xfId="41770"/>
    <cellStyle name="Normálna 5 2 3 3 3 2 2 3" xfId="18020"/>
    <cellStyle name="Normálna 5 2 3 3 3 2 2 3 2" xfId="18021"/>
    <cellStyle name="Normálna 5 2 3 3 3 2 2 3 2 2" xfId="41777"/>
    <cellStyle name="Normálna 5 2 3 3 3 2 2 3 3" xfId="18022"/>
    <cellStyle name="Normálna 5 2 3 3 3 2 2 3 3 2" xfId="41778"/>
    <cellStyle name="Normálna 5 2 3 3 3 2 2 3 4" xfId="41776"/>
    <cellStyle name="Normálna 5 2 3 3 3 2 2 4" xfId="18023"/>
    <cellStyle name="Normálna 5 2 3 3 3 2 2 4 2" xfId="41779"/>
    <cellStyle name="Normálna 5 2 3 3 3 2 2 5" xfId="18024"/>
    <cellStyle name="Normálna 5 2 3 3 3 2 2 5 2" xfId="41780"/>
    <cellStyle name="Normálna 5 2 3 3 3 2 2 6" xfId="41769"/>
    <cellStyle name="Normálna 5 2 3 3 3 2 3" xfId="18025"/>
    <cellStyle name="Normálna 5 2 3 3 3 2 3 2" xfId="18026"/>
    <cellStyle name="Normálna 5 2 3 3 3 2 3 2 2" xfId="18027"/>
    <cellStyle name="Normálna 5 2 3 3 3 2 3 2 2 2" xfId="41783"/>
    <cellStyle name="Normálna 5 2 3 3 3 2 3 2 3" xfId="18028"/>
    <cellStyle name="Normálna 5 2 3 3 3 2 3 2 3 2" xfId="41784"/>
    <cellStyle name="Normálna 5 2 3 3 3 2 3 2 4" xfId="41782"/>
    <cellStyle name="Normálna 5 2 3 3 3 2 3 3" xfId="18029"/>
    <cellStyle name="Normálna 5 2 3 3 3 2 3 3 2" xfId="41785"/>
    <cellStyle name="Normálna 5 2 3 3 3 2 3 4" xfId="18030"/>
    <cellStyle name="Normálna 5 2 3 3 3 2 3 4 2" xfId="41786"/>
    <cellStyle name="Normálna 5 2 3 3 3 2 3 5" xfId="41781"/>
    <cellStyle name="Normálna 5 2 3 3 3 2 4" xfId="18031"/>
    <cellStyle name="Normálna 5 2 3 3 3 2 4 2" xfId="18032"/>
    <cellStyle name="Normálna 5 2 3 3 3 2 4 2 2" xfId="18033"/>
    <cellStyle name="Normálna 5 2 3 3 3 2 4 2 2 2" xfId="41789"/>
    <cellStyle name="Normálna 5 2 3 3 3 2 4 2 3" xfId="18034"/>
    <cellStyle name="Normálna 5 2 3 3 3 2 4 2 3 2" xfId="41790"/>
    <cellStyle name="Normálna 5 2 3 3 3 2 4 2 4" xfId="41788"/>
    <cellStyle name="Normálna 5 2 3 3 3 2 4 3" xfId="18035"/>
    <cellStyle name="Normálna 5 2 3 3 3 2 4 3 2" xfId="41791"/>
    <cellStyle name="Normálna 5 2 3 3 3 2 4 4" xfId="18036"/>
    <cellStyle name="Normálna 5 2 3 3 3 2 4 4 2" xfId="41792"/>
    <cellStyle name="Normálna 5 2 3 3 3 2 4 5" xfId="41787"/>
    <cellStyle name="Normálna 5 2 3 3 3 2 5" xfId="18037"/>
    <cellStyle name="Normálna 5 2 3 3 3 2 5 2" xfId="18038"/>
    <cellStyle name="Normálna 5 2 3 3 3 2 5 2 2" xfId="41794"/>
    <cellStyle name="Normálna 5 2 3 3 3 2 5 3" xfId="18039"/>
    <cellStyle name="Normálna 5 2 3 3 3 2 5 3 2" xfId="41795"/>
    <cellStyle name="Normálna 5 2 3 3 3 2 5 4" xfId="41793"/>
    <cellStyle name="Normálna 5 2 3 3 3 2 6" xfId="18040"/>
    <cellStyle name="Normálna 5 2 3 3 3 2 6 2" xfId="41796"/>
    <cellStyle name="Normálna 5 2 3 3 3 2 7" xfId="18041"/>
    <cellStyle name="Normálna 5 2 3 3 3 2 7 2" xfId="41797"/>
    <cellStyle name="Normálna 5 2 3 3 3 2 8" xfId="41768"/>
    <cellStyle name="Normálna 5 2 3 3 3 3" xfId="18042"/>
    <cellStyle name="Normálna 5 2 3 3 3 3 2" xfId="18043"/>
    <cellStyle name="Normálna 5 2 3 3 3 3 2 2" xfId="18044"/>
    <cellStyle name="Normálna 5 2 3 3 3 3 2 2 2" xfId="18045"/>
    <cellStyle name="Normálna 5 2 3 3 3 3 2 2 2 2" xfId="41801"/>
    <cellStyle name="Normálna 5 2 3 3 3 3 2 2 3" xfId="18046"/>
    <cellStyle name="Normálna 5 2 3 3 3 3 2 2 3 2" xfId="41802"/>
    <cellStyle name="Normálna 5 2 3 3 3 3 2 2 4" xfId="41800"/>
    <cellStyle name="Normálna 5 2 3 3 3 3 2 3" xfId="18047"/>
    <cellStyle name="Normálna 5 2 3 3 3 3 2 3 2" xfId="41803"/>
    <cellStyle name="Normálna 5 2 3 3 3 3 2 4" xfId="18048"/>
    <cellStyle name="Normálna 5 2 3 3 3 3 2 4 2" xfId="41804"/>
    <cellStyle name="Normálna 5 2 3 3 3 3 2 5" xfId="41799"/>
    <cellStyle name="Normálna 5 2 3 3 3 3 3" xfId="18049"/>
    <cellStyle name="Normálna 5 2 3 3 3 3 3 2" xfId="18050"/>
    <cellStyle name="Normálna 5 2 3 3 3 3 3 2 2" xfId="41806"/>
    <cellStyle name="Normálna 5 2 3 3 3 3 3 3" xfId="18051"/>
    <cellStyle name="Normálna 5 2 3 3 3 3 3 3 2" xfId="41807"/>
    <cellStyle name="Normálna 5 2 3 3 3 3 3 4" xfId="41805"/>
    <cellStyle name="Normálna 5 2 3 3 3 3 4" xfId="18052"/>
    <cellStyle name="Normálna 5 2 3 3 3 3 4 2" xfId="41808"/>
    <cellStyle name="Normálna 5 2 3 3 3 3 5" xfId="18053"/>
    <cellStyle name="Normálna 5 2 3 3 3 3 5 2" xfId="41809"/>
    <cellStyle name="Normálna 5 2 3 3 3 3 6" xfId="41798"/>
    <cellStyle name="Normálna 5 2 3 3 3 4" xfId="18054"/>
    <cellStyle name="Normálna 5 2 3 3 3 4 2" xfId="18055"/>
    <cellStyle name="Normálna 5 2 3 3 3 4 2 2" xfId="18056"/>
    <cellStyle name="Normálna 5 2 3 3 3 4 2 2 2" xfId="41812"/>
    <cellStyle name="Normálna 5 2 3 3 3 4 2 3" xfId="18057"/>
    <cellStyle name="Normálna 5 2 3 3 3 4 2 3 2" xfId="41813"/>
    <cellStyle name="Normálna 5 2 3 3 3 4 2 4" xfId="41811"/>
    <cellStyle name="Normálna 5 2 3 3 3 4 3" xfId="18058"/>
    <cellStyle name="Normálna 5 2 3 3 3 4 3 2" xfId="41814"/>
    <cellStyle name="Normálna 5 2 3 3 3 4 4" xfId="18059"/>
    <cellStyle name="Normálna 5 2 3 3 3 4 4 2" xfId="41815"/>
    <cellStyle name="Normálna 5 2 3 3 3 4 5" xfId="41810"/>
    <cellStyle name="Normálna 5 2 3 3 3 5" xfId="18060"/>
    <cellStyle name="Normálna 5 2 3 3 3 5 2" xfId="18061"/>
    <cellStyle name="Normálna 5 2 3 3 3 5 2 2" xfId="18062"/>
    <cellStyle name="Normálna 5 2 3 3 3 5 2 2 2" xfId="41818"/>
    <cellStyle name="Normálna 5 2 3 3 3 5 2 3" xfId="18063"/>
    <cellStyle name="Normálna 5 2 3 3 3 5 2 3 2" xfId="41819"/>
    <cellStyle name="Normálna 5 2 3 3 3 5 2 4" xfId="41817"/>
    <cellStyle name="Normálna 5 2 3 3 3 5 3" xfId="18064"/>
    <cellStyle name="Normálna 5 2 3 3 3 5 3 2" xfId="41820"/>
    <cellStyle name="Normálna 5 2 3 3 3 5 4" xfId="18065"/>
    <cellStyle name="Normálna 5 2 3 3 3 5 4 2" xfId="41821"/>
    <cellStyle name="Normálna 5 2 3 3 3 5 5" xfId="41816"/>
    <cellStyle name="Normálna 5 2 3 3 3 6" xfId="18066"/>
    <cellStyle name="Normálna 5 2 3 3 3 6 2" xfId="18067"/>
    <cellStyle name="Normálna 5 2 3 3 3 6 2 2" xfId="41823"/>
    <cellStyle name="Normálna 5 2 3 3 3 6 3" xfId="18068"/>
    <cellStyle name="Normálna 5 2 3 3 3 6 3 2" xfId="41824"/>
    <cellStyle name="Normálna 5 2 3 3 3 6 4" xfId="41822"/>
    <cellStyle name="Normálna 5 2 3 3 3 7" xfId="18069"/>
    <cellStyle name="Normálna 5 2 3 3 3 7 2" xfId="41825"/>
    <cellStyle name="Normálna 5 2 3 3 3 8" xfId="18070"/>
    <cellStyle name="Normálna 5 2 3 3 3 8 2" xfId="41826"/>
    <cellStyle name="Normálna 5 2 3 3 3 9" xfId="41767"/>
    <cellStyle name="Normálna 5 2 3 3 4" xfId="18071"/>
    <cellStyle name="Normálna 5 2 3 3 4 2" xfId="18072"/>
    <cellStyle name="Normálna 5 2 3 3 4 2 2" xfId="18073"/>
    <cellStyle name="Normálna 5 2 3 3 4 2 2 2" xfId="18074"/>
    <cellStyle name="Normálna 5 2 3 3 4 2 2 2 2" xfId="18075"/>
    <cellStyle name="Normálna 5 2 3 3 4 2 2 2 2 2" xfId="41831"/>
    <cellStyle name="Normálna 5 2 3 3 4 2 2 2 3" xfId="18076"/>
    <cellStyle name="Normálna 5 2 3 3 4 2 2 2 3 2" xfId="41832"/>
    <cellStyle name="Normálna 5 2 3 3 4 2 2 2 4" xfId="41830"/>
    <cellStyle name="Normálna 5 2 3 3 4 2 2 3" xfId="18077"/>
    <cellStyle name="Normálna 5 2 3 3 4 2 2 3 2" xfId="41833"/>
    <cellStyle name="Normálna 5 2 3 3 4 2 2 4" xfId="18078"/>
    <cellStyle name="Normálna 5 2 3 3 4 2 2 4 2" xfId="41834"/>
    <cellStyle name="Normálna 5 2 3 3 4 2 2 5" xfId="41829"/>
    <cellStyle name="Normálna 5 2 3 3 4 2 3" xfId="18079"/>
    <cellStyle name="Normálna 5 2 3 3 4 2 3 2" xfId="18080"/>
    <cellStyle name="Normálna 5 2 3 3 4 2 3 2 2" xfId="41836"/>
    <cellStyle name="Normálna 5 2 3 3 4 2 3 3" xfId="18081"/>
    <cellStyle name="Normálna 5 2 3 3 4 2 3 3 2" xfId="41837"/>
    <cellStyle name="Normálna 5 2 3 3 4 2 3 4" xfId="41835"/>
    <cellStyle name="Normálna 5 2 3 3 4 2 4" xfId="18082"/>
    <cellStyle name="Normálna 5 2 3 3 4 2 4 2" xfId="41838"/>
    <cellStyle name="Normálna 5 2 3 3 4 2 5" xfId="18083"/>
    <cellStyle name="Normálna 5 2 3 3 4 2 5 2" xfId="41839"/>
    <cellStyle name="Normálna 5 2 3 3 4 2 6" xfId="41828"/>
    <cellStyle name="Normálna 5 2 3 3 4 3" xfId="18084"/>
    <cellStyle name="Normálna 5 2 3 3 4 3 2" xfId="18085"/>
    <cellStyle name="Normálna 5 2 3 3 4 3 2 2" xfId="18086"/>
    <cellStyle name="Normálna 5 2 3 3 4 3 2 2 2" xfId="41842"/>
    <cellStyle name="Normálna 5 2 3 3 4 3 2 3" xfId="18087"/>
    <cellStyle name="Normálna 5 2 3 3 4 3 2 3 2" xfId="41843"/>
    <cellStyle name="Normálna 5 2 3 3 4 3 2 4" xfId="41841"/>
    <cellStyle name="Normálna 5 2 3 3 4 3 3" xfId="18088"/>
    <cellStyle name="Normálna 5 2 3 3 4 3 3 2" xfId="41844"/>
    <cellStyle name="Normálna 5 2 3 3 4 3 4" xfId="18089"/>
    <cellStyle name="Normálna 5 2 3 3 4 3 4 2" xfId="41845"/>
    <cellStyle name="Normálna 5 2 3 3 4 3 5" xfId="41840"/>
    <cellStyle name="Normálna 5 2 3 3 4 4" xfId="18090"/>
    <cellStyle name="Normálna 5 2 3 3 4 4 2" xfId="18091"/>
    <cellStyle name="Normálna 5 2 3 3 4 4 2 2" xfId="18092"/>
    <cellStyle name="Normálna 5 2 3 3 4 4 2 2 2" xfId="41848"/>
    <cellStyle name="Normálna 5 2 3 3 4 4 2 3" xfId="18093"/>
    <cellStyle name="Normálna 5 2 3 3 4 4 2 3 2" xfId="41849"/>
    <cellStyle name="Normálna 5 2 3 3 4 4 2 4" xfId="41847"/>
    <cellStyle name="Normálna 5 2 3 3 4 4 3" xfId="18094"/>
    <cellStyle name="Normálna 5 2 3 3 4 4 3 2" xfId="41850"/>
    <cellStyle name="Normálna 5 2 3 3 4 4 4" xfId="18095"/>
    <cellStyle name="Normálna 5 2 3 3 4 4 4 2" xfId="41851"/>
    <cellStyle name="Normálna 5 2 3 3 4 4 5" xfId="41846"/>
    <cellStyle name="Normálna 5 2 3 3 4 5" xfId="18096"/>
    <cellStyle name="Normálna 5 2 3 3 4 5 2" xfId="18097"/>
    <cellStyle name="Normálna 5 2 3 3 4 5 2 2" xfId="41853"/>
    <cellStyle name="Normálna 5 2 3 3 4 5 3" xfId="18098"/>
    <cellStyle name="Normálna 5 2 3 3 4 5 3 2" xfId="41854"/>
    <cellStyle name="Normálna 5 2 3 3 4 5 4" xfId="41852"/>
    <cellStyle name="Normálna 5 2 3 3 4 6" xfId="18099"/>
    <cellStyle name="Normálna 5 2 3 3 4 6 2" xfId="41855"/>
    <cellStyle name="Normálna 5 2 3 3 4 7" xfId="18100"/>
    <cellStyle name="Normálna 5 2 3 3 4 7 2" xfId="41856"/>
    <cellStyle name="Normálna 5 2 3 3 4 8" xfId="41827"/>
    <cellStyle name="Normálna 5 2 3 3 5" xfId="18101"/>
    <cellStyle name="Normálna 5 2 3 3 5 2" xfId="18102"/>
    <cellStyle name="Normálna 5 2 3 3 5 2 2" xfId="18103"/>
    <cellStyle name="Normálna 5 2 3 3 5 2 2 2" xfId="18104"/>
    <cellStyle name="Normálna 5 2 3 3 5 2 2 2 2" xfId="41860"/>
    <cellStyle name="Normálna 5 2 3 3 5 2 2 3" xfId="18105"/>
    <cellStyle name="Normálna 5 2 3 3 5 2 2 3 2" xfId="41861"/>
    <cellStyle name="Normálna 5 2 3 3 5 2 2 4" xfId="41859"/>
    <cellStyle name="Normálna 5 2 3 3 5 2 3" xfId="18106"/>
    <cellStyle name="Normálna 5 2 3 3 5 2 3 2" xfId="41862"/>
    <cellStyle name="Normálna 5 2 3 3 5 2 4" xfId="18107"/>
    <cellStyle name="Normálna 5 2 3 3 5 2 4 2" xfId="41863"/>
    <cellStyle name="Normálna 5 2 3 3 5 2 5" xfId="41858"/>
    <cellStyle name="Normálna 5 2 3 3 5 3" xfId="18108"/>
    <cellStyle name="Normálna 5 2 3 3 5 3 2" xfId="18109"/>
    <cellStyle name="Normálna 5 2 3 3 5 3 2 2" xfId="41865"/>
    <cellStyle name="Normálna 5 2 3 3 5 3 3" xfId="18110"/>
    <cellStyle name="Normálna 5 2 3 3 5 3 3 2" xfId="41866"/>
    <cellStyle name="Normálna 5 2 3 3 5 3 4" xfId="41864"/>
    <cellStyle name="Normálna 5 2 3 3 5 4" xfId="18111"/>
    <cellStyle name="Normálna 5 2 3 3 5 4 2" xfId="41867"/>
    <cellStyle name="Normálna 5 2 3 3 5 5" xfId="18112"/>
    <cellStyle name="Normálna 5 2 3 3 5 5 2" xfId="41868"/>
    <cellStyle name="Normálna 5 2 3 3 5 6" xfId="41857"/>
    <cellStyle name="Normálna 5 2 3 3 6" xfId="18113"/>
    <cellStyle name="Normálna 5 2 3 3 6 2" xfId="18114"/>
    <cellStyle name="Normálna 5 2 3 3 6 2 2" xfId="18115"/>
    <cellStyle name="Normálna 5 2 3 3 6 2 2 2" xfId="41871"/>
    <cellStyle name="Normálna 5 2 3 3 6 2 3" xfId="18116"/>
    <cellStyle name="Normálna 5 2 3 3 6 2 3 2" xfId="41872"/>
    <cellStyle name="Normálna 5 2 3 3 6 2 4" xfId="41870"/>
    <cellStyle name="Normálna 5 2 3 3 6 3" xfId="18117"/>
    <cellStyle name="Normálna 5 2 3 3 6 3 2" xfId="41873"/>
    <cellStyle name="Normálna 5 2 3 3 6 4" xfId="18118"/>
    <cellStyle name="Normálna 5 2 3 3 6 4 2" xfId="41874"/>
    <cellStyle name="Normálna 5 2 3 3 6 5" xfId="41869"/>
    <cellStyle name="Normálna 5 2 3 3 7" xfId="18119"/>
    <cellStyle name="Normálna 5 2 3 3 7 2" xfId="18120"/>
    <cellStyle name="Normálna 5 2 3 3 7 2 2" xfId="18121"/>
    <cellStyle name="Normálna 5 2 3 3 7 2 2 2" xfId="41877"/>
    <cellStyle name="Normálna 5 2 3 3 7 2 3" xfId="18122"/>
    <cellStyle name="Normálna 5 2 3 3 7 2 3 2" xfId="41878"/>
    <cellStyle name="Normálna 5 2 3 3 7 2 4" xfId="41876"/>
    <cellStyle name="Normálna 5 2 3 3 7 3" xfId="18123"/>
    <cellStyle name="Normálna 5 2 3 3 7 3 2" xfId="41879"/>
    <cellStyle name="Normálna 5 2 3 3 7 4" xfId="18124"/>
    <cellStyle name="Normálna 5 2 3 3 7 4 2" xfId="41880"/>
    <cellStyle name="Normálna 5 2 3 3 7 5" xfId="41875"/>
    <cellStyle name="Normálna 5 2 3 3 8" xfId="18125"/>
    <cellStyle name="Normálna 5 2 3 3 8 2" xfId="18126"/>
    <cellStyle name="Normálna 5 2 3 3 8 2 2" xfId="41882"/>
    <cellStyle name="Normálna 5 2 3 3 8 3" xfId="18127"/>
    <cellStyle name="Normálna 5 2 3 3 8 3 2" xfId="41883"/>
    <cellStyle name="Normálna 5 2 3 3 8 4" xfId="41881"/>
    <cellStyle name="Normálna 5 2 3 3 9" xfId="18128"/>
    <cellStyle name="Normálna 5 2 3 3 9 2" xfId="41884"/>
    <cellStyle name="Normálna 5 2 3 4" xfId="18129"/>
    <cellStyle name="Normálna 5 2 3 4 10" xfId="41885"/>
    <cellStyle name="Normálna 5 2 3 4 2" xfId="18130"/>
    <cellStyle name="Normálna 5 2 3 4 2 2" xfId="18131"/>
    <cellStyle name="Normálna 5 2 3 4 2 2 2" xfId="18132"/>
    <cellStyle name="Normálna 5 2 3 4 2 2 2 2" xfId="18133"/>
    <cellStyle name="Normálna 5 2 3 4 2 2 2 2 2" xfId="18134"/>
    <cellStyle name="Normálna 5 2 3 4 2 2 2 2 2 2" xfId="18135"/>
    <cellStyle name="Normálna 5 2 3 4 2 2 2 2 2 2 2" xfId="41891"/>
    <cellStyle name="Normálna 5 2 3 4 2 2 2 2 2 3" xfId="18136"/>
    <cellStyle name="Normálna 5 2 3 4 2 2 2 2 2 3 2" xfId="41892"/>
    <cellStyle name="Normálna 5 2 3 4 2 2 2 2 2 4" xfId="41890"/>
    <cellStyle name="Normálna 5 2 3 4 2 2 2 2 3" xfId="18137"/>
    <cellStyle name="Normálna 5 2 3 4 2 2 2 2 3 2" xfId="41893"/>
    <cellStyle name="Normálna 5 2 3 4 2 2 2 2 4" xfId="18138"/>
    <cellStyle name="Normálna 5 2 3 4 2 2 2 2 4 2" xfId="41894"/>
    <cellStyle name="Normálna 5 2 3 4 2 2 2 2 5" xfId="41889"/>
    <cellStyle name="Normálna 5 2 3 4 2 2 2 3" xfId="18139"/>
    <cellStyle name="Normálna 5 2 3 4 2 2 2 3 2" xfId="18140"/>
    <cellStyle name="Normálna 5 2 3 4 2 2 2 3 2 2" xfId="41896"/>
    <cellStyle name="Normálna 5 2 3 4 2 2 2 3 3" xfId="18141"/>
    <cellStyle name="Normálna 5 2 3 4 2 2 2 3 3 2" xfId="41897"/>
    <cellStyle name="Normálna 5 2 3 4 2 2 2 3 4" xfId="41895"/>
    <cellStyle name="Normálna 5 2 3 4 2 2 2 4" xfId="18142"/>
    <cellStyle name="Normálna 5 2 3 4 2 2 2 4 2" xfId="41898"/>
    <cellStyle name="Normálna 5 2 3 4 2 2 2 5" xfId="18143"/>
    <cellStyle name="Normálna 5 2 3 4 2 2 2 5 2" xfId="41899"/>
    <cellStyle name="Normálna 5 2 3 4 2 2 2 6" xfId="41888"/>
    <cellStyle name="Normálna 5 2 3 4 2 2 3" xfId="18144"/>
    <cellStyle name="Normálna 5 2 3 4 2 2 3 2" xfId="18145"/>
    <cellStyle name="Normálna 5 2 3 4 2 2 3 2 2" xfId="18146"/>
    <cellStyle name="Normálna 5 2 3 4 2 2 3 2 2 2" xfId="41902"/>
    <cellStyle name="Normálna 5 2 3 4 2 2 3 2 3" xfId="18147"/>
    <cellStyle name="Normálna 5 2 3 4 2 2 3 2 3 2" xfId="41903"/>
    <cellStyle name="Normálna 5 2 3 4 2 2 3 2 4" xfId="41901"/>
    <cellStyle name="Normálna 5 2 3 4 2 2 3 3" xfId="18148"/>
    <cellStyle name="Normálna 5 2 3 4 2 2 3 3 2" xfId="41904"/>
    <cellStyle name="Normálna 5 2 3 4 2 2 3 4" xfId="18149"/>
    <cellStyle name="Normálna 5 2 3 4 2 2 3 4 2" xfId="41905"/>
    <cellStyle name="Normálna 5 2 3 4 2 2 3 5" xfId="41900"/>
    <cellStyle name="Normálna 5 2 3 4 2 2 4" xfId="18150"/>
    <cellStyle name="Normálna 5 2 3 4 2 2 4 2" xfId="18151"/>
    <cellStyle name="Normálna 5 2 3 4 2 2 4 2 2" xfId="18152"/>
    <cellStyle name="Normálna 5 2 3 4 2 2 4 2 2 2" xfId="41908"/>
    <cellStyle name="Normálna 5 2 3 4 2 2 4 2 3" xfId="18153"/>
    <cellStyle name="Normálna 5 2 3 4 2 2 4 2 3 2" xfId="41909"/>
    <cellStyle name="Normálna 5 2 3 4 2 2 4 2 4" xfId="41907"/>
    <cellStyle name="Normálna 5 2 3 4 2 2 4 3" xfId="18154"/>
    <cellStyle name="Normálna 5 2 3 4 2 2 4 3 2" xfId="41910"/>
    <cellStyle name="Normálna 5 2 3 4 2 2 4 4" xfId="18155"/>
    <cellStyle name="Normálna 5 2 3 4 2 2 4 4 2" xfId="41911"/>
    <cellStyle name="Normálna 5 2 3 4 2 2 4 5" xfId="41906"/>
    <cellStyle name="Normálna 5 2 3 4 2 2 5" xfId="18156"/>
    <cellStyle name="Normálna 5 2 3 4 2 2 5 2" xfId="18157"/>
    <cellStyle name="Normálna 5 2 3 4 2 2 5 2 2" xfId="41913"/>
    <cellStyle name="Normálna 5 2 3 4 2 2 5 3" xfId="18158"/>
    <cellStyle name="Normálna 5 2 3 4 2 2 5 3 2" xfId="41914"/>
    <cellStyle name="Normálna 5 2 3 4 2 2 5 4" xfId="41912"/>
    <cellStyle name="Normálna 5 2 3 4 2 2 6" xfId="18159"/>
    <cellStyle name="Normálna 5 2 3 4 2 2 6 2" xfId="41915"/>
    <cellStyle name="Normálna 5 2 3 4 2 2 7" xfId="18160"/>
    <cellStyle name="Normálna 5 2 3 4 2 2 7 2" xfId="41916"/>
    <cellStyle name="Normálna 5 2 3 4 2 2 8" xfId="41887"/>
    <cellStyle name="Normálna 5 2 3 4 2 3" xfId="18161"/>
    <cellStyle name="Normálna 5 2 3 4 2 3 2" xfId="18162"/>
    <cellStyle name="Normálna 5 2 3 4 2 3 2 2" xfId="18163"/>
    <cellStyle name="Normálna 5 2 3 4 2 3 2 2 2" xfId="18164"/>
    <cellStyle name="Normálna 5 2 3 4 2 3 2 2 2 2" xfId="41920"/>
    <cellStyle name="Normálna 5 2 3 4 2 3 2 2 3" xfId="18165"/>
    <cellStyle name="Normálna 5 2 3 4 2 3 2 2 3 2" xfId="41921"/>
    <cellStyle name="Normálna 5 2 3 4 2 3 2 2 4" xfId="41919"/>
    <cellStyle name="Normálna 5 2 3 4 2 3 2 3" xfId="18166"/>
    <cellStyle name="Normálna 5 2 3 4 2 3 2 3 2" xfId="41922"/>
    <cellStyle name="Normálna 5 2 3 4 2 3 2 4" xfId="18167"/>
    <cellStyle name="Normálna 5 2 3 4 2 3 2 4 2" xfId="41923"/>
    <cellStyle name="Normálna 5 2 3 4 2 3 2 5" xfId="41918"/>
    <cellStyle name="Normálna 5 2 3 4 2 3 3" xfId="18168"/>
    <cellStyle name="Normálna 5 2 3 4 2 3 3 2" xfId="18169"/>
    <cellStyle name="Normálna 5 2 3 4 2 3 3 2 2" xfId="41925"/>
    <cellStyle name="Normálna 5 2 3 4 2 3 3 3" xfId="18170"/>
    <cellStyle name="Normálna 5 2 3 4 2 3 3 3 2" xfId="41926"/>
    <cellStyle name="Normálna 5 2 3 4 2 3 3 4" xfId="41924"/>
    <cellStyle name="Normálna 5 2 3 4 2 3 4" xfId="18171"/>
    <cellStyle name="Normálna 5 2 3 4 2 3 4 2" xfId="41927"/>
    <cellStyle name="Normálna 5 2 3 4 2 3 5" xfId="18172"/>
    <cellStyle name="Normálna 5 2 3 4 2 3 5 2" xfId="41928"/>
    <cellStyle name="Normálna 5 2 3 4 2 3 6" xfId="41917"/>
    <cellStyle name="Normálna 5 2 3 4 2 4" xfId="18173"/>
    <cellStyle name="Normálna 5 2 3 4 2 4 2" xfId="18174"/>
    <cellStyle name="Normálna 5 2 3 4 2 4 2 2" xfId="18175"/>
    <cellStyle name="Normálna 5 2 3 4 2 4 2 2 2" xfId="41931"/>
    <cellStyle name="Normálna 5 2 3 4 2 4 2 3" xfId="18176"/>
    <cellStyle name="Normálna 5 2 3 4 2 4 2 3 2" xfId="41932"/>
    <cellStyle name="Normálna 5 2 3 4 2 4 2 4" xfId="41930"/>
    <cellStyle name="Normálna 5 2 3 4 2 4 3" xfId="18177"/>
    <cellStyle name="Normálna 5 2 3 4 2 4 3 2" xfId="41933"/>
    <cellStyle name="Normálna 5 2 3 4 2 4 4" xfId="18178"/>
    <cellStyle name="Normálna 5 2 3 4 2 4 4 2" xfId="41934"/>
    <cellStyle name="Normálna 5 2 3 4 2 4 5" xfId="41929"/>
    <cellStyle name="Normálna 5 2 3 4 2 5" xfId="18179"/>
    <cellStyle name="Normálna 5 2 3 4 2 5 2" xfId="18180"/>
    <cellStyle name="Normálna 5 2 3 4 2 5 2 2" xfId="18181"/>
    <cellStyle name="Normálna 5 2 3 4 2 5 2 2 2" xfId="41937"/>
    <cellStyle name="Normálna 5 2 3 4 2 5 2 3" xfId="18182"/>
    <cellStyle name="Normálna 5 2 3 4 2 5 2 3 2" xfId="41938"/>
    <cellStyle name="Normálna 5 2 3 4 2 5 2 4" xfId="41936"/>
    <cellStyle name="Normálna 5 2 3 4 2 5 3" xfId="18183"/>
    <cellStyle name="Normálna 5 2 3 4 2 5 3 2" xfId="41939"/>
    <cellStyle name="Normálna 5 2 3 4 2 5 4" xfId="18184"/>
    <cellStyle name="Normálna 5 2 3 4 2 5 4 2" xfId="41940"/>
    <cellStyle name="Normálna 5 2 3 4 2 5 5" xfId="41935"/>
    <cellStyle name="Normálna 5 2 3 4 2 6" xfId="18185"/>
    <cellStyle name="Normálna 5 2 3 4 2 6 2" xfId="18186"/>
    <cellStyle name="Normálna 5 2 3 4 2 6 2 2" xfId="41942"/>
    <cellStyle name="Normálna 5 2 3 4 2 6 3" xfId="18187"/>
    <cellStyle name="Normálna 5 2 3 4 2 6 3 2" xfId="41943"/>
    <cellStyle name="Normálna 5 2 3 4 2 6 4" xfId="41941"/>
    <cellStyle name="Normálna 5 2 3 4 2 7" xfId="18188"/>
    <cellStyle name="Normálna 5 2 3 4 2 7 2" xfId="41944"/>
    <cellStyle name="Normálna 5 2 3 4 2 8" xfId="18189"/>
    <cellStyle name="Normálna 5 2 3 4 2 8 2" xfId="41945"/>
    <cellStyle name="Normálna 5 2 3 4 2 9" xfId="41886"/>
    <cellStyle name="Normálna 5 2 3 4 3" xfId="18190"/>
    <cellStyle name="Normálna 5 2 3 4 3 2" xfId="18191"/>
    <cellStyle name="Normálna 5 2 3 4 3 2 2" xfId="18192"/>
    <cellStyle name="Normálna 5 2 3 4 3 2 2 2" xfId="18193"/>
    <cellStyle name="Normálna 5 2 3 4 3 2 2 2 2" xfId="18194"/>
    <cellStyle name="Normálna 5 2 3 4 3 2 2 2 2 2" xfId="41950"/>
    <cellStyle name="Normálna 5 2 3 4 3 2 2 2 3" xfId="18195"/>
    <cellStyle name="Normálna 5 2 3 4 3 2 2 2 3 2" xfId="41951"/>
    <cellStyle name="Normálna 5 2 3 4 3 2 2 2 4" xfId="41949"/>
    <cellStyle name="Normálna 5 2 3 4 3 2 2 3" xfId="18196"/>
    <cellStyle name="Normálna 5 2 3 4 3 2 2 3 2" xfId="41952"/>
    <cellStyle name="Normálna 5 2 3 4 3 2 2 4" xfId="18197"/>
    <cellStyle name="Normálna 5 2 3 4 3 2 2 4 2" xfId="41953"/>
    <cellStyle name="Normálna 5 2 3 4 3 2 2 5" xfId="41948"/>
    <cellStyle name="Normálna 5 2 3 4 3 2 3" xfId="18198"/>
    <cellStyle name="Normálna 5 2 3 4 3 2 3 2" xfId="18199"/>
    <cellStyle name="Normálna 5 2 3 4 3 2 3 2 2" xfId="41955"/>
    <cellStyle name="Normálna 5 2 3 4 3 2 3 3" xfId="18200"/>
    <cellStyle name="Normálna 5 2 3 4 3 2 3 3 2" xfId="41956"/>
    <cellStyle name="Normálna 5 2 3 4 3 2 3 4" xfId="41954"/>
    <cellStyle name="Normálna 5 2 3 4 3 2 4" xfId="18201"/>
    <cellStyle name="Normálna 5 2 3 4 3 2 4 2" xfId="41957"/>
    <cellStyle name="Normálna 5 2 3 4 3 2 5" xfId="18202"/>
    <cellStyle name="Normálna 5 2 3 4 3 2 5 2" xfId="41958"/>
    <cellStyle name="Normálna 5 2 3 4 3 2 6" xfId="41947"/>
    <cellStyle name="Normálna 5 2 3 4 3 3" xfId="18203"/>
    <cellStyle name="Normálna 5 2 3 4 3 3 2" xfId="18204"/>
    <cellStyle name="Normálna 5 2 3 4 3 3 2 2" xfId="18205"/>
    <cellStyle name="Normálna 5 2 3 4 3 3 2 2 2" xfId="41961"/>
    <cellStyle name="Normálna 5 2 3 4 3 3 2 3" xfId="18206"/>
    <cellStyle name="Normálna 5 2 3 4 3 3 2 3 2" xfId="41962"/>
    <cellStyle name="Normálna 5 2 3 4 3 3 2 4" xfId="41960"/>
    <cellStyle name="Normálna 5 2 3 4 3 3 3" xfId="18207"/>
    <cellStyle name="Normálna 5 2 3 4 3 3 3 2" xfId="41963"/>
    <cellStyle name="Normálna 5 2 3 4 3 3 4" xfId="18208"/>
    <cellStyle name="Normálna 5 2 3 4 3 3 4 2" xfId="41964"/>
    <cellStyle name="Normálna 5 2 3 4 3 3 5" xfId="41959"/>
    <cellStyle name="Normálna 5 2 3 4 3 4" xfId="18209"/>
    <cellStyle name="Normálna 5 2 3 4 3 4 2" xfId="18210"/>
    <cellStyle name="Normálna 5 2 3 4 3 4 2 2" xfId="18211"/>
    <cellStyle name="Normálna 5 2 3 4 3 4 2 2 2" xfId="41967"/>
    <cellStyle name="Normálna 5 2 3 4 3 4 2 3" xfId="18212"/>
    <cellStyle name="Normálna 5 2 3 4 3 4 2 3 2" xfId="41968"/>
    <cellStyle name="Normálna 5 2 3 4 3 4 2 4" xfId="41966"/>
    <cellStyle name="Normálna 5 2 3 4 3 4 3" xfId="18213"/>
    <cellStyle name="Normálna 5 2 3 4 3 4 3 2" xfId="41969"/>
    <cellStyle name="Normálna 5 2 3 4 3 4 4" xfId="18214"/>
    <cellStyle name="Normálna 5 2 3 4 3 4 4 2" xfId="41970"/>
    <cellStyle name="Normálna 5 2 3 4 3 4 5" xfId="41965"/>
    <cellStyle name="Normálna 5 2 3 4 3 5" xfId="18215"/>
    <cellStyle name="Normálna 5 2 3 4 3 5 2" xfId="18216"/>
    <cellStyle name="Normálna 5 2 3 4 3 5 2 2" xfId="41972"/>
    <cellStyle name="Normálna 5 2 3 4 3 5 3" xfId="18217"/>
    <cellStyle name="Normálna 5 2 3 4 3 5 3 2" xfId="41973"/>
    <cellStyle name="Normálna 5 2 3 4 3 5 4" xfId="41971"/>
    <cellStyle name="Normálna 5 2 3 4 3 6" xfId="18218"/>
    <cellStyle name="Normálna 5 2 3 4 3 6 2" xfId="41974"/>
    <cellStyle name="Normálna 5 2 3 4 3 7" xfId="18219"/>
    <cellStyle name="Normálna 5 2 3 4 3 7 2" xfId="41975"/>
    <cellStyle name="Normálna 5 2 3 4 3 8" xfId="41946"/>
    <cellStyle name="Normálna 5 2 3 4 4" xfId="18220"/>
    <cellStyle name="Normálna 5 2 3 4 4 2" xfId="18221"/>
    <cellStyle name="Normálna 5 2 3 4 4 2 2" xfId="18222"/>
    <cellStyle name="Normálna 5 2 3 4 4 2 2 2" xfId="18223"/>
    <cellStyle name="Normálna 5 2 3 4 4 2 2 2 2" xfId="41979"/>
    <cellStyle name="Normálna 5 2 3 4 4 2 2 3" xfId="18224"/>
    <cellStyle name="Normálna 5 2 3 4 4 2 2 3 2" xfId="41980"/>
    <cellStyle name="Normálna 5 2 3 4 4 2 2 4" xfId="41978"/>
    <cellStyle name="Normálna 5 2 3 4 4 2 3" xfId="18225"/>
    <cellStyle name="Normálna 5 2 3 4 4 2 3 2" xfId="41981"/>
    <cellStyle name="Normálna 5 2 3 4 4 2 4" xfId="18226"/>
    <cellStyle name="Normálna 5 2 3 4 4 2 4 2" xfId="41982"/>
    <cellStyle name="Normálna 5 2 3 4 4 2 5" xfId="41977"/>
    <cellStyle name="Normálna 5 2 3 4 4 3" xfId="18227"/>
    <cellStyle name="Normálna 5 2 3 4 4 3 2" xfId="18228"/>
    <cellStyle name="Normálna 5 2 3 4 4 3 2 2" xfId="41984"/>
    <cellStyle name="Normálna 5 2 3 4 4 3 3" xfId="18229"/>
    <cellStyle name="Normálna 5 2 3 4 4 3 3 2" xfId="41985"/>
    <cellStyle name="Normálna 5 2 3 4 4 3 4" xfId="41983"/>
    <cellStyle name="Normálna 5 2 3 4 4 4" xfId="18230"/>
    <cellStyle name="Normálna 5 2 3 4 4 4 2" xfId="41986"/>
    <cellStyle name="Normálna 5 2 3 4 4 5" xfId="18231"/>
    <cellStyle name="Normálna 5 2 3 4 4 5 2" xfId="41987"/>
    <cellStyle name="Normálna 5 2 3 4 4 6" xfId="41976"/>
    <cellStyle name="Normálna 5 2 3 4 5" xfId="18232"/>
    <cellStyle name="Normálna 5 2 3 4 5 2" xfId="18233"/>
    <cellStyle name="Normálna 5 2 3 4 5 2 2" xfId="18234"/>
    <cellStyle name="Normálna 5 2 3 4 5 2 2 2" xfId="41990"/>
    <cellStyle name="Normálna 5 2 3 4 5 2 3" xfId="18235"/>
    <cellStyle name="Normálna 5 2 3 4 5 2 3 2" xfId="41991"/>
    <cellStyle name="Normálna 5 2 3 4 5 2 4" xfId="41989"/>
    <cellStyle name="Normálna 5 2 3 4 5 3" xfId="18236"/>
    <cellStyle name="Normálna 5 2 3 4 5 3 2" xfId="41992"/>
    <cellStyle name="Normálna 5 2 3 4 5 4" xfId="18237"/>
    <cellStyle name="Normálna 5 2 3 4 5 4 2" xfId="41993"/>
    <cellStyle name="Normálna 5 2 3 4 5 5" xfId="41988"/>
    <cellStyle name="Normálna 5 2 3 4 6" xfId="18238"/>
    <cellStyle name="Normálna 5 2 3 4 6 2" xfId="18239"/>
    <cellStyle name="Normálna 5 2 3 4 6 2 2" xfId="18240"/>
    <cellStyle name="Normálna 5 2 3 4 6 2 2 2" xfId="41996"/>
    <cellStyle name="Normálna 5 2 3 4 6 2 3" xfId="18241"/>
    <cellStyle name="Normálna 5 2 3 4 6 2 3 2" xfId="41997"/>
    <cellStyle name="Normálna 5 2 3 4 6 2 4" xfId="41995"/>
    <cellStyle name="Normálna 5 2 3 4 6 3" xfId="18242"/>
    <cellStyle name="Normálna 5 2 3 4 6 3 2" xfId="41998"/>
    <cellStyle name="Normálna 5 2 3 4 6 4" xfId="18243"/>
    <cellStyle name="Normálna 5 2 3 4 6 4 2" xfId="41999"/>
    <cellStyle name="Normálna 5 2 3 4 6 5" xfId="41994"/>
    <cellStyle name="Normálna 5 2 3 4 7" xfId="18244"/>
    <cellStyle name="Normálna 5 2 3 4 7 2" xfId="18245"/>
    <cellStyle name="Normálna 5 2 3 4 7 2 2" xfId="42001"/>
    <cellStyle name="Normálna 5 2 3 4 7 3" xfId="18246"/>
    <cellStyle name="Normálna 5 2 3 4 7 3 2" xfId="42002"/>
    <cellStyle name="Normálna 5 2 3 4 7 4" xfId="42000"/>
    <cellStyle name="Normálna 5 2 3 4 8" xfId="18247"/>
    <cellStyle name="Normálna 5 2 3 4 8 2" xfId="42003"/>
    <cellStyle name="Normálna 5 2 3 4 9" xfId="18248"/>
    <cellStyle name="Normálna 5 2 3 4 9 2" xfId="42004"/>
    <cellStyle name="Normálna 5 2 3 5" xfId="18249"/>
    <cellStyle name="Normálna 5 2 3 5 2" xfId="18250"/>
    <cellStyle name="Normálna 5 2 3 5 2 2" xfId="18251"/>
    <cellStyle name="Normálna 5 2 3 5 2 2 2" xfId="18252"/>
    <cellStyle name="Normálna 5 2 3 5 2 2 2 2" xfId="18253"/>
    <cellStyle name="Normálna 5 2 3 5 2 2 2 2 2" xfId="18254"/>
    <cellStyle name="Normálna 5 2 3 5 2 2 2 2 2 2" xfId="42010"/>
    <cellStyle name="Normálna 5 2 3 5 2 2 2 2 3" xfId="18255"/>
    <cellStyle name="Normálna 5 2 3 5 2 2 2 2 3 2" xfId="42011"/>
    <cellStyle name="Normálna 5 2 3 5 2 2 2 2 4" xfId="42009"/>
    <cellStyle name="Normálna 5 2 3 5 2 2 2 3" xfId="18256"/>
    <cellStyle name="Normálna 5 2 3 5 2 2 2 3 2" xfId="42012"/>
    <cellStyle name="Normálna 5 2 3 5 2 2 2 4" xfId="18257"/>
    <cellStyle name="Normálna 5 2 3 5 2 2 2 4 2" xfId="42013"/>
    <cellStyle name="Normálna 5 2 3 5 2 2 2 5" xfId="42008"/>
    <cellStyle name="Normálna 5 2 3 5 2 2 3" xfId="18258"/>
    <cellStyle name="Normálna 5 2 3 5 2 2 3 2" xfId="18259"/>
    <cellStyle name="Normálna 5 2 3 5 2 2 3 2 2" xfId="42015"/>
    <cellStyle name="Normálna 5 2 3 5 2 2 3 3" xfId="18260"/>
    <cellStyle name="Normálna 5 2 3 5 2 2 3 3 2" xfId="42016"/>
    <cellStyle name="Normálna 5 2 3 5 2 2 3 4" xfId="42014"/>
    <cellStyle name="Normálna 5 2 3 5 2 2 4" xfId="18261"/>
    <cellStyle name="Normálna 5 2 3 5 2 2 4 2" xfId="42017"/>
    <cellStyle name="Normálna 5 2 3 5 2 2 5" xfId="18262"/>
    <cellStyle name="Normálna 5 2 3 5 2 2 5 2" xfId="42018"/>
    <cellStyle name="Normálna 5 2 3 5 2 2 6" xfId="42007"/>
    <cellStyle name="Normálna 5 2 3 5 2 3" xfId="18263"/>
    <cellStyle name="Normálna 5 2 3 5 2 3 2" xfId="18264"/>
    <cellStyle name="Normálna 5 2 3 5 2 3 2 2" xfId="18265"/>
    <cellStyle name="Normálna 5 2 3 5 2 3 2 2 2" xfId="42021"/>
    <cellStyle name="Normálna 5 2 3 5 2 3 2 3" xfId="18266"/>
    <cellStyle name="Normálna 5 2 3 5 2 3 2 3 2" xfId="42022"/>
    <cellStyle name="Normálna 5 2 3 5 2 3 2 4" xfId="42020"/>
    <cellStyle name="Normálna 5 2 3 5 2 3 3" xfId="18267"/>
    <cellStyle name="Normálna 5 2 3 5 2 3 3 2" xfId="42023"/>
    <cellStyle name="Normálna 5 2 3 5 2 3 4" xfId="18268"/>
    <cellStyle name="Normálna 5 2 3 5 2 3 4 2" xfId="42024"/>
    <cellStyle name="Normálna 5 2 3 5 2 3 5" xfId="42019"/>
    <cellStyle name="Normálna 5 2 3 5 2 4" xfId="18269"/>
    <cellStyle name="Normálna 5 2 3 5 2 4 2" xfId="18270"/>
    <cellStyle name="Normálna 5 2 3 5 2 4 2 2" xfId="18271"/>
    <cellStyle name="Normálna 5 2 3 5 2 4 2 2 2" xfId="42027"/>
    <cellStyle name="Normálna 5 2 3 5 2 4 2 3" xfId="18272"/>
    <cellStyle name="Normálna 5 2 3 5 2 4 2 3 2" xfId="42028"/>
    <cellStyle name="Normálna 5 2 3 5 2 4 2 4" xfId="42026"/>
    <cellStyle name="Normálna 5 2 3 5 2 4 3" xfId="18273"/>
    <cellStyle name="Normálna 5 2 3 5 2 4 3 2" xfId="42029"/>
    <cellStyle name="Normálna 5 2 3 5 2 4 4" xfId="18274"/>
    <cellStyle name="Normálna 5 2 3 5 2 4 4 2" xfId="42030"/>
    <cellStyle name="Normálna 5 2 3 5 2 4 5" xfId="42025"/>
    <cellStyle name="Normálna 5 2 3 5 2 5" xfId="18275"/>
    <cellStyle name="Normálna 5 2 3 5 2 5 2" xfId="18276"/>
    <cellStyle name="Normálna 5 2 3 5 2 5 2 2" xfId="42032"/>
    <cellStyle name="Normálna 5 2 3 5 2 5 3" xfId="18277"/>
    <cellStyle name="Normálna 5 2 3 5 2 5 3 2" xfId="42033"/>
    <cellStyle name="Normálna 5 2 3 5 2 5 4" xfId="42031"/>
    <cellStyle name="Normálna 5 2 3 5 2 6" xfId="18278"/>
    <cellStyle name="Normálna 5 2 3 5 2 6 2" xfId="42034"/>
    <cellStyle name="Normálna 5 2 3 5 2 7" xfId="18279"/>
    <cellStyle name="Normálna 5 2 3 5 2 7 2" xfId="42035"/>
    <cellStyle name="Normálna 5 2 3 5 2 8" xfId="42006"/>
    <cellStyle name="Normálna 5 2 3 5 3" xfId="18280"/>
    <cellStyle name="Normálna 5 2 3 5 3 2" xfId="18281"/>
    <cellStyle name="Normálna 5 2 3 5 3 2 2" xfId="18282"/>
    <cellStyle name="Normálna 5 2 3 5 3 2 2 2" xfId="18283"/>
    <cellStyle name="Normálna 5 2 3 5 3 2 2 2 2" xfId="42039"/>
    <cellStyle name="Normálna 5 2 3 5 3 2 2 3" xfId="18284"/>
    <cellStyle name="Normálna 5 2 3 5 3 2 2 3 2" xfId="42040"/>
    <cellStyle name="Normálna 5 2 3 5 3 2 2 4" xfId="42038"/>
    <cellStyle name="Normálna 5 2 3 5 3 2 3" xfId="18285"/>
    <cellStyle name="Normálna 5 2 3 5 3 2 3 2" xfId="42041"/>
    <cellStyle name="Normálna 5 2 3 5 3 2 4" xfId="18286"/>
    <cellStyle name="Normálna 5 2 3 5 3 2 4 2" xfId="42042"/>
    <cellStyle name="Normálna 5 2 3 5 3 2 5" xfId="42037"/>
    <cellStyle name="Normálna 5 2 3 5 3 3" xfId="18287"/>
    <cellStyle name="Normálna 5 2 3 5 3 3 2" xfId="18288"/>
    <cellStyle name="Normálna 5 2 3 5 3 3 2 2" xfId="42044"/>
    <cellStyle name="Normálna 5 2 3 5 3 3 3" xfId="18289"/>
    <cellStyle name="Normálna 5 2 3 5 3 3 3 2" xfId="42045"/>
    <cellStyle name="Normálna 5 2 3 5 3 3 4" xfId="42043"/>
    <cellStyle name="Normálna 5 2 3 5 3 4" xfId="18290"/>
    <cellStyle name="Normálna 5 2 3 5 3 4 2" xfId="42046"/>
    <cellStyle name="Normálna 5 2 3 5 3 5" xfId="18291"/>
    <cellStyle name="Normálna 5 2 3 5 3 5 2" xfId="42047"/>
    <cellStyle name="Normálna 5 2 3 5 3 6" xfId="42036"/>
    <cellStyle name="Normálna 5 2 3 5 4" xfId="18292"/>
    <cellStyle name="Normálna 5 2 3 5 4 2" xfId="18293"/>
    <cellStyle name="Normálna 5 2 3 5 4 2 2" xfId="18294"/>
    <cellStyle name="Normálna 5 2 3 5 4 2 2 2" xfId="42050"/>
    <cellStyle name="Normálna 5 2 3 5 4 2 3" xfId="18295"/>
    <cellStyle name="Normálna 5 2 3 5 4 2 3 2" xfId="42051"/>
    <cellStyle name="Normálna 5 2 3 5 4 2 4" xfId="42049"/>
    <cellStyle name="Normálna 5 2 3 5 4 3" xfId="18296"/>
    <cellStyle name="Normálna 5 2 3 5 4 3 2" xfId="42052"/>
    <cellStyle name="Normálna 5 2 3 5 4 4" xfId="18297"/>
    <cellStyle name="Normálna 5 2 3 5 4 4 2" xfId="42053"/>
    <cellStyle name="Normálna 5 2 3 5 4 5" xfId="42048"/>
    <cellStyle name="Normálna 5 2 3 5 5" xfId="18298"/>
    <cellStyle name="Normálna 5 2 3 5 5 2" xfId="18299"/>
    <cellStyle name="Normálna 5 2 3 5 5 2 2" xfId="18300"/>
    <cellStyle name="Normálna 5 2 3 5 5 2 2 2" xfId="42056"/>
    <cellStyle name="Normálna 5 2 3 5 5 2 3" xfId="18301"/>
    <cellStyle name="Normálna 5 2 3 5 5 2 3 2" xfId="42057"/>
    <cellStyle name="Normálna 5 2 3 5 5 2 4" xfId="42055"/>
    <cellStyle name="Normálna 5 2 3 5 5 3" xfId="18302"/>
    <cellStyle name="Normálna 5 2 3 5 5 3 2" xfId="42058"/>
    <cellStyle name="Normálna 5 2 3 5 5 4" xfId="18303"/>
    <cellStyle name="Normálna 5 2 3 5 5 4 2" xfId="42059"/>
    <cellStyle name="Normálna 5 2 3 5 5 5" xfId="42054"/>
    <cellStyle name="Normálna 5 2 3 5 6" xfId="18304"/>
    <cellStyle name="Normálna 5 2 3 5 6 2" xfId="18305"/>
    <cellStyle name="Normálna 5 2 3 5 6 2 2" xfId="42061"/>
    <cellStyle name="Normálna 5 2 3 5 6 3" xfId="18306"/>
    <cellStyle name="Normálna 5 2 3 5 6 3 2" xfId="42062"/>
    <cellStyle name="Normálna 5 2 3 5 6 4" xfId="42060"/>
    <cellStyle name="Normálna 5 2 3 5 7" xfId="18307"/>
    <cellStyle name="Normálna 5 2 3 5 7 2" xfId="42063"/>
    <cellStyle name="Normálna 5 2 3 5 8" xfId="18308"/>
    <cellStyle name="Normálna 5 2 3 5 8 2" xfId="42064"/>
    <cellStyle name="Normálna 5 2 3 5 9" xfId="42005"/>
    <cellStyle name="Normálna 5 2 3 6" xfId="18309"/>
    <cellStyle name="Normálna 5 2 3 6 2" xfId="18310"/>
    <cellStyle name="Normálna 5 2 3 6 2 2" xfId="18311"/>
    <cellStyle name="Normálna 5 2 3 6 2 2 2" xfId="18312"/>
    <cellStyle name="Normálna 5 2 3 6 2 2 2 2" xfId="18313"/>
    <cellStyle name="Normálna 5 2 3 6 2 2 2 2 2" xfId="42069"/>
    <cellStyle name="Normálna 5 2 3 6 2 2 2 3" xfId="18314"/>
    <cellStyle name="Normálna 5 2 3 6 2 2 2 3 2" xfId="42070"/>
    <cellStyle name="Normálna 5 2 3 6 2 2 2 4" xfId="42068"/>
    <cellStyle name="Normálna 5 2 3 6 2 2 3" xfId="18315"/>
    <cellStyle name="Normálna 5 2 3 6 2 2 3 2" xfId="42071"/>
    <cellStyle name="Normálna 5 2 3 6 2 2 4" xfId="18316"/>
    <cellStyle name="Normálna 5 2 3 6 2 2 4 2" xfId="42072"/>
    <cellStyle name="Normálna 5 2 3 6 2 2 5" xfId="42067"/>
    <cellStyle name="Normálna 5 2 3 6 2 3" xfId="18317"/>
    <cellStyle name="Normálna 5 2 3 6 2 3 2" xfId="18318"/>
    <cellStyle name="Normálna 5 2 3 6 2 3 2 2" xfId="42074"/>
    <cellStyle name="Normálna 5 2 3 6 2 3 3" xfId="18319"/>
    <cellStyle name="Normálna 5 2 3 6 2 3 3 2" xfId="42075"/>
    <cellStyle name="Normálna 5 2 3 6 2 3 4" xfId="42073"/>
    <cellStyle name="Normálna 5 2 3 6 2 4" xfId="18320"/>
    <cellStyle name="Normálna 5 2 3 6 2 4 2" xfId="42076"/>
    <cellStyle name="Normálna 5 2 3 6 2 5" xfId="18321"/>
    <cellStyle name="Normálna 5 2 3 6 2 5 2" xfId="42077"/>
    <cellStyle name="Normálna 5 2 3 6 2 6" xfId="42066"/>
    <cellStyle name="Normálna 5 2 3 6 3" xfId="18322"/>
    <cellStyle name="Normálna 5 2 3 6 3 2" xfId="18323"/>
    <cellStyle name="Normálna 5 2 3 6 3 2 2" xfId="18324"/>
    <cellStyle name="Normálna 5 2 3 6 3 2 2 2" xfId="42080"/>
    <cellStyle name="Normálna 5 2 3 6 3 2 3" xfId="18325"/>
    <cellStyle name="Normálna 5 2 3 6 3 2 3 2" xfId="42081"/>
    <cellStyle name="Normálna 5 2 3 6 3 2 4" xfId="42079"/>
    <cellStyle name="Normálna 5 2 3 6 3 3" xfId="18326"/>
    <cellStyle name="Normálna 5 2 3 6 3 3 2" xfId="42082"/>
    <cellStyle name="Normálna 5 2 3 6 3 4" xfId="18327"/>
    <cellStyle name="Normálna 5 2 3 6 3 4 2" xfId="42083"/>
    <cellStyle name="Normálna 5 2 3 6 3 5" xfId="42078"/>
    <cellStyle name="Normálna 5 2 3 6 4" xfId="18328"/>
    <cellStyle name="Normálna 5 2 3 6 4 2" xfId="18329"/>
    <cellStyle name="Normálna 5 2 3 6 4 2 2" xfId="18330"/>
    <cellStyle name="Normálna 5 2 3 6 4 2 2 2" xfId="42086"/>
    <cellStyle name="Normálna 5 2 3 6 4 2 3" xfId="18331"/>
    <cellStyle name="Normálna 5 2 3 6 4 2 3 2" xfId="42087"/>
    <cellStyle name="Normálna 5 2 3 6 4 2 4" xfId="42085"/>
    <cellStyle name="Normálna 5 2 3 6 4 3" xfId="18332"/>
    <cellStyle name="Normálna 5 2 3 6 4 3 2" xfId="42088"/>
    <cellStyle name="Normálna 5 2 3 6 4 4" xfId="18333"/>
    <cellStyle name="Normálna 5 2 3 6 4 4 2" xfId="42089"/>
    <cellStyle name="Normálna 5 2 3 6 4 5" xfId="42084"/>
    <cellStyle name="Normálna 5 2 3 6 5" xfId="18334"/>
    <cellStyle name="Normálna 5 2 3 6 5 2" xfId="18335"/>
    <cellStyle name="Normálna 5 2 3 6 5 2 2" xfId="42091"/>
    <cellStyle name="Normálna 5 2 3 6 5 3" xfId="18336"/>
    <cellStyle name="Normálna 5 2 3 6 5 3 2" xfId="42092"/>
    <cellStyle name="Normálna 5 2 3 6 5 4" xfId="42090"/>
    <cellStyle name="Normálna 5 2 3 6 6" xfId="18337"/>
    <cellStyle name="Normálna 5 2 3 6 6 2" xfId="42093"/>
    <cellStyle name="Normálna 5 2 3 6 7" xfId="18338"/>
    <cellStyle name="Normálna 5 2 3 6 7 2" xfId="42094"/>
    <cellStyle name="Normálna 5 2 3 6 8" xfId="42065"/>
    <cellStyle name="Normálna 5 2 3 7" xfId="18339"/>
    <cellStyle name="Normálna 5 2 3 7 2" xfId="18340"/>
    <cellStyle name="Normálna 5 2 3 7 2 2" xfId="18341"/>
    <cellStyle name="Normálna 5 2 3 7 2 2 2" xfId="18342"/>
    <cellStyle name="Normálna 5 2 3 7 2 2 2 2" xfId="42098"/>
    <cellStyle name="Normálna 5 2 3 7 2 2 3" xfId="18343"/>
    <cellStyle name="Normálna 5 2 3 7 2 2 3 2" xfId="42099"/>
    <cellStyle name="Normálna 5 2 3 7 2 2 4" xfId="42097"/>
    <cellStyle name="Normálna 5 2 3 7 2 3" xfId="18344"/>
    <cellStyle name="Normálna 5 2 3 7 2 3 2" xfId="42100"/>
    <cellStyle name="Normálna 5 2 3 7 2 4" xfId="18345"/>
    <cellStyle name="Normálna 5 2 3 7 2 4 2" xfId="42101"/>
    <cellStyle name="Normálna 5 2 3 7 2 5" xfId="42096"/>
    <cellStyle name="Normálna 5 2 3 7 3" xfId="18346"/>
    <cellStyle name="Normálna 5 2 3 7 3 2" xfId="18347"/>
    <cellStyle name="Normálna 5 2 3 7 3 2 2" xfId="42103"/>
    <cellStyle name="Normálna 5 2 3 7 3 3" xfId="18348"/>
    <cellStyle name="Normálna 5 2 3 7 3 3 2" xfId="42104"/>
    <cellStyle name="Normálna 5 2 3 7 3 4" xfId="42102"/>
    <cellStyle name="Normálna 5 2 3 7 4" xfId="18349"/>
    <cellStyle name="Normálna 5 2 3 7 4 2" xfId="42105"/>
    <cellStyle name="Normálna 5 2 3 7 5" xfId="18350"/>
    <cellStyle name="Normálna 5 2 3 7 5 2" xfId="42106"/>
    <cellStyle name="Normálna 5 2 3 7 6" xfId="42095"/>
    <cellStyle name="Normálna 5 2 3 8" xfId="18351"/>
    <cellStyle name="Normálna 5 2 3 8 2" xfId="18352"/>
    <cellStyle name="Normálna 5 2 3 8 2 2" xfId="18353"/>
    <cellStyle name="Normálna 5 2 3 8 2 2 2" xfId="42109"/>
    <cellStyle name="Normálna 5 2 3 8 2 3" xfId="18354"/>
    <cellStyle name="Normálna 5 2 3 8 2 3 2" xfId="42110"/>
    <cellStyle name="Normálna 5 2 3 8 2 4" xfId="42108"/>
    <cellStyle name="Normálna 5 2 3 8 3" xfId="18355"/>
    <cellStyle name="Normálna 5 2 3 8 3 2" xfId="42111"/>
    <cellStyle name="Normálna 5 2 3 8 4" xfId="18356"/>
    <cellStyle name="Normálna 5 2 3 8 4 2" xfId="42112"/>
    <cellStyle name="Normálna 5 2 3 8 5" xfId="42107"/>
    <cellStyle name="Normálna 5 2 3 9" xfId="18357"/>
    <cellStyle name="Normálna 5 2 3 9 2" xfId="18358"/>
    <cellStyle name="Normálna 5 2 3 9 2 2" xfId="18359"/>
    <cellStyle name="Normálna 5 2 3 9 2 2 2" xfId="42115"/>
    <cellStyle name="Normálna 5 2 3 9 2 3" xfId="18360"/>
    <cellStyle name="Normálna 5 2 3 9 2 3 2" xfId="42116"/>
    <cellStyle name="Normálna 5 2 3 9 2 4" xfId="42114"/>
    <cellStyle name="Normálna 5 2 3 9 3" xfId="18361"/>
    <cellStyle name="Normálna 5 2 3 9 3 2" xfId="42117"/>
    <cellStyle name="Normálna 5 2 3 9 4" xfId="18362"/>
    <cellStyle name="Normálna 5 2 3 9 4 2" xfId="42118"/>
    <cellStyle name="Normálna 5 2 3 9 5" xfId="42113"/>
    <cellStyle name="Normálna 5 2 4" xfId="18363"/>
    <cellStyle name="Normálna 5 2 4 10" xfId="18364"/>
    <cellStyle name="Normálna 5 2 4 10 2" xfId="42120"/>
    <cellStyle name="Normálna 5 2 4 11" xfId="42119"/>
    <cellStyle name="Normálna 5 2 4 2" xfId="18365"/>
    <cellStyle name="Normálna 5 2 4 2 10" xfId="42121"/>
    <cellStyle name="Normálna 5 2 4 2 2" xfId="18366"/>
    <cellStyle name="Normálna 5 2 4 2 2 2" xfId="18367"/>
    <cellStyle name="Normálna 5 2 4 2 2 2 2" xfId="18368"/>
    <cellStyle name="Normálna 5 2 4 2 2 2 2 2" xfId="18369"/>
    <cellStyle name="Normálna 5 2 4 2 2 2 2 2 2" xfId="18370"/>
    <cellStyle name="Normálna 5 2 4 2 2 2 2 2 2 2" xfId="18371"/>
    <cellStyle name="Normálna 5 2 4 2 2 2 2 2 2 2 2" xfId="42127"/>
    <cellStyle name="Normálna 5 2 4 2 2 2 2 2 2 3" xfId="18372"/>
    <cellStyle name="Normálna 5 2 4 2 2 2 2 2 2 3 2" xfId="42128"/>
    <cellStyle name="Normálna 5 2 4 2 2 2 2 2 2 4" xfId="42126"/>
    <cellStyle name="Normálna 5 2 4 2 2 2 2 2 3" xfId="18373"/>
    <cellStyle name="Normálna 5 2 4 2 2 2 2 2 3 2" xfId="42129"/>
    <cellStyle name="Normálna 5 2 4 2 2 2 2 2 4" xfId="18374"/>
    <cellStyle name="Normálna 5 2 4 2 2 2 2 2 4 2" xfId="42130"/>
    <cellStyle name="Normálna 5 2 4 2 2 2 2 2 5" xfId="42125"/>
    <cellStyle name="Normálna 5 2 4 2 2 2 2 3" xfId="18375"/>
    <cellStyle name="Normálna 5 2 4 2 2 2 2 3 2" xfId="18376"/>
    <cellStyle name="Normálna 5 2 4 2 2 2 2 3 2 2" xfId="42132"/>
    <cellStyle name="Normálna 5 2 4 2 2 2 2 3 3" xfId="18377"/>
    <cellStyle name="Normálna 5 2 4 2 2 2 2 3 3 2" xfId="42133"/>
    <cellStyle name="Normálna 5 2 4 2 2 2 2 3 4" xfId="42131"/>
    <cellStyle name="Normálna 5 2 4 2 2 2 2 4" xfId="18378"/>
    <cellStyle name="Normálna 5 2 4 2 2 2 2 4 2" xfId="42134"/>
    <cellStyle name="Normálna 5 2 4 2 2 2 2 5" xfId="18379"/>
    <cellStyle name="Normálna 5 2 4 2 2 2 2 5 2" xfId="42135"/>
    <cellStyle name="Normálna 5 2 4 2 2 2 2 6" xfId="42124"/>
    <cellStyle name="Normálna 5 2 4 2 2 2 3" xfId="18380"/>
    <cellStyle name="Normálna 5 2 4 2 2 2 3 2" xfId="18381"/>
    <cellStyle name="Normálna 5 2 4 2 2 2 3 2 2" xfId="18382"/>
    <cellStyle name="Normálna 5 2 4 2 2 2 3 2 2 2" xfId="42138"/>
    <cellStyle name="Normálna 5 2 4 2 2 2 3 2 3" xfId="18383"/>
    <cellStyle name="Normálna 5 2 4 2 2 2 3 2 3 2" xfId="42139"/>
    <cellStyle name="Normálna 5 2 4 2 2 2 3 2 4" xfId="42137"/>
    <cellStyle name="Normálna 5 2 4 2 2 2 3 3" xfId="18384"/>
    <cellStyle name="Normálna 5 2 4 2 2 2 3 3 2" xfId="42140"/>
    <cellStyle name="Normálna 5 2 4 2 2 2 3 4" xfId="18385"/>
    <cellStyle name="Normálna 5 2 4 2 2 2 3 4 2" xfId="42141"/>
    <cellStyle name="Normálna 5 2 4 2 2 2 3 5" xfId="42136"/>
    <cellStyle name="Normálna 5 2 4 2 2 2 4" xfId="18386"/>
    <cellStyle name="Normálna 5 2 4 2 2 2 4 2" xfId="18387"/>
    <cellStyle name="Normálna 5 2 4 2 2 2 4 2 2" xfId="18388"/>
    <cellStyle name="Normálna 5 2 4 2 2 2 4 2 2 2" xfId="42144"/>
    <cellStyle name="Normálna 5 2 4 2 2 2 4 2 3" xfId="18389"/>
    <cellStyle name="Normálna 5 2 4 2 2 2 4 2 3 2" xfId="42145"/>
    <cellStyle name="Normálna 5 2 4 2 2 2 4 2 4" xfId="42143"/>
    <cellStyle name="Normálna 5 2 4 2 2 2 4 3" xfId="18390"/>
    <cellStyle name="Normálna 5 2 4 2 2 2 4 3 2" xfId="42146"/>
    <cellStyle name="Normálna 5 2 4 2 2 2 4 4" xfId="18391"/>
    <cellStyle name="Normálna 5 2 4 2 2 2 4 4 2" xfId="42147"/>
    <cellStyle name="Normálna 5 2 4 2 2 2 4 5" xfId="42142"/>
    <cellStyle name="Normálna 5 2 4 2 2 2 5" xfId="18392"/>
    <cellStyle name="Normálna 5 2 4 2 2 2 5 2" xfId="18393"/>
    <cellStyle name="Normálna 5 2 4 2 2 2 5 2 2" xfId="42149"/>
    <cellStyle name="Normálna 5 2 4 2 2 2 5 3" xfId="18394"/>
    <cellStyle name="Normálna 5 2 4 2 2 2 5 3 2" xfId="42150"/>
    <cellStyle name="Normálna 5 2 4 2 2 2 5 4" xfId="42148"/>
    <cellStyle name="Normálna 5 2 4 2 2 2 6" xfId="18395"/>
    <cellStyle name="Normálna 5 2 4 2 2 2 6 2" xfId="42151"/>
    <cellStyle name="Normálna 5 2 4 2 2 2 7" xfId="18396"/>
    <cellStyle name="Normálna 5 2 4 2 2 2 7 2" xfId="42152"/>
    <cellStyle name="Normálna 5 2 4 2 2 2 8" xfId="42123"/>
    <cellStyle name="Normálna 5 2 4 2 2 3" xfId="18397"/>
    <cellStyle name="Normálna 5 2 4 2 2 3 2" xfId="18398"/>
    <cellStyle name="Normálna 5 2 4 2 2 3 2 2" xfId="18399"/>
    <cellStyle name="Normálna 5 2 4 2 2 3 2 2 2" xfId="18400"/>
    <cellStyle name="Normálna 5 2 4 2 2 3 2 2 2 2" xfId="42156"/>
    <cellStyle name="Normálna 5 2 4 2 2 3 2 2 3" xfId="18401"/>
    <cellStyle name="Normálna 5 2 4 2 2 3 2 2 3 2" xfId="42157"/>
    <cellStyle name="Normálna 5 2 4 2 2 3 2 2 4" xfId="42155"/>
    <cellStyle name="Normálna 5 2 4 2 2 3 2 3" xfId="18402"/>
    <cellStyle name="Normálna 5 2 4 2 2 3 2 3 2" xfId="42158"/>
    <cellStyle name="Normálna 5 2 4 2 2 3 2 4" xfId="18403"/>
    <cellStyle name="Normálna 5 2 4 2 2 3 2 4 2" xfId="42159"/>
    <cellStyle name="Normálna 5 2 4 2 2 3 2 5" xfId="42154"/>
    <cellStyle name="Normálna 5 2 4 2 2 3 3" xfId="18404"/>
    <cellStyle name="Normálna 5 2 4 2 2 3 3 2" xfId="18405"/>
    <cellStyle name="Normálna 5 2 4 2 2 3 3 2 2" xfId="42161"/>
    <cellStyle name="Normálna 5 2 4 2 2 3 3 3" xfId="18406"/>
    <cellStyle name="Normálna 5 2 4 2 2 3 3 3 2" xfId="42162"/>
    <cellStyle name="Normálna 5 2 4 2 2 3 3 4" xfId="42160"/>
    <cellStyle name="Normálna 5 2 4 2 2 3 4" xfId="18407"/>
    <cellStyle name="Normálna 5 2 4 2 2 3 4 2" xfId="42163"/>
    <cellStyle name="Normálna 5 2 4 2 2 3 5" xfId="18408"/>
    <cellStyle name="Normálna 5 2 4 2 2 3 5 2" xfId="42164"/>
    <cellStyle name="Normálna 5 2 4 2 2 3 6" xfId="42153"/>
    <cellStyle name="Normálna 5 2 4 2 2 4" xfId="18409"/>
    <cellStyle name="Normálna 5 2 4 2 2 4 2" xfId="18410"/>
    <cellStyle name="Normálna 5 2 4 2 2 4 2 2" xfId="18411"/>
    <cellStyle name="Normálna 5 2 4 2 2 4 2 2 2" xfId="42167"/>
    <cellStyle name="Normálna 5 2 4 2 2 4 2 3" xfId="18412"/>
    <cellStyle name="Normálna 5 2 4 2 2 4 2 3 2" xfId="42168"/>
    <cellStyle name="Normálna 5 2 4 2 2 4 2 4" xfId="42166"/>
    <cellStyle name="Normálna 5 2 4 2 2 4 3" xfId="18413"/>
    <cellStyle name="Normálna 5 2 4 2 2 4 3 2" xfId="42169"/>
    <cellStyle name="Normálna 5 2 4 2 2 4 4" xfId="18414"/>
    <cellStyle name="Normálna 5 2 4 2 2 4 4 2" xfId="42170"/>
    <cellStyle name="Normálna 5 2 4 2 2 4 5" xfId="42165"/>
    <cellStyle name="Normálna 5 2 4 2 2 5" xfId="18415"/>
    <cellStyle name="Normálna 5 2 4 2 2 5 2" xfId="18416"/>
    <cellStyle name="Normálna 5 2 4 2 2 5 2 2" xfId="18417"/>
    <cellStyle name="Normálna 5 2 4 2 2 5 2 2 2" xfId="42173"/>
    <cellStyle name="Normálna 5 2 4 2 2 5 2 3" xfId="18418"/>
    <cellStyle name="Normálna 5 2 4 2 2 5 2 3 2" xfId="42174"/>
    <cellStyle name="Normálna 5 2 4 2 2 5 2 4" xfId="42172"/>
    <cellStyle name="Normálna 5 2 4 2 2 5 3" xfId="18419"/>
    <cellStyle name="Normálna 5 2 4 2 2 5 3 2" xfId="42175"/>
    <cellStyle name="Normálna 5 2 4 2 2 5 4" xfId="18420"/>
    <cellStyle name="Normálna 5 2 4 2 2 5 4 2" xfId="42176"/>
    <cellStyle name="Normálna 5 2 4 2 2 5 5" xfId="42171"/>
    <cellStyle name="Normálna 5 2 4 2 2 6" xfId="18421"/>
    <cellStyle name="Normálna 5 2 4 2 2 6 2" xfId="18422"/>
    <cellStyle name="Normálna 5 2 4 2 2 6 2 2" xfId="42178"/>
    <cellStyle name="Normálna 5 2 4 2 2 6 3" xfId="18423"/>
    <cellStyle name="Normálna 5 2 4 2 2 6 3 2" xfId="42179"/>
    <cellStyle name="Normálna 5 2 4 2 2 6 4" xfId="42177"/>
    <cellStyle name="Normálna 5 2 4 2 2 7" xfId="18424"/>
    <cellStyle name="Normálna 5 2 4 2 2 7 2" xfId="42180"/>
    <cellStyle name="Normálna 5 2 4 2 2 8" xfId="18425"/>
    <cellStyle name="Normálna 5 2 4 2 2 8 2" xfId="42181"/>
    <cellStyle name="Normálna 5 2 4 2 2 9" xfId="42122"/>
    <cellStyle name="Normálna 5 2 4 2 3" xfId="18426"/>
    <cellStyle name="Normálna 5 2 4 2 3 2" xfId="18427"/>
    <cellStyle name="Normálna 5 2 4 2 3 2 2" xfId="18428"/>
    <cellStyle name="Normálna 5 2 4 2 3 2 2 2" xfId="18429"/>
    <cellStyle name="Normálna 5 2 4 2 3 2 2 2 2" xfId="18430"/>
    <cellStyle name="Normálna 5 2 4 2 3 2 2 2 2 2" xfId="42186"/>
    <cellStyle name="Normálna 5 2 4 2 3 2 2 2 3" xfId="18431"/>
    <cellStyle name="Normálna 5 2 4 2 3 2 2 2 3 2" xfId="42187"/>
    <cellStyle name="Normálna 5 2 4 2 3 2 2 2 4" xfId="42185"/>
    <cellStyle name="Normálna 5 2 4 2 3 2 2 3" xfId="18432"/>
    <cellStyle name="Normálna 5 2 4 2 3 2 2 3 2" xfId="42188"/>
    <cellStyle name="Normálna 5 2 4 2 3 2 2 4" xfId="18433"/>
    <cellStyle name="Normálna 5 2 4 2 3 2 2 4 2" xfId="42189"/>
    <cellStyle name="Normálna 5 2 4 2 3 2 2 5" xfId="42184"/>
    <cellStyle name="Normálna 5 2 4 2 3 2 3" xfId="18434"/>
    <cellStyle name="Normálna 5 2 4 2 3 2 3 2" xfId="18435"/>
    <cellStyle name="Normálna 5 2 4 2 3 2 3 2 2" xfId="42191"/>
    <cellStyle name="Normálna 5 2 4 2 3 2 3 3" xfId="18436"/>
    <cellStyle name="Normálna 5 2 4 2 3 2 3 3 2" xfId="42192"/>
    <cellStyle name="Normálna 5 2 4 2 3 2 3 4" xfId="42190"/>
    <cellStyle name="Normálna 5 2 4 2 3 2 4" xfId="18437"/>
    <cellStyle name="Normálna 5 2 4 2 3 2 4 2" xfId="42193"/>
    <cellStyle name="Normálna 5 2 4 2 3 2 5" xfId="18438"/>
    <cellStyle name="Normálna 5 2 4 2 3 2 5 2" xfId="42194"/>
    <cellStyle name="Normálna 5 2 4 2 3 2 6" xfId="42183"/>
    <cellStyle name="Normálna 5 2 4 2 3 3" xfId="18439"/>
    <cellStyle name="Normálna 5 2 4 2 3 3 2" xfId="18440"/>
    <cellStyle name="Normálna 5 2 4 2 3 3 2 2" xfId="18441"/>
    <cellStyle name="Normálna 5 2 4 2 3 3 2 2 2" xfId="42197"/>
    <cellStyle name="Normálna 5 2 4 2 3 3 2 3" xfId="18442"/>
    <cellStyle name="Normálna 5 2 4 2 3 3 2 3 2" xfId="42198"/>
    <cellStyle name="Normálna 5 2 4 2 3 3 2 4" xfId="42196"/>
    <cellStyle name="Normálna 5 2 4 2 3 3 3" xfId="18443"/>
    <cellStyle name="Normálna 5 2 4 2 3 3 3 2" xfId="42199"/>
    <cellStyle name="Normálna 5 2 4 2 3 3 4" xfId="18444"/>
    <cellStyle name="Normálna 5 2 4 2 3 3 4 2" xfId="42200"/>
    <cellStyle name="Normálna 5 2 4 2 3 3 5" xfId="42195"/>
    <cellStyle name="Normálna 5 2 4 2 3 4" xfId="18445"/>
    <cellStyle name="Normálna 5 2 4 2 3 4 2" xfId="18446"/>
    <cellStyle name="Normálna 5 2 4 2 3 4 2 2" xfId="18447"/>
    <cellStyle name="Normálna 5 2 4 2 3 4 2 2 2" xfId="42203"/>
    <cellStyle name="Normálna 5 2 4 2 3 4 2 3" xfId="18448"/>
    <cellStyle name="Normálna 5 2 4 2 3 4 2 3 2" xfId="42204"/>
    <cellStyle name="Normálna 5 2 4 2 3 4 2 4" xfId="42202"/>
    <cellStyle name="Normálna 5 2 4 2 3 4 3" xfId="18449"/>
    <cellStyle name="Normálna 5 2 4 2 3 4 3 2" xfId="42205"/>
    <cellStyle name="Normálna 5 2 4 2 3 4 4" xfId="18450"/>
    <cellStyle name="Normálna 5 2 4 2 3 4 4 2" xfId="42206"/>
    <cellStyle name="Normálna 5 2 4 2 3 4 5" xfId="42201"/>
    <cellStyle name="Normálna 5 2 4 2 3 5" xfId="18451"/>
    <cellStyle name="Normálna 5 2 4 2 3 5 2" xfId="18452"/>
    <cellStyle name="Normálna 5 2 4 2 3 5 2 2" xfId="42208"/>
    <cellStyle name="Normálna 5 2 4 2 3 5 3" xfId="18453"/>
    <cellStyle name="Normálna 5 2 4 2 3 5 3 2" xfId="42209"/>
    <cellStyle name="Normálna 5 2 4 2 3 5 4" xfId="42207"/>
    <cellStyle name="Normálna 5 2 4 2 3 6" xfId="18454"/>
    <cellStyle name="Normálna 5 2 4 2 3 6 2" xfId="42210"/>
    <cellStyle name="Normálna 5 2 4 2 3 7" xfId="18455"/>
    <cellStyle name="Normálna 5 2 4 2 3 7 2" xfId="42211"/>
    <cellStyle name="Normálna 5 2 4 2 3 8" xfId="42182"/>
    <cellStyle name="Normálna 5 2 4 2 4" xfId="18456"/>
    <cellStyle name="Normálna 5 2 4 2 4 2" xfId="18457"/>
    <cellStyle name="Normálna 5 2 4 2 4 2 2" xfId="18458"/>
    <cellStyle name="Normálna 5 2 4 2 4 2 2 2" xfId="18459"/>
    <cellStyle name="Normálna 5 2 4 2 4 2 2 2 2" xfId="42215"/>
    <cellStyle name="Normálna 5 2 4 2 4 2 2 3" xfId="18460"/>
    <cellStyle name="Normálna 5 2 4 2 4 2 2 3 2" xfId="42216"/>
    <cellStyle name="Normálna 5 2 4 2 4 2 2 4" xfId="42214"/>
    <cellStyle name="Normálna 5 2 4 2 4 2 3" xfId="18461"/>
    <cellStyle name="Normálna 5 2 4 2 4 2 3 2" xfId="42217"/>
    <cellStyle name="Normálna 5 2 4 2 4 2 4" xfId="18462"/>
    <cellStyle name="Normálna 5 2 4 2 4 2 4 2" xfId="42218"/>
    <cellStyle name="Normálna 5 2 4 2 4 2 5" xfId="42213"/>
    <cellStyle name="Normálna 5 2 4 2 4 3" xfId="18463"/>
    <cellStyle name="Normálna 5 2 4 2 4 3 2" xfId="18464"/>
    <cellStyle name="Normálna 5 2 4 2 4 3 2 2" xfId="42220"/>
    <cellStyle name="Normálna 5 2 4 2 4 3 3" xfId="18465"/>
    <cellStyle name="Normálna 5 2 4 2 4 3 3 2" xfId="42221"/>
    <cellStyle name="Normálna 5 2 4 2 4 3 4" xfId="42219"/>
    <cellStyle name="Normálna 5 2 4 2 4 4" xfId="18466"/>
    <cellStyle name="Normálna 5 2 4 2 4 4 2" xfId="42222"/>
    <cellStyle name="Normálna 5 2 4 2 4 5" xfId="18467"/>
    <cellStyle name="Normálna 5 2 4 2 4 5 2" xfId="42223"/>
    <cellStyle name="Normálna 5 2 4 2 4 6" xfId="42212"/>
    <cellStyle name="Normálna 5 2 4 2 5" xfId="18468"/>
    <cellStyle name="Normálna 5 2 4 2 5 2" xfId="18469"/>
    <cellStyle name="Normálna 5 2 4 2 5 2 2" xfId="18470"/>
    <cellStyle name="Normálna 5 2 4 2 5 2 2 2" xfId="42226"/>
    <cellStyle name="Normálna 5 2 4 2 5 2 3" xfId="18471"/>
    <cellStyle name="Normálna 5 2 4 2 5 2 3 2" xfId="42227"/>
    <cellStyle name="Normálna 5 2 4 2 5 2 4" xfId="42225"/>
    <cellStyle name="Normálna 5 2 4 2 5 3" xfId="18472"/>
    <cellStyle name="Normálna 5 2 4 2 5 3 2" xfId="42228"/>
    <cellStyle name="Normálna 5 2 4 2 5 4" xfId="18473"/>
    <cellStyle name="Normálna 5 2 4 2 5 4 2" xfId="42229"/>
    <cellStyle name="Normálna 5 2 4 2 5 5" xfId="42224"/>
    <cellStyle name="Normálna 5 2 4 2 6" xfId="18474"/>
    <cellStyle name="Normálna 5 2 4 2 6 2" xfId="18475"/>
    <cellStyle name="Normálna 5 2 4 2 6 2 2" xfId="18476"/>
    <cellStyle name="Normálna 5 2 4 2 6 2 2 2" xfId="42232"/>
    <cellStyle name="Normálna 5 2 4 2 6 2 3" xfId="18477"/>
    <cellStyle name="Normálna 5 2 4 2 6 2 3 2" xfId="42233"/>
    <cellStyle name="Normálna 5 2 4 2 6 2 4" xfId="42231"/>
    <cellStyle name="Normálna 5 2 4 2 6 3" xfId="18478"/>
    <cellStyle name="Normálna 5 2 4 2 6 3 2" xfId="42234"/>
    <cellStyle name="Normálna 5 2 4 2 6 4" xfId="18479"/>
    <cellStyle name="Normálna 5 2 4 2 6 4 2" xfId="42235"/>
    <cellStyle name="Normálna 5 2 4 2 6 5" xfId="42230"/>
    <cellStyle name="Normálna 5 2 4 2 7" xfId="18480"/>
    <cellStyle name="Normálna 5 2 4 2 7 2" xfId="18481"/>
    <cellStyle name="Normálna 5 2 4 2 7 2 2" xfId="42237"/>
    <cellStyle name="Normálna 5 2 4 2 7 3" xfId="18482"/>
    <cellStyle name="Normálna 5 2 4 2 7 3 2" xfId="42238"/>
    <cellStyle name="Normálna 5 2 4 2 7 4" xfId="42236"/>
    <cellStyle name="Normálna 5 2 4 2 8" xfId="18483"/>
    <cellStyle name="Normálna 5 2 4 2 8 2" xfId="42239"/>
    <cellStyle name="Normálna 5 2 4 2 9" xfId="18484"/>
    <cellStyle name="Normálna 5 2 4 2 9 2" xfId="42240"/>
    <cellStyle name="Normálna 5 2 4 3" xfId="18485"/>
    <cellStyle name="Normálna 5 2 4 3 2" xfId="18486"/>
    <cellStyle name="Normálna 5 2 4 3 2 2" xfId="18487"/>
    <cellStyle name="Normálna 5 2 4 3 2 2 2" xfId="18488"/>
    <cellStyle name="Normálna 5 2 4 3 2 2 2 2" xfId="18489"/>
    <cellStyle name="Normálna 5 2 4 3 2 2 2 2 2" xfId="18490"/>
    <cellStyle name="Normálna 5 2 4 3 2 2 2 2 2 2" xfId="42246"/>
    <cellStyle name="Normálna 5 2 4 3 2 2 2 2 3" xfId="18491"/>
    <cellStyle name="Normálna 5 2 4 3 2 2 2 2 3 2" xfId="42247"/>
    <cellStyle name="Normálna 5 2 4 3 2 2 2 2 4" xfId="42245"/>
    <cellStyle name="Normálna 5 2 4 3 2 2 2 3" xfId="18492"/>
    <cellStyle name="Normálna 5 2 4 3 2 2 2 3 2" xfId="42248"/>
    <cellStyle name="Normálna 5 2 4 3 2 2 2 4" xfId="18493"/>
    <cellStyle name="Normálna 5 2 4 3 2 2 2 4 2" xfId="42249"/>
    <cellStyle name="Normálna 5 2 4 3 2 2 2 5" xfId="42244"/>
    <cellStyle name="Normálna 5 2 4 3 2 2 3" xfId="18494"/>
    <cellStyle name="Normálna 5 2 4 3 2 2 3 2" xfId="18495"/>
    <cellStyle name="Normálna 5 2 4 3 2 2 3 2 2" xfId="42251"/>
    <cellStyle name="Normálna 5 2 4 3 2 2 3 3" xfId="18496"/>
    <cellStyle name="Normálna 5 2 4 3 2 2 3 3 2" xfId="42252"/>
    <cellStyle name="Normálna 5 2 4 3 2 2 3 4" xfId="42250"/>
    <cellStyle name="Normálna 5 2 4 3 2 2 4" xfId="18497"/>
    <cellStyle name="Normálna 5 2 4 3 2 2 4 2" xfId="42253"/>
    <cellStyle name="Normálna 5 2 4 3 2 2 5" xfId="18498"/>
    <cellStyle name="Normálna 5 2 4 3 2 2 5 2" xfId="42254"/>
    <cellStyle name="Normálna 5 2 4 3 2 2 6" xfId="42243"/>
    <cellStyle name="Normálna 5 2 4 3 2 3" xfId="18499"/>
    <cellStyle name="Normálna 5 2 4 3 2 3 2" xfId="18500"/>
    <cellStyle name="Normálna 5 2 4 3 2 3 2 2" xfId="18501"/>
    <cellStyle name="Normálna 5 2 4 3 2 3 2 2 2" xfId="42257"/>
    <cellStyle name="Normálna 5 2 4 3 2 3 2 3" xfId="18502"/>
    <cellStyle name="Normálna 5 2 4 3 2 3 2 3 2" xfId="42258"/>
    <cellStyle name="Normálna 5 2 4 3 2 3 2 4" xfId="42256"/>
    <cellStyle name="Normálna 5 2 4 3 2 3 3" xfId="18503"/>
    <cellStyle name="Normálna 5 2 4 3 2 3 3 2" xfId="42259"/>
    <cellStyle name="Normálna 5 2 4 3 2 3 4" xfId="18504"/>
    <cellStyle name="Normálna 5 2 4 3 2 3 4 2" xfId="42260"/>
    <cellStyle name="Normálna 5 2 4 3 2 3 5" xfId="42255"/>
    <cellStyle name="Normálna 5 2 4 3 2 4" xfId="18505"/>
    <cellStyle name="Normálna 5 2 4 3 2 4 2" xfId="18506"/>
    <cellStyle name="Normálna 5 2 4 3 2 4 2 2" xfId="18507"/>
    <cellStyle name="Normálna 5 2 4 3 2 4 2 2 2" xfId="42263"/>
    <cellStyle name="Normálna 5 2 4 3 2 4 2 3" xfId="18508"/>
    <cellStyle name="Normálna 5 2 4 3 2 4 2 3 2" xfId="42264"/>
    <cellStyle name="Normálna 5 2 4 3 2 4 2 4" xfId="42262"/>
    <cellStyle name="Normálna 5 2 4 3 2 4 3" xfId="18509"/>
    <cellStyle name="Normálna 5 2 4 3 2 4 3 2" xfId="42265"/>
    <cellStyle name="Normálna 5 2 4 3 2 4 4" xfId="18510"/>
    <cellStyle name="Normálna 5 2 4 3 2 4 4 2" xfId="42266"/>
    <cellStyle name="Normálna 5 2 4 3 2 4 5" xfId="42261"/>
    <cellStyle name="Normálna 5 2 4 3 2 5" xfId="18511"/>
    <cellStyle name="Normálna 5 2 4 3 2 5 2" xfId="18512"/>
    <cellStyle name="Normálna 5 2 4 3 2 5 2 2" xfId="42268"/>
    <cellStyle name="Normálna 5 2 4 3 2 5 3" xfId="18513"/>
    <cellStyle name="Normálna 5 2 4 3 2 5 3 2" xfId="42269"/>
    <cellStyle name="Normálna 5 2 4 3 2 5 4" xfId="42267"/>
    <cellStyle name="Normálna 5 2 4 3 2 6" xfId="18514"/>
    <cellStyle name="Normálna 5 2 4 3 2 6 2" xfId="42270"/>
    <cellStyle name="Normálna 5 2 4 3 2 7" xfId="18515"/>
    <cellStyle name="Normálna 5 2 4 3 2 7 2" xfId="42271"/>
    <cellStyle name="Normálna 5 2 4 3 2 8" xfId="42242"/>
    <cellStyle name="Normálna 5 2 4 3 3" xfId="18516"/>
    <cellStyle name="Normálna 5 2 4 3 3 2" xfId="18517"/>
    <cellStyle name="Normálna 5 2 4 3 3 2 2" xfId="18518"/>
    <cellStyle name="Normálna 5 2 4 3 3 2 2 2" xfId="18519"/>
    <cellStyle name="Normálna 5 2 4 3 3 2 2 2 2" xfId="42275"/>
    <cellStyle name="Normálna 5 2 4 3 3 2 2 3" xfId="18520"/>
    <cellStyle name="Normálna 5 2 4 3 3 2 2 3 2" xfId="42276"/>
    <cellStyle name="Normálna 5 2 4 3 3 2 2 4" xfId="42274"/>
    <cellStyle name="Normálna 5 2 4 3 3 2 3" xfId="18521"/>
    <cellStyle name="Normálna 5 2 4 3 3 2 3 2" xfId="42277"/>
    <cellStyle name="Normálna 5 2 4 3 3 2 4" xfId="18522"/>
    <cellStyle name="Normálna 5 2 4 3 3 2 4 2" xfId="42278"/>
    <cellStyle name="Normálna 5 2 4 3 3 2 5" xfId="42273"/>
    <cellStyle name="Normálna 5 2 4 3 3 3" xfId="18523"/>
    <cellStyle name="Normálna 5 2 4 3 3 3 2" xfId="18524"/>
    <cellStyle name="Normálna 5 2 4 3 3 3 2 2" xfId="42280"/>
    <cellStyle name="Normálna 5 2 4 3 3 3 3" xfId="18525"/>
    <cellStyle name="Normálna 5 2 4 3 3 3 3 2" xfId="42281"/>
    <cellStyle name="Normálna 5 2 4 3 3 3 4" xfId="42279"/>
    <cellStyle name="Normálna 5 2 4 3 3 4" xfId="18526"/>
    <cellStyle name="Normálna 5 2 4 3 3 4 2" xfId="42282"/>
    <cellStyle name="Normálna 5 2 4 3 3 5" xfId="18527"/>
    <cellStyle name="Normálna 5 2 4 3 3 5 2" xfId="42283"/>
    <cellStyle name="Normálna 5 2 4 3 3 6" xfId="42272"/>
    <cellStyle name="Normálna 5 2 4 3 4" xfId="18528"/>
    <cellStyle name="Normálna 5 2 4 3 4 2" xfId="18529"/>
    <cellStyle name="Normálna 5 2 4 3 4 2 2" xfId="18530"/>
    <cellStyle name="Normálna 5 2 4 3 4 2 2 2" xfId="42286"/>
    <cellStyle name="Normálna 5 2 4 3 4 2 3" xfId="18531"/>
    <cellStyle name="Normálna 5 2 4 3 4 2 3 2" xfId="42287"/>
    <cellStyle name="Normálna 5 2 4 3 4 2 4" xfId="42285"/>
    <cellStyle name="Normálna 5 2 4 3 4 3" xfId="18532"/>
    <cellStyle name="Normálna 5 2 4 3 4 3 2" xfId="42288"/>
    <cellStyle name="Normálna 5 2 4 3 4 4" xfId="18533"/>
    <cellStyle name="Normálna 5 2 4 3 4 4 2" xfId="42289"/>
    <cellStyle name="Normálna 5 2 4 3 4 5" xfId="42284"/>
    <cellStyle name="Normálna 5 2 4 3 5" xfId="18534"/>
    <cellStyle name="Normálna 5 2 4 3 5 2" xfId="18535"/>
    <cellStyle name="Normálna 5 2 4 3 5 2 2" xfId="18536"/>
    <cellStyle name="Normálna 5 2 4 3 5 2 2 2" xfId="42292"/>
    <cellStyle name="Normálna 5 2 4 3 5 2 3" xfId="18537"/>
    <cellStyle name="Normálna 5 2 4 3 5 2 3 2" xfId="42293"/>
    <cellStyle name="Normálna 5 2 4 3 5 2 4" xfId="42291"/>
    <cellStyle name="Normálna 5 2 4 3 5 3" xfId="18538"/>
    <cellStyle name="Normálna 5 2 4 3 5 3 2" xfId="42294"/>
    <cellStyle name="Normálna 5 2 4 3 5 4" xfId="18539"/>
    <cellStyle name="Normálna 5 2 4 3 5 4 2" xfId="42295"/>
    <cellStyle name="Normálna 5 2 4 3 5 5" xfId="42290"/>
    <cellStyle name="Normálna 5 2 4 3 6" xfId="18540"/>
    <cellStyle name="Normálna 5 2 4 3 6 2" xfId="18541"/>
    <cellStyle name="Normálna 5 2 4 3 6 2 2" xfId="42297"/>
    <cellStyle name="Normálna 5 2 4 3 6 3" xfId="18542"/>
    <cellStyle name="Normálna 5 2 4 3 6 3 2" xfId="42298"/>
    <cellStyle name="Normálna 5 2 4 3 6 4" xfId="42296"/>
    <cellStyle name="Normálna 5 2 4 3 7" xfId="18543"/>
    <cellStyle name="Normálna 5 2 4 3 7 2" xfId="42299"/>
    <cellStyle name="Normálna 5 2 4 3 8" xfId="18544"/>
    <cellStyle name="Normálna 5 2 4 3 8 2" xfId="42300"/>
    <cellStyle name="Normálna 5 2 4 3 9" xfId="42241"/>
    <cellStyle name="Normálna 5 2 4 4" xfId="18545"/>
    <cellStyle name="Normálna 5 2 4 4 2" xfId="18546"/>
    <cellStyle name="Normálna 5 2 4 4 2 2" xfId="18547"/>
    <cellStyle name="Normálna 5 2 4 4 2 2 2" xfId="18548"/>
    <cellStyle name="Normálna 5 2 4 4 2 2 2 2" xfId="18549"/>
    <cellStyle name="Normálna 5 2 4 4 2 2 2 2 2" xfId="42305"/>
    <cellStyle name="Normálna 5 2 4 4 2 2 2 3" xfId="18550"/>
    <cellStyle name="Normálna 5 2 4 4 2 2 2 3 2" xfId="42306"/>
    <cellStyle name="Normálna 5 2 4 4 2 2 2 4" xfId="42304"/>
    <cellStyle name="Normálna 5 2 4 4 2 2 3" xfId="18551"/>
    <cellStyle name="Normálna 5 2 4 4 2 2 3 2" xfId="42307"/>
    <cellStyle name="Normálna 5 2 4 4 2 2 4" xfId="18552"/>
    <cellStyle name="Normálna 5 2 4 4 2 2 4 2" xfId="42308"/>
    <cellStyle name="Normálna 5 2 4 4 2 2 5" xfId="42303"/>
    <cellStyle name="Normálna 5 2 4 4 2 3" xfId="18553"/>
    <cellStyle name="Normálna 5 2 4 4 2 3 2" xfId="18554"/>
    <cellStyle name="Normálna 5 2 4 4 2 3 2 2" xfId="42310"/>
    <cellStyle name="Normálna 5 2 4 4 2 3 3" xfId="18555"/>
    <cellStyle name="Normálna 5 2 4 4 2 3 3 2" xfId="42311"/>
    <cellStyle name="Normálna 5 2 4 4 2 3 4" xfId="42309"/>
    <cellStyle name="Normálna 5 2 4 4 2 4" xfId="18556"/>
    <cellStyle name="Normálna 5 2 4 4 2 4 2" xfId="42312"/>
    <cellStyle name="Normálna 5 2 4 4 2 5" xfId="18557"/>
    <cellStyle name="Normálna 5 2 4 4 2 5 2" xfId="42313"/>
    <cellStyle name="Normálna 5 2 4 4 2 6" xfId="42302"/>
    <cellStyle name="Normálna 5 2 4 4 3" xfId="18558"/>
    <cellStyle name="Normálna 5 2 4 4 3 2" xfId="18559"/>
    <cellStyle name="Normálna 5 2 4 4 3 2 2" xfId="18560"/>
    <cellStyle name="Normálna 5 2 4 4 3 2 2 2" xfId="42316"/>
    <cellStyle name="Normálna 5 2 4 4 3 2 3" xfId="18561"/>
    <cellStyle name="Normálna 5 2 4 4 3 2 3 2" xfId="42317"/>
    <cellStyle name="Normálna 5 2 4 4 3 2 4" xfId="42315"/>
    <cellStyle name="Normálna 5 2 4 4 3 3" xfId="18562"/>
    <cellStyle name="Normálna 5 2 4 4 3 3 2" xfId="42318"/>
    <cellStyle name="Normálna 5 2 4 4 3 4" xfId="18563"/>
    <cellStyle name="Normálna 5 2 4 4 3 4 2" xfId="42319"/>
    <cellStyle name="Normálna 5 2 4 4 3 5" xfId="42314"/>
    <cellStyle name="Normálna 5 2 4 4 4" xfId="18564"/>
    <cellStyle name="Normálna 5 2 4 4 4 2" xfId="18565"/>
    <cellStyle name="Normálna 5 2 4 4 4 2 2" xfId="18566"/>
    <cellStyle name="Normálna 5 2 4 4 4 2 2 2" xfId="42322"/>
    <cellStyle name="Normálna 5 2 4 4 4 2 3" xfId="18567"/>
    <cellStyle name="Normálna 5 2 4 4 4 2 3 2" xfId="42323"/>
    <cellStyle name="Normálna 5 2 4 4 4 2 4" xfId="42321"/>
    <cellStyle name="Normálna 5 2 4 4 4 3" xfId="18568"/>
    <cellStyle name="Normálna 5 2 4 4 4 3 2" xfId="42324"/>
    <cellStyle name="Normálna 5 2 4 4 4 4" xfId="18569"/>
    <cellStyle name="Normálna 5 2 4 4 4 4 2" xfId="42325"/>
    <cellStyle name="Normálna 5 2 4 4 4 5" xfId="42320"/>
    <cellStyle name="Normálna 5 2 4 4 5" xfId="18570"/>
    <cellStyle name="Normálna 5 2 4 4 5 2" xfId="18571"/>
    <cellStyle name="Normálna 5 2 4 4 5 2 2" xfId="42327"/>
    <cellStyle name="Normálna 5 2 4 4 5 3" xfId="18572"/>
    <cellStyle name="Normálna 5 2 4 4 5 3 2" xfId="42328"/>
    <cellStyle name="Normálna 5 2 4 4 5 4" xfId="42326"/>
    <cellStyle name="Normálna 5 2 4 4 6" xfId="18573"/>
    <cellStyle name="Normálna 5 2 4 4 6 2" xfId="42329"/>
    <cellStyle name="Normálna 5 2 4 4 7" xfId="18574"/>
    <cellStyle name="Normálna 5 2 4 4 7 2" xfId="42330"/>
    <cellStyle name="Normálna 5 2 4 4 8" xfId="42301"/>
    <cellStyle name="Normálna 5 2 4 5" xfId="18575"/>
    <cellStyle name="Normálna 5 2 4 5 2" xfId="18576"/>
    <cellStyle name="Normálna 5 2 4 5 2 2" xfId="18577"/>
    <cellStyle name="Normálna 5 2 4 5 2 2 2" xfId="18578"/>
    <cellStyle name="Normálna 5 2 4 5 2 2 2 2" xfId="42334"/>
    <cellStyle name="Normálna 5 2 4 5 2 2 3" xfId="18579"/>
    <cellStyle name="Normálna 5 2 4 5 2 2 3 2" xfId="42335"/>
    <cellStyle name="Normálna 5 2 4 5 2 2 4" xfId="42333"/>
    <cellStyle name="Normálna 5 2 4 5 2 3" xfId="18580"/>
    <cellStyle name="Normálna 5 2 4 5 2 3 2" xfId="42336"/>
    <cellStyle name="Normálna 5 2 4 5 2 4" xfId="18581"/>
    <cellStyle name="Normálna 5 2 4 5 2 4 2" xfId="42337"/>
    <cellStyle name="Normálna 5 2 4 5 2 5" xfId="42332"/>
    <cellStyle name="Normálna 5 2 4 5 3" xfId="18582"/>
    <cellStyle name="Normálna 5 2 4 5 3 2" xfId="18583"/>
    <cellStyle name="Normálna 5 2 4 5 3 2 2" xfId="42339"/>
    <cellStyle name="Normálna 5 2 4 5 3 3" xfId="18584"/>
    <cellStyle name="Normálna 5 2 4 5 3 3 2" xfId="42340"/>
    <cellStyle name="Normálna 5 2 4 5 3 4" xfId="42338"/>
    <cellStyle name="Normálna 5 2 4 5 4" xfId="18585"/>
    <cellStyle name="Normálna 5 2 4 5 4 2" xfId="42341"/>
    <cellStyle name="Normálna 5 2 4 5 5" xfId="18586"/>
    <cellStyle name="Normálna 5 2 4 5 5 2" xfId="42342"/>
    <cellStyle name="Normálna 5 2 4 5 6" xfId="42331"/>
    <cellStyle name="Normálna 5 2 4 6" xfId="18587"/>
    <cellStyle name="Normálna 5 2 4 6 2" xfId="18588"/>
    <cellStyle name="Normálna 5 2 4 6 2 2" xfId="18589"/>
    <cellStyle name="Normálna 5 2 4 6 2 2 2" xfId="42345"/>
    <cellStyle name="Normálna 5 2 4 6 2 3" xfId="18590"/>
    <cellStyle name="Normálna 5 2 4 6 2 3 2" xfId="42346"/>
    <cellStyle name="Normálna 5 2 4 6 2 4" xfId="42344"/>
    <cellStyle name="Normálna 5 2 4 6 3" xfId="18591"/>
    <cellStyle name="Normálna 5 2 4 6 3 2" xfId="42347"/>
    <cellStyle name="Normálna 5 2 4 6 4" xfId="18592"/>
    <cellStyle name="Normálna 5 2 4 6 4 2" xfId="42348"/>
    <cellStyle name="Normálna 5 2 4 6 5" xfId="42343"/>
    <cellStyle name="Normálna 5 2 4 7" xfId="18593"/>
    <cellStyle name="Normálna 5 2 4 7 2" xfId="18594"/>
    <cellStyle name="Normálna 5 2 4 7 2 2" xfId="18595"/>
    <cellStyle name="Normálna 5 2 4 7 2 2 2" xfId="42351"/>
    <cellStyle name="Normálna 5 2 4 7 2 3" xfId="18596"/>
    <cellStyle name="Normálna 5 2 4 7 2 3 2" xfId="42352"/>
    <cellStyle name="Normálna 5 2 4 7 2 4" xfId="42350"/>
    <cellStyle name="Normálna 5 2 4 7 3" xfId="18597"/>
    <cellStyle name="Normálna 5 2 4 7 3 2" xfId="42353"/>
    <cellStyle name="Normálna 5 2 4 7 4" xfId="18598"/>
    <cellStyle name="Normálna 5 2 4 7 4 2" xfId="42354"/>
    <cellStyle name="Normálna 5 2 4 7 5" xfId="42349"/>
    <cellStyle name="Normálna 5 2 4 8" xfId="18599"/>
    <cellStyle name="Normálna 5 2 4 8 2" xfId="18600"/>
    <cellStyle name="Normálna 5 2 4 8 2 2" xfId="42356"/>
    <cellStyle name="Normálna 5 2 4 8 3" xfId="18601"/>
    <cellStyle name="Normálna 5 2 4 8 3 2" xfId="42357"/>
    <cellStyle name="Normálna 5 2 4 8 4" xfId="42355"/>
    <cellStyle name="Normálna 5 2 4 9" xfId="18602"/>
    <cellStyle name="Normálna 5 2 4 9 2" xfId="42358"/>
    <cellStyle name="Normálna 5 2 5" xfId="18603"/>
    <cellStyle name="Normálna 5 2 5 10" xfId="18604"/>
    <cellStyle name="Normálna 5 2 5 10 2" xfId="42360"/>
    <cellStyle name="Normálna 5 2 5 11" xfId="42359"/>
    <cellStyle name="Normálna 5 2 5 2" xfId="18605"/>
    <cellStyle name="Normálna 5 2 5 2 10" xfId="42361"/>
    <cellStyle name="Normálna 5 2 5 2 2" xfId="18606"/>
    <cellStyle name="Normálna 5 2 5 2 2 2" xfId="18607"/>
    <cellStyle name="Normálna 5 2 5 2 2 2 2" xfId="18608"/>
    <cellStyle name="Normálna 5 2 5 2 2 2 2 2" xfId="18609"/>
    <cellStyle name="Normálna 5 2 5 2 2 2 2 2 2" xfId="18610"/>
    <cellStyle name="Normálna 5 2 5 2 2 2 2 2 2 2" xfId="18611"/>
    <cellStyle name="Normálna 5 2 5 2 2 2 2 2 2 2 2" xfId="42367"/>
    <cellStyle name="Normálna 5 2 5 2 2 2 2 2 2 3" xfId="18612"/>
    <cellStyle name="Normálna 5 2 5 2 2 2 2 2 2 3 2" xfId="42368"/>
    <cellStyle name="Normálna 5 2 5 2 2 2 2 2 2 4" xfId="42366"/>
    <cellStyle name="Normálna 5 2 5 2 2 2 2 2 3" xfId="18613"/>
    <cellStyle name="Normálna 5 2 5 2 2 2 2 2 3 2" xfId="42369"/>
    <cellStyle name="Normálna 5 2 5 2 2 2 2 2 4" xfId="18614"/>
    <cellStyle name="Normálna 5 2 5 2 2 2 2 2 4 2" xfId="42370"/>
    <cellStyle name="Normálna 5 2 5 2 2 2 2 2 5" xfId="42365"/>
    <cellStyle name="Normálna 5 2 5 2 2 2 2 3" xfId="18615"/>
    <cellStyle name="Normálna 5 2 5 2 2 2 2 3 2" xfId="18616"/>
    <cellStyle name="Normálna 5 2 5 2 2 2 2 3 2 2" xfId="42372"/>
    <cellStyle name="Normálna 5 2 5 2 2 2 2 3 3" xfId="18617"/>
    <cellStyle name="Normálna 5 2 5 2 2 2 2 3 3 2" xfId="42373"/>
    <cellStyle name="Normálna 5 2 5 2 2 2 2 3 4" xfId="42371"/>
    <cellStyle name="Normálna 5 2 5 2 2 2 2 4" xfId="18618"/>
    <cellStyle name="Normálna 5 2 5 2 2 2 2 4 2" xfId="42374"/>
    <cellStyle name="Normálna 5 2 5 2 2 2 2 5" xfId="18619"/>
    <cellStyle name="Normálna 5 2 5 2 2 2 2 5 2" xfId="42375"/>
    <cellStyle name="Normálna 5 2 5 2 2 2 2 6" xfId="42364"/>
    <cellStyle name="Normálna 5 2 5 2 2 2 3" xfId="18620"/>
    <cellStyle name="Normálna 5 2 5 2 2 2 3 2" xfId="18621"/>
    <cellStyle name="Normálna 5 2 5 2 2 2 3 2 2" xfId="18622"/>
    <cellStyle name="Normálna 5 2 5 2 2 2 3 2 2 2" xfId="42378"/>
    <cellStyle name="Normálna 5 2 5 2 2 2 3 2 3" xfId="18623"/>
    <cellStyle name="Normálna 5 2 5 2 2 2 3 2 3 2" xfId="42379"/>
    <cellStyle name="Normálna 5 2 5 2 2 2 3 2 4" xfId="42377"/>
    <cellStyle name="Normálna 5 2 5 2 2 2 3 3" xfId="18624"/>
    <cellStyle name="Normálna 5 2 5 2 2 2 3 3 2" xfId="42380"/>
    <cellStyle name="Normálna 5 2 5 2 2 2 3 4" xfId="18625"/>
    <cellStyle name="Normálna 5 2 5 2 2 2 3 4 2" xfId="42381"/>
    <cellStyle name="Normálna 5 2 5 2 2 2 3 5" xfId="42376"/>
    <cellStyle name="Normálna 5 2 5 2 2 2 4" xfId="18626"/>
    <cellStyle name="Normálna 5 2 5 2 2 2 4 2" xfId="18627"/>
    <cellStyle name="Normálna 5 2 5 2 2 2 4 2 2" xfId="18628"/>
    <cellStyle name="Normálna 5 2 5 2 2 2 4 2 2 2" xfId="42384"/>
    <cellStyle name="Normálna 5 2 5 2 2 2 4 2 3" xfId="18629"/>
    <cellStyle name="Normálna 5 2 5 2 2 2 4 2 3 2" xfId="42385"/>
    <cellStyle name="Normálna 5 2 5 2 2 2 4 2 4" xfId="42383"/>
    <cellStyle name="Normálna 5 2 5 2 2 2 4 3" xfId="18630"/>
    <cellStyle name="Normálna 5 2 5 2 2 2 4 3 2" xfId="42386"/>
    <cellStyle name="Normálna 5 2 5 2 2 2 4 4" xfId="18631"/>
    <cellStyle name="Normálna 5 2 5 2 2 2 4 4 2" xfId="42387"/>
    <cellStyle name="Normálna 5 2 5 2 2 2 4 5" xfId="42382"/>
    <cellStyle name="Normálna 5 2 5 2 2 2 5" xfId="18632"/>
    <cellStyle name="Normálna 5 2 5 2 2 2 5 2" xfId="18633"/>
    <cellStyle name="Normálna 5 2 5 2 2 2 5 2 2" xfId="42389"/>
    <cellStyle name="Normálna 5 2 5 2 2 2 5 3" xfId="18634"/>
    <cellStyle name="Normálna 5 2 5 2 2 2 5 3 2" xfId="42390"/>
    <cellStyle name="Normálna 5 2 5 2 2 2 5 4" xfId="42388"/>
    <cellStyle name="Normálna 5 2 5 2 2 2 6" xfId="18635"/>
    <cellStyle name="Normálna 5 2 5 2 2 2 6 2" xfId="42391"/>
    <cellStyle name="Normálna 5 2 5 2 2 2 7" xfId="18636"/>
    <cellStyle name="Normálna 5 2 5 2 2 2 7 2" xfId="42392"/>
    <cellStyle name="Normálna 5 2 5 2 2 2 8" xfId="42363"/>
    <cellStyle name="Normálna 5 2 5 2 2 3" xfId="18637"/>
    <cellStyle name="Normálna 5 2 5 2 2 3 2" xfId="18638"/>
    <cellStyle name="Normálna 5 2 5 2 2 3 2 2" xfId="18639"/>
    <cellStyle name="Normálna 5 2 5 2 2 3 2 2 2" xfId="18640"/>
    <cellStyle name="Normálna 5 2 5 2 2 3 2 2 2 2" xfId="42396"/>
    <cellStyle name="Normálna 5 2 5 2 2 3 2 2 3" xfId="18641"/>
    <cellStyle name="Normálna 5 2 5 2 2 3 2 2 3 2" xfId="42397"/>
    <cellStyle name="Normálna 5 2 5 2 2 3 2 2 4" xfId="42395"/>
    <cellStyle name="Normálna 5 2 5 2 2 3 2 3" xfId="18642"/>
    <cellStyle name="Normálna 5 2 5 2 2 3 2 3 2" xfId="42398"/>
    <cellStyle name="Normálna 5 2 5 2 2 3 2 4" xfId="18643"/>
    <cellStyle name="Normálna 5 2 5 2 2 3 2 4 2" xfId="42399"/>
    <cellStyle name="Normálna 5 2 5 2 2 3 2 5" xfId="42394"/>
    <cellStyle name="Normálna 5 2 5 2 2 3 3" xfId="18644"/>
    <cellStyle name="Normálna 5 2 5 2 2 3 3 2" xfId="18645"/>
    <cellStyle name="Normálna 5 2 5 2 2 3 3 2 2" xfId="42401"/>
    <cellStyle name="Normálna 5 2 5 2 2 3 3 3" xfId="18646"/>
    <cellStyle name="Normálna 5 2 5 2 2 3 3 3 2" xfId="42402"/>
    <cellStyle name="Normálna 5 2 5 2 2 3 3 4" xfId="42400"/>
    <cellStyle name="Normálna 5 2 5 2 2 3 4" xfId="18647"/>
    <cellStyle name="Normálna 5 2 5 2 2 3 4 2" xfId="42403"/>
    <cellStyle name="Normálna 5 2 5 2 2 3 5" xfId="18648"/>
    <cellStyle name="Normálna 5 2 5 2 2 3 5 2" xfId="42404"/>
    <cellStyle name="Normálna 5 2 5 2 2 3 6" xfId="42393"/>
    <cellStyle name="Normálna 5 2 5 2 2 4" xfId="18649"/>
    <cellStyle name="Normálna 5 2 5 2 2 4 2" xfId="18650"/>
    <cellStyle name="Normálna 5 2 5 2 2 4 2 2" xfId="18651"/>
    <cellStyle name="Normálna 5 2 5 2 2 4 2 2 2" xfId="42407"/>
    <cellStyle name="Normálna 5 2 5 2 2 4 2 3" xfId="18652"/>
    <cellStyle name="Normálna 5 2 5 2 2 4 2 3 2" xfId="42408"/>
    <cellStyle name="Normálna 5 2 5 2 2 4 2 4" xfId="42406"/>
    <cellStyle name="Normálna 5 2 5 2 2 4 3" xfId="18653"/>
    <cellStyle name="Normálna 5 2 5 2 2 4 3 2" xfId="42409"/>
    <cellStyle name="Normálna 5 2 5 2 2 4 4" xfId="18654"/>
    <cellStyle name="Normálna 5 2 5 2 2 4 4 2" xfId="42410"/>
    <cellStyle name="Normálna 5 2 5 2 2 4 5" xfId="42405"/>
    <cellStyle name="Normálna 5 2 5 2 2 5" xfId="18655"/>
    <cellStyle name="Normálna 5 2 5 2 2 5 2" xfId="18656"/>
    <cellStyle name="Normálna 5 2 5 2 2 5 2 2" xfId="18657"/>
    <cellStyle name="Normálna 5 2 5 2 2 5 2 2 2" xfId="42413"/>
    <cellStyle name="Normálna 5 2 5 2 2 5 2 3" xfId="18658"/>
    <cellStyle name="Normálna 5 2 5 2 2 5 2 3 2" xfId="42414"/>
    <cellStyle name="Normálna 5 2 5 2 2 5 2 4" xfId="42412"/>
    <cellStyle name="Normálna 5 2 5 2 2 5 3" xfId="18659"/>
    <cellStyle name="Normálna 5 2 5 2 2 5 3 2" xfId="42415"/>
    <cellStyle name="Normálna 5 2 5 2 2 5 4" xfId="18660"/>
    <cellStyle name="Normálna 5 2 5 2 2 5 4 2" xfId="42416"/>
    <cellStyle name="Normálna 5 2 5 2 2 5 5" xfId="42411"/>
    <cellStyle name="Normálna 5 2 5 2 2 6" xfId="18661"/>
    <cellStyle name="Normálna 5 2 5 2 2 6 2" xfId="18662"/>
    <cellStyle name="Normálna 5 2 5 2 2 6 2 2" xfId="42418"/>
    <cellStyle name="Normálna 5 2 5 2 2 6 3" xfId="18663"/>
    <cellStyle name="Normálna 5 2 5 2 2 6 3 2" xfId="42419"/>
    <cellStyle name="Normálna 5 2 5 2 2 6 4" xfId="42417"/>
    <cellStyle name="Normálna 5 2 5 2 2 7" xfId="18664"/>
    <cellStyle name="Normálna 5 2 5 2 2 7 2" xfId="42420"/>
    <cellStyle name="Normálna 5 2 5 2 2 8" xfId="18665"/>
    <cellStyle name="Normálna 5 2 5 2 2 8 2" xfId="42421"/>
    <cellStyle name="Normálna 5 2 5 2 2 9" xfId="42362"/>
    <cellStyle name="Normálna 5 2 5 2 3" xfId="18666"/>
    <cellStyle name="Normálna 5 2 5 2 3 2" xfId="18667"/>
    <cellStyle name="Normálna 5 2 5 2 3 2 2" xfId="18668"/>
    <cellStyle name="Normálna 5 2 5 2 3 2 2 2" xfId="18669"/>
    <cellStyle name="Normálna 5 2 5 2 3 2 2 2 2" xfId="18670"/>
    <cellStyle name="Normálna 5 2 5 2 3 2 2 2 2 2" xfId="42426"/>
    <cellStyle name="Normálna 5 2 5 2 3 2 2 2 3" xfId="18671"/>
    <cellStyle name="Normálna 5 2 5 2 3 2 2 2 3 2" xfId="42427"/>
    <cellStyle name="Normálna 5 2 5 2 3 2 2 2 4" xfId="42425"/>
    <cellStyle name="Normálna 5 2 5 2 3 2 2 3" xfId="18672"/>
    <cellStyle name="Normálna 5 2 5 2 3 2 2 3 2" xfId="42428"/>
    <cellStyle name="Normálna 5 2 5 2 3 2 2 4" xfId="18673"/>
    <cellStyle name="Normálna 5 2 5 2 3 2 2 4 2" xfId="42429"/>
    <cellStyle name="Normálna 5 2 5 2 3 2 2 5" xfId="42424"/>
    <cellStyle name="Normálna 5 2 5 2 3 2 3" xfId="18674"/>
    <cellStyle name="Normálna 5 2 5 2 3 2 3 2" xfId="18675"/>
    <cellStyle name="Normálna 5 2 5 2 3 2 3 2 2" xfId="42431"/>
    <cellStyle name="Normálna 5 2 5 2 3 2 3 3" xfId="18676"/>
    <cellStyle name="Normálna 5 2 5 2 3 2 3 3 2" xfId="42432"/>
    <cellStyle name="Normálna 5 2 5 2 3 2 3 4" xfId="42430"/>
    <cellStyle name="Normálna 5 2 5 2 3 2 4" xfId="18677"/>
    <cellStyle name="Normálna 5 2 5 2 3 2 4 2" xfId="42433"/>
    <cellStyle name="Normálna 5 2 5 2 3 2 5" xfId="18678"/>
    <cellStyle name="Normálna 5 2 5 2 3 2 5 2" xfId="42434"/>
    <cellStyle name="Normálna 5 2 5 2 3 2 6" xfId="42423"/>
    <cellStyle name="Normálna 5 2 5 2 3 3" xfId="18679"/>
    <cellStyle name="Normálna 5 2 5 2 3 3 2" xfId="18680"/>
    <cellStyle name="Normálna 5 2 5 2 3 3 2 2" xfId="18681"/>
    <cellStyle name="Normálna 5 2 5 2 3 3 2 2 2" xfId="42437"/>
    <cellStyle name="Normálna 5 2 5 2 3 3 2 3" xfId="18682"/>
    <cellStyle name="Normálna 5 2 5 2 3 3 2 3 2" xfId="42438"/>
    <cellStyle name="Normálna 5 2 5 2 3 3 2 4" xfId="42436"/>
    <cellStyle name="Normálna 5 2 5 2 3 3 3" xfId="18683"/>
    <cellStyle name="Normálna 5 2 5 2 3 3 3 2" xfId="42439"/>
    <cellStyle name="Normálna 5 2 5 2 3 3 4" xfId="18684"/>
    <cellStyle name="Normálna 5 2 5 2 3 3 4 2" xfId="42440"/>
    <cellStyle name="Normálna 5 2 5 2 3 3 5" xfId="42435"/>
    <cellStyle name="Normálna 5 2 5 2 3 4" xfId="18685"/>
    <cellStyle name="Normálna 5 2 5 2 3 4 2" xfId="18686"/>
    <cellStyle name="Normálna 5 2 5 2 3 4 2 2" xfId="18687"/>
    <cellStyle name="Normálna 5 2 5 2 3 4 2 2 2" xfId="42443"/>
    <cellStyle name="Normálna 5 2 5 2 3 4 2 3" xfId="18688"/>
    <cellStyle name="Normálna 5 2 5 2 3 4 2 3 2" xfId="42444"/>
    <cellStyle name="Normálna 5 2 5 2 3 4 2 4" xfId="42442"/>
    <cellStyle name="Normálna 5 2 5 2 3 4 3" xfId="18689"/>
    <cellStyle name="Normálna 5 2 5 2 3 4 3 2" xfId="42445"/>
    <cellStyle name="Normálna 5 2 5 2 3 4 4" xfId="18690"/>
    <cellStyle name="Normálna 5 2 5 2 3 4 4 2" xfId="42446"/>
    <cellStyle name="Normálna 5 2 5 2 3 4 5" xfId="42441"/>
    <cellStyle name="Normálna 5 2 5 2 3 5" xfId="18691"/>
    <cellStyle name="Normálna 5 2 5 2 3 5 2" xfId="18692"/>
    <cellStyle name="Normálna 5 2 5 2 3 5 2 2" xfId="42448"/>
    <cellStyle name="Normálna 5 2 5 2 3 5 3" xfId="18693"/>
    <cellStyle name="Normálna 5 2 5 2 3 5 3 2" xfId="42449"/>
    <cellStyle name="Normálna 5 2 5 2 3 5 4" xfId="42447"/>
    <cellStyle name="Normálna 5 2 5 2 3 6" xfId="18694"/>
    <cellStyle name="Normálna 5 2 5 2 3 6 2" xfId="42450"/>
    <cellStyle name="Normálna 5 2 5 2 3 7" xfId="18695"/>
    <cellStyle name="Normálna 5 2 5 2 3 7 2" xfId="42451"/>
    <cellStyle name="Normálna 5 2 5 2 3 8" xfId="42422"/>
    <cellStyle name="Normálna 5 2 5 2 4" xfId="18696"/>
    <cellStyle name="Normálna 5 2 5 2 4 2" xfId="18697"/>
    <cellStyle name="Normálna 5 2 5 2 4 2 2" xfId="18698"/>
    <cellStyle name="Normálna 5 2 5 2 4 2 2 2" xfId="18699"/>
    <cellStyle name="Normálna 5 2 5 2 4 2 2 2 2" xfId="42455"/>
    <cellStyle name="Normálna 5 2 5 2 4 2 2 3" xfId="18700"/>
    <cellStyle name="Normálna 5 2 5 2 4 2 2 3 2" xfId="42456"/>
    <cellStyle name="Normálna 5 2 5 2 4 2 2 4" xfId="42454"/>
    <cellStyle name="Normálna 5 2 5 2 4 2 3" xfId="18701"/>
    <cellStyle name="Normálna 5 2 5 2 4 2 3 2" xfId="42457"/>
    <cellStyle name="Normálna 5 2 5 2 4 2 4" xfId="18702"/>
    <cellStyle name="Normálna 5 2 5 2 4 2 4 2" xfId="42458"/>
    <cellStyle name="Normálna 5 2 5 2 4 2 5" xfId="42453"/>
    <cellStyle name="Normálna 5 2 5 2 4 3" xfId="18703"/>
    <cellStyle name="Normálna 5 2 5 2 4 3 2" xfId="18704"/>
    <cellStyle name="Normálna 5 2 5 2 4 3 2 2" xfId="42460"/>
    <cellStyle name="Normálna 5 2 5 2 4 3 3" xfId="18705"/>
    <cellStyle name="Normálna 5 2 5 2 4 3 3 2" xfId="42461"/>
    <cellStyle name="Normálna 5 2 5 2 4 3 4" xfId="42459"/>
    <cellStyle name="Normálna 5 2 5 2 4 4" xfId="18706"/>
    <cellStyle name="Normálna 5 2 5 2 4 4 2" xfId="42462"/>
    <cellStyle name="Normálna 5 2 5 2 4 5" xfId="18707"/>
    <cellStyle name="Normálna 5 2 5 2 4 5 2" xfId="42463"/>
    <cellStyle name="Normálna 5 2 5 2 4 6" xfId="42452"/>
    <cellStyle name="Normálna 5 2 5 2 5" xfId="18708"/>
    <cellStyle name="Normálna 5 2 5 2 5 2" xfId="18709"/>
    <cellStyle name="Normálna 5 2 5 2 5 2 2" xfId="18710"/>
    <cellStyle name="Normálna 5 2 5 2 5 2 2 2" xfId="42466"/>
    <cellStyle name="Normálna 5 2 5 2 5 2 3" xfId="18711"/>
    <cellStyle name="Normálna 5 2 5 2 5 2 3 2" xfId="42467"/>
    <cellStyle name="Normálna 5 2 5 2 5 2 4" xfId="42465"/>
    <cellStyle name="Normálna 5 2 5 2 5 3" xfId="18712"/>
    <cellStyle name="Normálna 5 2 5 2 5 3 2" xfId="42468"/>
    <cellStyle name="Normálna 5 2 5 2 5 4" xfId="18713"/>
    <cellStyle name="Normálna 5 2 5 2 5 4 2" xfId="42469"/>
    <cellStyle name="Normálna 5 2 5 2 5 5" xfId="42464"/>
    <cellStyle name="Normálna 5 2 5 2 6" xfId="18714"/>
    <cellStyle name="Normálna 5 2 5 2 6 2" xfId="18715"/>
    <cellStyle name="Normálna 5 2 5 2 6 2 2" xfId="18716"/>
    <cellStyle name="Normálna 5 2 5 2 6 2 2 2" xfId="42472"/>
    <cellStyle name="Normálna 5 2 5 2 6 2 3" xfId="18717"/>
    <cellStyle name="Normálna 5 2 5 2 6 2 3 2" xfId="42473"/>
    <cellStyle name="Normálna 5 2 5 2 6 2 4" xfId="42471"/>
    <cellStyle name="Normálna 5 2 5 2 6 3" xfId="18718"/>
    <cellStyle name="Normálna 5 2 5 2 6 3 2" xfId="42474"/>
    <cellStyle name="Normálna 5 2 5 2 6 4" xfId="18719"/>
    <cellStyle name="Normálna 5 2 5 2 6 4 2" xfId="42475"/>
    <cellStyle name="Normálna 5 2 5 2 6 5" xfId="42470"/>
    <cellStyle name="Normálna 5 2 5 2 7" xfId="18720"/>
    <cellStyle name="Normálna 5 2 5 2 7 2" xfId="18721"/>
    <cellStyle name="Normálna 5 2 5 2 7 2 2" xfId="42477"/>
    <cellStyle name="Normálna 5 2 5 2 7 3" xfId="18722"/>
    <cellStyle name="Normálna 5 2 5 2 7 3 2" xfId="42478"/>
    <cellStyle name="Normálna 5 2 5 2 7 4" xfId="42476"/>
    <cellStyle name="Normálna 5 2 5 2 8" xfId="18723"/>
    <cellStyle name="Normálna 5 2 5 2 8 2" xfId="42479"/>
    <cellStyle name="Normálna 5 2 5 2 9" xfId="18724"/>
    <cellStyle name="Normálna 5 2 5 2 9 2" xfId="42480"/>
    <cellStyle name="Normálna 5 2 5 3" xfId="18725"/>
    <cellStyle name="Normálna 5 2 5 3 2" xfId="18726"/>
    <cellStyle name="Normálna 5 2 5 3 2 2" xfId="18727"/>
    <cellStyle name="Normálna 5 2 5 3 2 2 2" xfId="18728"/>
    <cellStyle name="Normálna 5 2 5 3 2 2 2 2" xfId="18729"/>
    <cellStyle name="Normálna 5 2 5 3 2 2 2 2 2" xfId="18730"/>
    <cellStyle name="Normálna 5 2 5 3 2 2 2 2 2 2" xfId="42486"/>
    <cellStyle name="Normálna 5 2 5 3 2 2 2 2 3" xfId="18731"/>
    <cellStyle name="Normálna 5 2 5 3 2 2 2 2 3 2" xfId="42487"/>
    <cellStyle name="Normálna 5 2 5 3 2 2 2 2 4" xfId="42485"/>
    <cellStyle name="Normálna 5 2 5 3 2 2 2 3" xfId="18732"/>
    <cellStyle name="Normálna 5 2 5 3 2 2 2 3 2" xfId="42488"/>
    <cellStyle name="Normálna 5 2 5 3 2 2 2 4" xfId="18733"/>
    <cellStyle name="Normálna 5 2 5 3 2 2 2 4 2" xfId="42489"/>
    <cellStyle name="Normálna 5 2 5 3 2 2 2 5" xfId="42484"/>
    <cellStyle name="Normálna 5 2 5 3 2 2 3" xfId="18734"/>
    <cellStyle name="Normálna 5 2 5 3 2 2 3 2" xfId="18735"/>
    <cellStyle name="Normálna 5 2 5 3 2 2 3 2 2" xfId="42491"/>
    <cellStyle name="Normálna 5 2 5 3 2 2 3 3" xfId="18736"/>
    <cellStyle name="Normálna 5 2 5 3 2 2 3 3 2" xfId="42492"/>
    <cellStyle name="Normálna 5 2 5 3 2 2 3 4" xfId="42490"/>
    <cellStyle name="Normálna 5 2 5 3 2 2 4" xfId="18737"/>
    <cellStyle name="Normálna 5 2 5 3 2 2 4 2" xfId="42493"/>
    <cellStyle name="Normálna 5 2 5 3 2 2 5" xfId="18738"/>
    <cellStyle name="Normálna 5 2 5 3 2 2 5 2" xfId="42494"/>
    <cellStyle name="Normálna 5 2 5 3 2 2 6" xfId="42483"/>
    <cellStyle name="Normálna 5 2 5 3 2 3" xfId="18739"/>
    <cellStyle name="Normálna 5 2 5 3 2 3 2" xfId="18740"/>
    <cellStyle name="Normálna 5 2 5 3 2 3 2 2" xfId="18741"/>
    <cellStyle name="Normálna 5 2 5 3 2 3 2 2 2" xfId="42497"/>
    <cellStyle name="Normálna 5 2 5 3 2 3 2 3" xfId="18742"/>
    <cellStyle name="Normálna 5 2 5 3 2 3 2 3 2" xfId="42498"/>
    <cellStyle name="Normálna 5 2 5 3 2 3 2 4" xfId="42496"/>
    <cellStyle name="Normálna 5 2 5 3 2 3 3" xfId="18743"/>
    <cellStyle name="Normálna 5 2 5 3 2 3 3 2" xfId="42499"/>
    <cellStyle name="Normálna 5 2 5 3 2 3 4" xfId="18744"/>
    <cellStyle name="Normálna 5 2 5 3 2 3 4 2" xfId="42500"/>
    <cellStyle name="Normálna 5 2 5 3 2 3 5" xfId="42495"/>
    <cellStyle name="Normálna 5 2 5 3 2 4" xfId="18745"/>
    <cellStyle name="Normálna 5 2 5 3 2 4 2" xfId="18746"/>
    <cellStyle name="Normálna 5 2 5 3 2 4 2 2" xfId="18747"/>
    <cellStyle name="Normálna 5 2 5 3 2 4 2 2 2" xfId="42503"/>
    <cellStyle name="Normálna 5 2 5 3 2 4 2 3" xfId="18748"/>
    <cellStyle name="Normálna 5 2 5 3 2 4 2 3 2" xfId="42504"/>
    <cellStyle name="Normálna 5 2 5 3 2 4 2 4" xfId="42502"/>
    <cellStyle name="Normálna 5 2 5 3 2 4 3" xfId="18749"/>
    <cellStyle name="Normálna 5 2 5 3 2 4 3 2" xfId="42505"/>
    <cellStyle name="Normálna 5 2 5 3 2 4 4" xfId="18750"/>
    <cellStyle name="Normálna 5 2 5 3 2 4 4 2" xfId="42506"/>
    <cellStyle name="Normálna 5 2 5 3 2 4 5" xfId="42501"/>
    <cellStyle name="Normálna 5 2 5 3 2 5" xfId="18751"/>
    <cellStyle name="Normálna 5 2 5 3 2 5 2" xfId="18752"/>
    <cellStyle name="Normálna 5 2 5 3 2 5 2 2" xfId="42508"/>
    <cellStyle name="Normálna 5 2 5 3 2 5 3" xfId="18753"/>
    <cellStyle name="Normálna 5 2 5 3 2 5 3 2" xfId="42509"/>
    <cellStyle name="Normálna 5 2 5 3 2 5 4" xfId="42507"/>
    <cellStyle name="Normálna 5 2 5 3 2 6" xfId="18754"/>
    <cellStyle name="Normálna 5 2 5 3 2 6 2" xfId="42510"/>
    <cellStyle name="Normálna 5 2 5 3 2 7" xfId="18755"/>
    <cellStyle name="Normálna 5 2 5 3 2 7 2" xfId="42511"/>
    <cellStyle name="Normálna 5 2 5 3 2 8" xfId="42482"/>
    <cellStyle name="Normálna 5 2 5 3 3" xfId="18756"/>
    <cellStyle name="Normálna 5 2 5 3 3 2" xfId="18757"/>
    <cellStyle name="Normálna 5 2 5 3 3 2 2" xfId="18758"/>
    <cellStyle name="Normálna 5 2 5 3 3 2 2 2" xfId="18759"/>
    <cellStyle name="Normálna 5 2 5 3 3 2 2 2 2" xfId="42515"/>
    <cellStyle name="Normálna 5 2 5 3 3 2 2 3" xfId="18760"/>
    <cellStyle name="Normálna 5 2 5 3 3 2 2 3 2" xfId="42516"/>
    <cellStyle name="Normálna 5 2 5 3 3 2 2 4" xfId="42514"/>
    <cellStyle name="Normálna 5 2 5 3 3 2 3" xfId="18761"/>
    <cellStyle name="Normálna 5 2 5 3 3 2 3 2" xfId="42517"/>
    <cellStyle name="Normálna 5 2 5 3 3 2 4" xfId="18762"/>
    <cellStyle name="Normálna 5 2 5 3 3 2 4 2" xfId="42518"/>
    <cellStyle name="Normálna 5 2 5 3 3 2 5" xfId="42513"/>
    <cellStyle name="Normálna 5 2 5 3 3 3" xfId="18763"/>
    <cellStyle name="Normálna 5 2 5 3 3 3 2" xfId="18764"/>
    <cellStyle name="Normálna 5 2 5 3 3 3 2 2" xfId="42520"/>
    <cellStyle name="Normálna 5 2 5 3 3 3 3" xfId="18765"/>
    <cellStyle name="Normálna 5 2 5 3 3 3 3 2" xfId="42521"/>
    <cellStyle name="Normálna 5 2 5 3 3 3 4" xfId="42519"/>
    <cellStyle name="Normálna 5 2 5 3 3 4" xfId="18766"/>
    <cellStyle name="Normálna 5 2 5 3 3 4 2" xfId="42522"/>
    <cellStyle name="Normálna 5 2 5 3 3 5" xfId="18767"/>
    <cellStyle name="Normálna 5 2 5 3 3 5 2" xfId="42523"/>
    <cellStyle name="Normálna 5 2 5 3 3 6" xfId="42512"/>
    <cellStyle name="Normálna 5 2 5 3 4" xfId="18768"/>
    <cellStyle name="Normálna 5 2 5 3 4 2" xfId="18769"/>
    <cellStyle name="Normálna 5 2 5 3 4 2 2" xfId="18770"/>
    <cellStyle name="Normálna 5 2 5 3 4 2 2 2" xfId="42526"/>
    <cellStyle name="Normálna 5 2 5 3 4 2 3" xfId="18771"/>
    <cellStyle name="Normálna 5 2 5 3 4 2 3 2" xfId="42527"/>
    <cellStyle name="Normálna 5 2 5 3 4 2 4" xfId="42525"/>
    <cellStyle name="Normálna 5 2 5 3 4 3" xfId="18772"/>
    <cellStyle name="Normálna 5 2 5 3 4 3 2" xfId="42528"/>
    <cellStyle name="Normálna 5 2 5 3 4 4" xfId="18773"/>
    <cellStyle name="Normálna 5 2 5 3 4 4 2" xfId="42529"/>
    <cellStyle name="Normálna 5 2 5 3 4 5" xfId="42524"/>
    <cellStyle name="Normálna 5 2 5 3 5" xfId="18774"/>
    <cellStyle name="Normálna 5 2 5 3 5 2" xfId="18775"/>
    <cellStyle name="Normálna 5 2 5 3 5 2 2" xfId="18776"/>
    <cellStyle name="Normálna 5 2 5 3 5 2 2 2" xfId="42532"/>
    <cellStyle name="Normálna 5 2 5 3 5 2 3" xfId="18777"/>
    <cellStyle name="Normálna 5 2 5 3 5 2 3 2" xfId="42533"/>
    <cellStyle name="Normálna 5 2 5 3 5 2 4" xfId="42531"/>
    <cellStyle name="Normálna 5 2 5 3 5 3" xfId="18778"/>
    <cellStyle name="Normálna 5 2 5 3 5 3 2" xfId="42534"/>
    <cellStyle name="Normálna 5 2 5 3 5 4" xfId="18779"/>
    <cellStyle name="Normálna 5 2 5 3 5 4 2" xfId="42535"/>
    <cellStyle name="Normálna 5 2 5 3 5 5" xfId="42530"/>
    <cellStyle name="Normálna 5 2 5 3 6" xfId="18780"/>
    <cellStyle name="Normálna 5 2 5 3 6 2" xfId="18781"/>
    <cellStyle name="Normálna 5 2 5 3 6 2 2" xfId="42537"/>
    <cellStyle name="Normálna 5 2 5 3 6 3" xfId="18782"/>
    <cellStyle name="Normálna 5 2 5 3 6 3 2" xfId="42538"/>
    <cellStyle name="Normálna 5 2 5 3 6 4" xfId="42536"/>
    <cellStyle name="Normálna 5 2 5 3 7" xfId="18783"/>
    <cellStyle name="Normálna 5 2 5 3 7 2" xfId="42539"/>
    <cellStyle name="Normálna 5 2 5 3 8" xfId="18784"/>
    <cellStyle name="Normálna 5 2 5 3 8 2" xfId="42540"/>
    <cellStyle name="Normálna 5 2 5 3 9" xfId="42481"/>
    <cellStyle name="Normálna 5 2 5 4" xfId="18785"/>
    <cellStyle name="Normálna 5 2 5 4 2" xfId="18786"/>
    <cellStyle name="Normálna 5 2 5 4 2 2" xfId="18787"/>
    <cellStyle name="Normálna 5 2 5 4 2 2 2" xfId="18788"/>
    <cellStyle name="Normálna 5 2 5 4 2 2 2 2" xfId="18789"/>
    <cellStyle name="Normálna 5 2 5 4 2 2 2 2 2" xfId="42545"/>
    <cellStyle name="Normálna 5 2 5 4 2 2 2 3" xfId="18790"/>
    <cellStyle name="Normálna 5 2 5 4 2 2 2 3 2" xfId="42546"/>
    <cellStyle name="Normálna 5 2 5 4 2 2 2 4" xfId="42544"/>
    <cellStyle name="Normálna 5 2 5 4 2 2 3" xfId="18791"/>
    <cellStyle name="Normálna 5 2 5 4 2 2 3 2" xfId="42547"/>
    <cellStyle name="Normálna 5 2 5 4 2 2 4" xfId="18792"/>
    <cellStyle name="Normálna 5 2 5 4 2 2 4 2" xfId="42548"/>
    <cellStyle name="Normálna 5 2 5 4 2 2 5" xfId="42543"/>
    <cellStyle name="Normálna 5 2 5 4 2 3" xfId="18793"/>
    <cellStyle name="Normálna 5 2 5 4 2 3 2" xfId="18794"/>
    <cellStyle name="Normálna 5 2 5 4 2 3 2 2" xfId="42550"/>
    <cellStyle name="Normálna 5 2 5 4 2 3 3" xfId="18795"/>
    <cellStyle name="Normálna 5 2 5 4 2 3 3 2" xfId="42551"/>
    <cellStyle name="Normálna 5 2 5 4 2 3 4" xfId="42549"/>
    <cellStyle name="Normálna 5 2 5 4 2 4" xfId="18796"/>
    <cellStyle name="Normálna 5 2 5 4 2 4 2" xfId="42552"/>
    <cellStyle name="Normálna 5 2 5 4 2 5" xfId="18797"/>
    <cellStyle name="Normálna 5 2 5 4 2 5 2" xfId="42553"/>
    <cellStyle name="Normálna 5 2 5 4 2 6" xfId="42542"/>
    <cellStyle name="Normálna 5 2 5 4 3" xfId="18798"/>
    <cellStyle name="Normálna 5 2 5 4 3 2" xfId="18799"/>
    <cellStyle name="Normálna 5 2 5 4 3 2 2" xfId="18800"/>
    <cellStyle name="Normálna 5 2 5 4 3 2 2 2" xfId="42556"/>
    <cellStyle name="Normálna 5 2 5 4 3 2 3" xfId="18801"/>
    <cellStyle name="Normálna 5 2 5 4 3 2 3 2" xfId="42557"/>
    <cellStyle name="Normálna 5 2 5 4 3 2 4" xfId="42555"/>
    <cellStyle name="Normálna 5 2 5 4 3 3" xfId="18802"/>
    <cellStyle name="Normálna 5 2 5 4 3 3 2" xfId="42558"/>
    <cellStyle name="Normálna 5 2 5 4 3 4" xfId="18803"/>
    <cellStyle name="Normálna 5 2 5 4 3 4 2" xfId="42559"/>
    <cellStyle name="Normálna 5 2 5 4 3 5" xfId="42554"/>
    <cellStyle name="Normálna 5 2 5 4 4" xfId="18804"/>
    <cellStyle name="Normálna 5 2 5 4 4 2" xfId="18805"/>
    <cellStyle name="Normálna 5 2 5 4 4 2 2" xfId="18806"/>
    <cellStyle name="Normálna 5 2 5 4 4 2 2 2" xfId="42562"/>
    <cellStyle name="Normálna 5 2 5 4 4 2 3" xfId="18807"/>
    <cellStyle name="Normálna 5 2 5 4 4 2 3 2" xfId="42563"/>
    <cellStyle name="Normálna 5 2 5 4 4 2 4" xfId="42561"/>
    <cellStyle name="Normálna 5 2 5 4 4 3" xfId="18808"/>
    <cellStyle name="Normálna 5 2 5 4 4 3 2" xfId="42564"/>
    <cellStyle name="Normálna 5 2 5 4 4 4" xfId="18809"/>
    <cellStyle name="Normálna 5 2 5 4 4 4 2" xfId="42565"/>
    <cellStyle name="Normálna 5 2 5 4 4 5" xfId="42560"/>
    <cellStyle name="Normálna 5 2 5 4 5" xfId="18810"/>
    <cellStyle name="Normálna 5 2 5 4 5 2" xfId="18811"/>
    <cellStyle name="Normálna 5 2 5 4 5 2 2" xfId="42567"/>
    <cellStyle name="Normálna 5 2 5 4 5 3" xfId="18812"/>
    <cellStyle name="Normálna 5 2 5 4 5 3 2" xfId="42568"/>
    <cellStyle name="Normálna 5 2 5 4 5 4" xfId="42566"/>
    <cellStyle name="Normálna 5 2 5 4 6" xfId="18813"/>
    <cellStyle name="Normálna 5 2 5 4 6 2" xfId="42569"/>
    <cellStyle name="Normálna 5 2 5 4 7" xfId="18814"/>
    <cellStyle name="Normálna 5 2 5 4 7 2" xfId="42570"/>
    <cellStyle name="Normálna 5 2 5 4 8" xfId="42541"/>
    <cellStyle name="Normálna 5 2 5 5" xfId="18815"/>
    <cellStyle name="Normálna 5 2 5 5 2" xfId="18816"/>
    <cellStyle name="Normálna 5 2 5 5 2 2" xfId="18817"/>
    <cellStyle name="Normálna 5 2 5 5 2 2 2" xfId="18818"/>
    <cellStyle name="Normálna 5 2 5 5 2 2 2 2" xfId="42574"/>
    <cellStyle name="Normálna 5 2 5 5 2 2 3" xfId="18819"/>
    <cellStyle name="Normálna 5 2 5 5 2 2 3 2" xfId="42575"/>
    <cellStyle name="Normálna 5 2 5 5 2 2 4" xfId="42573"/>
    <cellStyle name="Normálna 5 2 5 5 2 3" xfId="18820"/>
    <cellStyle name="Normálna 5 2 5 5 2 3 2" xfId="42576"/>
    <cellStyle name="Normálna 5 2 5 5 2 4" xfId="18821"/>
    <cellStyle name="Normálna 5 2 5 5 2 4 2" xfId="42577"/>
    <cellStyle name="Normálna 5 2 5 5 2 5" xfId="42572"/>
    <cellStyle name="Normálna 5 2 5 5 3" xfId="18822"/>
    <cellStyle name="Normálna 5 2 5 5 3 2" xfId="18823"/>
    <cellStyle name="Normálna 5 2 5 5 3 2 2" xfId="42579"/>
    <cellStyle name="Normálna 5 2 5 5 3 3" xfId="18824"/>
    <cellStyle name="Normálna 5 2 5 5 3 3 2" xfId="42580"/>
    <cellStyle name="Normálna 5 2 5 5 3 4" xfId="42578"/>
    <cellStyle name="Normálna 5 2 5 5 4" xfId="18825"/>
    <cellStyle name="Normálna 5 2 5 5 4 2" xfId="42581"/>
    <cellStyle name="Normálna 5 2 5 5 5" xfId="18826"/>
    <cellStyle name="Normálna 5 2 5 5 5 2" xfId="42582"/>
    <cellStyle name="Normálna 5 2 5 5 6" xfId="42571"/>
    <cellStyle name="Normálna 5 2 5 6" xfId="18827"/>
    <cellStyle name="Normálna 5 2 5 6 2" xfId="18828"/>
    <cellStyle name="Normálna 5 2 5 6 2 2" xfId="18829"/>
    <cellStyle name="Normálna 5 2 5 6 2 2 2" xfId="42585"/>
    <cellStyle name="Normálna 5 2 5 6 2 3" xfId="18830"/>
    <cellStyle name="Normálna 5 2 5 6 2 3 2" xfId="42586"/>
    <cellStyle name="Normálna 5 2 5 6 2 4" xfId="42584"/>
    <cellStyle name="Normálna 5 2 5 6 3" xfId="18831"/>
    <cellStyle name="Normálna 5 2 5 6 3 2" xfId="42587"/>
    <cellStyle name="Normálna 5 2 5 6 4" xfId="18832"/>
    <cellStyle name="Normálna 5 2 5 6 4 2" xfId="42588"/>
    <cellStyle name="Normálna 5 2 5 6 5" xfId="42583"/>
    <cellStyle name="Normálna 5 2 5 7" xfId="18833"/>
    <cellStyle name="Normálna 5 2 5 7 2" xfId="18834"/>
    <cellStyle name="Normálna 5 2 5 7 2 2" xfId="18835"/>
    <cellStyle name="Normálna 5 2 5 7 2 2 2" xfId="42591"/>
    <cellStyle name="Normálna 5 2 5 7 2 3" xfId="18836"/>
    <cellStyle name="Normálna 5 2 5 7 2 3 2" xfId="42592"/>
    <cellStyle name="Normálna 5 2 5 7 2 4" xfId="42590"/>
    <cellStyle name="Normálna 5 2 5 7 3" xfId="18837"/>
    <cellStyle name="Normálna 5 2 5 7 3 2" xfId="42593"/>
    <cellStyle name="Normálna 5 2 5 7 4" xfId="18838"/>
    <cellStyle name="Normálna 5 2 5 7 4 2" xfId="42594"/>
    <cellStyle name="Normálna 5 2 5 7 5" xfId="42589"/>
    <cellStyle name="Normálna 5 2 5 8" xfId="18839"/>
    <cellStyle name="Normálna 5 2 5 8 2" xfId="18840"/>
    <cellStyle name="Normálna 5 2 5 8 2 2" xfId="42596"/>
    <cellStyle name="Normálna 5 2 5 8 3" xfId="18841"/>
    <cellStyle name="Normálna 5 2 5 8 3 2" xfId="42597"/>
    <cellStyle name="Normálna 5 2 5 8 4" xfId="42595"/>
    <cellStyle name="Normálna 5 2 5 9" xfId="18842"/>
    <cellStyle name="Normálna 5 2 5 9 2" xfId="42598"/>
    <cellStyle name="Normálna 5 2 6" xfId="18843"/>
    <cellStyle name="Normálna 5 2 6 10" xfId="18844"/>
    <cellStyle name="Normálna 5 2 6 10 2" xfId="42600"/>
    <cellStyle name="Normálna 5 2 6 11" xfId="42599"/>
    <cellStyle name="Normálna 5 2 6 2" xfId="18845"/>
    <cellStyle name="Normálna 5 2 6 2 10" xfId="42601"/>
    <cellStyle name="Normálna 5 2 6 2 2" xfId="18846"/>
    <cellStyle name="Normálna 5 2 6 2 2 2" xfId="18847"/>
    <cellStyle name="Normálna 5 2 6 2 2 2 2" xfId="18848"/>
    <cellStyle name="Normálna 5 2 6 2 2 2 2 2" xfId="18849"/>
    <cellStyle name="Normálna 5 2 6 2 2 2 2 2 2" xfId="18850"/>
    <cellStyle name="Normálna 5 2 6 2 2 2 2 2 2 2" xfId="18851"/>
    <cellStyle name="Normálna 5 2 6 2 2 2 2 2 2 2 2" xfId="42607"/>
    <cellStyle name="Normálna 5 2 6 2 2 2 2 2 2 3" xfId="18852"/>
    <cellStyle name="Normálna 5 2 6 2 2 2 2 2 2 3 2" xfId="42608"/>
    <cellStyle name="Normálna 5 2 6 2 2 2 2 2 2 4" xfId="42606"/>
    <cellStyle name="Normálna 5 2 6 2 2 2 2 2 3" xfId="18853"/>
    <cellStyle name="Normálna 5 2 6 2 2 2 2 2 3 2" xfId="42609"/>
    <cellStyle name="Normálna 5 2 6 2 2 2 2 2 4" xfId="18854"/>
    <cellStyle name="Normálna 5 2 6 2 2 2 2 2 4 2" xfId="42610"/>
    <cellStyle name="Normálna 5 2 6 2 2 2 2 2 5" xfId="42605"/>
    <cellStyle name="Normálna 5 2 6 2 2 2 2 3" xfId="18855"/>
    <cellStyle name="Normálna 5 2 6 2 2 2 2 3 2" xfId="18856"/>
    <cellStyle name="Normálna 5 2 6 2 2 2 2 3 2 2" xfId="42612"/>
    <cellStyle name="Normálna 5 2 6 2 2 2 2 3 3" xfId="18857"/>
    <cellStyle name="Normálna 5 2 6 2 2 2 2 3 3 2" xfId="42613"/>
    <cellStyle name="Normálna 5 2 6 2 2 2 2 3 4" xfId="42611"/>
    <cellStyle name="Normálna 5 2 6 2 2 2 2 4" xfId="18858"/>
    <cellStyle name="Normálna 5 2 6 2 2 2 2 4 2" xfId="42614"/>
    <cellStyle name="Normálna 5 2 6 2 2 2 2 5" xfId="18859"/>
    <cellStyle name="Normálna 5 2 6 2 2 2 2 5 2" xfId="42615"/>
    <cellStyle name="Normálna 5 2 6 2 2 2 2 6" xfId="42604"/>
    <cellStyle name="Normálna 5 2 6 2 2 2 3" xfId="18860"/>
    <cellStyle name="Normálna 5 2 6 2 2 2 3 2" xfId="18861"/>
    <cellStyle name="Normálna 5 2 6 2 2 2 3 2 2" xfId="18862"/>
    <cellStyle name="Normálna 5 2 6 2 2 2 3 2 2 2" xfId="42618"/>
    <cellStyle name="Normálna 5 2 6 2 2 2 3 2 3" xfId="18863"/>
    <cellStyle name="Normálna 5 2 6 2 2 2 3 2 3 2" xfId="42619"/>
    <cellStyle name="Normálna 5 2 6 2 2 2 3 2 4" xfId="42617"/>
    <cellStyle name="Normálna 5 2 6 2 2 2 3 3" xfId="18864"/>
    <cellStyle name="Normálna 5 2 6 2 2 2 3 3 2" xfId="42620"/>
    <cellStyle name="Normálna 5 2 6 2 2 2 3 4" xfId="18865"/>
    <cellStyle name="Normálna 5 2 6 2 2 2 3 4 2" xfId="42621"/>
    <cellStyle name="Normálna 5 2 6 2 2 2 3 5" xfId="42616"/>
    <cellStyle name="Normálna 5 2 6 2 2 2 4" xfId="18866"/>
    <cellStyle name="Normálna 5 2 6 2 2 2 4 2" xfId="18867"/>
    <cellStyle name="Normálna 5 2 6 2 2 2 4 2 2" xfId="18868"/>
    <cellStyle name="Normálna 5 2 6 2 2 2 4 2 2 2" xfId="42624"/>
    <cellStyle name="Normálna 5 2 6 2 2 2 4 2 3" xfId="18869"/>
    <cellStyle name="Normálna 5 2 6 2 2 2 4 2 3 2" xfId="42625"/>
    <cellStyle name="Normálna 5 2 6 2 2 2 4 2 4" xfId="42623"/>
    <cellStyle name="Normálna 5 2 6 2 2 2 4 3" xfId="18870"/>
    <cellStyle name="Normálna 5 2 6 2 2 2 4 3 2" xfId="42626"/>
    <cellStyle name="Normálna 5 2 6 2 2 2 4 4" xfId="18871"/>
    <cellStyle name="Normálna 5 2 6 2 2 2 4 4 2" xfId="42627"/>
    <cellStyle name="Normálna 5 2 6 2 2 2 4 5" xfId="42622"/>
    <cellStyle name="Normálna 5 2 6 2 2 2 5" xfId="18872"/>
    <cellStyle name="Normálna 5 2 6 2 2 2 5 2" xfId="18873"/>
    <cellStyle name="Normálna 5 2 6 2 2 2 5 2 2" xfId="42629"/>
    <cellStyle name="Normálna 5 2 6 2 2 2 5 3" xfId="18874"/>
    <cellStyle name="Normálna 5 2 6 2 2 2 5 3 2" xfId="42630"/>
    <cellStyle name="Normálna 5 2 6 2 2 2 5 4" xfId="42628"/>
    <cellStyle name="Normálna 5 2 6 2 2 2 6" xfId="18875"/>
    <cellStyle name="Normálna 5 2 6 2 2 2 6 2" xfId="42631"/>
    <cellStyle name="Normálna 5 2 6 2 2 2 7" xfId="18876"/>
    <cellStyle name="Normálna 5 2 6 2 2 2 7 2" xfId="42632"/>
    <cellStyle name="Normálna 5 2 6 2 2 2 8" xfId="42603"/>
    <cellStyle name="Normálna 5 2 6 2 2 3" xfId="18877"/>
    <cellStyle name="Normálna 5 2 6 2 2 3 2" xfId="18878"/>
    <cellStyle name="Normálna 5 2 6 2 2 3 2 2" xfId="18879"/>
    <cellStyle name="Normálna 5 2 6 2 2 3 2 2 2" xfId="18880"/>
    <cellStyle name="Normálna 5 2 6 2 2 3 2 2 2 2" xfId="42636"/>
    <cellStyle name="Normálna 5 2 6 2 2 3 2 2 3" xfId="18881"/>
    <cellStyle name="Normálna 5 2 6 2 2 3 2 2 3 2" xfId="42637"/>
    <cellStyle name="Normálna 5 2 6 2 2 3 2 2 4" xfId="42635"/>
    <cellStyle name="Normálna 5 2 6 2 2 3 2 3" xfId="18882"/>
    <cellStyle name="Normálna 5 2 6 2 2 3 2 3 2" xfId="42638"/>
    <cellStyle name="Normálna 5 2 6 2 2 3 2 4" xfId="18883"/>
    <cellStyle name="Normálna 5 2 6 2 2 3 2 4 2" xfId="42639"/>
    <cellStyle name="Normálna 5 2 6 2 2 3 2 5" xfId="42634"/>
    <cellStyle name="Normálna 5 2 6 2 2 3 3" xfId="18884"/>
    <cellStyle name="Normálna 5 2 6 2 2 3 3 2" xfId="18885"/>
    <cellStyle name="Normálna 5 2 6 2 2 3 3 2 2" xfId="42641"/>
    <cellStyle name="Normálna 5 2 6 2 2 3 3 3" xfId="18886"/>
    <cellStyle name="Normálna 5 2 6 2 2 3 3 3 2" xfId="42642"/>
    <cellStyle name="Normálna 5 2 6 2 2 3 3 4" xfId="42640"/>
    <cellStyle name="Normálna 5 2 6 2 2 3 4" xfId="18887"/>
    <cellStyle name="Normálna 5 2 6 2 2 3 4 2" xfId="42643"/>
    <cellStyle name="Normálna 5 2 6 2 2 3 5" xfId="18888"/>
    <cellStyle name="Normálna 5 2 6 2 2 3 5 2" xfId="42644"/>
    <cellStyle name="Normálna 5 2 6 2 2 3 6" xfId="42633"/>
    <cellStyle name="Normálna 5 2 6 2 2 4" xfId="18889"/>
    <cellStyle name="Normálna 5 2 6 2 2 4 2" xfId="18890"/>
    <cellStyle name="Normálna 5 2 6 2 2 4 2 2" xfId="18891"/>
    <cellStyle name="Normálna 5 2 6 2 2 4 2 2 2" xfId="42647"/>
    <cellStyle name="Normálna 5 2 6 2 2 4 2 3" xfId="18892"/>
    <cellStyle name="Normálna 5 2 6 2 2 4 2 3 2" xfId="42648"/>
    <cellStyle name="Normálna 5 2 6 2 2 4 2 4" xfId="42646"/>
    <cellStyle name="Normálna 5 2 6 2 2 4 3" xfId="18893"/>
    <cellStyle name="Normálna 5 2 6 2 2 4 3 2" xfId="42649"/>
    <cellStyle name="Normálna 5 2 6 2 2 4 4" xfId="18894"/>
    <cellStyle name="Normálna 5 2 6 2 2 4 4 2" xfId="42650"/>
    <cellStyle name="Normálna 5 2 6 2 2 4 5" xfId="42645"/>
    <cellStyle name="Normálna 5 2 6 2 2 5" xfId="18895"/>
    <cellStyle name="Normálna 5 2 6 2 2 5 2" xfId="18896"/>
    <cellStyle name="Normálna 5 2 6 2 2 5 2 2" xfId="18897"/>
    <cellStyle name="Normálna 5 2 6 2 2 5 2 2 2" xfId="42653"/>
    <cellStyle name="Normálna 5 2 6 2 2 5 2 3" xfId="18898"/>
    <cellStyle name="Normálna 5 2 6 2 2 5 2 3 2" xfId="42654"/>
    <cellStyle name="Normálna 5 2 6 2 2 5 2 4" xfId="42652"/>
    <cellStyle name="Normálna 5 2 6 2 2 5 3" xfId="18899"/>
    <cellStyle name="Normálna 5 2 6 2 2 5 3 2" xfId="42655"/>
    <cellStyle name="Normálna 5 2 6 2 2 5 4" xfId="18900"/>
    <cellStyle name="Normálna 5 2 6 2 2 5 4 2" xfId="42656"/>
    <cellStyle name="Normálna 5 2 6 2 2 5 5" xfId="42651"/>
    <cellStyle name="Normálna 5 2 6 2 2 6" xfId="18901"/>
    <cellStyle name="Normálna 5 2 6 2 2 6 2" xfId="18902"/>
    <cellStyle name="Normálna 5 2 6 2 2 6 2 2" xfId="42658"/>
    <cellStyle name="Normálna 5 2 6 2 2 6 3" xfId="18903"/>
    <cellStyle name="Normálna 5 2 6 2 2 6 3 2" xfId="42659"/>
    <cellStyle name="Normálna 5 2 6 2 2 6 4" xfId="42657"/>
    <cellStyle name="Normálna 5 2 6 2 2 7" xfId="18904"/>
    <cellStyle name="Normálna 5 2 6 2 2 7 2" xfId="42660"/>
    <cellStyle name="Normálna 5 2 6 2 2 8" xfId="18905"/>
    <cellStyle name="Normálna 5 2 6 2 2 8 2" xfId="42661"/>
    <cellStyle name="Normálna 5 2 6 2 2 9" xfId="42602"/>
    <cellStyle name="Normálna 5 2 6 2 3" xfId="18906"/>
    <cellStyle name="Normálna 5 2 6 2 3 2" xfId="18907"/>
    <cellStyle name="Normálna 5 2 6 2 3 2 2" xfId="18908"/>
    <cellStyle name="Normálna 5 2 6 2 3 2 2 2" xfId="18909"/>
    <cellStyle name="Normálna 5 2 6 2 3 2 2 2 2" xfId="18910"/>
    <cellStyle name="Normálna 5 2 6 2 3 2 2 2 2 2" xfId="42666"/>
    <cellStyle name="Normálna 5 2 6 2 3 2 2 2 3" xfId="18911"/>
    <cellStyle name="Normálna 5 2 6 2 3 2 2 2 3 2" xfId="42667"/>
    <cellStyle name="Normálna 5 2 6 2 3 2 2 2 4" xfId="42665"/>
    <cellStyle name="Normálna 5 2 6 2 3 2 2 3" xfId="18912"/>
    <cellStyle name="Normálna 5 2 6 2 3 2 2 3 2" xfId="42668"/>
    <cellStyle name="Normálna 5 2 6 2 3 2 2 4" xfId="18913"/>
    <cellStyle name="Normálna 5 2 6 2 3 2 2 4 2" xfId="42669"/>
    <cellStyle name="Normálna 5 2 6 2 3 2 2 5" xfId="42664"/>
    <cellStyle name="Normálna 5 2 6 2 3 2 3" xfId="18914"/>
    <cellStyle name="Normálna 5 2 6 2 3 2 3 2" xfId="18915"/>
    <cellStyle name="Normálna 5 2 6 2 3 2 3 2 2" xfId="42671"/>
    <cellStyle name="Normálna 5 2 6 2 3 2 3 3" xfId="18916"/>
    <cellStyle name="Normálna 5 2 6 2 3 2 3 3 2" xfId="42672"/>
    <cellStyle name="Normálna 5 2 6 2 3 2 3 4" xfId="42670"/>
    <cellStyle name="Normálna 5 2 6 2 3 2 4" xfId="18917"/>
    <cellStyle name="Normálna 5 2 6 2 3 2 4 2" xfId="42673"/>
    <cellStyle name="Normálna 5 2 6 2 3 2 5" xfId="18918"/>
    <cellStyle name="Normálna 5 2 6 2 3 2 5 2" xfId="42674"/>
    <cellStyle name="Normálna 5 2 6 2 3 2 6" xfId="42663"/>
    <cellStyle name="Normálna 5 2 6 2 3 3" xfId="18919"/>
    <cellStyle name="Normálna 5 2 6 2 3 3 2" xfId="18920"/>
    <cellStyle name="Normálna 5 2 6 2 3 3 2 2" xfId="18921"/>
    <cellStyle name="Normálna 5 2 6 2 3 3 2 2 2" xfId="42677"/>
    <cellStyle name="Normálna 5 2 6 2 3 3 2 3" xfId="18922"/>
    <cellStyle name="Normálna 5 2 6 2 3 3 2 3 2" xfId="42678"/>
    <cellStyle name="Normálna 5 2 6 2 3 3 2 4" xfId="42676"/>
    <cellStyle name="Normálna 5 2 6 2 3 3 3" xfId="18923"/>
    <cellStyle name="Normálna 5 2 6 2 3 3 3 2" xfId="42679"/>
    <cellStyle name="Normálna 5 2 6 2 3 3 4" xfId="18924"/>
    <cellStyle name="Normálna 5 2 6 2 3 3 4 2" xfId="42680"/>
    <cellStyle name="Normálna 5 2 6 2 3 3 5" xfId="42675"/>
    <cellStyle name="Normálna 5 2 6 2 3 4" xfId="18925"/>
    <cellStyle name="Normálna 5 2 6 2 3 4 2" xfId="18926"/>
    <cellStyle name="Normálna 5 2 6 2 3 4 2 2" xfId="18927"/>
    <cellStyle name="Normálna 5 2 6 2 3 4 2 2 2" xfId="42683"/>
    <cellStyle name="Normálna 5 2 6 2 3 4 2 3" xfId="18928"/>
    <cellStyle name="Normálna 5 2 6 2 3 4 2 3 2" xfId="42684"/>
    <cellStyle name="Normálna 5 2 6 2 3 4 2 4" xfId="42682"/>
    <cellStyle name="Normálna 5 2 6 2 3 4 3" xfId="18929"/>
    <cellStyle name="Normálna 5 2 6 2 3 4 3 2" xfId="42685"/>
    <cellStyle name="Normálna 5 2 6 2 3 4 4" xfId="18930"/>
    <cellStyle name="Normálna 5 2 6 2 3 4 4 2" xfId="42686"/>
    <cellStyle name="Normálna 5 2 6 2 3 4 5" xfId="42681"/>
    <cellStyle name="Normálna 5 2 6 2 3 5" xfId="18931"/>
    <cellStyle name="Normálna 5 2 6 2 3 5 2" xfId="18932"/>
    <cellStyle name="Normálna 5 2 6 2 3 5 2 2" xfId="42688"/>
    <cellStyle name="Normálna 5 2 6 2 3 5 3" xfId="18933"/>
    <cellStyle name="Normálna 5 2 6 2 3 5 3 2" xfId="42689"/>
    <cellStyle name="Normálna 5 2 6 2 3 5 4" xfId="42687"/>
    <cellStyle name="Normálna 5 2 6 2 3 6" xfId="18934"/>
    <cellStyle name="Normálna 5 2 6 2 3 6 2" xfId="42690"/>
    <cellStyle name="Normálna 5 2 6 2 3 7" xfId="18935"/>
    <cellStyle name="Normálna 5 2 6 2 3 7 2" xfId="42691"/>
    <cellStyle name="Normálna 5 2 6 2 3 8" xfId="42662"/>
    <cellStyle name="Normálna 5 2 6 2 4" xfId="18936"/>
    <cellStyle name="Normálna 5 2 6 2 4 2" xfId="18937"/>
    <cellStyle name="Normálna 5 2 6 2 4 2 2" xfId="18938"/>
    <cellStyle name="Normálna 5 2 6 2 4 2 2 2" xfId="18939"/>
    <cellStyle name="Normálna 5 2 6 2 4 2 2 2 2" xfId="42695"/>
    <cellStyle name="Normálna 5 2 6 2 4 2 2 3" xfId="18940"/>
    <cellStyle name="Normálna 5 2 6 2 4 2 2 3 2" xfId="42696"/>
    <cellStyle name="Normálna 5 2 6 2 4 2 2 4" xfId="42694"/>
    <cellStyle name="Normálna 5 2 6 2 4 2 3" xfId="18941"/>
    <cellStyle name="Normálna 5 2 6 2 4 2 3 2" xfId="42697"/>
    <cellStyle name="Normálna 5 2 6 2 4 2 4" xfId="18942"/>
    <cellStyle name="Normálna 5 2 6 2 4 2 4 2" xfId="42698"/>
    <cellStyle name="Normálna 5 2 6 2 4 2 5" xfId="42693"/>
    <cellStyle name="Normálna 5 2 6 2 4 3" xfId="18943"/>
    <cellStyle name="Normálna 5 2 6 2 4 3 2" xfId="18944"/>
    <cellStyle name="Normálna 5 2 6 2 4 3 2 2" xfId="42700"/>
    <cellStyle name="Normálna 5 2 6 2 4 3 3" xfId="18945"/>
    <cellStyle name="Normálna 5 2 6 2 4 3 3 2" xfId="42701"/>
    <cellStyle name="Normálna 5 2 6 2 4 3 4" xfId="42699"/>
    <cellStyle name="Normálna 5 2 6 2 4 4" xfId="18946"/>
    <cellStyle name="Normálna 5 2 6 2 4 4 2" xfId="42702"/>
    <cellStyle name="Normálna 5 2 6 2 4 5" xfId="18947"/>
    <cellStyle name="Normálna 5 2 6 2 4 5 2" xfId="42703"/>
    <cellStyle name="Normálna 5 2 6 2 4 6" xfId="42692"/>
    <cellStyle name="Normálna 5 2 6 2 5" xfId="18948"/>
    <cellStyle name="Normálna 5 2 6 2 5 2" xfId="18949"/>
    <cellStyle name="Normálna 5 2 6 2 5 2 2" xfId="18950"/>
    <cellStyle name="Normálna 5 2 6 2 5 2 2 2" xfId="42706"/>
    <cellStyle name="Normálna 5 2 6 2 5 2 3" xfId="18951"/>
    <cellStyle name="Normálna 5 2 6 2 5 2 3 2" xfId="42707"/>
    <cellStyle name="Normálna 5 2 6 2 5 2 4" xfId="42705"/>
    <cellStyle name="Normálna 5 2 6 2 5 3" xfId="18952"/>
    <cellStyle name="Normálna 5 2 6 2 5 3 2" xfId="42708"/>
    <cellStyle name="Normálna 5 2 6 2 5 4" xfId="18953"/>
    <cellStyle name="Normálna 5 2 6 2 5 4 2" xfId="42709"/>
    <cellStyle name="Normálna 5 2 6 2 5 5" xfId="42704"/>
    <cellStyle name="Normálna 5 2 6 2 6" xfId="18954"/>
    <cellStyle name="Normálna 5 2 6 2 6 2" xfId="18955"/>
    <cellStyle name="Normálna 5 2 6 2 6 2 2" xfId="18956"/>
    <cellStyle name="Normálna 5 2 6 2 6 2 2 2" xfId="42712"/>
    <cellStyle name="Normálna 5 2 6 2 6 2 3" xfId="18957"/>
    <cellStyle name="Normálna 5 2 6 2 6 2 3 2" xfId="42713"/>
    <cellStyle name="Normálna 5 2 6 2 6 2 4" xfId="42711"/>
    <cellStyle name="Normálna 5 2 6 2 6 3" xfId="18958"/>
    <cellStyle name="Normálna 5 2 6 2 6 3 2" xfId="42714"/>
    <cellStyle name="Normálna 5 2 6 2 6 4" xfId="18959"/>
    <cellStyle name="Normálna 5 2 6 2 6 4 2" xfId="42715"/>
    <cellStyle name="Normálna 5 2 6 2 6 5" xfId="42710"/>
    <cellStyle name="Normálna 5 2 6 2 7" xfId="18960"/>
    <cellStyle name="Normálna 5 2 6 2 7 2" xfId="18961"/>
    <cellStyle name="Normálna 5 2 6 2 7 2 2" xfId="42717"/>
    <cellStyle name="Normálna 5 2 6 2 7 3" xfId="18962"/>
    <cellStyle name="Normálna 5 2 6 2 7 3 2" xfId="42718"/>
    <cellStyle name="Normálna 5 2 6 2 7 4" xfId="42716"/>
    <cellStyle name="Normálna 5 2 6 2 8" xfId="18963"/>
    <cellStyle name="Normálna 5 2 6 2 8 2" xfId="42719"/>
    <cellStyle name="Normálna 5 2 6 2 9" xfId="18964"/>
    <cellStyle name="Normálna 5 2 6 2 9 2" xfId="42720"/>
    <cellStyle name="Normálna 5 2 6 3" xfId="18965"/>
    <cellStyle name="Normálna 5 2 6 3 2" xfId="18966"/>
    <cellStyle name="Normálna 5 2 6 3 2 2" xfId="18967"/>
    <cellStyle name="Normálna 5 2 6 3 2 2 2" xfId="18968"/>
    <cellStyle name="Normálna 5 2 6 3 2 2 2 2" xfId="18969"/>
    <cellStyle name="Normálna 5 2 6 3 2 2 2 2 2" xfId="18970"/>
    <cellStyle name="Normálna 5 2 6 3 2 2 2 2 2 2" xfId="42726"/>
    <cellStyle name="Normálna 5 2 6 3 2 2 2 2 3" xfId="18971"/>
    <cellStyle name="Normálna 5 2 6 3 2 2 2 2 3 2" xfId="42727"/>
    <cellStyle name="Normálna 5 2 6 3 2 2 2 2 4" xfId="42725"/>
    <cellStyle name="Normálna 5 2 6 3 2 2 2 3" xfId="18972"/>
    <cellStyle name="Normálna 5 2 6 3 2 2 2 3 2" xfId="42728"/>
    <cellStyle name="Normálna 5 2 6 3 2 2 2 4" xfId="18973"/>
    <cellStyle name="Normálna 5 2 6 3 2 2 2 4 2" xfId="42729"/>
    <cellStyle name="Normálna 5 2 6 3 2 2 2 5" xfId="42724"/>
    <cellStyle name="Normálna 5 2 6 3 2 2 3" xfId="18974"/>
    <cellStyle name="Normálna 5 2 6 3 2 2 3 2" xfId="18975"/>
    <cellStyle name="Normálna 5 2 6 3 2 2 3 2 2" xfId="42731"/>
    <cellStyle name="Normálna 5 2 6 3 2 2 3 3" xfId="18976"/>
    <cellStyle name="Normálna 5 2 6 3 2 2 3 3 2" xfId="42732"/>
    <cellStyle name="Normálna 5 2 6 3 2 2 3 4" xfId="42730"/>
    <cellStyle name="Normálna 5 2 6 3 2 2 4" xfId="18977"/>
    <cellStyle name="Normálna 5 2 6 3 2 2 4 2" xfId="42733"/>
    <cellStyle name="Normálna 5 2 6 3 2 2 5" xfId="18978"/>
    <cellStyle name="Normálna 5 2 6 3 2 2 5 2" xfId="42734"/>
    <cellStyle name="Normálna 5 2 6 3 2 2 6" xfId="42723"/>
    <cellStyle name="Normálna 5 2 6 3 2 3" xfId="18979"/>
    <cellStyle name="Normálna 5 2 6 3 2 3 2" xfId="18980"/>
    <cellStyle name="Normálna 5 2 6 3 2 3 2 2" xfId="18981"/>
    <cellStyle name="Normálna 5 2 6 3 2 3 2 2 2" xfId="42737"/>
    <cellStyle name="Normálna 5 2 6 3 2 3 2 3" xfId="18982"/>
    <cellStyle name="Normálna 5 2 6 3 2 3 2 3 2" xfId="42738"/>
    <cellStyle name="Normálna 5 2 6 3 2 3 2 4" xfId="42736"/>
    <cellStyle name="Normálna 5 2 6 3 2 3 3" xfId="18983"/>
    <cellStyle name="Normálna 5 2 6 3 2 3 3 2" xfId="42739"/>
    <cellStyle name="Normálna 5 2 6 3 2 3 4" xfId="18984"/>
    <cellStyle name="Normálna 5 2 6 3 2 3 4 2" xfId="42740"/>
    <cellStyle name="Normálna 5 2 6 3 2 3 5" xfId="42735"/>
    <cellStyle name="Normálna 5 2 6 3 2 4" xfId="18985"/>
    <cellStyle name="Normálna 5 2 6 3 2 4 2" xfId="18986"/>
    <cellStyle name="Normálna 5 2 6 3 2 4 2 2" xfId="18987"/>
    <cellStyle name="Normálna 5 2 6 3 2 4 2 2 2" xfId="42743"/>
    <cellStyle name="Normálna 5 2 6 3 2 4 2 3" xfId="18988"/>
    <cellStyle name="Normálna 5 2 6 3 2 4 2 3 2" xfId="42744"/>
    <cellStyle name="Normálna 5 2 6 3 2 4 2 4" xfId="42742"/>
    <cellStyle name="Normálna 5 2 6 3 2 4 3" xfId="18989"/>
    <cellStyle name="Normálna 5 2 6 3 2 4 3 2" xfId="42745"/>
    <cellStyle name="Normálna 5 2 6 3 2 4 4" xfId="18990"/>
    <cellStyle name="Normálna 5 2 6 3 2 4 4 2" xfId="42746"/>
    <cellStyle name="Normálna 5 2 6 3 2 4 5" xfId="42741"/>
    <cellStyle name="Normálna 5 2 6 3 2 5" xfId="18991"/>
    <cellStyle name="Normálna 5 2 6 3 2 5 2" xfId="18992"/>
    <cellStyle name="Normálna 5 2 6 3 2 5 2 2" xfId="42748"/>
    <cellStyle name="Normálna 5 2 6 3 2 5 3" xfId="18993"/>
    <cellStyle name="Normálna 5 2 6 3 2 5 3 2" xfId="42749"/>
    <cellStyle name="Normálna 5 2 6 3 2 5 4" xfId="42747"/>
    <cellStyle name="Normálna 5 2 6 3 2 6" xfId="18994"/>
    <cellStyle name="Normálna 5 2 6 3 2 6 2" xfId="42750"/>
    <cellStyle name="Normálna 5 2 6 3 2 7" xfId="18995"/>
    <cellStyle name="Normálna 5 2 6 3 2 7 2" xfId="42751"/>
    <cellStyle name="Normálna 5 2 6 3 2 8" xfId="42722"/>
    <cellStyle name="Normálna 5 2 6 3 3" xfId="18996"/>
    <cellStyle name="Normálna 5 2 6 3 3 2" xfId="18997"/>
    <cellStyle name="Normálna 5 2 6 3 3 2 2" xfId="18998"/>
    <cellStyle name="Normálna 5 2 6 3 3 2 2 2" xfId="18999"/>
    <cellStyle name="Normálna 5 2 6 3 3 2 2 2 2" xfId="42755"/>
    <cellStyle name="Normálna 5 2 6 3 3 2 2 3" xfId="19000"/>
    <cellStyle name="Normálna 5 2 6 3 3 2 2 3 2" xfId="42756"/>
    <cellStyle name="Normálna 5 2 6 3 3 2 2 4" xfId="42754"/>
    <cellStyle name="Normálna 5 2 6 3 3 2 3" xfId="19001"/>
    <cellStyle name="Normálna 5 2 6 3 3 2 3 2" xfId="42757"/>
    <cellStyle name="Normálna 5 2 6 3 3 2 4" xfId="19002"/>
    <cellStyle name="Normálna 5 2 6 3 3 2 4 2" xfId="42758"/>
    <cellStyle name="Normálna 5 2 6 3 3 2 5" xfId="42753"/>
    <cellStyle name="Normálna 5 2 6 3 3 3" xfId="19003"/>
    <cellStyle name="Normálna 5 2 6 3 3 3 2" xfId="19004"/>
    <cellStyle name="Normálna 5 2 6 3 3 3 2 2" xfId="42760"/>
    <cellStyle name="Normálna 5 2 6 3 3 3 3" xfId="19005"/>
    <cellStyle name="Normálna 5 2 6 3 3 3 3 2" xfId="42761"/>
    <cellStyle name="Normálna 5 2 6 3 3 3 4" xfId="42759"/>
    <cellStyle name="Normálna 5 2 6 3 3 4" xfId="19006"/>
    <cellStyle name="Normálna 5 2 6 3 3 4 2" xfId="42762"/>
    <cellStyle name="Normálna 5 2 6 3 3 5" xfId="19007"/>
    <cellStyle name="Normálna 5 2 6 3 3 5 2" xfId="42763"/>
    <cellStyle name="Normálna 5 2 6 3 3 6" xfId="42752"/>
    <cellStyle name="Normálna 5 2 6 3 4" xfId="19008"/>
    <cellStyle name="Normálna 5 2 6 3 4 2" xfId="19009"/>
    <cellStyle name="Normálna 5 2 6 3 4 2 2" xfId="19010"/>
    <cellStyle name="Normálna 5 2 6 3 4 2 2 2" xfId="42766"/>
    <cellStyle name="Normálna 5 2 6 3 4 2 3" xfId="19011"/>
    <cellStyle name="Normálna 5 2 6 3 4 2 3 2" xfId="42767"/>
    <cellStyle name="Normálna 5 2 6 3 4 2 4" xfId="42765"/>
    <cellStyle name="Normálna 5 2 6 3 4 3" xfId="19012"/>
    <cellStyle name="Normálna 5 2 6 3 4 3 2" xfId="42768"/>
    <cellStyle name="Normálna 5 2 6 3 4 4" xfId="19013"/>
    <cellStyle name="Normálna 5 2 6 3 4 4 2" xfId="42769"/>
    <cellStyle name="Normálna 5 2 6 3 4 5" xfId="42764"/>
    <cellStyle name="Normálna 5 2 6 3 5" xfId="19014"/>
    <cellStyle name="Normálna 5 2 6 3 5 2" xfId="19015"/>
    <cellStyle name="Normálna 5 2 6 3 5 2 2" xfId="19016"/>
    <cellStyle name="Normálna 5 2 6 3 5 2 2 2" xfId="42772"/>
    <cellStyle name="Normálna 5 2 6 3 5 2 3" xfId="19017"/>
    <cellStyle name="Normálna 5 2 6 3 5 2 3 2" xfId="42773"/>
    <cellStyle name="Normálna 5 2 6 3 5 2 4" xfId="42771"/>
    <cellStyle name="Normálna 5 2 6 3 5 3" xfId="19018"/>
    <cellStyle name="Normálna 5 2 6 3 5 3 2" xfId="42774"/>
    <cellStyle name="Normálna 5 2 6 3 5 4" xfId="19019"/>
    <cellStyle name="Normálna 5 2 6 3 5 4 2" xfId="42775"/>
    <cellStyle name="Normálna 5 2 6 3 5 5" xfId="42770"/>
    <cellStyle name="Normálna 5 2 6 3 6" xfId="19020"/>
    <cellStyle name="Normálna 5 2 6 3 6 2" xfId="19021"/>
    <cellStyle name="Normálna 5 2 6 3 6 2 2" xfId="42777"/>
    <cellStyle name="Normálna 5 2 6 3 6 3" xfId="19022"/>
    <cellStyle name="Normálna 5 2 6 3 6 3 2" xfId="42778"/>
    <cellStyle name="Normálna 5 2 6 3 6 4" xfId="42776"/>
    <cellStyle name="Normálna 5 2 6 3 7" xfId="19023"/>
    <cellStyle name="Normálna 5 2 6 3 7 2" xfId="42779"/>
    <cellStyle name="Normálna 5 2 6 3 8" xfId="19024"/>
    <cellStyle name="Normálna 5 2 6 3 8 2" xfId="42780"/>
    <cellStyle name="Normálna 5 2 6 3 9" xfId="42721"/>
    <cellStyle name="Normálna 5 2 6 4" xfId="19025"/>
    <cellStyle name="Normálna 5 2 6 4 2" xfId="19026"/>
    <cellStyle name="Normálna 5 2 6 4 2 2" xfId="19027"/>
    <cellStyle name="Normálna 5 2 6 4 2 2 2" xfId="19028"/>
    <cellStyle name="Normálna 5 2 6 4 2 2 2 2" xfId="19029"/>
    <cellStyle name="Normálna 5 2 6 4 2 2 2 2 2" xfId="42785"/>
    <cellStyle name="Normálna 5 2 6 4 2 2 2 3" xfId="19030"/>
    <cellStyle name="Normálna 5 2 6 4 2 2 2 3 2" xfId="42786"/>
    <cellStyle name="Normálna 5 2 6 4 2 2 2 4" xfId="42784"/>
    <cellStyle name="Normálna 5 2 6 4 2 2 3" xfId="19031"/>
    <cellStyle name="Normálna 5 2 6 4 2 2 3 2" xfId="42787"/>
    <cellStyle name="Normálna 5 2 6 4 2 2 4" xfId="19032"/>
    <cellStyle name="Normálna 5 2 6 4 2 2 4 2" xfId="42788"/>
    <cellStyle name="Normálna 5 2 6 4 2 2 5" xfId="42783"/>
    <cellStyle name="Normálna 5 2 6 4 2 3" xfId="19033"/>
    <cellStyle name="Normálna 5 2 6 4 2 3 2" xfId="19034"/>
    <cellStyle name="Normálna 5 2 6 4 2 3 2 2" xfId="42790"/>
    <cellStyle name="Normálna 5 2 6 4 2 3 3" xfId="19035"/>
    <cellStyle name="Normálna 5 2 6 4 2 3 3 2" xfId="42791"/>
    <cellStyle name="Normálna 5 2 6 4 2 3 4" xfId="42789"/>
    <cellStyle name="Normálna 5 2 6 4 2 4" xfId="19036"/>
    <cellStyle name="Normálna 5 2 6 4 2 4 2" xfId="42792"/>
    <cellStyle name="Normálna 5 2 6 4 2 5" xfId="19037"/>
    <cellStyle name="Normálna 5 2 6 4 2 5 2" xfId="42793"/>
    <cellStyle name="Normálna 5 2 6 4 2 6" xfId="42782"/>
    <cellStyle name="Normálna 5 2 6 4 3" xfId="19038"/>
    <cellStyle name="Normálna 5 2 6 4 3 2" xfId="19039"/>
    <cellStyle name="Normálna 5 2 6 4 3 2 2" xfId="19040"/>
    <cellStyle name="Normálna 5 2 6 4 3 2 2 2" xfId="42796"/>
    <cellStyle name="Normálna 5 2 6 4 3 2 3" xfId="19041"/>
    <cellStyle name="Normálna 5 2 6 4 3 2 3 2" xfId="42797"/>
    <cellStyle name="Normálna 5 2 6 4 3 2 4" xfId="42795"/>
    <cellStyle name="Normálna 5 2 6 4 3 3" xfId="19042"/>
    <cellStyle name="Normálna 5 2 6 4 3 3 2" xfId="42798"/>
    <cellStyle name="Normálna 5 2 6 4 3 4" xfId="19043"/>
    <cellStyle name="Normálna 5 2 6 4 3 4 2" xfId="42799"/>
    <cellStyle name="Normálna 5 2 6 4 3 5" xfId="42794"/>
    <cellStyle name="Normálna 5 2 6 4 4" xfId="19044"/>
    <cellStyle name="Normálna 5 2 6 4 4 2" xfId="19045"/>
    <cellStyle name="Normálna 5 2 6 4 4 2 2" xfId="19046"/>
    <cellStyle name="Normálna 5 2 6 4 4 2 2 2" xfId="42802"/>
    <cellStyle name="Normálna 5 2 6 4 4 2 3" xfId="19047"/>
    <cellStyle name="Normálna 5 2 6 4 4 2 3 2" xfId="42803"/>
    <cellStyle name="Normálna 5 2 6 4 4 2 4" xfId="42801"/>
    <cellStyle name="Normálna 5 2 6 4 4 3" xfId="19048"/>
    <cellStyle name="Normálna 5 2 6 4 4 3 2" xfId="42804"/>
    <cellStyle name="Normálna 5 2 6 4 4 4" xfId="19049"/>
    <cellStyle name="Normálna 5 2 6 4 4 4 2" xfId="42805"/>
    <cellStyle name="Normálna 5 2 6 4 4 5" xfId="42800"/>
    <cellStyle name="Normálna 5 2 6 4 5" xfId="19050"/>
    <cellStyle name="Normálna 5 2 6 4 5 2" xfId="19051"/>
    <cellStyle name="Normálna 5 2 6 4 5 2 2" xfId="42807"/>
    <cellStyle name="Normálna 5 2 6 4 5 3" xfId="19052"/>
    <cellStyle name="Normálna 5 2 6 4 5 3 2" xfId="42808"/>
    <cellStyle name="Normálna 5 2 6 4 5 4" xfId="42806"/>
    <cellStyle name="Normálna 5 2 6 4 6" xfId="19053"/>
    <cellStyle name="Normálna 5 2 6 4 6 2" xfId="42809"/>
    <cellStyle name="Normálna 5 2 6 4 7" xfId="19054"/>
    <cellStyle name="Normálna 5 2 6 4 7 2" xfId="42810"/>
    <cellStyle name="Normálna 5 2 6 4 8" xfId="42781"/>
    <cellStyle name="Normálna 5 2 6 5" xfId="19055"/>
    <cellStyle name="Normálna 5 2 6 5 2" xfId="19056"/>
    <cellStyle name="Normálna 5 2 6 5 2 2" xfId="19057"/>
    <cellStyle name="Normálna 5 2 6 5 2 2 2" xfId="19058"/>
    <cellStyle name="Normálna 5 2 6 5 2 2 2 2" xfId="42814"/>
    <cellStyle name="Normálna 5 2 6 5 2 2 3" xfId="19059"/>
    <cellStyle name="Normálna 5 2 6 5 2 2 3 2" xfId="42815"/>
    <cellStyle name="Normálna 5 2 6 5 2 2 4" xfId="42813"/>
    <cellStyle name="Normálna 5 2 6 5 2 3" xfId="19060"/>
    <cellStyle name="Normálna 5 2 6 5 2 3 2" xfId="42816"/>
    <cellStyle name="Normálna 5 2 6 5 2 4" xfId="19061"/>
    <cellStyle name="Normálna 5 2 6 5 2 4 2" xfId="42817"/>
    <cellStyle name="Normálna 5 2 6 5 2 5" xfId="42812"/>
    <cellStyle name="Normálna 5 2 6 5 3" xfId="19062"/>
    <cellStyle name="Normálna 5 2 6 5 3 2" xfId="19063"/>
    <cellStyle name="Normálna 5 2 6 5 3 2 2" xfId="42819"/>
    <cellStyle name="Normálna 5 2 6 5 3 3" xfId="19064"/>
    <cellStyle name="Normálna 5 2 6 5 3 3 2" xfId="42820"/>
    <cellStyle name="Normálna 5 2 6 5 3 4" xfId="42818"/>
    <cellStyle name="Normálna 5 2 6 5 4" xfId="19065"/>
    <cellStyle name="Normálna 5 2 6 5 4 2" xfId="42821"/>
    <cellStyle name="Normálna 5 2 6 5 5" xfId="19066"/>
    <cellStyle name="Normálna 5 2 6 5 5 2" xfId="42822"/>
    <cellStyle name="Normálna 5 2 6 5 6" xfId="42811"/>
    <cellStyle name="Normálna 5 2 6 6" xfId="19067"/>
    <cellStyle name="Normálna 5 2 6 6 2" xfId="19068"/>
    <cellStyle name="Normálna 5 2 6 6 2 2" xfId="19069"/>
    <cellStyle name="Normálna 5 2 6 6 2 2 2" xfId="42825"/>
    <cellStyle name="Normálna 5 2 6 6 2 3" xfId="19070"/>
    <cellStyle name="Normálna 5 2 6 6 2 3 2" xfId="42826"/>
    <cellStyle name="Normálna 5 2 6 6 2 4" xfId="42824"/>
    <cellStyle name="Normálna 5 2 6 6 3" xfId="19071"/>
    <cellStyle name="Normálna 5 2 6 6 3 2" xfId="42827"/>
    <cellStyle name="Normálna 5 2 6 6 4" xfId="19072"/>
    <cellStyle name="Normálna 5 2 6 6 4 2" xfId="42828"/>
    <cellStyle name="Normálna 5 2 6 6 5" xfId="42823"/>
    <cellStyle name="Normálna 5 2 6 7" xfId="19073"/>
    <cellStyle name="Normálna 5 2 6 7 2" xfId="19074"/>
    <cellStyle name="Normálna 5 2 6 7 2 2" xfId="19075"/>
    <cellStyle name="Normálna 5 2 6 7 2 2 2" xfId="42831"/>
    <cellStyle name="Normálna 5 2 6 7 2 3" xfId="19076"/>
    <cellStyle name="Normálna 5 2 6 7 2 3 2" xfId="42832"/>
    <cellStyle name="Normálna 5 2 6 7 2 4" xfId="42830"/>
    <cellStyle name="Normálna 5 2 6 7 3" xfId="19077"/>
    <cellStyle name="Normálna 5 2 6 7 3 2" xfId="42833"/>
    <cellStyle name="Normálna 5 2 6 7 4" xfId="19078"/>
    <cellStyle name="Normálna 5 2 6 7 4 2" xfId="42834"/>
    <cellStyle name="Normálna 5 2 6 7 5" xfId="42829"/>
    <cellStyle name="Normálna 5 2 6 8" xfId="19079"/>
    <cellStyle name="Normálna 5 2 6 8 2" xfId="19080"/>
    <cellStyle name="Normálna 5 2 6 8 2 2" xfId="42836"/>
    <cellStyle name="Normálna 5 2 6 8 3" xfId="19081"/>
    <cellStyle name="Normálna 5 2 6 8 3 2" xfId="42837"/>
    <cellStyle name="Normálna 5 2 6 8 4" xfId="42835"/>
    <cellStyle name="Normálna 5 2 6 9" xfId="19082"/>
    <cellStyle name="Normálna 5 2 6 9 2" xfId="42838"/>
    <cellStyle name="Normálna 5 2 7" xfId="19083"/>
    <cellStyle name="Normálna 5 2 7 2" xfId="19084"/>
    <cellStyle name="Normálna 5 2 7 2 2" xfId="42840"/>
    <cellStyle name="Normálna 5 2 7 3" xfId="19085"/>
    <cellStyle name="Normálna 5 2 7 3 2" xfId="42841"/>
    <cellStyle name="Normálna 5 2 7 4" xfId="42839"/>
    <cellStyle name="Normálna 5 20" xfId="19086"/>
    <cellStyle name="Normálna 5 20 2" xfId="42842"/>
    <cellStyle name="Normálna 5 21" xfId="47505"/>
    <cellStyle name="Normálna 5 3" xfId="19087"/>
    <cellStyle name="Normálna 5 3 10" xfId="19088"/>
    <cellStyle name="Normálna 5 3 10 2" xfId="19089"/>
    <cellStyle name="Normálna 5 3 10 2 2" xfId="19090"/>
    <cellStyle name="Normálna 5 3 10 2 2 2" xfId="42846"/>
    <cellStyle name="Normálna 5 3 10 2 3" xfId="19091"/>
    <cellStyle name="Normálna 5 3 10 2 3 2" xfId="42847"/>
    <cellStyle name="Normálna 5 3 10 2 4" xfId="42845"/>
    <cellStyle name="Normálna 5 3 10 3" xfId="19092"/>
    <cellStyle name="Normálna 5 3 10 3 2" xfId="42848"/>
    <cellStyle name="Normálna 5 3 10 4" xfId="19093"/>
    <cellStyle name="Normálna 5 3 10 4 2" xfId="42849"/>
    <cellStyle name="Normálna 5 3 10 5" xfId="42844"/>
    <cellStyle name="Normálna 5 3 11" xfId="19094"/>
    <cellStyle name="Normálna 5 3 11 2" xfId="19095"/>
    <cellStyle name="Normálna 5 3 11 2 2" xfId="42851"/>
    <cellStyle name="Normálna 5 3 11 3" xfId="19096"/>
    <cellStyle name="Normálna 5 3 11 3 2" xfId="42852"/>
    <cellStyle name="Normálna 5 3 11 4" xfId="42850"/>
    <cellStyle name="Normálna 5 3 12" xfId="19097"/>
    <cellStyle name="Normálna 5 3 12 2" xfId="42853"/>
    <cellStyle name="Normálna 5 3 13" xfId="19098"/>
    <cellStyle name="Normálna 5 3 13 2" xfId="42854"/>
    <cellStyle name="Normálna 5 3 14" xfId="42843"/>
    <cellStyle name="Normálna 5 3 2" xfId="19099"/>
    <cellStyle name="Normálna 5 3 2 10" xfId="19100"/>
    <cellStyle name="Normálna 5 3 2 10 2" xfId="42856"/>
    <cellStyle name="Normálna 5 3 2 11" xfId="19101"/>
    <cellStyle name="Normálna 5 3 2 11 2" xfId="42857"/>
    <cellStyle name="Normálna 5 3 2 12" xfId="42855"/>
    <cellStyle name="Normálna 5 3 2 2" xfId="19102"/>
    <cellStyle name="Normálna 5 3 2 2 10" xfId="19103"/>
    <cellStyle name="Normálna 5 3 2 2 10 2" xfId="42859"/>
    <cellStyle name="Normálna 5 3 2 2 11" xfId="42858"/>
    <cellStyle name="Normálna 5 3 2 2 2" xfId="19104"/>
    <cellStyle name="Normálna 5 3 2 2 2 10" xfId="42860"/>
    <cellStyle name="Normálna 5 3 2 2 2 2" xfId="19105"/>
    <cellStyle name="Normálna 5 3 2 2 2 2 2" xfId="19106"/>
    <cellStyle name="Normálna 5 3 2 2 2 2 2 2" xfId="19107"/>
    <cellStyle name="Normálna 5 3 2 2 2 2 2 2 2" xfId="19108"/>
    <cellStyle name="Normálna 5 3 2 2 2 2 2 2 2 2" xfId="19109"/>
    <cellStyle name="Normálna 5 3 2 2 2 2 2 2 2 2 2" xfId="19110"/>
    <cellStyle name="Normálna 5 3 2 2 2 2 2 2 2 2 2 2" xfId="42866"/>
    <cellStyle name="Normálna 5 3 2 2 2 2 2 2 2 2 3" xfId="19111"/>
    <cellStyle name="Normálna 5 3 2 2 2 2 2 2 2 2 3 2" xfId="42867"/>
    <cellStyle name="Normálna 5 3 2 2 2 2 2 2 2 2 4" xfId="42865"/>
    <cellStyle name="Normálna 5 3 2 2 2 2 2 2 2 3" xfId="19112"/>
    <cellStyle name="Normálna 5 3 2 2 2 2 2 2 2 3 2" xfId="42868"/>
    <cellStyle name="Normálna 5 3 2 2 2 2 2 2 2 4" xfId="19113"/>
    <cellStyle name="Normálna 5 3 2 2 2 2 2 2 2 4 2" xfId="42869"/>
    <cellStyle name="Normálna 5 3 2 2 2 2 2 2 2 5" xfId="42864"/>
    <cellStyle name="Normálna 5 3 2 2 2 2 2 2 3" xfId="19114"/>
    <cellStyle name="Normálna 5 3 2 2 2 2 2 2 3 2" xfId="19115"/>
    <cellStyle name="Normálna 5 3 2 2 2 2 2 2 3 2 2" xfId="42871"/>
    <cellStyle name="Normálna 5 3 2 2 2 2 2 2 3 3" xfId="19116"/>
    <cellStyle name="Normálna 5 3 2 2 2 2 2 2 3 3 2" xfId="42872"/>
    <cellStyle name="Normálna 5 3 2 2 2 2 2 2 3 4" xfId="42870"/>
    <cellStyle name="Normálna 5 3 2 2 2 2 2 2 4" xfId="19117"/>
    <cellStyle name="Normálna 5 3 2 2 2 2 2 2 4 2" xfId="42873"/>
    <cellStyle name="Normálna 5 3 2 2 2 2 2 2 5" xfId="19118"/>
    <cellStyle name="Normálna 5 3 2 2 2 2 2 2 5 2" xfId="42874"/>
    <cellStyle name="Normálna 5 3 2 2 2 2 2 2 6" xfId="42863"/>
    <cellStyle name="Normálna 5 3 2 2 2 2 2 3" xfId="19119"/>
    <cellStyle name="Normálna 5 3 2 2 2 2 2 3 2" xfId="19120"/>
    <cellStyle name="Normálna 5 3 2 2 2 2 2 3 2 2" xfId="19121"/>
    <cellStyle name="Normálna 5 3 2 2 2 2 2 3 2 2 2" xfId="42877"/>
    <cellStyle name="Normálna 5 3 2 2 2 2 2 3 2 3" xfId="19122"/>
    <cellStyle name="Normálna 5 3 2 2 2 2 2 3 2 3 2" xfId="42878"/>
    <cellStyle name="Normálna 5 3 2 2 2 2 2 3 2 4" xfId="42876"/>
    <cellStyle name="Normálna 5 3 2 2 2 2 2 3 3" xfId="19123"/>
    <cellStyle name="Normálna 5 3 2 2 2 2 2 3 3 2" xfId="42879"/>
    <cellStyle name="Normálna 5 3 2 2 2 2 2 3 4" xfId="19124"/>
    <cellStyle name="Normálna 5 3 2 2 2 2 2 3 4 2" xfId="42880"/>
    <cellStyle name="Normálna 5 3 2 2 2 2 2 3 5" xfId="42875"/>
    <cellStyle name="Normálna 5 3 2 2 2 2 2 4" xfId="19125"/>
    <cellStyle name="Normálna 5 3 2 2 2 2 2 4 2" xfId="19126"/>
    <cellStyle name="Normálna 5 3 2 2 2 2 2 4 2 2" xfId="19127"/>
    <cellStyle name="Normálna 5 3 2 2 2 2 2 4 2 2 2" xfId="42883"/>
    <cellStyle name="Normálna 5 3 2 2 2 2 2 4 2 3" xfId="19128"/>
    <cellStyle name="Normálna 5 3 2 2 2 2 2 4 2 3 2" xfId="42884"/>
    <cellStyle name="Normálna 5 3 2 2 2 2 2 4 2 4" xfId="42882"/>
    <cellStyle name="Normálna 5 3 2 2 2 2 2 4 3" xfId="19129"/>
    <cellStyle name="Normálna 5 3 2 2 2 2 2 4 3 2" xfId="42885"/>
    <cellStyle name="Normálna 5 3 2 2 2 2 2 4 4" xfId="19130"/>
    <cellStyle name="Normálna 5 3 2 2 2 2 2 4 4 2" xfId="42886"/>
    <cellStyle name="Normálna 5 3 2 2 2 2 2 4 5" xfId="42881"/>
    <cellStyle name="Normálna 5 3 2 2 2 2 2 5" xfId="19131"/>
    <cellStyle name="Normálna 5 3 2 2 2 2 2 5 2" xfId="19132"/>
    <cellStyle name="Normálna 5 3 2 2 2 2 2 5 2 2" xfId="42888"/>
    <cellStyle name="Normálna 5 3 2 2 2 2 2 5 3" xfId="19133"/>
    <cellStyle name="Normálna 5 3 2 2 2 2 2 5 3 2" xfId="42889"/>
    <cellStyle name="Normálna 5 3 2 2 2 2 2 5 4" xfId="42887"/>
    <cellStyle name="Normálna 5 3 2 2 2 2 2 6" xfId="19134"/>
    <cellStyle name="Normálna 5 3 2 2 2 2 2 6 2" xfId="42890"/>
    <cellStyle name="Normálna 5 3 2 2 2 2 2 7" xfId="19135"/>
    <cellStyle name="Normálna 5 3 2 2 2 2 2 7 2" xfId="42891"/>
    <cellStyle name="Normálna 5 3 2 2 2 2 2 8" xfId="42862"/>
    <cellStyle name="Normálna 5 3 2 2 2 2 3" xfId="19136"/>
    <cellStyle name="Normálna 5 3 2 2 2 2 3 2" xfId="19137"/>
    <cellStyle name="Normálna 5 3 2 2 2 2 3 2 2" xfId="19138"/>
    <cellStyle name="Normálna 5 3 2 2 2 2 3 2 2 2" xfId="19139"/>
    <cellStyle name="Normálna 5 3 2 2 2 2 3 2 2 2 2" xfId="42895"/>
    <cellStyle name="Normálna 5 3 2 2 2 2 3 2 2 3" xfId="19140"/>
    <cellStyle name="Normálna 5 3 2 2 2 2 3 2 2 3 2" xfId="42896"/>
    <cellStyle name="Normálna 5 3 2 2 2 2 3 2 2 4" xfId="42894"/>
    <cellStyle name="Normálna 5 3 2 2 2 2 3 2 3" xfId="19141"/>
    <cellStyle name="Normálna 5 3 2 2 2 2 3 2 3 2" xfId="42897"/>
    <cellStyle name="Normálna 5 3 2 2 2 2 3 2 4" xfId="19142"/>
    <cellStyle name="Normálna 5 3 2 2 2 2 3 2 4 2" xfId="42898"/>
    <cellStyle name="Normálna 5 3 2 2 2 2 3 2 5" xfId="42893"/>
    <cellStyle name="Normálna 5 3 2 2 2 2 3 3" xfId="19143"/>
    <cellStyle name="Normálna 5 3 2 2 2 2 3 3 2" xfId="19144"/>
    <cellStyle name="Normálna 5 3 2 2 2 2 3 3 2 2" xfId="42900"/>
    <cellStyle name="Normálna 5 3 2 2 2 2 3 3 3" xfId="19145"/>
    <cellStyle name="Normálna 5 3 2 2 2 2 3 3 3 2" xfId="42901"/>
    <cellStyle name="Normálna 5 3 2 2 2 2 3 3 4" xfId="42899"/>
    <cellStyle name="Normálna 5 3 2 2 2 2 3 4" xfId="19146"/>
    <cellStyle name="Normálna 5 3 2 2 2 2 3 4 2" xfId="42902"/>
    <cellStyle name="Normálna 5 3 2 2 2 2 3 5" xfId="19147"/>
    <cellStyle name="Normálna 5 3 2 2 2 2 3 5 2" xfId="42903"/>
    <cellStyle name="Normálna 5 3 2 2 2 2 3 6" xfId="42892"/>
    <cellStyle name="Normálna 5 3 2 2 2 2 4" xfId="19148"/>
    <cellStyle name="Normálna 5 3 2 2 2 2 4 2" xfId="19149"/>
    <cellStyle name="Normálna 5 3 2 2 2 2 4 2 2" xfId="19150"/>
    <cellStyle name="Normálna 5 3 2 2 2 2 4 2 2 2" xfId="42906"/>
    <cellStyle name="Normálna 5 3 2 2 2 2 4 2 3" xfId="19151"/>
    <cellStyle name="Normálna 5 3 2 2 2 2 4 2 3 2" xfId="42907"/>
    <cellStyle name="Normálna 5 3 2 2 2 2 4 2 4" xfId="42905"/>
    <cellStyle name="Normálna 5 3 2 2 2 2 4 3" xfId="19152"/>
    <cellStyle name="Normálna 5 3 2 2 2 2 4 3 2" xfId="42908"/>
    <cellStyle name="Normálna 5 3 2 2 2 2 4 4" xfId="19153"/>
    <cellStyle name="Normálna 5 3 2 2 2 2 4 4 2" xfId="42909"/>
    <cellStyle name="Normálna 5 3 2 2 2 2 4 5" xfId="42904"/>
    <cellStyle name="Normálna 5 3 2 2 2 2 5" xfId="19154"/>
    <cellStyle name="Normálna 5 3 2 2 2 2 5 2" xfId="19155"/>
    <cellStyle name="Normálna 5 3 2 2 2 2 5 2 2" xfId="19156"/>
    <cellStyle name="Normálna 5 3 2 2 2 2 5 2 2 2" xfId="42912"/>
    <cellStyle name="Normálna 5 3 2 2 2 2 5 2 3" xfId="19157"/>
    <cellStyle name="Normálna 5 3 2 2 2 2 5 2 3 2" xfId="42913"/>
    <cellStyle name="Normálna 5 3 2 2 2 2 5 2 4" xfId="42911"/>
    <cellStyle name="Normálna 5 3 2 2 2 2 5 3" xfId="19158"/>
    <cellStyle name="Normálna 5 3 2 2 2 2 5 3 2" xfId="42914"/>
    <cellStyle name="Normálna 5 3 2 2 2 2 5 4" xfId="19159"/>
    <cellStyle name="Normálna 5 3 2 2 2 2 5 4 2" xfId="42915"/>
    <cellStyle name="Normálna 5 3 2 2 2 2 5 5" xfId="42910"/>
    <cellStyle name="Normálna 5 3 2 2 2 2 6" xfId="19160"/>
    <cellStyle name="Normálna 5 3 2 2 2 2 6 2" xfId="19161"/>
    <cellStyle name="Normálna 5 3 2 2 2 2 6 2 2" xfId="42917"/>
    <cellStyle name="Normálna 5 3 2 2 2 2 6 3" xfId="19162"/>
    <cellStyle name="Normálna 5 3 2 2 2 2 6 3 2" xfId="42918"/>
    <cellStyle name="Normálna 5 3 2 2 2 2 6 4" xfId="42916"/>
    <cellStyle name="Normálna 5 3 2 2 2 2 7" xfId="19163"/>
    <cellStyle name="Normálna 5 3 2 2 2 2 7 2" xfId="42919"/>
    <cellStyle name="Normálna 5 3 2 2 2 2 8" xfId="19164"/>
    <cellStyle name="Normálna 5 3 2 2 2 2 8 2" xfId="42920"/>
    <cellStyle name="Normálna 5 3 2 2 2 2 9" xfId="42861"/>
    <cellStyle name="Normálna 5 3 2 2 2 3" xfId="19165"/>
    <cellStyle name="Normálna 5 3 2 2 2 3 2" xfId="19166"/>
    <cellStyle name="Normálna 5 3 2 2 2 3 2 2" xfId="19167"/>
    <cellStyle name="Normálna 5 3 2 2 2 3 2 2 2" xfId="19168"/>
    <cellStyle name="Normálna 5 3 2 2 2 3 2 2 2 2" xfId="19169"/>
    <cellStyle name="Normálna 5 3 2 2 2 3 2 2 2 2 2" xfId="42925"/>
    <cellStyle name="Normálna 5 3 2 2 2 3 2 2 2 3" xfId="19170"/>
    <cellStyle name="Normálna 5 3 2 2 2 3 2 2 2 3 2" xfId="42926"/>
    <cellStyle name="Normálna 5 3 2 2 2 3 2 2 2 4" xfId="42924"/>
    <cellStyle name="Normálna 5 3 2 2 2 3 2 2 3" xfId="19171"/>
    <cellStyle name="Normálna 5 3 2 2 2 3 2 2 3 2" xfId="42927"/>
    <cellStyle name="Normálna 5 3 2 2 2 3 2 2 4" xfId="19172"/>
    <cellStyle name="Normálna 5 3 2 2 2 3 2 2 4 2" xfId="42928"/>
    <cellStyle name="Normálna 5 3 2 2 2 3 2 2 5" xfId="42923"/>
    <cellStyle name="Normálna 5 3 2 2 2 3 2 3" xfId="19173"/>
    <cellStyle name="Normálna 5 3 2 2 2 3 2 3 2" xfId="19174"/>
    <cellStyle name="Normálna 5 3 2 2 2 3 2 3 2 2" xfId="42930"/>
    <cellStyle name="Normálna 5 3 2 2 2 3 2 3 3" xfId="19175"/>
    <cellStyle name="Normálna 5 3 2 2 2 3 2 3 3 2" xfId="42931"/>
    <cellStyle name="Normálna 5 3 2 2 2 3 2 3 4" xfId="42929"/>
    <cellStyle name="Normálna 5 3 2 2 2 3 2 4" xfId="19176"/>
    <cellStyle name="Normálna 5 3 2 2 2 3 2 4 2" xfId="42932"/>
    <cellStyle name="Normálna 5 3 2 2 2 3 2 5" xfId="19177"/>
    <cellStyle name="Normálna 5 3 2 2 2 3 2 5 2" xfId="42933"/>
    <cellStyle name="Normálna 5 3 2 2 2 3 2 6" xfId="42922"/>
    <cellStyle name="Normálna 5 3 2 2 2 3 3" xfId="19178"/>
    <cellStyle name="Normálna 5 3 2 2 2 3 3 2" xfId="19179"/>
    <cellStyle name="Normálna 5 3 2 2 2 3 3 2 2" xfId="19180"/>
    <cellStyle name="Normálna 5 3 2 2 2 3 3 2 2 2" xfId="42936"/>
    <cellStyle name="Normálna 5 3 2 2 2 3 3 2 3" xfId="19181"/>
    <cellStyle name="Normálna 5 3 2 2 2 3 3 2 3 2" xfId="42937"/>
    <cellStyle name="Normálna 5 3 2 2 2 3 3 2 4" xfId="42935"/>
    <cellStyle name="Normálna 5 3 2 2 2 3 3 3" xfId="19182"/>
    <cellStyle name="Normálna 5 3 2 2 2 3 3 3 2" xfId="42938"/>
    <cellStyle name="Normálna 5 3 2 2 2 3 3 4" xfId="19183"/>
    <cellStyle name="Normálna 5 3 2 2 2 3 3 4 2" xfId="42939"/>
    <cellStyle name="Normálna 5 3 2 2 2 3 3 5" xfId="42934"/>
    <cellStyle name="Normálna 5 3 2 2 2 3 4" xfId="19184"/>
    <cellStyle name="Normálna 5 3 2 2 2 3 4 2" xfId="19185"/>
    <cellStyle name="Normálna 5 3 2 2 2 3 4 2 2" xfId="19186"/>
    <cellStyle name="Normálna 5 3 2 2 2 3 4 2 2 2" xfId="42942"/>
    <cellStyle name="Normálna 5 3 2 2 2 3 4 2 3" xfId="19187"/>
    <cellStyle name="Normálna 5 3 2 2 2 3 4 2 3 2" xfId="42943"/>
    <cellStyle name="Normálna 5 3 2 2 2 3 4 2 4" xfId="42941"/>
    <cellStyle name="Normálna 5 3 2 2 2 3 4 3" xfId="19188"/>
    <cellStyle name="Normálna 5 3 2 2 2 3 4 3 2" xfId="42944"/>
    <cellStyle name="Normálna 5 3 2 2 2 3 4 4" xfId="19189"/>
    <cellStyle name="Normálna 5 3 2 2 2 3 4 4 2" xfId="42945"/>
    <cellStyle name="Normálna 5 3 2 2 2 3 4 5" xfId="42940"/>
    <cellStyle name="Normálna 5 3 2 2 2 3 5" xfId="19190"/>
    <cellStyle name="Normálna 5 3 2 2 2 3 5 2" xfId="19191"/>
    <cellStyle name="Normálna 5 3 2 2 2 3 5 2 2" xfId="42947"/>
    <cellStyle name="Normálna 5 3 2 2 2 3 5 3" xfId="19192"/>
    <cellStyle name="Normálna 5 3 2 2 2 3 5 3 2" xfId="42948"/>
    <cellStyle name="Normálna 5 3 2 2 2 3 5 4" xfId="42946"/>
    <cellStyle name="Normálna 5 3 2 2 2 3 6" xfId="19193"/>
    <cellStyle name="Normálna 5 3 2 2 2 3 6 2" xfId="42949"/>
    <cellStyle name="Normálna 5 3 2 2 2 3 7" xfId="19194"/>
    <cellStyle name="Normálna 5 3 2 2 2 3 7 2" xfId="42950"/>
    <cellStyle name="Normálna 5 3 2 2 2 3 8" xfId="42921"/>
    <cellStyle name="Normálna 5 3 2 2 2 4" xfId="19195"/>
    <cellStyle name="Normálna 5 3 2 2 2 4 2" xfId="19196"/>
    <cellStyle name="Normálna 5 3 2 2 2 4 2 2" xfId="19197"/>
    <cellStyle name="Normálna 5 3 2 2 2 4 2 2 2" xfId="19198"/>
    <cellStyle name="Normálna 5 3 2 2 2 4 2 2 2 2" xfId="42954"/>
    <cellStyle name="Normálna 5 3 2 2 2 4 2 2 3" xfId="19199"/>
    <cellStyle name="Normálna 5 3 2 2 2 4 2 2 3 2" xfId="42955"/>
    <cellStyle name="Normálna 5 3 2 2 2 4 2 2 4" xfId="42953"/>
    <cellStyle name="Normálna 5 3 2 2 2 4 2 3" xfId="19200"/>
    <cellStyle name="Normálna 5 3 2 2 2 4 2 3 2" xfId="42956"/>
    <cellStyle name="Normálna 5 3 2 2 2 4 2 4" xfId="19201"/>
    <cellStyle name="Normálna 5 3 2 2 2 4 2 4 2" xfId="42957"/>
    <cellStyle name="Normálna 5 3 2 2 2 4 2 5" xfId="42952"/>
    <cellStyle name="Normálna 5 3 2 2 2 4 3" xfId="19202"/>
    <cellStyle name="Normálna 5 3 2 2 2 4 3 2" xfId="19203"/>
    <cellStyle name="Normálna 5 3 2 2 2 4 3 2 2" xfId="42959"/>
    <cellStyle name="Normálna 5 3 2 2 2 4 3 3" xfId="19204"/>
    <cellStyle name="Normálna 5 3 2 2 2 4 3 3 2" xfId="42960"/>
    <cellStyle name="Normálna 5 3 2 2 2 4 3 4" xfId="42958"/>
    <cellStyle name="Normálna 5 3 2 2 2 4 4" xfId="19205"/>
    <cellStyle name="Normálna 5 3 2 2 2 4 4 2" xfId="42961"/>
    <cellStyle name="Normálna 5 3 2 2 2 4 5" xfId="19206"/>
    <cellStyle name="Normálna 5 3 2 2 2 4 5 2" xfId="42962"/>
    <cellStyle name="Normálna 5 3 2 2 2 4 6" xfId="42951"/>
    <cellStyle name="Normálna 5 3 2 2 2 5" xfId="19207"/>
    <cellStyle name="Normálna 5 3 2 2 2 5 2" xfId="19208"/>
    <cellStyle name="Normálna 5 3 2 2 2 5 2 2" xfId="19209"/>
    <cellStyle name="Normálna 5 3 2 2 2 5 2 2 2" xfId="42965"/>
    <cellStyle name="Normálna 5 3 2 2 2 5 2 3" xfId="19210"/>
    <cellStyle name="Normálna 5 3 2 2 2 5 2 3 2" xfId="42966"/>
    <cellStyle name="Normálna 5 3 2 2 2 5 2 4" xfId="42964"/>
    <cellStyle name="Normálna 5 3 2 2 2 5 3" xfId="19211"/>
    <cellStyle name="Normálna 5 3 2 2 2 5 3 2" xfId="42967"/>
    <cellStyle name="Normálna 5 3 2 2 2 5 4" xfId="19212"/>
    <cellStyle name="Normálna 5 3 2 2 2 5 4 2" xfId="42968"/>
    <cellStyle name="Normálna 5 3 2 2 2 5 5" xfId="42963"/>
    <cellStyle name="Normálna 5 3 2 2 2 6" xfId="19213"/>
    <cellStyle name="Normálna 5 3 2 2 2 6 2" xfId="19214"/>
    <cellStyle name="Normálna 5 3 2 2 2 6 2 2" xfId="19215"/>
    <cellStyle name="Normálna 5 3 2 2 2 6 2 2 2" xfId="42971"/>
    <cellStyle name="Normálna 5 3 2 2 2 6 2 3" xfId="19216"/>
    <cellStyle name="Normálna 5 3 2 2 2 6 2 3 2" xfId="42972"/>
    <cellStyle name="Normálna 5 3 2 2 2 6 2 4" xfId="42970"/>
    <cellStyle name="Normálna 5 3 2 2 2 6 3" xfId="19217"/>
    <cellStyle name="Normálna 5 3 2 2 2 6 3 2" xfId="42973"/>
    <cellStyle name="Normálna 5 3 2 2 2 6 4" xfId="19218"/>
    <cellStyle name="Normálna 5 3 2 2 2 6 4 2" xfId="42974"/>
    <cellStyle name="Normálna 5 3 2 2 2 6 5" xfId="42969"/>
    <cellStyle name="Normálna 5 3 2 2 2 7" xfId="19219"/>
    <cellStyle name="Normálna 5 3 2 2 2 7 2" xfId="19220"/>
    <cellStyle name="Normálna 5 3 2 2 2 7 2 2" xfId="42976"/>
    <cellStyle name="Normálna 5 3 2 2 2 7 3" xfId="19221"/>
    <cellStyle name="Normálna 5 3 2 2 2 7 3 2" xfId="42977"/>
    <cellStyle name="Normálna 5 3 2 2 2 7 4" xfId="42975"/>
    <cellStyle name="Normálna 5 3 2 2 2 8" xfId="19222"/>
    <cellStyle name="Normálna 5 3 2 2 2 8 2" xfId="42978"/>
    <cellStyle name="Normálna 5 3 2 2 2 9" xfId="19223"/>
    <cellStyle name="Normálna 5 3 2 2 2 9 2" xfId="42979"/>
    <cellStyle name="Normálna 5 3 2 2 3" xfId="19224"/>
    <cellStyle name="Normálna 5 3 2 2 3 2" xfId="19225"/>
    <cellStyle name="Normálna 5 3 2 2 3 2 2" xfId="19226"/>
    <cellStyle name="Normálna 5 3 2 2 3 2 2 2" xfId="19227"/>
    <cellStyle name="Normálna 5 3 2 2 3 2 2 2 2" xfId="19228"/>
    <cellStyle name="Normálna 5 3 2 2 3 2 2 2 2 2" xfId="19229"/>
    <cellStyle name="Normálna 5 3 2 2 3 2 2 2 2 2 2" xfId="42985"/>
    <cellStyle name="Normálna 5 3 2 2 3 2 2 2 2 3" xfId="19230"/>
    <cellStyle name="Normálna 5 3 2 2 3 2 2 2 2 3 2" xfId="42986"/>
    <cellStyle name="Normálna 5 3 2 2 3 2 2 2 2 4" xfId="42984"/>
    <cellStyle name="Normálna 5 3 2 2 3 2 2 2 3" xfId="19231"/>
    <cellStyle name="Normálna 5 3 2 2 3 2 2 2 3 2" xfId="42987"/>
    <cellStyle name="Normálna 5 3 2 2 3 2 2 2 4" xfId="19232"/>
    <cellStyle name="Normálna 5 3 2 2 3 2 2 2 4 2" xfId="42988"/>
    <cellStyle name="Normálna 5 3 2 2 3 2 2 2 5" xfId="42983"/>
    <cellStyle name="Normálna 5 3 2 2 3 2 2 3" xfId="19233"/>
    <cellStyle name="Normálna 5 3 2 2 3 2 2 3 2" xfId="19234"/>
    <cellStyle name="Normálna 5 3 2 2 3 2 2 3 2 2" xfId="42990"/>
    <cellStyle name="Normálna 5 3 2 2 3 2 2 3 3" xfId="19235"/>
    <cellStyle name="Normálna 5 3 2 2 3 2 2 3 3 2" xfId="42991"/>
    <cellStyle name="Normálna 5 3 2 2 3 2 2 3 4" xfId="42989"/>
    <cellStyle name="Normálna 5 3 2 2 3 2 2 4" xfId="19236"/>
    <cellStyle name="Normálna 5 3 2 2 3 2 2 4 2" xfId="42992"/>
    <cellStyle name="Normálna 5 3 2 2 3 2 2 5" xfId="19237"/>
    <cellStyle name="Normálna 5 3 2 2 3 2 2 5 2" xfId="42993"/>
    <cellStyle name="Normálna 5 3 2 2 3 2 2 6" xfId="42982"/>
    <cellStyle name="Normálna 5 3 2 2 3 2 3" xfId="19238"/>
    <cellStyle name="Normálna 5 3 2 2 3 2 3 2" xfId="19239"/>
    <cellStyle name="Normálna 5 3 2 2 3 2 3 2 2" xfId="19240"/>
    <cellStyle name="Normálna 5 3 2 2 3 2 3 2 2 2" xfId="42996"/>
    <cellStyle name="Normálna 5 3 2 2 3 2 3 2 3" xfId="19241"/>
    <cellStyle name="Normálna 5 3 2 2 3 2 3 2 3 2" xfId="42997"/>
    <cellStyle name="Normálna 5 3 2 2 3 2 3 2 4" xfId="42995"/>
    <cellStyle name="Normálna 5 3 2 2 3 2 3 3" xfId="19242"/>
    <cellStyle name="Normálna 5 3 2 2 3 2 3 3 2" xfId="42998"/>
    <cellStyle name="Normálna 5 3 2 2 3 2 3 4" xfId="19243"/>
    <cellStyle name="Normálna 5 3 2 2 3 2 3 4 2" xfId="42999"/>
    <cellStyle name="Normálna 5 3 2 2 3 2 3 5" xfId="42994"/>
    <cellStyle name="Normálna 5 3 2 2 3 2 4" xfId="19244"/>
    <cellStyle name="Normálna 5 3 2 2 3 2 4 2" xfId="19245"/>
    <cellStyle name="Normálna 5 3 2 2 3 2 4 2 2" xfId="19246"/>
    <cellStyle name="Normálna 5 3 2 2 3 2 4 2 2 2" xfId="43002"/>
    <cellStyle name="Normálna 5 3 2 2 3 2 4 2 3" xfId="19247"/>
    <cellStyle name="Normálna 5 3 2 2 3 2 4 2 3 2" xfId="43003"/>
    <cellStyle name="Normálna 5 3 2 2 3 2 4 2 4" xfId="43001"/>
    <cellStyle name="Normálna 5 3 2 2 3 2 4 3" xfId="19248"/>
    <cellStyle name="Normálna 5 3 2 2 3 2 4 3 2" xfId="43004"/>
    <cellStyle name="Normálna 5 3 2 2 3 2 4 4" xfId="19249"/>
    <cellStyle name="Normálna 5 3 2 2 3 2 4 4 2" xfId="43005"/>
    <cellStyle name="Normálna 5 3 2 2 3 2 4 5" xfId="43000"/>
    <cellStyle name="Normálna 5 3 2 2 3 2 5" xfId="19250"/>
    <cellStyle name="Normálna 5 3 2 2 3 2 5 2" xfId="19251"/>
    <cellStyle name="Normálna 5 3 2 2 3 2 5 2 2" xfId="43007"/>
    <cellStyle name="Normálna 5 3 2 2 3 2 5 3" xfId="19252"/>
    <cellStyle name="Normálna 5 3 2 2 3 2 5 3 2" xfId="43008"/>
    <cellStyle name="Normálna 5 3 2 2 3 2 5 4" xfId="43006"/>
    <cellStyle name="Normálna 5 3 2 2 3 2 6" xfId="19253"/>
    <cellStyle name="Normálna 5 3 2 2 3 2 6 2" xfId="43009"/>
    <cellStyle name="Normálna 5 3 2 2 3 2 7" xfId="19254"/>
    <cellStyle name="Normálna 5 3 2 2 3 2 7 2" xfId="43010"/>
    <cellStyle name="Normálna 5 3 2 2 3 2 8" xfId="42981"/>
    <cellStyle name="Normálna 5 3 2 2 3 3" xfId="19255"/>
    <cellStyle name="Normálna 5 3 2 2 3 3 2" xfId="19256"/>
    <cellStyle name="Normálna 5 3 2 2 3 3 2 2" xfId="19257"/>
    <cellStyle name="Normálna 5 3 2 2 3 3 2 2 2" xfId="19258"/>
    <cellStyle name="Normálna 5 3 2 2 3 3 2 2 2 2" xfId="43014"/>
    <cellStyle name="Normálna 5 3 2 2 3 3 2 2 3" xfId="19259"/>
    <cellStyle name="Normálna 5 3 2 2 3 3 2 2 3 2" xfId="43015"/>
    <cellStyle name="Normálna 5 3 2 2 3 3 2 2 4" xfId="43013"/>
    <cellStyle name="Normálna 5 3 2 2 3 3 2 3" xfId="19260"/>
    <cellStyle name="Normálna 5 3 2 2 3 3 2 3 2" xfId="43016"/>
    <cellStyle name="Normálna 5 3 2 2 3 3 2 4" xfId="19261"/>
    <cellStyle name="Normálna 5 3 2 2 3 3 2 4 2" xfId="43017"/>
    <cellStyle name="Normálna 5 3 2 2 3 3 2 5" xfId="43012"/>
    <cellStyle name="Normálna 5 3 2 2 3 3 3" xfId="19262"/>
    <cellStyle name="Normálna 5 3 2 2 3 3 3 2" xfId="19263"/>
    <cellStyle name="Normálna 5 3 2 2 3 3 3 2 2" xfId="43019"/>
    <cellStyle name="Normálna 5 3 2 2 3 3 3 3" xfId="19264"/>
    <cellStyle name="Normálna 5 3 2 2 3 3 3 3 2" xfId="43020"/>
    <cellStyle name="Normálna 5 3 2 2 3 3 3 4" xfId="43018"/>
    <cellStyle name="Normálna 5 3 2 2 3 3 4" xfId="19265"/>
    <cellStyle name="Normálna 5 3 2 2 3 3 4 2" xfId="43021"/>
    <cellStyle name="Normálna 5 3 2 2 3 3 5" xfId="19266"/>
    <cellStyle name="Normálna 5 3 2 2 3 3 5 2" xfId="43022"/>
    <cellStyle name="Normálna 5 3 2 2 3 3 6" xfId="43011"/>
    <cellStyle name="Normálna 5 3 2 2 3 4" xfId="19267"/>
    <cellStyle name="Normálna 5 3 2 2 3 4 2" xfId="19268"/>
    <cellStyle name="Normálna 5 3 2 2 3 4 2 2" xfId="19269"/>
    <cellStyle name="Normálna 5 3 2 2 3 4 2 2 2" xfId="43025"/>
    <cellStyle name="Normálna 5 3 2 2 3 4 2 3" xfId="19270"/>
    <cellStyle name="Normálna 5 3 2 2 3 4 2 3 2" xfId="43026"/>
    <cellStyle name="Normálna 5 3 2 2 3 4 2 4" xfId="43024"/>
    <cellStyle name="Normálna 5 3 2 2 3 4 3" xfId="19271"/>
    <cellStyle name="Normálna 5 3 2 2 3 4 3 2" xfId="43027"/>
    <cellStyle name="Normálna 5 3 2 2 3 4 4" xfId="19272"/>
    <cellStyle name="Normálna 5 3 2 2 3 4 4 2" xfId="43028"/>
    <cellStyle name="Normálna 5 3 2 2 3 4 5" xfId="43023"/>
    <cellStyle name="Normálna 5 3 2 2 3 5" xfId="19273"/>
    <cellStyle name="Normálna 5 3 2 2 3 5 2" xfId="19274"/>
    <cellStyle name="Normálna 5 3 2 2 3 5 2 2" xfId="19275"/>
    <cellStyle name="Normálna 5 3 2 2 3 5 2 2 2" xfId="43031"/>
    <cellStyle name="Normálna 5 3 2 2 3 5 2 3" xfId="19276"/>
    <cellStyle name="Normálna 5 3 2 2 3 5 2 3 2" xfId="43032"/>
    <cellStyle name="Normálna 5 3 2 2 3 5 2 4" xfId="43030"/>
    <cellStyle name="Normálna 5 3 2 2 3 5 3" xfId="19277"/>
    <cellStyle name="Normálna 5 3 2 2 3 5 3 2" xfId="43033"/>
    <cellStyle name="Normálna 5 3 2 2 3 5 4" xfId="19278"/>
    <cellStyle name="Normálna 5 3 2 2 3 5 4 2" xfId="43034"/>
    <cellStyle name="Normálna 5 3 2 2 3 5 5" xfId="43029"/>
    <cellStyle name="Normálna 5 3 2 2 3 6" xfId="19279"/>
    <cellStyle name="Normálna 5 3 2 2 3 6 2" xfId="19280"/>
    <cellStyle name="Normálna 5 3 2 2 3 6 2 2" xfId="43036"/>
    <cellStyle name="Normálna 5 3 2 2 3 6 3" xfId="19281"/>
    <cellStyle name="Normálna 5 3 2 2 3 6 3 2" xfId="43037"/>
    <cellStyle name="Normálna 5 3 2 2 3 6 4" xfId="43035"/>
    <cellStyle name="Normálna 5 3 2 2 3 7" xfId="19282"/>
    <cellStyle name="Normálna 5 3 2 2 3 7 2" xfId="43038"/>
    <cellStyle name="Normálna 5 3 2 2 3 8" xfId="19283"/>
    <cellStyle name="Normálna 5 3 2 2 3 8 2" xfId="43039"/>
    <cellStyle name="Normálna 5 3 2 2 3 9" xfId="42980"/>
    <cellStyle name="Normálna 5 3 2 2 4" xfId="19284"/>
    <cellStyle name="Normálna 5 3 2 2 4 2" xfId="19285"/>
    <cellStyle name="Normálna 5 3 2 2 4 2 2" xfId="19286"/>
    <cellStyle name="Normálna 5 3 2 2 4 2 2 2" xfId="19287"/>
    <cellStyle name="Normálna 5 3 2 2 4 2 2 2 2" xfId="19288"/>
    <cellStyle name="Normálna 5 3 2 2 4 2 2 2 2 2" xfId="43044"/>
    <cellStyle name="Normálna 5 3 2 2 4 2 2 2 3" xfId="19289"/>
    <cellStyle name="Normálna 5 3 2 2 4 2 2 2 3 2" xfId="43045"/>
    <cellStyle name="Normálna 5 3 2 2 4 2 2 2 4" xfId="43043"/>
    <cellStyle name="Normálna 5 3 2 2 4 2 2 3" xfId="19290"/>
    <cellStyle name="Normálna 5 3 2 2 4 2 2 3 2" xfId="43046"/>
    <cellStyle name="Normálna 5 3 2 2 4 2 2 4" xfId="19291"/>
    <cellStyle name="Normálna 5 3 2 2 4 2 2 4 2" xfId="43047"/>
    <cellStyle name="Normálna 5 3 2 2 4 2 2 5" xfId="43042"/>
    <cellStyle name="Normálna 5 3 2 2 4 2 3" xfId="19292"/>
    <cellStyle name="Normálna 5 3 2 2 4 2 3 2" xfId="19293"/>
    <cellStyle name="Normálna 5 3 2 2 4 2 3 2 2" xfId="43049"/>
    <cellStyle name="Normálna 5 3 2 2 4 2 3 3" xfId="19294"/>
    <cellStyle name="Normálna 5 3 2 2 4 2 3 3 2" xfId="43050"/>
    <cellStyle name="Normálna 5 3 2 2 4 2 3 4" xfId="43048"/>
    <cellStyle name="Normálna 5 3 2 2 4 2 4" xfId="19295"/>
    <cellStyle name="Normálna 5 3 2 2 4 2 4 2" xfId="43051"/>
    <cellStyle name="Normálna 5 3 2 2 4 2 5" xfId="19296"/>
    <cellStyle name="Normálna 5 3 2 2 4 2 5 2" xfId="43052"/>
    <cellStyle name="Normálna 5 3 2 2 4 2 6" xfId="43041"/>
    <cellStyle name="Normálna 5 3 2 2 4 3" xfId="19297"/>
    <cellStyle name="Normálna 5 3 2 2 4 3 2" xfId="19298"/>
    <cellStyle name="Normálna 5 3 2 2 4 3 2 2" xfId="19299"/>
    <cellStyle name="Normálna 5 3 2 2 4 3 2 2 2" xfId="43055"/>
    <cellStyle name="Normálna 5 3 2 2 4 3 2 3" xfId="19300"/>
    <cellStyle name="Normálna 5 3 2 2 4 3 2 3 2" xfId="43056"/>
    <cellStyle name="Normálna 5 3 2 2 4 3 2 4" xfId="43054"/>
    <cellStyle name="Normálna 5 3 2 2 4 3 3" xfId="19301"/>
    <cellStyle name="Normálna 5 3 2 2 4 3 3 2" xfId="43057"/>
    <cellStyle name="Normálna 5 3 2 2 4 3 4" xfId="19302"/>
    <cellStyle name="Normálna 5 3 2 2 4 3 4 2" xfId="43058"/>
    <cellStyle name="Normálna 5 3 2 2 4 3 5" xfId="43053"/>
    <cellStyle name="Normálna 5 3 2 2 4 4" xfId="19303"/>
    <cellStyle name="Normálna 5 3 2 2 4 4 2" xfId="19304"/>
    <cellStyle name="Normálna 5 3 2 2 4 4 2 2" xfId="19305"/>
    <cellStyle name="Normálna 5 3 2 2 4 4 2 2 2" xfId="43061"/>
    <cellStyle name="Normálna 5 3 2 2 4 4 2 3" xfId="19306"/>
    <cellStyle name="Normálna 5 3 2 2 4 4 2 3 2" xfId="43062"/>
    <cellStyle name="Normálna 5 3 2 2 4 4 2 4" xfId="43060"/>
    <cellStyle name="Normálna 5 3 2 2 4 4 3" xfId="19307"/>
    <cellStyle name="Normálna 5 3 2 2 4 4 3 2" xfId="43063"/>
    <cellStyle name="Normálna 5 3 2 2 4 4 4" xfId="19308"/>
    <cellStyle name="Normálna 5 3 2 2 4 4 4 2" xfId="43064"/>
    <cellStyle name="Normálna 5 3 2 2 4 4 5" xfId="43059"/>
    <cellStyle name="Normálna 5 3 2 2 4 5" xfId="19309"/>
    <cellStyle name="Normálna 5 3 2 2 4 5 2" xfId="19310"/>
    <cellStyle name="Normálna 5 3 2 2 4 5 2 2" xfId="43066"/>
    <cellStyle name="Normálna 5 3 2 2 4 5 3" xfId="19311"/>
    <cellStyle name="Normálna 5 3 2 2 4 5 3 2" xfId="43067"/>
    <cellStyle name="Normálna 5 3 2 2 4 5 4" xfId="43065"/>
    <cellStyle name="Normálna 5 3 2 2 4 6" xfId="19312"/>
    <cellStyle name="Normálna 5 3 2 2 4 6 2" xfId="43068"/>
    <cellStyle name="Normálna 5 3 2 2 4 7" xfId="19313"/>
    <cellStyle name="Normálna 5 3 2 2 4 7 2" xfId="43069"/>
    <cellStyle name="Normálna 5 3 2 2 4 8" xfId="43040"/>
    <cellStyle name="Normálna 5 3 2 2 5" xfId="19314"/>
    <cellStyle name="Normálna 5 3 2 2 5 2" xfId="19315"/>
    <cellStyle name="Normálna 5 3 2 2 5 2 2" xfId="19316"/>
    <cellStyle name="Normálna 5 3 2 2 5 2 2 2" xfId="19317"/>
    <cellStyle name="Normálna 5 3 2 2 5 2 2 2 2" xfId="43073"/>
    <cellStyle name="Normálna 5 3 2 2 5 2 2 3" xfId="19318"/>
    <cellStyle name="Normálna 5 3 2 2 5 2 2 3 2" xfId="43074"/>
    <cellStyle name="Normálna 5 3 2 2 5 2 2 4" xfId="43072"/>
    <cellStyle name="Normálna 5 3 2 2 5 2 3" xfId="19319"/>
    <cellStyle name="Normálna 5 3 2 2 5 2 3 2" xfId="43075"/>
    <cellStyle name="Normálna 5 3 2 2 5 2 4" xfId="19320"/>
    <cellStyle name="Normálna 5 3 2 2 5 2 4 2" xfId="43076"/>
    <cellStyle name="Normálna 5 3 2 2 5 2 5" xfId="43071"/>
    <cellStyle name="Normálna 5 3 2 2 5 3" xfId="19321"/>
    <cellStyle name="Normálna 5 3 2 2 5 3 2" xfId="19322"/>
    <cellStyle name="Normálna 5 3 2 2 5 3 2 2" xfId="43078"/>
    <cellStyle name="Normálna 5 3 2 2 5 3 3" xfId="19323"/>
    <cellStyle name="Normálna 5 3 2 2 5 3 3 2" xfId="43079"/>
    <cellStyle name="Normálna 5 3 2 2 5 3 4" xfId="43077"/>
    <cellStyle name="Normálna 5 3 2 2 5 4" xfId="19324"/>
    <cellStyle name="Normálna 5 3 2 2 5 4 2" xfId="43080"/>
    <cellStyle name="Normálna 5 3 2 2 5 5" xfId="19325"/>
    <cellStyle name="Normálna 5 3 2 2 5 5 2" xfId="43081"/>
    <cellStyle name="Normálna 5 3 2 2 5 6" xfId="43070"/>
    <cellStyle name="Normálna 5 3 2 2 6" xfId="19326"/>
    <cellStyle name="Normálna 5 3 2 2 6 2" xfId="19327"/>
    <cellStyle name="Normálna 5 3 2 2 6 2 2" xfId="19328"/>
    <cellStyle name="Normálna 5 3 2 2 6 2 2 2" xfId="43084"/>
    <cellStyle name="Normálna 5 3 2 2 6 2 3" xfId="19329"/>
    <cellStyle name="Normálna 5 3 2 2 6 2 3 2" xfId="43085"/>
    <cellStyle name="Normálna 5 3 2 2 6 2 4" xfId="43083"/>
    <cellStyle name="Normálna 5 3 2 2 6 3" xfId="19330"/>
    <cellStyle name="Normálna 5 3 2 2 6 3 2" xfId="43086"/>
    <cellStyle name="Normálna 5 3 2 2 6 4" xfId="19331"/>
    <cellStyle name="Normálna 5 3 2 2 6 4 2" xfId="43087"/>
    <cellStyle name="Normálna 5 3 2 2 6 5" xfId="43082"/>
    <cellStyle name="Normálna 5 3 2 2 7" xfId="19332"/>
    <cellStyle name="Normálna 5 3 2 2 7 2" xfId="19333"/>
    <cellStyle name="Normálna 5 3 2 2 7 2 2" xfId="19334"/>
    <cellStyle name="Normálna 5 3 2 2 7 2 2 2" xfId="43090"/>
    <cellStyle name="Normálna 5 3 2 2 7 2 3" xfId="19335"/>
    <cellStyle name="Normálna 5 3 2 2 7 2 3 2" xfId="43091"/>
    <cellStyle name="Normálna 5 3 2 2 7 2 4" xfId="43089"/>
    <cellStyle name="Normálna 5 3 2 2 7 3" xfId="19336"/>
    <cellStyle name="Normálna 5 3 2 2 7 3 2" xfId="43092"/>
    <cellStyle name="Normálna 5 3 2 2 7 4" xfId="19337"/>
    <cellStyle name="Normálna 5 3 2 2 7 4 2" xfId="43093"/>
    <cellStyle name="Normálna 5 3 2 2 7 5" xfId="43088"/>
    <cellStyle name="Normálna 5 3 2 2 8" xfId="19338"/>
    <cellStyle name="Normálna 5 3 2 2 8 2" xfId="19339"/>
    <cellStyle name="Normálna 5 3 2 2 8 2 2" xfId="43095"/>
    <cellStyle name="Normálna 5 3 2 2 8 3" xfId="19340"/>
    <cellStyle name="Normálna 5 3 2 2 8 3 2" xfId="43096"/>
    <cellStyle name="Normálna 5 3 2 2 8 4" xfId="43094"/>
    <cellStyle name="Normálna 5 3 2 2 9" xfId="19341"/>
    <cellStyle name="Normálna 5 3 2 2 9 2" xfId="43097"/>
    <cellStyle name="Normálna 5 3 2 3" xfId="19342"/>
    <cellStyle name="Normálna 5 3 2 3 10" xfId="43098"/>
    <cellStyle name="Normálna 5 3 2 3 2" xfId="19343"/>
    <cellStyle name="Normálna 5 3 2 3 2 2" xfId="19344"/>
    <cellStyle name="Normálna 5 3 2 3 2 2 2" xfId="19345"/>
    <cellStyle name="Normálna 5 3 2 3 2 2 2 2" xfId="19346"/>
    <cellStyle name="Normálna 5 3 2 3 2 2 2 2 2" xfId="19347"/>
    <cellStyle name="Normálna 5 3 2 3 2 2 2 2 2 2" xfId="19348"/>
    <cellStyle name="Normálna 5 3 2 3 2 2 2 2 2 2 2" xfId="43104"/>
    <cellStyle name="Normálna 5 3 2 3 2 2 2 2 2 3" xfId="19349"/>
    <cellStyle name="Normálna 5 3 2 3 2 2 2 2 2 3 2" xfId="43105"/>
    <cellStyle name="Normálna 5 3 2 3 2 2 2 2 2 4" xfId="43103"/>
    <cellStyle name="Normálna 5 3 2 3 2 2 2 2 3" xfId="19350"/>
    <cellStyle name="Normálna 5 3 2 3 2 2 2 2 3 2" xfId="43106"/>
    <cellStyle name="Normálna 5 3 2 3 2 2 2 2 4" xfId="19351"/>
    <cellStyle name="Normálna 5 3 2 3 2 2 2 2 4 2" xfId="43107"/>
    <cellStyle name="Normálna 5 3 2 3 2 2 2 2 5" xfId="43102"/>
    <cellStyle name="Normálna 5 3 2 3 2 2 2 3" xfId="19352"/>
    <cellStyle name="Normálna 5 3 2 3 2 2 2 3 2" xfId="19353"/>
    <cellStyle name="Normálna 5 3 2 3 2 2 2 3 2 2" xfId="43109"/>
    <cellStyle name="Normálna 5 3 2 3 2 2 2 3 3" xfId="19354"/>
    <cellStyle name="Normálna 5 3 2 3 2 2 2 3 3 2" xfId="43110"/>
    <cellStyle name="Normálna 5 3 2 3 2 2 2 3 4" xfId="43108"/>
    <cellStyle name="Normálna 5 3 2 3 2 2 2 4" xfId="19355"/>
    <cellStyle name="Normálna 5 3 2 3 2 2 2 4 2" xfId="43111"/>
    <cellStyle name="Normálna 5 3 2 3 2 2 2 5" xfId="19356"/>
    <cellStyle name="Normálna 5 3 2 3 2 2 2 5 2" xfId="43112"/>
    <cellStyle name="Normálna 5 3 2 3 2 2 2 6" xfId="43101"/>
    <cellStyle name="Normálna 5 3 2 3 2 2 3" xfId="19357"/>
    <cellStyle name="Normálna 5 3 2 3 2 2 3 2" xfId="19358"/>
    <cellStyle name="Normálna 5 3 2 3 2 2 3 2 2" xfId="19359"/>
    <cellStyle name="Normálna 5 3 2 3 2 2 3 2 2 2" xfId="43115"/>
    <cellStyle name="Normálna 5 3 2 3 2 2 3 2 3" xfId="19360"/>
    <cellStyle name="Normálna 5 3 2 3 2 2 3 2 3 2" xfId="43116"/>
    <cellStyle name="Normálna 5 3 2 3 2 2 3 2 4" xfId="43114"/>
    <cellStyle name="Normálna 5 3 2 3 2 2 3 3" xfId="19361"/>
    <cellStyle name="Normálna 5 3 2 3 2 2 3 3 2" xfId="43117"/>
    <cellStyle name="Normálna 5 3 2 3 2 2 3 4" xfId="19362"/>
    <cellStyle name="Normálna 5 3 2 3 2 2 3 4 2" xfId="43118"/>
    <cellStyle name="Normálna 5 3 2 3 2 2 3 5" xfId="43113"/>
    <cellStyle name="Normálna 5 3 2 3 2 2 4" xfId="19363"/>
    <cellStyle name="Normálna 5 3 2 3 2 2 4 2" xfId="19364"/>
    <cellStyle name="Normálna 5 3 2 3 2 2 4 2 2" xfId="19365"/>
    <cellStyle name="Normálna 5 3 2 3 2 2 4 2 2 2" xfId="43121"/>
    <cellStyle name="Normálna 5 3 2 3 2 2 4 2 3" xfId="19366"/>
    <cellStyle name="Normálna 5 3 2 3 2 2 4 2 3 2" xfId="43122"/>
    <cellStyle name="Normálna 5 3 2 3 2 2 4 2 4" xfId="43120"/>
    <cellStyle name="Normálna 5 3 2 3 2 2 4 3" xfId="19367"/>
    <cellStyle name="Normálna 5 3 2 3 2 2 4 3 2" xfId="43123"/>
    <cellStyle name="Normálna 5 3 2 3 2 2 4 4" xfId="19368"/>
    <cellStyle name="Normálna 5 3 2 3 2 2 4 4 2" xfId="43124"/>
    <cellStyle name="Normálna 5 3 2 3 2 2 4 5" xfId="43119"/>
    <cellStyle name="Normálna 5 3 2 3 2 2 5" xfId="19369"/>
    <cellStyle name="Normálna 5 3 2 3 2 2 5 2" xfId="19370"/>
    <cellStyle name="Normálna 5 3 2 3 2 2 5 2 2" xfId="43126"/>
    <cellStyle name="Normálna 5 3 2 3 2 2 5 3" xfId="19371"/>
    <cellStyle name="Normálna 5 3 2 3 2 2 5 3 2" xfId="43127"/>
    <cellStyle name="Normálna 5 3 2 3 2 2 5 4" xfId="43125"/>
    <cellStyle name="Normálna 5 3 2 3 2 2 6" xfId="19372"/>
    <cellStyle name="Normálna 5 3 2 3 2 2 6 2" xfId="43128"/>
    <cellStyle name="Normálna 5 3 2 3 2 2 7" xfId="19373"/>
    <cellStyle name="Normálna 5 3 2 3 2 2 7 2" xfId="43129"/>
    <cellStyle name="Normálna 5 3 2 3 2 2 8" xfId="43100"/>
    <cellStyle name="Normálna 5 3 2 3 2 3" xfId="19374"/>
    <cellStyle name="Normálna 5 3 2 3 2 3 2" xfId="19375"/>
    <cellStyle name="Normálna 5 3 2 3 2 3 2 2" xfId="19376"/>
    <cellStyle name="Normálna 5 3 2 3 2 3 2 2 2" xfId="19377"/>
    <cellStyle name="Normálna 5 3 2 3 2 3 2 2 2 2" xfId="43133"/>
    <cellStyle name="Normálna 5 3 2 3 2 3 2 2 3" xfId="19378"/>
    <cellStyle name="Normálna 5 3 2 3 2 3 2 2 3 2" xfId="43134"/>
    <cellStyle name="Normálna 5 3 2 3 2 3 2 2 4" xfId="43132"/>
    <cellStyle name="Normálna 5 3 2 3 2 3 2 3" xfId="19379"/>
    <cellStyle name="Normálna 5 3 2 3 2 3 2 3 2" xfId="43135"/>
    <cellStyle name="Normálna 5 3 2 3 2 3 2 4" xfId="19380"/>
    <cellStyle name="Normálna 5 3 2 3 2 3 2 4 2" xfId="43136"/>
    <cellStyle name="Normálna 5 3 2 3 2 3 2 5" xfId="43131"/>
    <cellStyle name="Normálna 5 3 2 3 2 3 3" xfId="19381"/>
    <cellStyle name="Normálna 5 3 2 3 2 3 3 2" xfId="19382"/>
    <cellStyle name="Normálna 5 3 2 3 2 3 3 2 2" xfId="43138"/>
    <cellStyle name="Normálna 5 3 2 3 2 3 3 3" xfId="19383"/>
    <cellStyle name="Normálna 5 3 2 3 2 3 3 3 2" xfId="43139"/>
    <cellStyle name="Normálna 5 3 2 3 2 3 3 4" xfId="43137"/>
    <cellStyle name="Normálna 5 3 2 3 2 3 4" xfId="19384"/>
    <cellStyle name="Normálna 5 3 2 3 2 3 4 2" xfId="43140"/>
    <cellStyle name="Normálna 5 3 2 3 2 3 5" xfId="19385"/>
    <cellStyle name="Normálna 5 3 2 3 2 3 5 2" xfId="43141"/>
    <cellStyle name="Normálna 5 3 2 3 2 3 6" xfId="43130"/>
    <cellStyle name="Normálna 5 3 2 3 2 4" xfId="19386"/>
    <cellStyle name="Normálna 5 3 2 3 2 4 2" xfId="19387"/>
    <cellStyle name="Normálna 5 3 2 3 2 4 2 2" xfId="19388"/>
    <cellStyle name="Normálna 5 3 2 3 2 4 2 2 2" xfId="43144"/>
    <cellStyle name="Normálna 5 3 2 3 2 4 2 3" xfId="19389"/>
    <cellStyle name="Normálna 5 3 2 3 2 4 2 3 2" xfId="43145"/>
    <cellStyle name="Normálna 5 3 2 3 2 4 2 4" xfId="43143"/>
    <cellStyle name="Normálna 5 3 2 3 2 4 3" xfId="19390"/>
    <cellStyle name="Normálna 5 3 2 3 2 4 3 2" xfId="43146"/>
    <cellStyle name="Normálna 5 3 2 3 2 4 4" xfId="19391"/>
    <cellStyle name="Normálna 5 3 2 3 2 4 4 2" xfId="43147"/>
    <cellStyle name="Normálna 5 3 2 3 2 4 5" xfId="43142"/>
    <cellStyle name="Normálna 5 3 2 3 2 5" xfId="19392"/>
    <cellStyle name="Normálna 5 3 2 3 2 5 2" xfId="19393"/>
    <cellStyle name="Normálna 5 3 2 3 2 5 2 2" xfId="19394"/>
    <cellStyle name="Normálna 5 3 2 3 2 5 2 2 2" xfId="43150"/>
    <cellStyle name="Normálna 5 3 2 3 2 5 2 3" xfId="19395"/>
    <cellStyle name="Normálna 5 3 2 3 2 5 2 3 2" xfId="43151"/>
    <cellStyle name="Normálna 5 3 2 3 2 5 2 4" xfId="43149"/>
    <cellStyle name="Normálna 5 3 2 3 2 5 3" xfId="19396"/>
    <cellStyle name="Normálna 5 3 2 3 2 5 3 2" xfId="43152"/>
    <cellStyle name="Normálna 5 3 2 3 2 5 4" xfId="19397"/>
    <cellStyle name="Normálna 5 3 2 3 2 5 4 2" xfId="43153"/>
    <cellStyle name="Normálna 5 3 2 3 2 5 5" xfId="43148"/>
    <cellStyle name="Normálna 5 3 2 3 2 6" xfId="19398"/>
    <cellStyle name="Normálna 5 3 2 3 2 6 2" xfId="19399"/>
    <cellStyle name="Normálna 5 3 2 3 2 6 2 2" xfId="43155"/>
    <cellStyle name="Normálna 5 3 2 3 2 6 3" xfId="19400"/>
    <cellStyle name="Normálna 5 3 2 3 2 6 3 2" xfId="43156"/>
    <cellStyle name="Normálna 5 3 2 3 2 6 4" xfId="43154"/>
    <cellStyle name="Normálna 5 3 2 3 2 7" xfId="19401"/>
    <cellStyle name="Normálna 5 3 2 3 2 7 2" xfId="43157"/>
    <cellStyle name="Normálna 5 3 2 3 2 8" xfId="19402"/>
    <cellStyle name="Normálna 5 3 2 3 2 8 2" xfId="43158"/>
    <cellStyle name="Normálna 5 3 2 3 2 9" xfId="43099"/>
    <cellStyle name="Normálna 5 3 2 3 3" xfId="19403"/>
    <cellStyle name="Normálna 5 3 2 3 3 2" xfId="19404"/>
    <cellStyle name="Normálna 5 3 2 3 3 2 2" xfId="19405"/>
    <cellStyle name="Normálna 5 3 2 3 3 2 2 2" xfId="19406"/>
    <cellStyle name="Normálna 5 3 2 3 3 2 2 2 2" xfId="19407"/>
    <cellStyle name="Normálna 5 3 2 3 3 2 2 2 2 2" xfId="43163"/>
    <cellStyle name="Normálna 5 3 2 3 3 2 2 2 3" xfId="19408"/>
    <cellStyle name="Normálna 5 3 2 3 3 2 2 2 3 2" xfId="43164"/>
    <cellStyle name="Normálna 5 3 2 3 3 2 2 2 4" xfId="43162"/>
    <cellStyle name="Normálna 5 3 2 3 3 2 2 3" xfId="19409"/>
    <cellStyle name="Normálna 5 3 2 3 3 2 2 3 2" xfId="43165"/>
    <cellStyle name="Normálna 5 3 2 3 3 2 2 4" xfId="19410"/>
    <cellStyle name="Normálna 5 3 2 3 3 2 2 4 2" xfId="43166"/>
    <cellStyle name="Normálna 5 3 2 3 3 2 2 5" xfId="43161"/>
    <cellStyle name="Normálna 5 3 2 3 3 2 3" xfId="19411"/>
    <cellStyle name="Normálna 5 3 2 3 3 2 3 2" xfId="19412"/>
    <cellStyle name="Normálna 5 3 2 3 3 2 3 2 2" xfId="43168"/>
    <cellStyle name="Normálna 5 3 2 3 3 2 3 3" xfId="19413"/>
    <cellStyle name="Normálna 5 3 2 3 3 2 3 3 2" xfId="43169"/>
    <cellStyle name="Normálna 5 3 2 3 3 2 3 4" xfId="43167"/>
    <cellStyle name="Normálna 5 3 2 3 3 2 4" xfId="19414"/>
    <cellStyle name="Normálna 5 3 2 3 3 2 4 2" xfId="43170"/>
    <cellStyle name="Normálna 5 3 2 3 3 2 5" xfId="19415"/>
    <cellStyle name="Normálna 5 3 2 3 3 2 5 2" xfId="43171"/>
    <cellStyle name="Normálna 5 3 2 3 3 2 6" xfId="43160"/>
    <cellStyle name="Normálna 5 3 2 3 3 3" xfId="19416"/>
    <cellStyle name="Normálna 5 3 2 3 3 3 2" xfId="19417"/>
    <cellStyle name="Normálna 5 3 2 3 3 3 2 2" xfId="19418"/>
    <cellStyle name="Normálna 5 3 2 3 3 3 2 2 2" xfId="43174"/>
    <cellStyle name="Normálna 5 3 2 3 3 3 2 3" xfId="19419"/>
    <cellStyle name="Normálna 5 3 2 3 3 3 2 3 2" xfId="43175"/>
    <cellStyle name="Normálna 5 3 2 3 3 3 2 4" xfId="43173"/>
    <cellStyle name="Normálna 5 3 2 3 3 3 3" xfId="19420"/>
    <cellStyle name="Normálna 5 3 2 3 3 3 3 2" xfId="43176"/>
    <cellStyle name="Normálna 5 3 2 3 3 3 4" xfId="19421"/>
    <cellStyle name="Normálna 5 3 2 3 3 3 4 2" xfId="43177"/>
    <cellStyle name="Normálna 5 3 2 3 3 3 5" xfId="43172"/>
    <cellStyle name="Normálna 5 3 2 3 3 4" xfId="19422"/>
    <cellStyle name="Normálna 5 3 2 3 3 4 2" xfId="19423"/>
    <cellStyle name="Normálna 5 3 2 3 3 4 2 2" xfId="19424"/>
    <cellStyle name="Normálna 5 3 2 3 3 4 2 2 2" xfId="43180"/>
    <cellStyle name="Normálna 5 3 2 3 3 4 2 3" xfId="19425"/>
    <cellStyle name="Normálna 5 3 2 3 3 4 2 3 2" xfId="43181"/>
    <cellStyle name="Normálna 5 3 2 3 3 4 2 4" xfId="43179"/>
    <cellStyle name="Normálna 5 3 2 3 3 4 3" xfId="19426"/>
    <cellStyle name="Normálna 5 3 2 3 3 4 3 2" xfId="43182"/>
    <cellStyle name="Normálna 5 3 2 3 3 4 4" xfId="19427"/>
    <cellStyle name="Normálna 5 3 2 3 3 4 4 2" xfId="43183"/>
    <cellStyle name="Normálna 5 3 2 3 3 4 5" xfId="43178"/>
    <cellStyle name="Normálna 5 3 2 3 3 5" xfId="19428"/>
    <cellStyle name="Normálna 5 3 2 3 3 5 2" xfId="19429"/>
    <cellStyle name="Normálna 5 3 2 3 3 5 2 2" xfId="43185"/>
    <cellStyle name="Normálna 5 3 2 3 3 5 3" xfId="19430"/>
    <cellStyle name="Normálna 5 3 2 3 3 5 3 2" xfId="43186"/>
    <cellStyle name="Normálna 5 3 2 3 3 5 4" xfId="43184"/>
    <cellStyle name="Normálna 5 3 2 3 3 6" xfId="19431"/>
    <cellStyle name="Normálna 5 3 2 3 3 6 2" xfId="43187"/>
    <cellStyle name="Normálna 5 3 2 3 3 7" xfId="19432"/>
    <cellStyle name="Normálna 5 3 2 3 3 7 2" xfId="43188"/>
    <cellStyle name="Normálna 5 3 2 3 3 8" xfId="43159"/>
    <cellStyle name="Normálna 5 3 2 3 4" xfId="19433"/>
    <cellStyle name="Normálna 5 3 2 3 4 2" xfId="19434"/>
    <cellStyle name="Normálna 5 3 2 3 4 2 2" xfId="19435"/>
    <cellStyle name="Normálna 5 3 2 3 4 2 2 2" xfId="19436"/>
    <cellStyle name="Normálna 5 3 2 3 4 2 2 2 2" xfId="43192"/>
    <cellStyle name="Normálna 5 3 2 3 4 2 2 3" xfId="19437"/>
    <cellStyle name="Normálna 5 3 2 3 4 2 2 3 2" xfId="43193"/>
    <cellStyle name="Normálna 5 3 2 3 4 2 2 4" xfId="43191"/>
    <cellStyle name="Normálna 5 3 2 3 4 2 3" xfId="19438"/>
    <cellStyle name="Normálna 5 3 2 3 4 2 3 2" xfId="43194"/>
    <cellStyle name="Normálna 5 3 2 3 4 2 4" xfId="19439"/>
    <cellStyle name="Normálna 5 3 2 3 4 2 4 2" xfId="43195"/>
    <cellStyle name="Normálna 5 3 2 3 4 2 5" xfId="43190"/>
    <cellStyle name="Normálna 5 3 2 3 4 3" xfId="19440"/>
    <cellStyle name="Normálna 5 3 2 3 4 3 2" xfId="19441"/>
    <cellStyle name="Normálna 5 3 2 3 4 3 2 2" xfId="43197"/>
    <cellStyle name="Normálna 5 3 2 3 4 3 3" xfId="19442"/>
    <cellStyle name="Normálna 5 3 2 3 4 3 3 2" xfId="43198"/>
    <cellStyle name="Normálna 5 3 2 3 4 3 4" xfId="43196"/>
    <cellStyle name="Normálna 5 3 2 3 4 4" xfId="19443"/>
    <cellStyle name="Normálna 5 3 2 3 4 4 2" xfId="43199"/>
    <cellStyle name="Normálna 5 3 2 3 4 5" xfId="19444"/>
    <cellStyle name="Normálna 5 3 2 3 4 5 2" xfId="43200"/>
    <cellStyle name="Normálna 5 3 2 3 4 6" xfId="43189"/>
    <cellStyle name="Normálna 5 3 2 3 5" xfId="19445"/>
    <cellStyle name="Normálna 5 3 2 3 5 2" xfId="19446"/>
    <cellStyle name="Normálna 5 3 2 3 5 2 2" xfId="19447"/>
    <cellStyle name="Normálna 5 3 2 3 5 2 2 2" xfId="43203"/>
    <cellStyle name="Normálna 5 3 2 3 5 2 3" xfId="19448"/>
    <cellStyle name="Normálna 5 3 2 3 5 2 3 2" xfId="43204"/>
    <cellStyle name="Normálna 5 3 2 3 5 2 4" xfId="43202"/>
    <cellStyle name="Normálna 5 3 2 3 5 3" xfId="19449"/>
    <cellStyle name="Normálna 5 3 2 3 5 3 2" xfId="43205"/>
    <cellStyle name="Normálna 5 3 2 3 5 4" xfId="19450"/>
    <cellStyle name="Normálna 5 3 2 3 5 4 2" xfId="43206"/>
    <cellStyle name="Normálna 5 3 2 3 5 5" xfId="43201"/>
    <cellStyle name="Normálna 5 3 2 3 6" xfId="19451"/>
    <cellStyle name="Normálna 5 3 2 3 6 2" xfId="19452"/>
    <cellStyle name="Normálna 5 3 2 3 6 2 2" xfId="19453"/>
    <cellStyle name="Normálna 5 3 2 3 6 2 2 2" xfId="43209"/>
    <cellStyle name="Normálna 5 3 2 3 6 2 3" xfId="19454"/>
    <cellStyle name="Normálna 5 3 2 3 6 2 3 2" xfId="43210"/>
    <cellStyle name="Normálna 5 3 2 3 6 2 4" xfId="43208"/>
    <cellStyle name="Normálna 5 3 2 3 6 3" xfId="19455"/>
    <cellStyle name="Normálna 5 3 2 3 6 3 2" xfId="43211"/>
    <cellStyle name="Normálna 5 3 2 3 6 4" xfId="19456"/>
    <cellStyle name="Normálna 5 3 2 3 6 4 2" xfId="43212"/>
    <cellStyle name="Normálna 5 3 2 3 6 5" xfId="43207"/>
    <cellStyle name="Normálna 5 3 2 3 7" xfId="19457"/>
    <cellStyle name="Normálna 5 3 2 3 7 2" xfId="19458"/>
    <cellStyle name="Normálna 5 3 2 3 7 2 2" xfId="43214"/>
    <cellStyle name="Normálna 5 3 2 3 7 3" xfId="19459"/>
    <cellStyle name="Normálna 5 3 2 3 7 3 2" xfId="43215"/>
    <cellStyle name="Normálna 5 3 2 3 7 4" xfId="43213"/>
    <cellStyle name="Normálna 5 3 2 3 8" xfId="19460"/>
    <cellStyle name="Normálna 5 3 2 3 8 2" xfId="43216"/>
    <cellStyle name="Normálna 5 3 2 3 9" xfId="19461"/>
    <cellStyle name="Normálna 5 3 2 3 9 2" xfId="43217"/>
    <cellStyle name="Normálna 5 3 2 4" xfId="19462"/>
    <cellStyle name="Normálna 5 3 2 4 2" xfId="19463"/>
    <cellStyle name="Normálna 5 3 2 4 2 2" xfId="19464"/>
    <cellStyle name="Normálna 5 3 2 4 2 2 2" xfId="19465"/>
    <cellStyle name="Normálna 5 3 2 4 2 2 2 2" xfId="19466"/>
    <cellStyle name="Normálna 5 3 2 4 2 2 2 2 2" xfId="19467"/>
    <cellStyle name="Normálna 5 3 2 4 2 2 2 2 2 2" xfId="43223"/>
    <cellStyle name="Normálna 5 3 2 4 2 2 2 2 3" xfId="19468"/>
    <cellStyle name="Normálna 5 3 2 4 2 2 2 2 3 2" xfId="43224"/>
    <cellStyle name="Normálna 5 3 2 4 2 2 2 2 4" xfId="43222"/>
    <cellStyle name="Normálna 5 3 2 4 2 2 2 3" xfId="19469"/>
    <cellStyle name="Normálna 5 3 2 4 2 2 2 3 2" xfId="43225"/>
    <cellStyle name="Normálna 5 3 2 4 2 2 2 4" xfId="19470"/>
    <cellStyle name="Normálna 5 3 2 4 2 2 2 4 2" xfId="43226"/>
    <cellStyle name="Normálna 5 3 2 4 2 2 2 5" xfId="43221"/>
    <cellStyle name="Normálna 5 3 2 4 2 2 3" xfId="19471"/>
    <cellStyle name="Normálna 5 3 2 4 2 2 3 2" xfId="19472"/>
    <cellStyle name="Normálna 5 3 2 4 2 2 3 2 2" xfId="43228"/>
    <cellStyle name="Normálna 5 3 2 4 2 2 3 3" xfId="19473"/>
    <cellStyle name="Normálna 5 3 2 4 2 2 3 3 2" xfId="43229"/>
    <cellStyle name="Normálna 5 3 2 4 2 2 3 4" xfId="43227"/>
    <cellStyle name="Normálna 5 3 2 4 2 2 4" xfId="19474"/>
    <cellStyle name="Normálna 5 3 2 4 2 2 4 2" xfId="43230"/>
    <cellStyle name="Normálna 5 3 2 4 2 2 5" xfId="19475"/>
    <cellStyle name="Normálna 5 3 2 4 2 2 5 2" xfId="43231"/>
    <cellStyle name="Normálna 5 3 2 4 2 2 6" xfId="43220"/>
    <cellStyle name="Normálna 5 3 2 4 2 3" xfId="19476"/>
    <cellStyle name="Normálna 5 3 2 4 2 3 2" xfId="19477"/>
    <cellStyle name="Normálna 5 3 2 4 2 3 2 2" xfId="19478"/>
    <cellStyle name="Normálna 5 3 2 4 2 3 2 2 2" xfId="43234"/>
    <cellStyle name="Normálna 5 3 2 4 2 3 2 3" xfId="19479"/>
    <cellStyle name="Normálna 5 3 2 4 2 3 2 3 2" xfId="43235"/>
    <cellStyle name="Normálna 5 3 2 4 2 3 2 4" xfId="43233"/>
    <cellStyle name="Normálna 5 3 2 4 2 3 3" xfId="19480"/>
    <cellStyle name="Normálna 5 3 2 4 2 3 3 2" xfId="43236"/>
    <cellStyle name="Normálna 5 3 2 4 2 3 4" xfId="19481"/>
    <cellStyle name="Normálna 5 3 2 4 2 3 4 2" xfId="43237"/>
    <cellStyle name="Normálna 5 3 2 4 2 3 5" xfId="43232"/>
    <cellStyle name="Normálna 5 3 2 4 2 4" xfId="19482"/>
    <cellStyle name="Normálna 5 3 2 4 2 4 2" xfId="19483"/>
    <cellStyle name="Normálna 5 3 2 4 2 4 2 2" xfId="19484"/>
    <cellStyle name="Normálna 5 3 2 4 2 4 2 2 2" xfId="43240"/>
    <cellStyle name="Normálna 5 3 2 4 2 4 2 3" xfId="19485"/>
    <cellStyle name="Normálna 5 3 2 4 2 4 2 3 2" xfId="43241"/>
    <cellStyle name="Normálna 5 3 2 4 2 4 2 4" xfId="43239"/>
    <cellStyle name="Normálna 5 3 2 4 2 4 3" xfId="19486"/>
    <cellStyle name="Normálna 5 3 2 4 2 4 3 2" xfId="43242"/>
    <cellStyle name="Normálna 5 3 2 4 2 4 4" xfId="19487"/>
    <cellStyle name="Normálna 5 3 2 4 2 4 4 2" xfId="43243"/>
    <cellStyle name="Normálna 5 3 2 4 2 4 5" xfId="43238"/>
    <cellStyle name="Normálna 5 3 2 4 2 5" xfId="19488"/>
    <cellStyle name="Normálna 5 3 2 4 2 5 2" xfId="19489"/>
    <cellStyle name="Normálna 5 3 2 4 2 5 2 2" xfId="43245"/>
    <cellStyle name="Normálna 5 3 2 4 2 5 3" xfId="19490"/>
    <cellStyle name="Normálna 5 3 2 4 2 5 3 2" xfId="43246"/>
    <cellStyle name="Normálna 5 3 2 4 2 5 4" xfId="43244"/>
    <cellStyle name="Normálna 5 3 2 4 2 6" xfId="19491"/>
    <cellStyle name="Normálna 5 3 2 4 2 6 2" xfId="43247"/>
    <cellStyle name="Normálna 5 3 2 4 2 7" xfId="19492"/>
    <cellStyle name="Normálna 5 3 2 4 2 7 2" xfId="43248"/>
    <cellStyle name="Normálna 5 3 2 4 2 8" xfId="43219"/>
    <cellStyle name="Normálna 5 3 2 4 3" xfId="19493"/>
    <cellStyle name="Normálna 5 3 2 4 3 2" xfId="19494"/>
    <cellStyle name="Normálna 5 3 2 4 3 2 2" xfId="19495"/>
    <cellStyle name="Normálna 5 3 2 4 3 2 2 2" xfId="19496"/>
    <cellStyle name="Normálna 5 3 2 4 3 2 2 2 2" xfId="43252"/>
    <cellStyle name="Normálna 5 3 2 4 3 2 2 3" xfId="19497"/>
    <cellStyle name="Normálna 5 3 2 4 3 2 2 3 2" xfId="43253"/>
    <cellStyle name="Normálna 5 3 2 4 3 2 2 4" xfId="43251"/>
    <cellStyle name="Normálna 5 3 2 4 3 2 3" xfId="19498"/>
    <cellStyle name="Normálna 5 3 2 4 3 2 3 2" xfId="43254"/>
    <cellStyle name="Normálna 5 3 2 4 3 2 4" xfId="19499"/>
    <cellStyle name="Normálna 5 3 2 4 3 2 4 2" xfId="43255"/>
    <cellStyle name="Normálna 5 3 2 4 3 2 5" xfId="43250"/>
    <cellStyle name="Normálna 5 3 2 4 3 3" xfId="19500"/>
    <cellStyle name="Normálna 5 3 2 4 3 3 2" xfId="19501"/>
    <cellStyle name="Normálna 5 3 2 4 3 3 2 2" xfId="43257"/>
    <cellStyle name="Normálna 5 3 2 4 3 3 3" xfId="19502"/>
    <cellStyle name="Normálna 5 3 2 4 3 3 3 2" xfId="43258"/>
    <cellStyle name="Normálna 5 3 2 4 3 3 4" xfId="43256"/>
    <cellStyle name="Normálna 5 3 2 4 3 4" xfId="19503"/>
    <cellStyle name="Normálna 5 3 2 4 3 4 2" xfId="43259"/>
    <cellStyle name="Normálna 5 3 2 4 3 5" xfId="19504"/>
    <cellStyle name="Normálna 5 3 2 4 3 5 2" xfId="43260"/>
    <cellStyle name="Normálna 5 3 2 4 3 6" xfId="43249"/>
    <cellStyle name="Normálna 5 3 2 4 4" xfId="19505"/>
    <cellStyle name="Normálna 5 3 2 4 4 2" xfId="19506"/>
    <cellStyle name="Normálna 5 3 2 4 4 2 2" xfId="19507"/>
    <cellStyle name="Normálna 5 3 2 4 4 2 2 2" xfId="43263"/>
    <cellStyle name="Normálna 5 3 2 4 4 2 3" xfId="19508"/>
    <cellStyle name="Normálna 5 3 2 4 4 2 3 2" xfId="43264"/>
    <cellStyle name="Normálna 5 3 2 4 4 2 4" xfId="43262"/>
    <cellStyle name="Normálna 5 3 2 4 4 3" xfId="19509"/>
    <cellStyle name="Normálna 5 3 2 4 4 3 2" xfId="43265"/>
    <cellStyle name="Normálna 5 3 2 4 4 4" xfId="19510"/>
    <cellStyle name="Normálna 5 3 2 4 4 4 2" xfId="43266"/>
    <cellStyle name="Normálna 5 3 2 4 4 5" xfId="43261"/>
    <cellStyle name="Normálna 5 3 2 4 5" xfId="19511"/>
    <cellStyle name="Normálna 5 3 2 4 5 2" xfId="19512"/>
    <cellStyle name="Normálna 5 3 2 4 5 2 2" xfId="19513"/>
    <cellStyle name="Normálna 5 3 2 4 5 2 2 2" xfId="43269"/>
    <cellStyle name="Normálna 5 3 2 4 5 2 3" xfId="19514"/>
    <cellStyle name="Normálna 5 3 2 4 5 2 3 2" xfId="43270"/>
    <cellStyle name="Normálna 5 3 2 4 5 2 4" xfId="43268"/>
    <cellStyle name="Normálna 5 3 2 4 5 3" xfId="19515"/>
    <cellStyle name="Normálna 5 3 2 4 5 3 2" xfId="43271"/>
    <cellStyle name="Normálna 5 3 2 4 5 4" xfId="19516"/>
    <cellStyle name="Normálna 5 3 2 4 5 4 2" xfId="43272"/>
    <cellStyle name="Normálna 5 3 2 4 5 5" xfId="43267"/>
    <cellStyle name="Normálna 5 3 2 4 6" xfId="19517"/>
    <cellStyle name="Normálna 5 3 2 4 6 2" xfId="19518"/>
    <cellStyle name="Normálna 5 3 2 4 6 2 2" xfId="43274"/>
    <cellStyle name="Normálna 5 3 2 4 6 3" xfId="19519"/>
    <cellStyle name="Normálna 5 3 2 4 6 3 2" xfId="43275"/>
    <cellStyle name="Normálna 5 3 2 4 6 4" xfId="43273"/>
    <cellStyle name="Normálna 5 3 2 4 7" xfId="19520"/>
    <cellStyle name="Normálna 5 3 2 4 7 2" xfId="43276"/>
    <cellStyle name="Normálna 5 3 2 4 8" xfId="19521"/>
    <cellStyle name="Normálna 5 3 2 4 8 2" xfId="43277"/>
    <cellStyle name="Normálna 5 3 2 4 9" xfId="43218"/>
    <cellStyle name="Normálna 5 3 2 5" xfId="19522"/>
    <cellStyle name="Normálna 5 3 2 5 2" xfId="19523"/>
    <cellStyle name="Normálna 5 3 2 5 2 2" xfId="19524"/>
    <cellStyle name="Normálna 5 3 2 5 2 2 2" xfId="19525"/>
    <cellStyle name="Normálna 5 3 2 5 2 2 2 2" xfId="19526"/>
    <cellStyle name="Normálna 5 3 2 5 2 2 2 2 2" xfId="43282"/>
    <cellStyle name="Normálna 5 3 2 5 2 2 2 3" xfId="19527"/>
    <cellStyle name="Normálna 5 3 2 5 2 2 2 3 2" xfId="43283"/>
    <cellStyle name="Normálna 5 3 2 5 2 2 2 4" xfId="43281"/>
    <cellStyle name="Normálna 5 3 2 5 2 2 3" xfId="19528"/>
    <cellStyle name="Normálna 5 3 2 5 2 2 3 2" xfId="43284"/>
    <cellStyle name="Normálna 5 3 2 5 2 2 4" xfId="19529"/>
    <cellStyle name="Normálna 5 3 2 5 2 2 4 2" xfId="43285"/>
    <cellStyle name="Normálna 5 3 2 5 2 2 5" xfId="43280"/>
    <cellStyle name="Normálna 5 3 2 5 2 3" xfId="19530"/>
    <cellStyle name="Normálna 5 3 2 5 2 3 2" xfId="19531"/>
    <cellStyle name="Normálna 5 3 2 5 2 3 2 2" xfId="43287"/>
    <cellStyle name="Normálna 5 3 2 5 2 3 3" xfId="19532"/>
    <cellStyle name="Normálna 5 3 2 5 2 3 3 2" xfId="43288"/>
    <cellStyle name="Normálna 5 3 2 5 2 3 4" xfId="43286"/>
    <cellStyle name="Normálna 5 3 2 5 2 4" xfId="19533"/>
    <cellStyle name="Normálna 5 3 2 5 2 4 2" xfId="43289"/>
    <cellStyle name="Normálna 5 3 2 5 2 5" xfId="19534"/>
    <cellStyle name="Normálna 5 3 2 5 2 5 2" xfId="43290"/>
    <cellStyle name="Normálna 5 3 2 5 2 6" xfId="43279"/>
    <cellStyle name="Normálna 5 3 2 5 3" xfId="19535"/>
    <cellStyle name="Normálna 5 3 2 5 3 2" xfId="19536"/>
    <cellStyle name="Normálna 5 3 2 5 3 2 2" xfId="19537"/>
    <cellStyle name="Normálna 5 3 2 5 3 2 2 2" xfId="43293"/>
    <cellStyle name="Normálna 5 3 2 5 3 2 3" xfId="19538"/>
    <cellStyle name="Normálna 5 3 2 5 3 2 3 2" xfId="43294"/>
    <cellStyle name="Normálna 5 3 2 5 3 2 4" xfId="43292"/>
    <cellStyle name="Normálna 5 3 2 5 3 3" xfId="19539"/>
    <cellStyle name="Normálna 5 3 2 5 3 3 2" xfId="43295"/>
    <cellStyle name="Normálna 5 3 2 5 3 4" xfId="19540"/>
    <cellStyle name="Normálna 5 3 2 5 3 4 2" xfId="43296"/>
    <cellStyle name="Normálna 5 3 2 5 3 5" xfId="43291"/>
    <cellStyle name="Normálna 5 3 2 5 4" xfId="19541"/>
    <cellStyle name="Normálna 5 3 2 5 4 2" xfId="19542"/>
    <cellStyle name="Normálna 5 3 2 5 4 2 2" xfId="19543"/>
    <cellStyle name="Normálna 5 3 2 5 4 2 2 2" xfId="43299"/>
    <cellStyle name="Normálna 5 3 2 5 4 2 3" xfId="19544"/>
    <cellStyle name="Normálna 5 3 2 5 4 2 3 2" xfId="43300"/>
    <cellStyle name="Normálna 5 3 2 5 4 2 4" xfId="43298"/>
    <cellStyle name="Normálna 5 3 2 5 4 3" xfId="19545"/>
    <cellStyle name="Normálna 5 3 2 5 4 3 2" xfId="43301"/>
    <cellStyle name="Normálna 5 3 2 5 4 4" xfId="19546"/>
    <cellStyle name="Normálna 5 3 2 5 4 4 2" xfId="43302"/>
    <cellStyle name="Normálna 5 3 2 5 4 5" xfId="43297"/>
    <cellStyle name="Normálna 5 3 2 5 5" xfId="19547"/>
    <cellStyle name="Normálna 5 3 2 5 5 2" xfId="19548"/>
    <cellStyle name="Normálna 5 3 2 5 5 2 2" xfId="43304"/>
    <cellStyle name="Normálna 5 3 2 5 5 3" xfId="19549"/>
    <cellStyle name="Normálna 5 3 2 5 5 3 2" xfId="43305"/>
    <cellStyle name="Normálna 5 3 2 5 5 4" xfId="43303"/>
    <cellStyle name="Normálna 5 3 2 5 6" xfId="19550"/>
    <cellStyle name="Normálna 5 3 2 5 6 2" xfId="43306"/>
    <cellStyle name="Normálna 5 3 2 5 7" xfId="19551"/>
    <cellStyle name="Normálna 5 3 2 5 7 2" xfId="43307"/>
    <cellStyle name="Normálna 5 3 2 5 8" xfId="43278"/>
    <cellStyle name="Normálna 5 3 2 6" xfId="19552"/>
    <cellStyle name="Normálna 5 3 2 6 2" xfId="19553"/>
    <cellStyle name="Normálna 5 3 2 6 2 2" xfId="19554"/>
    <cellStyle name="Normálna 5 3 2 6 2 2 2" xfId="19555"/>
    <cellStyle name="Normálna 5 3 2 6 2 2 2 2" xfId="43311"/>
    <cellStyle name="Normálna 5 3 2 6 2 2 3" xfId="19556"/>
    <cellStyle name="Normálna 5 3 2 6 2 2 3 2" xfId="43312"/>
    <cellStyle name="Normálna 5 3 2 6 2 2 4" xfId="43310"/>
    <cellStyle name="Normálna 5 3 2 6 2 3" xfId="19557"/>
    <cellStyle name="Normálna 5 3 2 6 2 3 2" xfId="43313"/>
    <cellStyle name="Normálna 5 3 2 6 2 4" xfId="19558"/>
    <cellStyle name="Normálna 5 3 2 6 2 4 2" xfId="43314"/>
    <cellStyle name="Normálna 5 3 2 6 2 5" xfId="43309"/>
    <cellStyle name="Normálna 5 3 2 6 3" xfId="19559"/>
    <cellStyle name="Normálna 5 3 2 6 3 2" xfId="19560"/>
    <cellStyle name="Normálna 5 3 2 6 3 2 2" xfId="43316"/>
    <cellStyle name="Normálna 5 3 2 6 3 3" xfId="19561"/>
    <cellStyle name="Normálna 5 3 2 6 3 3 2" xfId="43317"/>
    <cellStyle name="Normálna 5 3 2 6 3 4" xfId="43315"/>
    <cellStyle name="Normálna 5 3 2 6 4" xfId="19562"/>
    <cellStyle name="Normálna 5 3 2 6 4 2" xfId="43318"/>
    <cellStyle name="Normálna 5 3 2 6 5" xfId="19563"/>
    <cellStyle name="Normálna 5 3 2 6 5 2" xfId="43319"/>
    <cellStyle name="Normálna 5 3 2 6 6" xfId="43308"/>
    <cellStyle name="Normálna 5 3 2 7" xfId="19564"/>
    <cellStyle name="Normálna 5 3 2 7 2" xfId="19565"/>
    <cellStyle name="Normálna 5 3 2 7 2 2" xfId="19566"/>
    <cellStyle name="Normálna 5 3 2 7 2 2 2" xfId="43322"/>
    <cellStyle name="Normálna 5 3 2 7 2 3" xfId="19567"/>
    <cellStyle name="Normálna 5 3 2 7 2 3 2" xfId="43323"/>
    <cellStyle name="Normálna 5 3 2 7 2 4" xfId="43321"/>
    <cellStyle name="Normálna 5 3 2 7 3" xfId="19568"/>
    <cellStyle name="Normálna 5 3 2 7 3 2" xfId="43324"/>
    <cellStyle name="Normálna 5 3 2 7 4" xfId="19569"/>
    <cellStyle name="Normálna 5 3 2 7 4 2" xfId="43325"/>
    <cellStyle name="Normálna 5 3 2 7 5" xfId="43320"/>
    <cellStyle name="Normálna 5 3 2 8" xfId="19570"/>
    <cellStyle name="Normálna 5 3 2 8 2" xfId="19571"/>
    <cellStyle name="Normálna 5 3 2 8 2 2" xfId="19572"/>
    <cellStyle name="Normálna 5 3 2 8 2 2 2" xfId="43328"/>
    <cellStyle name="Normálna 5 3 2 8 2 3" xfId="19573"/>
    <cellStyle name="Normálna 5 3 2 8 2 3 2" xfId="43329"/>
    <cellStyle name="Normálna 5 3 2 8 2 4" xfId="43327"/>
    <cellStyle name="Normálna 5 3 2 8 3" xfId="19574"/>
    <cellStyle name="Normálna 5 3 2 8 3 2" xfId="43330"/>
    <cellStyle name="Normálna 5 3 2 8 4" xfId="19575"/>
    <cellStyle name="Normálna 5 3 2 8 4 2" xfId="43331"/>
    <cellStyle name="Normálna 5 3 2 8 5" xfId="43326"/>
    <cellStyle name="Normálna 5 3 2 9" xfId="19576"/>
    <cellStyle name="Normálna 5 3 2 9 2" xfId="19577"/>
    <cellStyle name="Normálna 5 3 2 9 2 2" xfId="43333"/>
    <cellStyle name="Normálna 5 3 2 9 3" xfId="19578"/>
    <cellStyle name="Normálna 5 3 2 9 3 2" xfId="43334"/>
    <cellStyle name="Normálna 5 3 2 9 4" xfId="43332"/>
    <cellStyle name="Normálna 5 3 3" xfId="19579"/>
    <cellStyle name="Normálna 5 3 3 10" xfId="19580"/>
    <cellStyle name="Normálna 5 3 3 10 2" xfId="43336"/>
    <cellStyle name="Normálna 5 3 3 11" xfId="43335"/>
    <cellStyle name="Normálna 5 3 3 2" xfId="19581"/>
    <cellStyle name="Normálna 5 3 3 2 10" xfId="43337"/>
    <cellStyle name="Normálna 5 3 3 2 2" xfId="19582"/>
    <cellStyle name="Normálna 5 3 3 2 2 2" xfId="19583"/>
    <cellStyle name="Normálna 5 3 3 2 2 2 2" xfId="19584"/>
    <cellStyle name="Normálna 5 3 3 2 2 2 2 2" xfId="19585"/>
    <cellStyle name="Normálna 5 3 3 2 2 2 2 2 2" xfId="19586"/>
    <cellStyle name="Normálna 5 3 3 2 2 2 2 2 2 2" xfId="19587"/>
    <cellStyle name="Normálna 5 3 3 2 2 2 2 2 2 2 2" xfId="43343"/>
    <cellStyle name="Normálna 5 3 3 2 2 2 2 2 2 3" xfId="19588"/>
    <cellStyle name="Normálna 5 3 3 2 2 2 2 2 2 3 2" xfId="43344"/>
    <cellStyle name="Normálna 5 3 3 2 2 2 2 2 2 4" xfId="43342"/>
    <cellStyle name="Normálna 5 3 3 2 2 2 2 2 3" xfId="19589"/>
    <cellStyle name="Normálna 5 3 3 2 2 2 2 2 3 2" xfId="43345"/>
    <cellStyle name="Normálna 5 3 3 2 2 2 2 2 4" xfId="19590"/>
    <cellStyle name="Normálna 5 3 3 2 2 2 2 2 4 2" xfId="43346"/>
    <cellStyle name="Normálna 5 3 3 2 2 2 2 2 5" xfId="43341"/>
    <cellStyle name="Normálna 5 3 3 2 2 2 2 3" xfId="19591"/>
    <cellStyle name="Normálna 5 3 3 2 2 2 2 3 2" xfId="19592"/>
    <cellStyle name="Normálna 5 3 3 2 2 2 2 3 2 2" xfId="43348"/>
    <cellStyle name="Normálna 5 3 3 2 2 2 2 3 3" xfId="19593"/>
    <cellStyle name="Normálna 5 3 3 2 2 2 2 3 3 2" xfId="43349"/>
    <cellStyle name="Normálna 5 3 3 2 2 2 2 3 4" xfId="43347"/>
    <cellStyle name="Normálna 5 3 3 2 2 2 2 4" xfId="19594"/>
    <cellStyle name="Normálna 5 3 3 2 2 2 2 4 2" xfId="43350"/>
    <cellStyle name="Normálna 5 3 3 2 2 2 2 5" xfId="19595"/>
    <cellStyle name="Normálna 5 3 3 2 2 2 2 5 2" xfId="43351"/>
    <cellStyle name="Normálna 5 3 3 2 2 2 2 6" xfId="43340"/>
    <cellStyle name="Normálna 5 3 3 2 2 2 3" xfId="19596"/>
    <cellStyle name="Normálna 5 3 3 2 2 2 3 2" xfId="19597"/>
    <cellStyle name="Normálna 5 3 3 2 2 2 3 2 2" xfId="19598"/>
    <cellStyle name="Normálna 5 3 3 2 2 2 3 2 2 2" xfId="43354"/>
    <cellStyle name="Normálna 5 3 3 2 2 2 3 2 3" xfId="19599"/>
    <cellStyle name="Normálna 5 3 3 2 2 2 3 2 3 2" xfId="43355"/>
    <cellStyle name="Normálna 5 3 3 2 2 2 3 2 4" xfId="43353"/>
    <cellStyle name="Normálna 5 3 3 2 2 2 3 3" xfId="19600"/>
    <cellStyle name="Normálna 5 3 3 2 2 2 3 3 2" xfId="43356"/>
    <cellStyle name="Normálna 5 3 3 2 2 2 3 4" xfId="19601"/>
    <cellStyle name="Normálna 5 3 3 2 2 2 3 4 2" xfId="43357"/>
    <cellStyle name="Normálna 5 3 3 2 2 2 3 5" xfId="43352"/>
    <cellStyle name="Normálna 5 3 3 2 2 2 4" xfId="19602"/>
    <cellStyle name="Normálna 5 3 3 2 2 2 4 2" xfId="19603"/>
    <cellStyle name="Normálna 5 3 3 2 2 2 4 2 2" xfId="19604"/>
    <cellStyle name="Normálna 5 3 3 2 2 2 4 2 2 2" xfId="43360"/>
    <cellStyle name="Normálna 5 3 3 2 2 2 4 2 3" xfId="19605"/>
    <cellStyle name="Normálna 5 3 3 2 2 2 4 2 3 2" xfId="43361"/>
    <cellStyle name="Normálna 5 3 3 2 2 2 4 2 4" xfId="43359"/>
    <cellStyle name="Normálna 5 3 3 2 2 2 4 3" xfId="19606"/>
    <cellStyle name="Normálna 5 3 3 2 2 2 4 3 2" xfId="43362"/>
    <cellStyle name="Normálna 5 3 3 2 2 2 4 4" xfId="19607"/>
    <cellStyle name="Normálna 5 3 3 2 2 2 4 4 2" xfId="43363"/>
    <cellStyle name="Normálna 5 3 3 2 2 2 4 5" xfId="43358"/>
    <cellStyle name="Normálna 5 3 3 2 2 2 5" xfId="19608"/>
    <cellStyle name="Normálna 5 3 3 2 2 2 5 2" xfId="19609"/>
    <cellStyle name="Normálna 5 3 3 2 2 2 5 2 2" xfId="43365"/>
    <cellStyle name="Normálna 5 3 3 2 2 2 5 3" xfId="19610"/>
    <cellStyle name="Normálna 5 3 3 2 2 2 5 3 2" xfId="43366"/>
    <cellStyle name="Normálna 5 3 3 2 2 2 5 4" xfId="43364"/>
    <cellStyle name="Normálna 5 3 3 2 2 2 6" xfId="19611"/>
    <cellStyle name="Normálna 5 3 3 2 2 2 6 2" xfId="43367"/>
    <cellStyle name="Normálna 5 3 3 2 2 2 7" xfId="19612"/>
    <cellStyle name="Normálna 5 3 3 2 2 2 7 2" xfId="43368"/>
    <cellStyle name="Normálna 5 3 3 2 2 2 8" xfId="43339"/>
    <cellStyle name="Normálna 5 3 3 2 2 3" xfId="19613"/>
    <cellStyle name="Normálna 5 3 3 2 2 3 2" xfId="19614"/>
    <cellStyle name="Normálna 5 3 3 2 2 3 2 2" xfId="19615"/>
    <cellStyle name="Normálna 5 3 3 2 2 3 2 2 2" xfId="19616"/>
    <cellStyle name="Normálna 5 3 3 2 2 3 2 2 2 2" xfId="43372"/>
    <cellStyle name="Normálna 5 3 3 2 2 3 2 2 3" xfId="19617"/>
    <cellStyle name="Normálna 5 3 3 2 2 3 2 2 3 2" xfId="43373"/>
    <cellStyle name="Normálna 5 3 3 2 2 3 2 2 4" xfId="43371"/>
    <cellStyle name="Normálna 5 3 3 2 2 3 2 3" xfId="19618"/>
    <cellStyle name="Normálna 5 3 3 2 2 3 2 3 2" xfId="43374"/>
    <cellStyle name="Normálna 5 3 3 2 2 3 2 4" xfId="19619"/>
    <cellStyle name="Normálna 5 3 3 2 2 3 2 4 2" xfId="43375"/>
    <cellStyle name="Normálna 5 3 3 2 2 3 2 5" xfId="43370"/>
    <cellStyle name="Normálna 5 3 3 2 2 3 3" xfId="19620"/>
    <cellStyle name="Normálna 5 3 3 2 2 3 3 2" xfId="19621"/>
    <cellStyle name="Normálna 5 3 3 2 2 3 3 2 2" xfId="43377"/>
    <cellStyle name="Normálna 5 3 3 2 2 3 3 3" xfId="19622"/>
    <cellStyle name="Normálna 5 3 3 2 2 3 3 3 2" xfId="43378"/>
    <cellStyle name="Normálna 5 3 3 2 2 3 3 4" xfId="43376"/>
    <cellStyle name="Normálna 5 3 3 2 2 3 4" xfId="19623"/>
    <cellStyle name="Normálna 5 3 3 2 2 3 4 2" xfId="43379"/>
    <cellStyle name="Normálna 5 3 3 2 2 3 5" xfId="19624"/>
    <cellStyle name="Normálna 5 3 3 2 2 3 5 2" xfId="43380"/>
    <cellStyle name="Normálna 5 3 3 2 2 3 6" xfId="43369"/>
    <cellStyle name="Normálna 5 3 3 2 2 4" xfId="19625"/>
    <cellStyle name="Normálna 5 3 3 2 2 4 2" xfId="19626"/>
    <cellStyle name="Normálna 5 3 3 2 2 4 2 2" xfId="19627"/>
    <cellStyle name="Normálna 5 3 3 2 2 4 2 2 2" xfId="43383"/>
    <cellStyle name="Normálna 5 3 3 2 2 4 2 3" xfId="19628"/>
    <cellStyle name="Normálna 5 3 3 2 2 4 2 3 2" xfId="43384"/>
    <cellStyle name="Normálna 5 3 3 2 2 4 2 4" xfId="43382"/>
    <cellStyle name="Normálna 5 3 3 2 2 4 3" xfId="19629"/>
    <cellStyle name="Normálna 5 3 3 2 2 4 3 2" xfId="43385"/>
    <cellStyle name="Normálna 5 3 3 2 2 4 4" xfId="19630"/>
    <cellStyle name="Normálna 5 3 3 2 2 4 4 2" xfId="43386"/>
    <cellStyle name="Normálna 5 3 3 2 2 4 5" xfId="43381"/>
    <cellStyle name="Normálna 5 3 3 2 2 5" xfId="19631"/>
    <cellStyle name="Normálna 5 3 3 2 2 5 2" xfId="19632"/>
    <cellStyle name="Normálna 5 3 3 2 2 5 2 2" xfId="19633"/>
    <cellStyle name="Normálna 5 3 3 2 2 5 2 2 2" xfId="43389"/>
    <cellStyle name="Normálna 5 3 3 2 2 5 2 3" xfId="19634"/>
    <cellStyle name="Normálna 5 3 3 2 2 5 2 3 2" xfId="43390"/>
    <cellStyle name="Normálna 5 3 3 2 2 5 2 4" xfId="43388"/>
    <cellStyle name="Normálna 5 3 3 2 2 5 3" xfId="19635"/>
    <cellStyle name="Normálna 5 3 3 2 2 5 3 2" xfId="43391"/>
    <cellStyle name="Normálna 5 3 3 2 2 5 4" xfId="19636"/>
    <cellStyle name="Normálna 5 3 3 2 2 5 4 2" xfId="43392"/>
    <cellStyle name="Normálna 5 3 3 2 2 5 5" xfId="43387"/>
    <cellStyle name="Normálna 5 3 3 2 2 6" xfId="19637"/>
    <cellStyle name="Normálna 5 3 3 2 2 6 2" xfId="19638"/>
    <cellStyle name="Normálna 5 3 3 2 2 6 2 2" xfId="43394"/>
    <cellStyle name="Normálna 5 3 3 2 2 6 3" xfId="19639"/>
    <cellStyle name="Normálna 5 3 3 2 2 6 3 2" xfId="43395"/>
    <cellStyle name="Normálna 5 3 3 2 2 6 4" xfId="43393"/>
    <cellStyle name="Normálna 5 3 3 2 2 7" xfId="19640"/>
    <cellStyle name="Normálna 5 3 3 2 2 7 2" xfId="43396"/>
    <cellStyle name="Normálna 5 3 3 2 2 8" xfId="19641"/>
    <cellStyle name="Normálna 5 3 3 2 2 8 2" xfId="43397"/>
    <cellStyle name="Normálna 5 3 3 2 2 9" xfId="43338"/>
    <cellStyle name="Normálna 5 3 3 2 3" xfId="19642"/>
    <cellStyle name="Normálna 5 3 3 2 3 2" xfId="19643"/>
    <cellStyle name="Normálna 5 3 3 2 3 2 2" xfId="19644"/>
    <cellStyle name="Normálna 5 3 3 2 3 2 2 2" xfId="19645"/>
    <cellStyle name="Normálna 5 3 3 2 3 2 2 2 2" xfId="19646"/>
    <cellStyle name="Normálna 5 3 3 2 3 2 2 2 2 2" xfId="43402"/>
    <cellStyle name="Normálna 5 3 3 2 3 2 2 2 3" xfId="19647"/>
    <cellStyle name="Normálna 5 3 3 2 3 2 2 2 3 2" xfId="43403"/>
    <cellStyle name="Normálna 5 3 3 2 3 2 2 2 4" xfId="43401"/>
    <cellStyle name="Normálna 5 3 3 2 3 2 2 3" xfId="19648"/>
    <cellStyle name="Normálna 5 3 3 2 3 2 2 3 2" xfId="43404"/>
    <cellStyle name="Normálna 5 3 3 2 3 2 2 4" xfId="19649"/>
    <cellStyle name="Normálna 5 3 3 2 3 2 2 4 2" xfId="43405"/>
    <cellStyle name="Normálna 5 3 3 2 3 2 2 5" xfId="43400"/>
    <cellStyle name="Normálna 5 3 3 2 3 2 3" xfId="19650"/>
    <cellStyle name="Normálna 5 3 3 2 3 2 3 2" xfId="19651"/>
    <cellStyle name="Normálna 5 3 3 2 3 2 3 2 2" xfId="43407"/>
    <cellStyle name="Normálna 5 3 3 2 3 2 3 3" xfId="19652"/>
    <cellStyle name="Normálna 5 3 3 2 3 2 3 3 2" xfId="43408"/>
    <cellStyle name="Normálna 5 3 3 2 3 2 3 4" xfId="43406"/>
    <cellStyle name="Normálna 5 3 3 2 3 2 4" xfId="19653"/>
    <cellStyle name="Normálna 5 3 3 2 3 2 4 2" xfId="43409"/>
    <cellStyle name="Normálna 5 3 3 2 3 2 5" xfId="19654"/>
    <cellStyle name="Normálna 5 3 3 2 3 2 5 2" xfId="43410"/>
    <cellStyle name="Normálna 5 3 3 2 3 2 6" xfId="43399"/>
    <cellStyle name="Normálna 5 3 3 2 3 3" xfId="19655"/>
    <cellStyle name="Normálna 5 3 3 2 3 3 2" xfId="19656"/>
    <cellStyle name="Normálna 5 3 3 2 3 3 2 2" xfId="19657"/>
    <cellStyle name="Normálna 5 3 3 2 3 3 2 2 2" xfId="43413"/>
    <cellStyle name="Normálna 5 3 3 2 3 3 2 3" xfId="19658"/>
    <cellStyle name="Normálna 5 3 3 2 3 3 2 3 2" xfId="43414"/>
    <cellStyle name="Normálna 5 3 3 2 3 3 2 4" xfId="43412"/>
    <cellStyle name="Normálna 5 3 3 2 3 3 3" xfId="19659"/>
    <cellStyle name="Normálna 5 3 3 2 3 3 3 2" xfId="43415"/>
    <cellStyle name="Normálna 5 3 3 2 3 3 4" xfId="19660"/>
    <cellStyle name="Normálna 5 3 3 2 3 3 4 2" xfId="43416"/>
    <cellStyle name="Normálna 5 3 3 2 3 3 5" xfId="43411"/>
    <cellStyle name="Normálna 5 3 3 2 3 4" xfId="19661"/>
    <cellStyle name="Normálna 5 3 3 2 3 4 2" xfId="19662"/>
    <cellStyle name="Normálna 5 3 3 2 3 4 2 2" xfId="19663"/>
    <cellStyle name="Normálna 5 3 3 2 3 4 2 2 2" xfId="43419"/>
    <cellStyle name="Normálna 5 3 3 2 3 4 2 3" xfId="19664"/>
    <cellStyle name="Normálna 5 3 3 2 3 4 2 3 2" xfId="43420"/>
    <cellStyle name="Normálna 5 3 3 2 3 4 2 4" xfId="43418"/>
    <cellStyle name="Normálna 5 3 3 2 3 4 3" xfId="19665"/>
    <cellStyle name="Normálna 5 3 3 2 3 4 3 2" xfId="43421"/>
    <cellStyle name="Normálna 5 3 3 2 3 4 4" xfId="19666"/>
    <cellStyle name="Normálna 5 3 3 2 3 4 4 2" xfId="43422"/>
    <cellStyle name="Normálna 5 3 3 2 3 4 5" xfId="43417"/>
    <cellStyle name="Normálna 5 3 3 2 3 5" xfId="19667"/>
    <cellStyle name="Normálna 5 3 3 2 3 5 2" xfId="19668"/>
    <cellStyle name="Normálna 5 3 3 2 3 5 2 2" xfId="43424"/>
    <cellStyle name="Normálna 5 3 3 2 3 5 3" xfId="19669"/>
    <cellStyle name="Normálna 5 3 3 2 3 5 3 2" xfId="43425"/>
    <cellStyle name="Normálna 5 3 3 2 3 5 4" xfId="43423"/>
    <cellStyle name="Normálna 5 3 3 2 3 6" xfId="19670"/>
    <cellStyle name="Normálna 5 3 3 2 3 6 2" xfId="43426"/>
    <cellStyle name="Normálna 5 3 3 2 3 7" xfId="19671"/>
    <cellStyle name="Normálna 5 3 3 2 3 7 2" xfId="43427"/>
    <cellStyle name="Normálna 5 3 3 2 3 8" xfId="43398"/>
    <cellStyle name="Normálna 5 3 3 2 4" xfId="19672"/>
    <cellStyle name="Normálna 5 3 3 2 4 2" xfId="19673"/>
    <cellStyle name="Normálna 5 3 3 2 4 2 2" xfId="19674"/>
    <cellStyle name="Normálna 5 3 3 2 4 2 2 2" xfId="19675"/>
    <cellStyle name="Normálna 5 3 3 2 4 2 2 2 2" xfId="43431"/>
    <cellStyle name="Normálna 5 3 3 2 4 2 2 3" xfId="19676"/>
    <cellStyle name="Normálna 5 3 3 2 4 2 2 3 2" xfId="43432"/>
    <cellStyle name="Normálna 5 3 3 2 4 2 2 4" xfId="43430"/>
    <cellStyle name="Normálna 5 3 3 2 4 2 3" xfId="19677"/>
    <cellStyle name="Normálna 5 3 3 2 4 2 3 2" xfId="43433"/>
    <cellStyle name="Normálna 5 3 3 2 4 2 4" xfId="19678"/>
    <cellStyle name="Normálna 5 3 3 2 4 2 4 2" xfId="43434"/>
    <cellStyle name="Normálna 5 3 3 2 4 2 5" xfId="43429"/>
    <cellStyle name="Normálna 5 3 3 2 4 3" xfId="19679"/>
    <cellStyle name="Normálna 5 3 3 2 4 3 2" xfId="19680"/>
    <cellStyle name="Normálna 5 3 3 2 4 3 2 2" xfId="43436"/>
    <cellStyle name="Normálna 5 3 3 2 4 3 3" xfId="19681"/>
    <cellStyle name="Normálna 5 3 3 2 4 3 3 2" xfId="43437"/>
    <cellStyle name="Normálna 5 3 3 2 4 3 4" xfId="43435"/>
    <cellStyle name="Normálna 5 3 3 2 4 4" xfId="19682"/>
    <cellStyle name="Normálna 5 3 3 2 4 4 2" xfId="43438"/>
    <cellStyle name="Normálna 5 3 3 2 4 5" xfId="19683"/>
    <cellStyle name="Normálna 5 3 3 2 4 5 2" xfId="43439"/>
    <cellStyle name="Normálna 5 3 3 2 4 6" xfId="43428"/>
    <cellStyle name="Normálna 5 3 3 2 5" xfId="19684"/>
    <cellStyle name="Normálna 5 3 3 2 5 2" xfId="19685"/>
    <cellStyle name="Normálna 5 3 3 2 5 2 2" xfId="19686"/>
    <cellStyle name="Normálna 5 3 3 2 5 2 2 2" xfId="43442"/>
    <cellStyle name="Normálna 5 3 3 2 5 2 3" xfId="19687"/>
    <cellStyle name="Normálna 5 3 3 2 5 2 3 2" xfId="43443"/>
    <cellStyle name="Normálna 5 3 3 2 5 2 4" xfId="43441"/>
    <cellStyle name="Normálna 5 3 3 2 5 3" xfId="19688"/>
    <cellStyle name="Normálna 5 3 3 2 5 3 2" xfId="43444"/>
    <cellStyle name="Normálna 5 3 3 2 5 4" xfId="19689"/>
    <cellStyle name="Normálna 5 3 3 2 5 4 2" xfId="43445"/>
    <cellStyle name="Normálna 5 3 3 2 5 5" xfId="43440"/>
    <cellStyle name="Normálna 5 3 3 2 6" xfId="19690"/>
    <cellStyle name="Normálna 5 3 3 2 6 2" xfId="19691"/>
    <cellStyle name="Normálna 5 3 3 2 6 2 2" xfId="19692"/>
    <cellStyle name="Normálna 5 3 3 2 6 2 2 2" xfId="43448"/>
    <cellStyle name="Normálna 5 3 3 2 6 2 3" xfId="19693"/>
    <cellStyle name="Normálna 5 3 3 2 6 2 3 2" xfId="43449"/>
    <cellStyle name="Normálna 5 3 3 2 6 2 4" xfId="43447"/>
    <cellStyle name="Normálna 5 3 3 2 6 3" xfId="19694"/>
    <cellStyle name="Normálna 5 3 3 2 6 3 2" xfId="43450"/>
    <cellStyle name="Normálna 5 3 3 2 6 4" xfId="19695"/>
    <cellStyle name="Normálna 5 3 3 2 6 4 2" xfId="43451"/>
    <cellStyle name="Normálna 5 3 3 2 6 5" xfId="43446"/>
    <cellStyle name="Normálna 5 3 3 2 7" xfId="19696"/>
    <cellStyle name="Normálna 5 3 3 2 7 2" xfId="19697"/>
    <cellStyle name="Normálna 5 3 3 2 7 2 2" xfId="43453"/>
    <cellStyle name="Normálna 5 3 3 2 7 3" xfId="19698"/>
    <cellStyle name="Normálna 5 3 3 2 7 3 2" xfId="43454"/>
    <cellStyle name="Normálna 5 3 3 2 7 4" xfId="43452"/>
    <cellStyle name="Normálna 5 3 3 2 8" xfId="19699"/>
    <cellStyle name="Normálna 5 3 3 2 8 2" xfId="43455"/>
    <cellStyle name="Normálna 5 3 3 2 9" xfId="19700"/>
    <cellStyle name="Normálna 5 3 3 2 9 2" xfId="43456"/>
    <cellStyle name="Normálna 5 3 3 3" xfId="19701"/>
    <cellStyle name="Normálna 5 3 3 3 2" xfId="19702"/>
    <cellStyle name="Normálna 5 3 3 3 2 2" xfId="19703"/>
    <cellStyle name="Normálna 5 3 3 3 2 2 2" xfId="19704"/>
    <cellStyle name="Normálna 5 3 3 3 2 2 2 2" xfId="19705"/>
    <cellStyle name="Normálna 5 3 3 3 2 2 2 2 2" xfId="19706"/>
    <cellStyle name="Normálna 5 3 3 3 2 2 2 2 2 2" xfId="43462"/>
    <cellStyle name="Normálna 5 3 3 3 2 2 2 2 3" xfId="19707"/>
    <cellStyle name="Normálna 5 3 3 3 2 2 2 2 3 2" xfId="43463"/>
    <cellStyle name="Normálna 5 3 3 3 2 2 2 2 4" xfId="43461"/>
    <cellStyle name="Normálna 5 3 3 3 2 2 2 3" xfId="19708"/>
    <cellStyle name="Normálna 5 3 3 3 2 2 2 3 2" xfId="43464"/>
    <cellStyle name="Normálna 5 3 3 3 2 2 2 4" xfId="19709"/>
    <cellStyle name="Normálna 5 3 3 3 2 2 2 4 2" xfId="43465"/>
    <cellStyle name="Normálna 5 3 3 3 2 2 2 5" xfId="43460"/>
    <cellStyle name="Normálna 5 3 3 3 2 2 3" xfId="19710"/>
    <cellStyle name="Normálna 5 3 3 3 2 2 3 2" xfId="19711"/>
    <cellStyle name="Normálna 5 3 3 3 2 2 3 2 2" xfId="43467"/>
    <cellStyle name="Normálna 5 3 3 3 2 2 3 3" xfId="19712"/>
    <cellStyle name="Normálna 5 3 3 3 2 2 3 3 2" xfId="43468"/>
    <cellStyle name="Normálna 5 3 3 3 2 2 3 4" xfId="43466"/>
    <cellStyle name="Normálna 5 3 3 3 2 2 4" xfId="19713"/>
    <cellStyle name="Normálna 5 3 3 3 2 2 4 2" xfId="43469"/>
    <cellStyle name="Normálna 5 3 3 3 2 2 5" xfId="19714"/>
    <cellStyle name="Normálna 5 3 3 3 2 2 5 2" xfId="43470"/>
    <cellStyle name="Normálna 5 3 3 3 2 2 6" xfId="43459"/>
    <cellStyle name="Normálna 5 3 3 3 2 3" xfId="19715"/>
    <cellStyle name="Normálna 5 3 3 3 2 3 2" xfId="19716"/>
    <cellStyle name="Normálna 5 3 3 3 2 3 2 2" xfId="19717"/>
    <cellStyle name="Normálna 5 3 3 3 2 3 2 2 2" xfId="43473"/>
    <cellStyle name="Normálna 5 3 3 3 2 3 2 3" xfId="19718"/>
    <cellStyle name="Normálna 5 3 3 3 2 3 2 3 2" xfId="43474"/>
    <cellStyle name="Normálna 5 3 3 3 2 3 2 4" xfId="43472"/>
    <cellStyle name="Normálna 5 3 3 3 2 3 3" xfId="19719"/>
    <cellStyle name="Normálna 5 3 3 3 2 3 3 2" xfId="43475"/>
    <cellStyle name="Normálna 5 3 3 3 2 3 4" xfId="19720"/>
    <cellStyle name="Normálna 5 3 3 3 2 3 4 2" xfId="43476"/>
    <cellStyle name="Normálna 5 3 3 3 2 3 5" xfId="43471"/>
    <cellStyle name="Normálna 5 3 3 3 2 4" xfId="19721"/>
    <cellStyle name="Normálna 5 3 3 3 2 4 2" xfId="19722"/>
    <cellStyle name="Normálna 5 3 3 3 2 4 2 2" xfId="19723"/>
    <cellStyle name="Normálna 5 3 3 3 2 4 2 2 2" xfId="43479"/>
    <cellStyle name="Normálna 5 3 3 3 2 4 2 3" xfId="19724"/>
    <cellStyle name="Normálna 5 3 3 3 2 4 2 3 2" xfId="43480"/>
    <cellStyle name="Normálna 5 3 3 3 2 4 2 4" xfId="43478"/>
    <cellStyle name="Normálna 5 3 3 3 2 4 3" xfId="19725"/>
    <cellStyle name="Normálna 5 3 3 3 2 4 3 2" xfId="43481"/>
    <cellStyle name="Normálna 5 3 3 3 2 4 4" xfId="19726"/>
    <cellStyle name="Normálna 5 3 3 3 2 4 4 2" xfId="43482"/>
    <cellStyle name="Normálna 5 3 3 3 2 4 5" xfId="43477"/>
    <cellStyle name="Normálna 5 3 3 3 2 5" xfId="19727"/>
    <cellStyle name="Normálna 5 3 3 3 2 5 2" xfId="19728"/>
    <cellStyle name="Normálna 5 3 3 3 2 5 2 2" xfId="43484"/>
    <cellStyle name="Normálna 5 3 3 3 2 5 3" xfId="19729"/>
    <cellStyle name="Normálna 5 3 3 3 2 5 3 2" xfId="43485"/>
    <cellStyle name="Normálna 5 3 3 3 2 5 4" xfId="43483"/>
    <cellStyle name="Normálna 5 3 3 3 2 6" xfId="19730"/>
    <cellStyle name="Normálna 5 3 3 3 2 6 2" xfId="43486"/>
    <cellStyle name="Normálna 5 3 3 3 2 7" xfId="19731"/>
    <cellStyle name="Normálna 5 3 3 3 2 7 2" xfId="43487"/>
    <cellStyle name="Normálna 5 3 3 3 2 8" xfId="43458"/>
    <cellStyle name="Normálna 5 3 3 3 3" xfId="19732"/>
    <cellStyle name="Normálna 5 3 3 3 3 2" xfId="19733"/>
    <cellStyle name="Normálna 5 3 3 3 3 2 2" xfId="19734"/>
    <cellStyle name="Normálna 5 3 3 3 3 2 2 2" xfId="19735"/>
    <cellStyle name="Normálna 5 3 3 3 3 2 2 2 2" xfId="43491"/>
    <cellStyle name="Normálna 5 3 3 3 3 2 2 3" xfId="19736"/>
    <cellStyle name="Normálna 5 3 3 3 3 2 2 3 2" xfId="43492"/>
    <cellStyle name="Normálna 5 3 3 3 3 2 2 4" xfId="43490"/>
    <cellStyle name="Normálna 5 3 3 3 3 2 3" xfId="19737"/>
    <cellStyle name="Normálna 5 3 3 3 3 2 3 2" xfId="43493"/>
    <cellStyle name="Normálna 5 3 3 3 3 2 4" xfId="19738"/>
    <cellStyle name="Normálna 5 3 3 3 3 2 4 2" xfId="43494"/>
    <cellStyle name="Normálna 5 3 3 3 3 2 5" xfId="43489"/>
    <cellStyle name="Normálna 5 3 3 3 3 3" xfId="19739"/>
    <cellStyle name="Normálna 5 3 3 3 3 3 2" xfId="19740"/>
    <cellStyle name="Normálna 5 3 3 3 3 3 2 2" xfId="43496"/>
    <cellStyle name="Normálna 5 3 3 3 3 3 3" xfId="19741"/>
    <cellStyle name="Normálna 5 3 3 3 3 3 3 2" xfId="43497"/>
    <cellStyle name="Normálna 5 3 3 3 3 3 4" xfId="43495"/>
    <cellStyle name="Normálna 5 3 3 3 3 4" xfId="19742"/>
    <cellStyle name="Normálna 5 3 3 3 3 4 2" xfId="43498"/>
    <cellStyle name="Normálna 5 3 3 3 3 5" xfId="19743"/>
    <cellStyle name="Normálna 5 3 3 3 3 5 2" xfId="43499"/>
    <cellStyle name="Normálna 5 3 3 3 3 6" xfId="43488"/>
    <cellStyle name="Normálna 5 3 3 3 4" xfId="19744"/>
    <cellStyle name="Normálna 5 3 3 3 4 2" xfId="19745"/>
    <cellStyle name="Normálna 5 3 3 3 4 2 2" xfId="19746"/>
    <cellStyle name="Normálna 5 3 3 3 4 2 2 2" xfId="43502"/>
    <cellStyle name="Normálna 5 3 3 3 4 2 3" xfId="19747"/>
    <cellStyle name="Normálna 5 3 3 3 4 2 3 2" xfId="43503"/>
    <cellStyle name="Normálna 5 3 3 3 4 2 4" xfId="43501"/>
    <cellStyle name="Normálna 5 3 3 3 4 3" xfId="19748"/>
    <cellStyle name="Normálna 5 3 3 3 4 3 2" xfId="43504"/>
    <cellStyle name="Normálna 5 3 3 3 4 4" xfId="19749"/>
    <cellStyle name="Normálna 5 3 3 3 4 4 2" xfId="43505"/>
    <cellStyle name="Normálna 5 3 3 3 4 5" xfId="43500"/>
    <cellStyle name="Normálna 5 3 3 3 5" xfId="19750"/>
    <cellStyle name="Normálna 5 3 3 3 5 2" xfId="19751"/>
    <cellStyle name="Normálna 5 3 3 3 5 2 2" xfId="19752"/>
    <cellStyle name="Normálna 5 3 3 3 5 2 2 2" xfId="43508"/>
    <cellStyle name="Normálna 5 3 3 3 5 2 3" xfId="19753"/>
    <cellStyle name="Normálna 5 3 3 3 5 2 3 2" xfId="43509"/>
    <cellStyle name="Normálna 5 3 3 3 5 2 4" xfId="43507"/>
    <cellStyle name="Normálna 5 3 3 3 5 3" xfId="19754"/>
    <cellStyle name="Normálna 5 3 3 3 5 3 2" xfId="43510"/>
    <cellStyle name="Normálna 5 3 3 3 5 4" xfId="19755"/>
    <cellStyle name="Normálna 5 3 3 3 5 4 2" xfId="43511"/>
    <cellStyle name="Normálna 5 3 3 3 5 5" xfId="43506"/>
    <cellStyle name="Normálna 5 3 3 3 6" xfId="19756"/>
    <cellStyle name="Normálna 5 3 3 3 6 2" xfId="19757"/>
    <cellStyle name="Normálna 5 3 3 3 6 2 2" xfId="43513"/>
    <cellStyle name="Normálna 5 3 3 3 6 3" xfId="19758"/>
    <cellStyle name="Normálna 5 3 3 3 6 3 2" xfId="43514"/>
    <cellStyle name="Normálna 5 3 3 3 6 4" xfId="43512"/>
    <cellStyle name="Normálna 5 3 3 3 7" xfId="19759"/>
    <cellStyle name="Normálna 5 3 3 3 7 2" xfId="43515"/>
    <cellStyle name="Normálna 5 3 3 3 8" xfId="19760"/>
    <cellStyle name="Normálna 5 3 3 3 8 2" xfId="43516"/>
    <cellStyle name="Normálna 5 3 3 3 9" xfId="43457"/>
    <cellStyle name="Normálna 5 3 3 4" xfId="19761"/>
    <cellStyle name="Normálna 5 3 3 4 2" xfId="19762"/>
    <cellStyle name="Normálna 5 3 3 4 2 2" xfId="19763"/>
    <cellStyle name="Normálna 5 3 3 4 2 2 2" xfId="19764"/>
    <cellStyle name="Normálna 5 3 3 4 2 2 2 2" xfId="19765"/>
    <cellStyle name="Normálna 5 3 3 4 2 2 2 2 2" xfId="43521"/>
    <cellStyle name="Normálna 5 3 3 4 2 2 2 3" xfId="19766"/>
    <cellStyle name="Normálna 5 3 3 4 2 2 2 3 2" xfId="43522"/>
    <cellStyle name="Normálna 5 3 3 4 2 2 2 4" xfId="43520"/>
    <cellStyle name="Normálna 5 3 3 4 2 2 3" xfId="19767"/>
    <cellStyle name="Normálna 5 3 3 4 2 2 3 2" xfId="43523"/>
    <cellStyle name="Normálna 5 3 3 4 2 2 4" xfId="19768"/>
    <cellStyle name="Normálna 5 3 3 4 2 2 4 2" xfId="43524"/>
    <cellStyle name="Normálna 5 3 3 4 2 2 5" xfId="43519"/>
    <cellStyle name="Normálna 5 3 3 4 2 3" xfId="19769"/>
    <cellStyle name="Normálna 5 3 3 4 2 3 2" xfId="19770"/>
    <cellStyle name="Normálna 5 3 3 4 2 3 2 2" xfId="43526"/>
    <cellStyle name="Normálna 5 3 3 4 2 3 3" xfId="19771"/>
    <cellStyle name="Normálna 5 3 3 4 2 3 3 2" xfId="43527"/>
    <cellStyle name="Normálna 5 3 3 4 2 3 4" xfId="43525"/>
    <cellStyle name="Normálna 5 3 3 4 2 4" xfId="19772"/>
    <cellStyle name="Normálna 5 3 3 4 2 4 2" xfId="43528"/>
    <cellStyle name="Normálna 5 3 3 4 2 5" xfId="19773"/>
    <cellStyle name="Normálna 5 3 3 4 2 5 2" xfId="43529"/>
    <cellStyle name="Normálna 5 3 3 4 2 6" xfId="43518"/>
    <cellStyle name="Normálna 5 3 3 4 3" xfId="19774"/>
    <cellStyle name="Normálna 5 3 3 4 3 2" xfId="19775"/>
    <cellStyle name="Normálna 5 3 3 4 3 2 2" xfId="19776"/>
    <cellStyle name="Normálna 5 3 3 4 3 2 2 2" xfId="43532"/>
    <cellStyle name="Normálna 5 3 3 4 3 2 3" xfId="19777"/>
    <cellStyle name="Normálna 5 3 3 4 3 2 3 2" xfId="43533"/>
    <cellStyle name="Normálna 5 3 3 4 3 2 4" xfId="43531"/>
    <cellStyle name="Normálna 5 3 3 4 3 3" xfId="19778"/>
    <cellStyle name="Normálna 5 3 3 4 3 3 2" xfId="43534"/>
    <cellStyle name="Normálna 5 3 3 4 3 4" xfId="19779"/>
    <cellStyle name="Normálna 5 3 3 4 3 4 2" xfId="43535"/>
    <cellStyle name="Normálna 5 3 3 4 3 5" xfId="43530"/>
    <cellStyle name="Normálna 5 3 3 4 4" xfId="19780"/>
    <cellStyle name="Normálna 5 3 3 4 4 2" xfId="19781"/>
    <cellStyle name="Normálna 5 3 3 4 4 2 2" xfId="19782"/>
    <cellStyle name="Normálna 5 3 3 4 4 2 2 2" xfId="43538"/>
    <cellStyle name="Normálna 5 3 3 4 4 2 3" xfId="19783"/>
    <cellStyle name="Normálna 5 3 3 4 4 2 3 2" xfId="43539"/>
    <cellStyle name="Normálna 5 3 3 4 4 2 4" xfId="43537"/>
    <cellStyle name="Normálna 5 3 3 4 4 3" xfId="19784"/>
    <cellStyle name="Normálna 5 3 3 4 4 3 2" xfId="43540"/>
    <cellStyle name="Normálna 5 3 3 4 4 4" xfId="19785"/>
    <cellStyle name="Normálna 5 3 3 4 4 4 2" xfId="43541"/>
    <cellStyle name="Normálna 5 3 3 4 4 5" xfId="43536"/>
    <cellStyle name="Normálna 5 3 3 4 5" xfId="19786"/>
    <cellStyle name="Normálna 5 3 3 4 5 2" xfId="19787"/>
    <cellStyle name="Normálna 5 3 3 4 5 2 2" xfId="43543"/>
    <cellStyle name="Normálna 5 3 3 4 5 3" xfId="19788"/>
    <cellStyle name="Normálna 5 3 3 4 5 3 2" xfId="43544"/>
    <cellStyle name="Normálna 5 3 3 4 5 4" xfId="43542"/>
    <cellStyle name="Normálna 5 3 3 4 6" xfId="19789"/>
    <cellStyle name="Normálna 5 3 3 4 6 2" xfId="43545"/>
    <cellStyle name="Normálna 5 3 3 4 7" xfId="19790"/>
    <cellStyle name="Normálna 5 3 3 4 7 2" xfId="43546"/>
    <cellStyle name="Normálna 5 3 3 4 8" xfId="43517"/>
    <cellStyle name="Normálna 5 3 3 5" xfId="19791"/>
    <cellStyle name="Normálna 5 3 3 5 2" xfId="19792"/>
    <cellStyle name="Normálna 5 3 3 5 2 2" xfId="19793"/>
    <cellStyle name="Normálna 5 3 3 5 2 2 2" xfId="19794"/>
    <cellStyle name="Normálna 5 3 3 5 2 2 2 2" xfId="43550"/>
    <cellStyle name="Normálna 5 3 3 5 2 2 3" xfId="19795"/>
    <cellStyle name="Normálna 5 3 3 5 2 2 3 2" xfId="43551"/>
    <cellStyle name="Normálna 5 3 3 5 2 2 4" xfId="43549"/>
    <cellStyle name="Normálna 5 3 3 5 2 3" xfId="19796"/>
    <cellStyle name="Normálna 5 3 3 5 2 3 2" xfId="43552"/>
    <cellStyle name="Normálna 5 3 3 5 2 4" xfId="19797"/>
    <cellStyle name="Normálna 5 3 3 5 2 4 2" xfId="43553"/>
    <cellStyle name="Normálna 5 3 3 5 2 5" xfId="43548"/>
    <cellStyle name="Normálna 5 3 3 5 3" xfId="19798"/>
    <cellStyle name="Normálna 5 3 3 5 3 2" xfId="19799"/>
    <cellStyle name="Normálna 5 3 3 5 3 2 2" xfId="43555"/>
    <cellStyle name="Normálna 5 3 3 5 3 3" xfId="19800"/>
    <cellStyle name="Normálna 5 3 3 5 3 3 2" xfId="43556"/>
    <cellStyle name="Normálna 5 3 3 5 3 4" xfId="43554"/>
    <cellStyle name="Normálna 5 3 3 5 4" xfId="19801"/>
    <cellStyle name="Normálna 5 3 3 5 4 2" xfId="43557"/>
    <cellStyle name="Normálna 5 3 3 5 5" xfId="19802"/>
    <cellStyle name="Normálna 5 3 3 5 5 2" xfId="43558"/>
    <cellStyle name="Normálna 5 3 3 5 6" xfId="43547"/>
    <cellStyle name="Normálna 5 3 3 6" xfId="19803"/>
    <cellStyle name="Normálna 5 3 3 6 2" xfId="19804"/>
    <cellStyle name="Normálna 5 3 3 6 2 2" xfId="19805"/>
    <cellStyle name="Normálna 5 3 3 6 2 2 2" xfId="43561"/>
    <cellStyle name="Normálna 5 3 3 6 2 3" xfId="19806"/>
    <cellStyle name="Normálna 5 3 3 6 2 3 2" xfId="43562"/>
    <cellStyle name="Normálna 5 3 3 6 2 4" xfId="43560"/>
    <cellStyle name="Normálna 5 3 3 6 3" xfId="19807"/>
    <cellStyle name="Normálna 5 3 3 6 3 2" xfId="43563"/>
    <cellStyle name="Normálna 5 3 3 6 4" xfId="19808"/>
    <cellStyle name="Normálna 5 3 3 6 4 2" xfId="43564"/>
    <cellStyle name="Normálna 5 3 3 6 5" xfId="43559"/>
    <cellStyle name="Normálna 5 3 3 7" xfId="19809"/>
    <cellStyle name="Normálna 5 3 3 7 2" xfId="19810"/>
    <cellStyle name="Normálna 5 3 3 7 2 2" xfId="19811"/>
    <cellStyle name="Normálna 5 3 3 7 2 2 2" xfId="43567"/>
    <cellStyle name="Normálna 5 3 3 7 2 3" xfId="19812"/>
    <cellStyle name="Normálna 5 3 3 7 2 3 2" xfId="43568"/>
    <cellStyle name="Normálna 5 3 3 7 2 4" xfId="43566"/>
    <cellStyle name="Normálna 5 3 3 7 3" xfId="19813"/>
    <cellStyle name="Normálna 5 3 3 7 3 2" xfId="43569"/>
    <cellStyle name="Normálna 5 3 3 7 4" xfId="19814"/>
    <cellStyle name="Normálna 5 3 3 7 4 2" xfId="43570"/>
    <cellStyle name="Normálna 5 3 3 7 5" xfId="43565"/>
    <cellStyle name="Normálna 5 3 3 8" xfId="19815"/>
    <cellStyle name="Normálna 5 3 3 8 2" xfId="19816"/>
    <cellStyle name="Normálna 5 3 3 8 2 2" xfId="43572"/>
    <cellStyle name="Normálna 5 3 3 8 3" xfId="19817"/>
    <cellStyle name="Normálna 5 3 3 8 3 2" xfId="43573"/>
    <cellStyle name="Normálna 5 3 3 8 4" xfId="43571"/>
    <cellStyle name="Normálna 5 3 3 9" xfId="19818"/>
    <cellStyle name="Normálna 5 3 3 9 2" xfId="43574"/>
    <cellStyle name="Normálna 5 3 4" xfId="19819"/>
    <cellStyle name="Normálna 5 3 4 10" xfId="19820"/>
    <cellStyle name="Normálna 5 3 4 10 2" xfId="43576"/>
    <cellStyle name="Normálna 5 3 4 11" xfId="43575"/>
    <cellStyle name="Normálna 5 3 4 2" xfId="19821"/>
    <cellStyle name="Normálna 5 3 4 2 10" xfId="43577"/>
    <cellStyle name="Normálna 5 3 4 2 2" xfId="19822"/>
    <cellStyle name="Normálna 5 3 4 2 2 2" xfId="19823"/>
    <cellStyle name="Normálna 5 3 4 2 2 2 2" xfId="19824"/>
    <cellStyle name="Normálna 5 3 4 2 2 2 2 2" xfId="19825"/>
    <cellStyle name="Normálna 5 3 4 2 2 2 2 2 2" xfId="19826"/>
    <cellStyle name="Normálna 5 3 4 2 2 2 2 2 2 2" xfId="19827"/>
    <cellStyle name="Normálna 5 3 4 2 2 2 2 2 2 2 2" xfId="43583"/>
    <cellStyle name="Normálna 5 3 4 2 2 2 2 2 2 3" xfId="19828"/>
    <cellStyle name="Normálna 5 3 4 2 2 2 2 2 2 3 2" xfId="43584"/>
    <cellStyle name="Normálna 5 3 4 2 2 2 2 2 2 4" xfId="43582"/>
    <cellStyle name="Normálna 5 3 4 2 2 2 2 2 3" xfId="19829"/>
    <cellStyle name="Normálna 5 3 4 2 2 2 2 2 3 2" xfId="43585"/>
    <cellStyle name="Normálna 5 3 4 2 2 2 2 2 4" xfId="19830"/>
    <cellStyle name="Normálna 5 3 4 2 2 2 2 2 4 2" xfId="43586"/>
    <cellStyle name="Normálna 5 3 4 2 2 2 2 2 5" xfId="43581"/>
    <cellStyle name="Normálna 5 3 4 2 2 2 2 3" xfId="19831"/>
    <cellStyle name="Normálna 5 3 4 2 2 2 2 3 2" xfId="19832"/>
    <cellStyle name="Normálna 5 3 4 2 2 2 2 3 2 2" xfId="43588"/>
    <cellStyle name="Normálna 5 3 4 2 2 2 2 3 3" xfId="19833"/>
    <cellStyle name="Normálna 5 3 4 2 2 2 2 3 3 2" xfId="43589"/>
    <cellStyle name="Normálna 5 3 4 2 2 2 2 3 4" xfId="43587"/>
    <cellStyle name="Normálna 5 3 4 2 2 2 2 4" xfId="19834"/>
    <cellStyle name="Normálna 5 3 4 2 2 2 2 4 2" xfId="43590"/>
    <cellStyle name="Normálna 5 3 4 2 2 2 2 5" xfId="19835"/>
    <cellStyle name="Normálna 5 3 4 2 2 2 2 5 2" xfId="43591"/>
    <cellStyle name="Normálna 5 3 4 2 2 2 2 6" xfId="43580"/>
    <cellStyle name="Normálna 5 3 4 2 2 2 3" xfId="19836"/>
    <cellStyle name="Normálna 5 3 4 2 2 2 3 2" xfId="19837"/>
    <cellStyle name="Normálna 5 3 4 2 2 2 3 2 2" xfId="19838"/>
    <cellStyle name="Normálna 5 3 4 2 2 2 3 2 2 2" xfId="43594"/>
    <cellStyle name="Normálna 5 3 4 2 2 2 3 2 3" xfId="19839"/>
    <cellStyle name="Normálna 5 3 4 2 2 2 3 2 3 2" xfId="43595"/>
    <cellStyle name="Normálna 5 3 4 2 2 2 3 2 4" xfId="43593"/>
    <cellStyle name="Normálna 5 3 4 2 2 2 3 3" xfId="19840"/>
    <cellStyle name="Normálna 5 3 4 2 2 2 3 3 2" xfId="43596"/>
    <cellStyle name="Normálna 5 3 4 2 2 2 3 4" xfId="19841"/>
    <cellStyle name="Normálna 5 3 4 2 2 2 3 4 2" xfId="43597"/>
    <cellStyle name="Normálna 5 3 4 2 2 2 3 5" xfId="43592"/>
    <cellStyle name="Normálna 5 3 4 2 2 2 4" xfId="19842"/>
    <cellStyle name="Normálna 5 3 4 2 2 2 4 2" xfId="19843"/>
    <cellStyle name="Normálna 5 3 4 2 2 2 4 2 2" xfId="19844"/>
    <cellStyle name="Normálna 5 3 4 2 2 2 4 2 2 2" xfId="43600"/>
    <cellStyle name="Normálna 5 3 4 2 2 2 4 2 3" xfId="19845"/>
    <cellStyle name="Normálna 5 3 4 2 2 2 4 2 3 2" xfId="43601"/>
    <cellStyle name="Normálna 5 3 4 2 2 2 4 2 4" xfId="43599"/>
    <cellStyle name="Normálna 5 3 4 2 2 2 4 3" xfId="19846"/>
    <cellStyle name="Normálna 5 3 4 2 2 2 4 3 2" xfId="43602"/>
    <cellStyle name="Normálna 5 3 4 2 2 2 4 4" xfId="19847"/>
    <cellStyle name="Normálna 5 3 4 2 2 2 4 4 2" xfId="43603"/>
    <cellStyle name="Normálna 5 3 4 2 2 2 4 5" xfId="43598"/>
    <cellStyle name="Normálna 5 3 4 2 2 2 5" xfId="19848"/>
    <cellStyle name="Normálna 5 3 4 2 2 2 5 2" xfId="19849"/>
    <cellStyle name="Normálna 5 3 4 2 2 2 5 2 2" xfId="43605"/>
    <cellStyle name="Normálna 5 3 4 2 2 2 5 3" xfId="19850"/>
    <cellStyle name="Normálna 5 3 4 2 2 2 5 3 2" xfId="43606"/>
    <cellStyle name="Normálna 5 3 4 2 2 2 5 4" xfId="43604"/>
    <cellStyle name="Normálna 5 3 4 2 2 2 6" xfId="19851"/>
    <cellStyle name="Normálna 5 3 4 2 2 2 6 2" xfId="43607"/>
    <cellStyle name="Normálna 5 3 4 2 2 2 7" xfId="19852"/>
    <cellStyle name="Normálna 5 3 4 2 2 2 7 2" xfId="43608"/>
    <cellStyle name="Normálna 5 3 4 2 2 2 8" xfId="43579"/>
    <cellStyle name="Normálna 5 3 4 2 2 3" xfId="19853"/>
    <cellStyle name="Normálna 5 3 4 2 2 3 2" xfId="19854"/>
    <cellStyle name="Normálna 5 3 4 2 2 3 2 2" xfId="19855"/>
    <cellStyle name="Normálna 5 3 4 2 2 3 2 2 2" xfId="19856"/>
    <cellStyle name="Normálna 5 3 4 2 2 3 2 2 2 2" xfId="43612"/>
    <cellStyle name="Normálna 5 3 4 2 2 3 2 2 3" xfId="19857"/>
    <cellStyle name="Normálna 5 3 4 2 2 3 2 2 3 2" xfId="43613"/>
    <cellStyle name="Normálna 5 3 4 2 2 3 2 2 4" xfId="43611"/>
    <cellStyle name="Normálna 5 3 4 2 2 3 2 3" xfId="19858"/>
    <cellStyle name="Normálna 5 3 4 2 2 3 2 3 2" xfId="43614"/>
    <cellStyle name="Normálna 5 3 4 2 2 3 2 4" xfId="19859"/>
    <cellStyle name="Normálna 5 3 4 2 2 3 2 4 2" xfId="43615"/>
    <cellStyle name="Normálna 5 3 4 2 2 3 2 5" xfId="43610"/>
    <cellStyle name="Normálna 5 3 4 2 2 3 3" xfId="19860"/>
    <cellStyle name="Normálna 5 3 4 2 2 3 3 2" xfId="19861"/>
    <cellStyle name="Normálna 5 3 4 2 2 3 3 2 2" xfId="43617"/>
    <cellStyle name="Normálna 5 3 4 2 2 3 3 3" xfId="19862"/>
    <cellStyle name="Normálna 5 3 4 2 2 3 3 3 2" xfId="43618"/>
    <cellStyle name="Normálna 5 3 4 2 2 3 3 4" xfId="43616"/>
    <cellStyle name="Normálna 5 3 4 2 2 3 4" xfId="19863"/>
    <cellStyle name="Normálna 5 3 4 2 2 3 4 2" xfId="43619"/>
    <cellStyle name="Normálna 5 3 4 2 2 3 5" xfId="19864"/>
    <cellStyle name="Normálna 5 3 4 2 2 3 5 2" xfId="43620"/>
    <cellStyle name="Normálna 5 3 4 2 2 3 6" xfId="43609"/>
    <cellStyle name="Normálna 5 3 4 2 2 4" xfId="19865"/>
    <cellStyle name="Normálna 5 3 4 2 2 4 2" xfId="19866"/>
    <cellStyle name="Normálna 5 3 4 2 2 4 2 2" xfId="19867"/>
    <cellStyle name="Normálna 5 3 4 2 2 4 2 2 2" xfId="43623"/>
    <cellStyle name="Normálna 5 3 4 2 2 4 2 3" xfId="19868"/>
    <cellStyle name="Normálna 5 3 4 2 2 4 2 3 2" xfId="43624"/>
    <cellStyle name="Normálna 5 3 4 2 2 4 2 4" xfId="43622"/>
    <cellStyle name="Normálna 5 3 4 2 2 4 3" xfId="19869"/>
    <cellStyle name="Normálna 5 3 4 2 2 4 3 2" xfId="43625"/>
    <cellStyle name="Normálna 5 3 4 2 2 4 4" xfId="19870"/>
    <cellStyle name="Normálna 5 3 4 2 2 4 4 2" xfId="43626"/>
    <cellStyle name="Normálna 5 3 4 2 2 4 5" xfId="43621"/>
    <cellStyle name="Normálna 5 3 4 2 2 5" xfId="19871"/>
    <cellStyle name="Normálna 5 3 4 2 2 5 2" xfId="19872"/>
    <cellStyle name="Normálna 5 3 4 2 2 5 2 2" xfId="19873"/>
    <cellStyle name="Normálna 5 3 4 2 2 5 2 2 2" xfId="43629"/>
    <cellStyle name="Normálna 5 3 4 2 2 5 2 3" xfId="19874"/>
    <cellStyle name="Normálna 5 3 4 2 2 5 2 3 2" xfId="43630"/>
    <cellStyle name="Normálna 5 3 4 2 2 5 2 4" xfId="43628"/>
    <cellStyle name="Normálna 5 3 4 2 2 5 3" xfId="19875"/>
    <cellStyle name="Normálna 5 3 4 2 2 5 3 2" xfId="43631"/>
    <cellStyle name="Normálna 5 3 4 2 2 5 4" xfId="19876"/>
    <cellStyle name="Normálna 5 3 4 2 2 5 4 2" xfId="43632"/>
    <cellStyle name="Normálna 5 3 4 2 2 5 5" xfId="43627"/>
    <cellStyle name="Normálna 5 3 4 2 2 6" xfId="19877"/>
    <cellStyle name="Normálna 5 3 4 2 2 6 2" xfId="19878"/>
    <cellStyle name="Normálna 5 3 4 2 2 6 2 2" xfId="43634"/>
    <cellStyle name="Normálna 5 3 4 2 2 6 3" xfId="19879"/>
    <cellStyle name="Normálna 5 3 4 2 2 6 3 2" xfId="43635"/>
    <cellStyle name="Normálna 5 3 4 2 2 6 4" xfId="43633"/>
    <cellStyle name="Normálna 5 3 4 2 2 7" xfId="19880"/>
    <cellStyle name="Normálna 5 3 4 2 2 7 2" xfId="43636"/>
    <cellStyle name="Normálna 5 3 4 2 2 8" xfId="19881"/>
    <cellStyle name="Normálna 5 3 4 2 2 8 2" xfId="43637"/>
    <cellStyle name="Normálna 5 3 4 2 2 9" xfId="43578"/>
    <cellStyle name="Normálna 5 3 4 2 3" xfId="19882"/>
    <cellStyle name="Normálna 5 3 4 2 3 2" xfId="19883"/>
    <cellStyle name="Normálna 5 3 4 2 3 2 2" xfId="19884"/>
    <cellStyle name="Normálna 5 3 4 2 3 2 2 2" xfId="19885"/>
    <cellStyle name="Normálna 5 3 4 2 3 2 2 2 2" xfId="19886"/>
    <cellStyle name="Normálna 5 3 4 2 3 2 2 2 2 2" xfId="43642"/>
    <cellStyle name="Normálna 5 3 4 2 3 2 2 2 3" xfId="19887"/>
    <cellStyle name="Normálna 5 3 4 2 3 2 2 2 3 2" xfId="43643"/>
    <cellStyle name="Normálna 5 3 4 2 3 2 2 2 4" xfId="43641"/>
    <cellStyle name="Normálna 5 3 4 2 3 2 2 3" xfId="19888"/>
    <cellStyle name="Normálna 5 3 4 2 3 2 2 3 2" xfId="43644"/>
    <cellStyle name="Normálna 5 3 4 2 3 2 2 4" xfId="19889"/>
    <cellStyle name="Normálna 5 3 4 2 3 2 2 4 2" xfId="43645"/>
    <cellStyle name="Normálna 5 3 4 2 3 2 2 5" xfId="43640"/>
    <cellStyle name="Normálna 5 3 4 2 3 2 3" xfId="19890"/>
    <cellStyle name="Normálna 5 3 4 2 3 2 3 2" xfId="19891"/>
    <cellStyle name="Normálna 5 3 4 2 3 2 3 2 2" xfId="43647"/>
    <cellStyle name="Normálna 5 3 4 2 3 2 3 3" xfId="19892"/>
    <cellStyle name="Normálna 5 3 4 2 3 2 3 3 2" xfId="43648"/>
    <cellStyle name="Normálna 5 3 4 2 3 2 3 4" xfId="43646"/>
    <cellStyle name="Normálna 5 3 4 2 3 2 4" xfId="19893"/>
    <cellStyle name="Normálna 5 3 4 2 3 2 4 2" xfId="43649"/>
    <cellStyle name="Normálna 5 3 4 2 3 2 5" xfId="19894"/>
    <cellStyle name="Normálna 5 3 4 2 3 2 5 2" xfId="43650"/>
    <cellStyle name="Normálna 5 3 4 2 3 2 6" xfId="43639"/>
    <cellStyle name="Normálna 5 3 4 2 3 3" xfId="19895"/>
    <cellStyle name="Normálna 5 3 4 2 3 3 2" xfId="19896"/>
    <cellStyle name="Normálna 5 3 4 2 3 3 2 2" xfId="19897"/>
    <cellStyle name="Normálna 5 3 4 2 3 3 2 2 2" xfId="43653"/>
    <cellStyle name="Normálna 5 3 4 2 3 3 2 3" xfId="19898"/>
    <cellStyle name="Normálna 5 3 4 2 3 3 2 3 2" xfId="43654"/>
    <cellStyle name="Normálna 5 3 4 2 3 3 2 4" xfId="43652"/>
    <cellStyle name="Normálna 5 3 4 2 3 3 3" xfId="19899"/>
    <cellStyle name="Normálna 5 3 4 2 3 3 3 2" xfId="43655"/>
    <cellStyle name="Normálna 5 3 4 2 3 3 4" xfId="19900"/>
    <cellStyle name="Normálna 5 3 4 2 3 3 4 2" xfId="43656"/>
    <cellStyle name="Normálna 5 3 4 2 3 3 5" xfId="43651"/>
    <cellStyle name="Normálna 5 3 4 2 3 4" xfId="19901"/>
    <cellStyle name="Normálna 5 3 4 2 3 4 2" xfId="19902"/>
    <cellStyle name="Normálna 5 3 4 2 3 4 2 2" xfId="19903"/>
    <cellStyle name="Normálna 5 3 4 2 3 4 2 2 2" xfId="43659"/>
    <cellStyle name="Normálna 5 3 4 2 3 4 2 3" xfId="19904"/>
    <cellStyle name="Normálna 5 3 4 2 3 4 2 3 2" xfId="43660"/>
    <cellStyle name="Normálna 5 3 4 2 3 4 2 4" xfId="43658"/>
    <cellStyle name="Normálna 5 3 4 2 3 4 3" xfId="19905"/>
    <cellStyle name="Normálna 5 3 4 2 3 4 3 2" xfId="43661"/>
    <cellStyle name="Normálna 5 3 4 2 3 4 4" xfId="19906"/>
    <cellStyle name="Normálna 5 3 4 2 3 4 4 2" xfId="43662"/>
    <cellStyle name="Normálna 5 3 4 2 3 4 5" xfId="43657"/>
    <cellStyle name="Normálna 5 3 4 2 3 5" xfId="19907"/>
    <cellStyle name="Normálna 5 3 4 2 3 5 2" xfId="19908"/>
    <cellStyle name="Normálna 5 3 4 2 3 5 2 2" xfId="43664"/>
    <cellStyle name="Normálna 5 3 4 2 3 5 3" xfId="19909"/>
    <cellStyle name="Normálna 5 3 4 2 3 5 3 2" xfId="43665"/>
    <cellStyle name="Normálna 5 3 4 2 3 5 4" xfId="43663"/>
    <cellStyle name="Normálna 5 3 4 2 3 6" xfId="19910"/>
    <cellStyle name="Normálna 5 3 4 2 3 6 2" xfId="43666"/>
    <cellStyle name="Normálna 5 3 4 2 3 7" xfId="19911"/>
    <cellStyle name="Normálna 5 3 4 2 3 7 2" xfId="43667"/>
    <cellStyle name="Normálna 5 3 4 2 3 8" xfId="43638"/>
    <cellStyle name="Normálna 5 3 4 2 4" xfId="19912"/>
    <cellStyle name="Normálna 5 3 4 2 4 2" xfId="19913"/>
    <cellStyle name="Normálna 5 3 4 2 4 2 2" xfId="19914"/>
    <cellStyle name="Normálna 5 3 4 2 4 2 2 2" xfId="19915"/>
    <cellStyle name="Normálna 5 3 4 2 4 2 2 2 2" xfId="43671"/>
    <cellStyle name="Normálna 5 3 4 2 4 2 2 3" xfId="19916"/>
    <cellStyle name="Normálna 5 3 4 2 4 2 2 3 2" xfId="43672"/>
    <cellStyle name="Normálna 5 3 4 2 4 2 2 4" xfId="43670"/>
    <cellStyle name="Normálna 5 3 4 2 4 2 3" xfId="19917"/>
    <cellStyle name="Normálna 5 3 4 2 4 2 3 2" xfId="43673"/>
    <cellStyle name="Normálna 5 3 4 2 4 2 4" xfId="19918"/>
    <cellStyle name="Normálna 5 3 4 2 4 2 4 2" xfId="43674"/>
    <cellStyle name="Normálna 5 3 4 2 4 2 5" xfId="43669"/>
    <cellStyle name="Normálna 5 3 4 2 4 3" xfId="19919"/>
    <cellStyle name="Normálna 5 3 4 2 4 3 2" xfId="19920"/>
    <cellStyle name="Normálna 5 3 4 2 4 3 2 2" xfId="43676"/>
    <cellStyle name="Normálna 5 3 4 2 4 3 3" xfId="19921"/>
    <cellStyle name="Normálna 5 3 4 2 4 3 3 2" xfId="43677"/>
    <cellStyle name="Normálna 5 3 4 2 4 3 4" xfId="43675"/>
    <cellStyle name="Normálna 5 3 4 2 4 4" xfId="19922"/>
    <cellStyle name="Normálna 5 3 4 2 4 4 2" xfId="43678"/>
    <cellStyle name="Normálna 5 3 4 2 4 5" xfId="19923"/>
    <cellStyle name="Normálna 5 3 4 2 4 5 2" xfId="43679"/>
    <cellStyle name="Normálna 5 3 4 2 4 6" xfId="43668"/>
    <cellStyle name="Normálna 5 3 4 2 5" xfId="19924"/>
    <cellStyle name="Normálna 5 3 4 2 5 2" xfId="19925"/>
    <cellStyle name="Normálna 5 3 4 2 5 2 2" xfId="19926"/>
    <cellStyle name="Normálna 5 3 4 2 5 2 2 2" xfId="43682"/>
    <cellStyle name="Normálna 5 3 4 2 5 2 3" xfId="19927"/>
    <cellStyle name="Normálna 5 3 4 2 5 2 3 2" xfId="43683"/>
    <cellStyle name="Normálna 5 3 4 2 5 2 4" xfId="43681"/>
    <cellStyle name="Normálna 5 3 4 2 5 3" xfId="19928"/>
    <cellStyle name="Normálna 5 3 4 2 5 3 2" xfId="43684"/>
    <cellStyle name="Normálna 5 3 4 2 5 4" xfId="19929"/>
    <cellStyle name="Normálna 5 3 4 2 5 4 2" xfId="43685"/>
    <cellStyle name="Normálna 5 3 4 2 5 5" xfId="43680"/>
    <cellStyle name="Normálna 5 3 4 2 6" xfId="19930"/>
    <cellStyle name="Normálna 5 3 4 2 6 2" xfId="19931"/>
    <cellStyle name="Normálna 5 3 4 2 6 2 2" xfId="19932"/>
    <cellStyle name="Normálna 5 3 4 2 6 2 2 2" xfId="43688"/>
    <cellStyle name="Normálna 5 3 4 2 6 2 3" xfId="19933"/>
    <cellStyle name="Normálna 5 3 4 2 6 2 3 2" xfId="43689"/>
    <cellStyle name="Normálna 5 3 4 2 6 2 4" xfId="43687"/>
    <cellStyle name="Normálna 5 3 4 2 6 3" xfId="19934"/>
    <cellStyle name="Normálna 5 3 4 2 6 3 2" xfId="43690"/>
    <cellStyle name="Normálna 5 3 4 2 6 4" xfId="19935"/>
    <cellStyle name="Normálna 5 3 4 2 6 4 2" xfId="43691"/>
    <cellStyle name="Normálna 5 3 4 2 6 5" xfId="43686"/>
    <cellStyle name="Normálna 5 3 4 2 7" xfId="19936"/>
    <cellStyle name="Normálna 5 3 4 2 7 2" xfId="19937"/>
    <cellStyle name="Normálna 5 3 4 2 7 2 2" xfId="43693"/>
    <cellStyle name="Normálna 5 3 4 2 7 3" xfId="19938"/>
    <cellStyle name="Normálna 5 3 4 2 7 3 2" xfId="43694"/>
    <cellStyle name="Normálna 5 3 4 2 7 4" xfId="43692"/>
    <cellStyle name="Normálna 5 3 4 2 8" xfId="19939"/>
    <cellStyle name="Normálna 5 3 4 2 8 2" xfId="43695"/>
    <cellStyle name="Normálna 5 3 4 2 9" xfId="19940"/>
    <cellStyle name="Normálna 5 3 4 2 9 2" xfId="43696"/>
    <cellStyle name="Normálna 5 3 4 3" xfId="19941"/>
    <cellStyle name="Normálna 5 3 4 3 2" xfId="19942"/>
    <cellStyle name="Normálna 5 3 4 3 2 2" xfId="19943"/>
    <cellStyle name="Normálna 5 3 4 3 2 2 2" xfId="19944"/>
    <cellStyle name="Normálna 5 3 4 3 2 2 2 2" xfId="19945"/>
    <cellStyle name="Normálna 5 3 4 3 2 2 2 2 2" xfId="19946"/>
    <cellStyle name="Normálna 5 3 4 3 2 2 2 2 2 2" xfId="43702"/>
    <cellStyle name="Normálna 5 3 4 3 2 2 2 2 3" xfId="19947"/>
    <cellStyle name="Normálna 5 3 4 3 2 2 2 2 3 2" xfId="43703"/>
    <cellStyle name="Normálna 5 3 4 3 2 2 2 2 4" xfId="43701"/>
    <cellStyle name="Normálna 5 3 4 3 2 2 2 3" xfId="19948"/>
    <cellStyle name="Normálna 5 3 4 3 2 2 2 3 2" xfId="43704"/>
    <cellStyle name="Normálna 5 3 4 3 2 2 2 4" xfId="19949"/>
    <cellStyle name="Normálna 5 3 4 3 2 2 2 4 2" xfId="43705"/>
    <cellStyle name="Normálna 5 3 4 3 2 2 2 5" xfId="43700"/>
    <cellStyle name="Normálna 5 3 4 3 2 2 3" xfId="19950"/>
    <cellStyle name="Normálna 5 3 4 3 2 2 3 2" xfId="19951"/>
    <cellStyle name="Normálna 5 3 4 3 2 2 3 2 2" xfId="43707"/>
    <cellStyle name="Normálna 5 3 4 3 2 2 3 3" xfId="19952"/>
    <cellStyle name="Normálna 5 3 4 3 2 2 3 3 2" xfId="43708"/>
    <cellStyle name="Normálna 5 3 4 3 2 2 3 4" xfId="43706"/>
    <cellStyle name="Normálna 5 3 4 3 2 2 4" xfId="19953"/>
    <cellStyle name="Normálna 5 3 4 3 2 2 4 2" xfId="43709"/>
    <cellStyle name="Normálna 5 3 4 3 2 2 5" xfId="19954"/>
    <cellStyle name="Normálna 5 3 4 3 2 2 5 2" xfId="43710"/>
    <cellStyle name="Normálna 5 3 4 3 2 2 6" xfId="43699"/>
    <cellStyle name="Normálna 5 3 4 3 2 3" xfId="19955"/>
    <cellStyle name="Normálna 5 3 4 3 2 3 2" xfId="19956"/>
    <cellStyle name="Normálna 5 3 4 3 2 3 2 2" xfId="19957"/>
    <cellStyle name="Normálna 5 3 4 3 2 3 2 2 2" xfId="43713"/>
    <cellStyle name="Normálna 5 3 4 3 2 3 2 3" xfId="19958"/>
    <cellStyle name="Normálna 5 3 4 3 2 3 2 3 2" xfId="43714"/>
    <cellStyle name="Normálna 5 3 4 3 2 3 2 4" xfId="43712"/>
    <cellStyle name="Normálna 5 3 4 3 2 3 3" xfId="19959"/>
    <cellStyle name="Normálna 5 3 4 3 2 3 3 2" xfId="43715"/>
    <cellStyle name="Normálna 5 3 4 3 2 3 4" xfId="19960"/>
    <cellStyle name="Normálna 5 3 4 3 2 3 4 2" xfId="43716"/>
    <cellStyle name="Normálna 5 3 4 3 2 3 5" xfId="43711"/>
    <cellStyle name="Normálna 5 3 4 3 2 4" xfId="19961"/>
    <cellStyle name="Normálna 5 3 4 3 2 4 2" xfId="19962"/>
    <cellStyle name="Normálna 5 3 4 3 2 4 2 2" xfId="19963"/>
    <cellStyle name="Normálna 5 3 4 3 2 4 2 2 2" xfId="43719"/>
    <cellStyle name="Normálna 5 3 4 3 2 4 2 3" xfId="19964"/>
    <cellStyle name="Normálna 5 3 4 3 2 4 2 3 2" xfId="43720"/>
    <cellStyle name="Normálna 5 3 4 3 2 4 2 4" xfId="43718"/>
    <cellStyle name="Normálna 5 3 4 3 2 4 3" xfId="19965"/>
    <cellStyle name="Normálna 5 3 4 3 2 4 3 2" xfId="43721"/>
    <cellStyle name="Normálna 5 3 4 3 2 4 4" xfId="19966"/>
    <cellStyle name="Normálna 5 3 4 3 2 4 4 2" xfId="43722"/>
    <cellStyle name="Normálna 5 3 4 3 2 4 5" xfId="43717"/>
    <cellStyle name="Normálna 5 3 4 3 2 5" xfId="19967"/>
    <cellStyle name="Normálna 5 3 4 3 2 5 2" xfId="19968"/>
    <cellStyle name="Normálna 5 3 4 3 2 5 2 2" xfId="43724"/>
    <cellStyle name="Normálna 5 3 4 3 2 5 3" xfId="19969"/>
    <cellStyle name="Normálna 5 3 4 3 2 5 3 2" xfId="43725"/>
    <cellStyle name="Normálna 5 3 4 3 2 5 4" xfId="43723"/>
    <cellStyle name="Normálna 5 3 4 3 2 6" xfId="19970"/>
    <cellStyle name="Normálna 5 3 4 3 2 6 2" xfId="43726"/>
    <cellStyle name="Normálna 5 3 4 3 2 7" xfId="19971"/>
    <cellStyle name="Normálna 5 3 4 3 2 7 2" xfId="43727"/>
    <cellStyle name="Normálna 5 3 4 3 2 8" xfId="43698"/>
    <cellStyle name="Normálna 5 3 4 3 3" xfId="19972"/>
    <cellStyle name="Normálna 5 3 4 3 3 2" xfId="19973"/>
    <cellStyle name="Normálna 5 3 4 3 3 2 2" xfId="19974"/>
    <cellStyle name="Normálna 5 3 4 3 3 2 2 2" xfId="19975"/>
    <cellStyle name="Normálna 5 3 4 3 3 2 2 2 2" xfId="43731"/>
    <cellStyle name="Normálna 5 3 4 3 3 2 2 3" xfId="19976"/>
    <cellStyle name="Normálna 5 3 4 3 3 2 2 3 2" xfId="43732"/>
    <cellStyle name="Normálna 5 3 4 3 3 2 2 4" xfId="43730"/>
    <cellStyle name="Normálna 5 3 4 3 3 2 3" xfId="19977"/>
    <cellStyle name="Normálna 5 3 4 3 3 2 3 2" xfId="43733"/>
    <cellStyle name="Normálna 5 3 4 3 3 2 4" xfId="19978"/>
    <cellStyle name="Normálna 5 3 4 3 3 2 4 2" xfId="43734"/>
    <cellStyle name="Normálna 5 3 4 3 3 2 5" xfId="43729"/>
    <cellStyle name="Normálna 5 3 4 3 3 3" xfId="19979"/>
    <cellStyle name="Normálna 5 3 4 3 3 3 2" xfId="19980"/>
    <cellStyle name="Normálna 5 3 4 3 3 3 2 2" xfId="43736"/>
    <cellStyle name="Normálna 5 3 4 3 3 3 3" xfId="19981"/>
    <cellStyle name="Normálna 5 3 4 3 3 3 3 2" xfId="43737"/>
    <cellStyle name="Normálna 5 3 4 3 3 3 4" xfId="43735"/>
    <cellStyle name="Normálna 5 3 4 3 3 4" xfId="19982"/>
    <cellStyle name="Normálna 5 3 4 3 3 4 2" xfId="43738"/>
    <cellStyle name="Normálna 5 3 4 3 3 5" xfId="19983"/>
    <cellStyle name="Normálna 5 3 4 3 3 5 2" xfId="43739"/>
    <cellStyle name="Normálna 5 3 4 3 3 6" xfId="43728"/>
    <cellStyle name="Normálna 5 3 4 3 4" xfId="19984"/>
    <cellStyle name="Normálna 5 3 4 3 4 2" xfId="19985"/>
    <cellStyle name="Normálna 5 3 4 3 4 2 2" xfId="19986"/>
    <cellStyle name="Normálna 5 3 4 3 4 2 2 2" xfId="43742"/>
    <cellStyle name="Normálna 5 3 4 3 4 2 3" xfId="19987"/>
    <cellStyle name="Normálna 5 3 4 3 4 2 3 2" xfId="43743"/>
    <cellStyle name="Normálna 5 3 4 3 4 2 4" xfId="43741"/>
    <cellStyle name="Normálna 5 3 4 3 4 3" xfId="19988"/>
    <cellStyle name="Normálna 5 3 4 3 4 3 2" xfId="43744"/>
    <cellStyle name="Normálna 5 3 4 3 4 4" xfId="19989"/>
    <cellStyle name="Normálna 5 3 4 3 4 4 2" xfId="43745"/>
    <cellStyle name="Normálna 5 3 4 3 4 5" xfId="43740"/>
    <cellStyle name="Normálna 5 3 4 3 5" xfId="19990"/>
    <cellStyle name="Normálna 5 3 4 3 5 2" xfId="19991"/>
    <cellStyle name="Normálna 5 3 4 3 5 2 2" xfId="19992"/>
    <cellStyle name="Normálna 5 3 4 3 5 2 2 2" xfId="43748"/>
    <cellStyle name="Normálna 5 3 4 3 5 2 3" xfId="19993"/>
    <cellStyle name="Normálna 5 3 4 3 5 2 3 2" xfId="43749"/>
    <cellStyle name="Normálna 5 3 4 3 5 2 4" xfId="43747"/>
    <cellStyle name="Normálna 5 3 4 3 5 3" xfId="19994"/>
    <cellStyle name="Normálna 5 3 4 3 5 3 2" xfId="43750"/>
    <cellStyle name="Normálna 5 3 4 3 5 4" xfId="19995"/>
    <cellStyle name="Normálna 5 3 4 3 5 4 2" xfId="43751"/>
    <cellStyle name="Normálna 5 3 4 3 5 5" xfId="43746"/>
    <cellStyle name="Normálna 5 3 4 3 6" xfId="19996"/>
    <cellStyle name="Normálna 5 3 4 3 6 2" xfId="19997"/>
    <cellStyle name="Normálna 5 3 4 3 6 2 2" xfId="43753"/>
    <cellStyle name="Normálna 5 3 4 3 6 3" xfId="19998"/>
    <cellStyle name="Normálna 5 3 4 3 6 3 2" xfId="43754"/>
    <cellStyle name="Normálna 5 3 4 3 6 4" xfId="43752"/>
    <cellStyle name="Normálna 5 3 4 3 7" xfId="19999"/>
    <cellStyle name="Normálna 5 3 4 3 7 2" xfId="43755"/>
    <cellStyle name="Normálna 5 3 4 3 8" xfId="20000"/>
    <cellStyle name="Normálna 5 3 4 3 8 2" xfId="43756"/>
    <cellStyle name="Normálna 5 3 4 3 9" xfId="43697"/>
    <cellStyle name="Normálna 5 3 4 4" xfId="20001"/>
    <cellStyle name="Normálna 5 3 4 4 2" xfId="20002"/>
    <cellStyle name="Normálna 5 3 4 4 2 2" xfId="20003"/>
    <cellStyle name="Normálna 5 3 4 4 2 2 2" xfId="20004"/>
    <cellStyle name="Normálna 5 3 4 4 2 2 2 2" xfId="20005"/>
    <cellStyle name="Normálna 5 3 4 4 2 2 2 2 2" xfId="43761"/>
    <cellStyle name="Normálna 5 3 4 4 2 2 2 3" xfId="20006"/>
    <cellStyle name="Normálna 5 3 4 4 2 2 2 3 2" xfId="43762"/>
    <cellStyle name="Normálna 5 3 4 4 2 2 2 4" xfId="43760"/>
    <cellStyle name="Normálna 5 3 4 4 2 2 3" xfId="20007"/>
    <cellStyle name="Normálna 5 3 4 4 2 2 3 2" xfId="43763"/>
    <cellStyle name="Normálna 5 3 4 4 2 2 4" xfId="20008"/>
    <cellStyle name="Normálna 5 3 4 4 2 2 4 2" xfId="43764"/>
    <cellStyle name="Normálna 5 3 4 4 2 2 5" xfId="43759"/>
    <cellStyle name="Normálna 5 3 4 4 2 3" xfId="20009"/>
    <cellStyle name="Normálna 5 3 4 4 2 3 2" xfId="20010"/>
    <cellStyle name="Normálna 5 3 4 4 2 3 2 2" xfId="43766"/>
    <cellStyle name="Normálna 5 3 4 4 2 3 3" xfId="20011"/>
    <cellStyle name="Normálna 5 3 4 4 2 3 3 2" xfId="43767"/>
    <cellStyle name="Normálna 5 3 4 4 2 3 4" xfId="43765"/>
    <cellStyle name="Normálna 5 3 4 4 2 4" xfId="20012"/>
    <cellStyle name="Normálna 5 3 4 4 2 4 2" xfId="43768"/>
    <cellStyle name="Normálna 5 3 4 4 2 5" xfId="20013"/>
    <cellStyle name="Normálna 5 3 4 4 2 5 2" xfId="43769"/>
    <cellStyle name="Normálna 5 3 4 4 2 6" xfId="43758"/>
    <cellStyle name="Normálna 5 3 4 4 3" xfId="20014"/>
    <cellStyle name="Normálna 5 3 4 4 3 2" xfId="20015"/>
    <cellStyle name="Normálna 5 3 4 4 3 2 2" xfId="20016"/>
    <cellStyle name="Normálna 5 3 4 4 3 2 2 2" xfId="43772"/>
    <cellStyle name="Normálna 5 3 4 4 3 2 3" xfId="20017"/>
    <cellStyle name="Normálna 5 3 4 4 3 2 3 2" xfId="43773"/>
    <cellStyle name="Normálna 5 3 4 4 3 2 4" xfId="43771"/>
    <cellStyle name="Normálna 5 3 4 4 3 3" xfId="20018"/>
    <cellStyle name="Normálna 5 3 4 4 3 3 2" xfId="43774"/>
    <cellStyle name="Normálna 5 3 4 4 3 4" xfId="20019"/>
    <cellStyle name="Normálna 5 3 4 4 3 4 2" xfId="43775"/>
    <cellStyle name="Normálna 5 3 4 4 3 5" xfId="43770"/>
    <cellStyle name="Normálna 5 3 4 4 4" xfId="20020"/>
    <cellStyle name="Normálna 5 3 4 4 4 2" xfId="20021"/>
    <cellStyle name="Normálna 5 3 4 4 4 2 2" xfId="20022"/>
    <cellStyle name="Normálna 5 3 4 4 4 2 2 2" xfId="43778"/>
    <cellStyle name="Normálna 5 3 4 4 4 2 3" xfId="20023"/>
    <cellStyle name="Normálna 5 3 4 4 4 2 3 2" xfId="43779"/>
    <cellStyle name="Normálna 5 3 4 4 4 2 4" xfId="43777"/>
    <cellStyle name="Normálna 5 3 4 4 4 3" xfId="20024"/>
    <cellStyle name="Normálna 5 3 4 4 4 3 2" xfId="43780"/>
    <cellStyle name="Normálna 5 3 4 4 4 4" xfId="20025"/>
    <cellStyle name="Normálna 5 3 4 4 4 4 2" xfId="43781"/>
    <cellStyle name="Normálna 5 3 4 4 4 5" xfId="43776"/>
    <cellStyle name="Normálna 5 3 4 4 5" xfId="20026"/>
    <cellStyle name="Normálna 5 3 4 4 5 2" xfId="20027"/>
    <cellStyle name="Normálna 5 3 4 4 5 2 2" xfId="43783"/>
    <cellStyle name="Normálna 5 3 4 4 5 3" xfId="20028"/>
    <cellStyle name="Normálna 5 3 4 4 5 3 2" xfId="43784"/>
    <cellStyle name="Normálna 5 3 4 4 5 4" xfId="43782"/>
    <cellStyle name="Normálna 5 3 4 4 6" xfId="20029"/>
    <cellStyle name="Normálna 5 3 4 4 6 2" xfId="43785"/>
    <cellStyle name="Normálna 5 3 4 4 7" xfId="20030"/>
    <cellStyle name="Normálna 5 3 4 4 7 2" xfId="43786"/>
    <cellStyle name="Normálna 5 3 4 4 8" xfId="43757"/>
    <cellStyle name="Normálna 5 3 4 5" xfId="20031"/>
    <cellStyle name="Normálna 5 3 4 5 2" xfId="20032"/>
    <cellStyle name="Normálna 5 3 4 5 2 2" xfId="20033"/>
    <cellStyle name="Normálna 5 3 4 5 2 2 2" xfId="20034"/>
    <cellStyle name="Normálna 5 3 4 5 2 2 2 2" xfId="43790"/>
    <cellStyle name="Normálna 5 3 4 5 2 2 3" xfId="20035"/>
    <cellStyle name="Normálna 5 3 4 5 2 2 3 2" xfId="43791"/>
    <cellStyle name="Normálna 5 3 4 5 2 2 4" xfId="43789"/>
    <cellStyle name="Normálna 5 3 4 5 2 3" xfId="20036"/>
    <cellStyle name="Normálna 5 3 4 5 2 3 2" xfId="43792"/>
    <cellStyle name="Normálna 5 3 4 5 2 4" xfId="20037"/>
    <cellStyle name="Normálna 5 3 4 5 2 4 2" xfId="43793"/>
    <cellStyle name="Normálna 5 3 4 5 2 5" xfId="43788"/>
    <cellStyle name="Normálna 5 3 4 5 3" xfId="20038"/>
    <cellStyle name="Normálna 5 3 4 5 3 2" xfId="20039"/>
    <cellStyle name="Normálna 5 3 4 5 3 2 2" xfId="43795"/>
    <cellStyle name="Normálna 5 3 4 5 3 3" xfId="20040"/>
    <cellStyle name="Normálna 5 3 4 5 3 3 2" xfId="43796"/>
    <cellStyle name="Normálna 5 3 4 5 3 4" xfId="43794"/>
    <cellStyle name="Normálna 5 3 4 5 4" xfId="20041"/>
    <cellStyle name="Normálna 5 3 4 5 4 2" xfId="43797"/>
    <cellStyle name="Normálna 5 3 4 5 5" xfId="20042"/>
    <cellStyle name="Normálna 5 3 4 5 5 2" xfId="43798"/>
    <cellStyle name="Normálna 5 3 4 5 6" xfId="43787"/>
    <cellStyle name="Normálna 5 3 4 6" xfId="20043"/>
    <cellStyle name="Normálna 5 3 4 6 2" xfId="20044"/>
    <cellStyle name="Normálna 5 3 4 6 2 2" xfId="20045"/>
    <cellStyle name="Normálna 5 3 4 6 2 2 2" xfId="43801"/>
    <cellStyle name="Normálna 5 3 4 6 2 3" xfId="20046"/>
    <cellStyle name="Normálna 5 3 4 6 2 3 2" xfId="43802"/>
    <cellStyle name="Normálna 5 3 4 6 2 4" xfId="43800"/>
    <cellStyle name="Normálna 5 3 4 6 3" xfId="20047"/>
    <cellStyle name="Normálna 5 3 4 6 3 2" xfId="43803"/>
    <cellStyle name="Normálna 5 3 4 6 4" xfId="20048"/>
    <cellStyle name="Normálna 5 3 4 6 4 2" xfId="43804"/>
    <cellStyle name="Normálna 5 3 4 6 5" xfId="43799"/>
    <cellStyle name="Normálna 5 3 4 7" xfId="20049"/>
    <cellStyle name="Normálna 5 3 4 7 2" xfId="20050"/>
    <cellStyle name="Normálna 5 3 4 7 2 2" xfId="20051"/>
    <cellStyle name="Normálna 5 3 4 7 2 2 2" xfId="43807"/>
    <cellStyle name="Normálna 5 3 4 7 2 3" xfId="20052"/>
    <cellStyle name="Normálna 5 3 4 7 2 3 2" xfId="43808"/>
    <cellStyle name="Normálna 5 3 4 7 2 4" xfId="43806"/>
    <cellStyle name="Normálna 5 3 4 7 3" xfId="20053"/>
    <cellStyle name="Normálna 5 3 4 7 3 2" xfId="43809"/>
    <cellStyle name="Normálna 5 3 4 7 4" xfId="20054"/>
    <cellStyle name="Normálna 5 3 4 7 4 2" xfId="43810"/>
    <cellStyle name="Normálna 5 3 4 7 5" xfId="43805"/>
    <cellStyle name="Normálna 5 3 4 8" xfId="20055"/>
    <cellStyle name="Normálna 5 3 4 8 2" xfId="20056"/>
    <cellStyle name="Normálna 5 3 4 8 2 2" xfId="43812"/>
    <cellStyle name="Normálna 5 3 4 8 3" xfId="20057"/>
    <cellStyle name="Normálna 5 3 4 8 3 2" xfId="43813"/>
    <cellStyle name="Normálna 5 3 4 8 4" xfId="43811"/>
    <cellStyle name="Normálna 5 3 4 9" xfId="20058"/>
    <cellStyle name="Normálna 5 3 4 9 2" xfId="43814"/>
    <cellStyle name="Normálna 5 3 5" xfId="20059"/>
    <cellStyle name="Normálna 5 3 5 10" xfId="43815"/>
    <cellStyle name="Normálna 5 3 5 2" xfId="20060"/>
    <cellStyle name="Normálna 5 3 5 2 2" xfId="20061"/>
    <cellStyle name="Normálna 5 3 5 2 2 2" xfId="20062"/>
    <cellStyle name="Normálna 5 3 5 2 2 2 2" xfId="20063"/>
    <cellStyle name="Normálna 5 3 5 2 2 2 2 2" xfId="20064"/>
    <cellStyle name="Normálna 5 3 5 2 2 2 2 2 2" xfId="20065"/>
    <cellStyle name="Normálna 5 3 5 2 2 2 2 2 2 2" xfId="43821"/>
    <cellStyle name="Normálna 5 3 5 2 2 2 2 2 3" xfId="20066"/>
    <cellStyle name="Normálna 5 3 5 2 2 2 2 2 3 2" xfId="43822"/>
    <cellStyle name="Normálna 5 3 5 2 2 2 2 2 4" xfId="43820"/>
    <cellStyle name="Normálna 5 3 5 2 2 2 2 3" xfId="20067"/>
    <cellStyle name="Normálna 5 3 5 2 2 2 2 3 2" xfId="43823"/>
    <cellStyle name="Normálna 5 3 5 2 2 2 2 4" xfId="20068"/>
    <cellStyle name="Normálna 5 3 5 2 2 2 2 4 2" xfId="43824"/>
    <cellStyle name="Normálna 5 3 5 2 2 2 2 5" xfId="43819"/>
    <cellStyle name="Normálna 5 3 5 2 2 2 3" xfId="20069"/>
    <cellStyle name="Normálna 5 3 5 2 2 2 3 2" xfId="20070"/>
    <cellStyle name="Normálna 5 3 5 2 2 2 3 2 2" xfId="43826"/>
    <cellStyle name="Normálna 5 3 5 2 2 2 3 3" xfId="20071"/>
    <cellStyle name="Normálna 5 3 5 2 2 2 3 3 2" xfId="43827"/>
    <cellStyle name="Normálna 5 3 5 2 2 2 3 4" xfId="43825"/>
    <cellStyle name="Normálna 5 3 5 2 2 2 4" xfId="20072"/>
    <cellStyle name="Normálna 5 3 5 2 2 2 4 2" xfId="43828"/>
    <cellStyle name="Normálna 5 3 5 2 2 2 5" xfId="20073"/>
    <cellStyle name="Normálna 5 3 5 2 2 2 5 2" xfId="43829"/>
    <cellStyle name="Normálna 5 3 5 2 2 2 6" xfId="43818"/>
    <cellStyle name="Normálna 5 3 5 2 2 3" xfId="20074"/>
    <cellStyle name="Normálna 5 3 5 2 2 3 2" xfId="20075"/>
    <cellStyle name="Normálna 5 3 5 2 2 3 2 2" xfId="20076"/>
    <cellStyle name="Normálna 5 3 5 2 2 3 2 2 2" xfId="43832"/>
    <cellStyle name="Normálna 5 3 5 2 2 3 2 3" xfId="20077"/>
    <cellStyle name="Normálna 5 3 5 2 2 3 2 3 2" xfId="43833"/>
    <cellStyle name="Normálna 5 3 5 2 2 3 2 4" xfId="43831"/>
    <cellStyle name="Normálna 5 3 5 2 2 3 3" xfId="20078"/>
    <cellStyle name="Normálna 5 3 5 2 2 3 3 2" xfId="43834"/>
    <cellStyle name="Normálna 5 3 5 2 2 3 4" xfId="20079"/>
    <cellStyle name="Normálna 5 3 5 2 2 3 4 2" xfId="43835"/>
    <cellStyle name="Normálna 5 3 5 2 2 3 5" xfId="43830"/>
    <cellStyle name="Normálna 5 3 5 2 2 4" xfId="20080"/>
    <cellStyle name="Normálna 5 3 5 2 2 4 2" xfId="20081"/>
    <cellStyle name="Normálna 5 3 5 2 2 4 2 2" xfId="20082"/>
    <cellStyle name="Normálna 5 3 5 2 2 4 2 2 2" xfId="43838"/>
    <cellStyle name="Normálna 5 3 5 2 2 4 2 3" xfId="20083"/>
    <cellStyle name="Normálna 5 3 5 2 2 4 2 3 2" xfId="43839"/>
    <cellStyle name="Normálna 5 3 5 2 2 4 2 4" xfId="43837"/>
    <cellStyle name="Normálna 5 3 5 2 2 4 3" xfId="20084"/>
    <cellStyle name="Normálna 5 3 5 2 2 4 3 2" xfId="43840"/>
    <cellStyle name="Normálna 5 3 5 2 2 4 4" xfId="20085"/>
    <cellStyle name="Normálna 5 3 5 2 2 4 4 2" xfId="43841"/>
    <cellStyle name="Normálna 5 3 5 2 2 4 5" xfId="43836"/>
    <cellStyle name="Normálna 5 3 5 2 2 5" xfId="20086"/>
    <cellStyle name="Normálna 5 3 5 2 2 5 2" xfId="20087"/>
    <cellStyle name="Normálna 5 3 5 2 2 5 2 2" xfId="43843"/>
    <cellStyle name="Normálna 5 3 5 2 2 5 3" xfId="20088"/>
    <cellStyle name="Normálna 5 3 5 2 2 5 3 2" xfId="43844"/>
    <cellStyle name="Normálna 5 3 5 2 2 5 4" xfId="43842"/>
    <cellStyle name="Normálna 5 3 5 2 2 6" xfId="20089"/>
    <cellStyle name="Normálna 5 3 5 2 2 6 2" xfId="43845"/>
    <cellStyle name="Normálna 5 3 5 2 2 7" xfId="20090"/>
    <cellStyle name="Normálna 5 3 5 2 2 7 2" xfId="43846"/>
    <cellStyle name="Normálna 5 3 5 2 2 8" xfId="43817"/>
    <cellStyle name="Normálna 5 3 5 2 3" xfId="20091"/>
    <cellStyle name="Normálna 5 3 5 2 3 2" xfId="20092"/>
    <cellStyle name="Normálna 5 3 5 2 3 2 2" xfId="20093"/>
    <cellStyle name="Normálna 5 3 5 2 3 2 2 2" xfId="20094"/>
    <cellStyle name="Normálna 5 3 5 2 3 2 2 2 2" xfId="43850"/>
    <cellStyle name="Normálna 5 3 5 2 3 2 2 3" xfId="20095"/>
    <cellStyle name="Normálna 5 3 5 2 3 2 2 3 2" xfId="43851"/>
    <cellStyle name="Normálna 5 3 5 2 3 2 2 4" xfId="43849"/>
    <cellStyle name="Normálna 5 3 5 2 3 2 3" xfId="20096"/>
    <cellStyle name="Normálna 5 3 5 2 3 2 3 2" xfId="43852"/>
    <cellStyle name="Normálna 5 3 5 2 3 2 4" xfId="20097"/>
    <cellStyle name="Normálna 5 3 5 2 3 2 4 2" xfId="43853"/>
    <cellStyle name="Normálna 5 3 5 2 3 2 5" xfId="43848"/>
    <cellStyle name="Normálna 5 3 5 2 3 3" xfId="20098"/>
    <cellStyle name="Normálna 5 3 5 2 3 3 2" xfId="20099"/>
    <cellStyle name="Normálna 5 3 5 2 3 3 2 2" xfId="43855"/>
    <cellStyle name="Normálna 5 3 5 2 3 3 3" xfId="20100"/>
    <cellStyle name="Normálna 5 3 5 2 3 3 3 2" xfId="43856"/>
    <cellStyle name="Normálna 5 3 5 2 3 3 4" xfId="43854"/>
    <cellStyle name="Normálna 5 3 5 2 3 4" xfId="20101"/>
    <cellStyle name="Normálna 5 3 5 2 3 4 2" xfId="43857"/>
    <cellStyle name="Normálna 5 3 5 2 3 5" xfId="20102"/>
    <cellStyle name="Normálna 5 3 5 2 3 5 2" xfId="43858"/>
    <cellStyle name="Normálna 5 3 5 2 3 6" xfId="43847"/>
    <cellStyle name="Normálna 5 3 5 2 4" xfId="20103"/>
    <cellStyle name="Normálna 5 3 5 2 4 2" xfId="20104"/>
    <cellStyle name="Normálna 5 3 5 2 4 2 2" xfId="20105"/>
    <cellStyle name="Normálna 5 3 5 2 4 2 2 2" xfId="43861"/>
    <cellStyle name="Normálna 5 3 5 2 4 2 3" xfId="20106"/>
    <cellStyle name="Normálna 5 3 5 2 4 2 3 2" xfId="43862"/>
    <cellStyle name="Normálna 5 3 5 2 4 2 4" xfId="43860"/>
    <cellStyle name="Normálna 5 3 5 2 4 3" xfId="20107"/>
    <cellStyle name="Normálna 5 3 5 2 4 3 2" xfId="43863"/>
    <cellStyle name="Normálna 5 3 5 2 4 4" xfId="20108"/>
    <cellStyle name="Normálna 5 3 5 2 4 4 2" xfId="43864"/>
    <cellStyle name="Normálna 5 3 5 2 4 5" xfId="43859"/>
    <cellStyle name="Normálna 5 3 5 2 5" xfId="20109"/>
    <cellStyle name="Normálna 5 3 5 2 5 2" xfId="20110"/>
    <cellStyle name="Normálna 5 3 5 2 5 2 2" xfId="20111"/>
    <cellStyle name="Normálna 5 3 5 2 5 2 2 2" xfId="43867"/>
    <cellStyle name="Normálna 5 3 5 2 5 2 3" xfId="20112"/>
    <cellStyle name="Normálna 5 3 5 2 5 2 3 2" xfId="43868"/>
    <cellStyle name="Normálna 5 3 5 2 5 2 4" xfId="43866"/>
    <cellStyle name="Normálna 5 3 5 2 5 3" xfId="20113"/>
    <cellStyle name="Normálna 5 3 5 2 5 3 2" xfId="43869"/>
    <cellStyle name="Normálna 5 3 5 2 5 4" xfId="20114"/>
    <cellStyle name="Normálna 5 3 5 2 5 4 2" xfId="43870"/>
    <cellStyle name="Normálna 5 3 5 2 5 5" xfId="43865"/>
    <cellStyle name="Normálna 5 3 5 2 6" xfId="20115"/>
    <cellStyle name="Normálna 5 3 5 2 6 2" xfId="20116"/>
    <cellStyle name="Normálna 5 3 5 2 6 2 2" xfId="43872"/>
    <cellStyle name="Normálna 5 3 5 2 6 3" xfId="20117"/>
    <cellStyle name="Normálna 5 3 5 2 6 3 2" xfId="43873"/>
    <cellStyle name="Normálna 5 3 5 2 6 4" xfId="43871"/>
    <cellStyle name="Normálna 5 3 5 2 7" xfId="20118"/>
    <cellStyle name="Normálna 5 3 5 2 7 2" xfId="43874"/>
    <cellStyle name="Normálna 5 3 5 2 8" xfId="20119"/>
    <cellStyle name="Normálna 5 3 5 2 8 2" xfId="43875"/>
    <cellStyle name="Normálna 5 3 5 2 9" xfId="43816"/>
    <cellStyle name="Normálna 5 3 5 3" xfId="20120"/>
    <cellStyle name="Normálna 5 3 5 3 2" xfId="20121"/>
    <cellStyle name="Normálna 5 3 5 3 2 2" xfId="20122"/>
    <cellStyle name="Normálna 5 3 5 3 2 2 2" xfId="20123"/>
    <cellStyle name="Normálna 5 3 5 3 2 2 2 2" xfId="20124"/>
    <cellStyle name="Normálna 5 3 5 3 2 2 2 2 2" xfId="43880"/>
    <cellStyle name="Normálna 5 3 5 3 2 2 2 3" xfId="20125"/>
    <cellStyle name="Normálna 5 3 5 3 2 2 2 3 2" xfId="43881"/>
    <cellStyle name="Normálna 5 3 5 3 2 2 2 4" xfId="43879"/>
    <cellStyle name="Normálna 5 3 5 3 2 2 3" xfId="20126"/>
    <cellStyle name="Normálna 5 3 5 3 2 2 3 2" xfId="43882"/>
    <cellStyle name="Normálna 5 3 5 3 2 2 4" xfId="20127"/>
    <cellStyle name="Normálna 5 3 5 3 2 2 4 2" xfId="43883"/>
    <cellStyle name="Normálna 5 3 5 3 2 2 5" xfId="43878"/>
    <cellStyle name="Normálna 5 3 5 3 2 3" xfId="20128"/>
    <cellStyle name="Normálna 5 3 5 3 2 3 2" xfId="20129"/>
    <cellStyle name="Normálna 5 3 5 3 2 3 2 2" xfId="43885"/>
    <cellStyle name="Normálna 5 3 5 3 2 3 3" xfId="20130"/>
    <cellStyle name="Normálna 5 3 5 3 2 3 3 2" xfId="43886"/>
    <cellStyle name="Normálna 5 3 5 3 2 3 4" xfId="43884"/>
    <cellStyle name="Normálna 5 3 5 3 2 4" xfId="20131"/>
    <cellStyle name="Normálna 5 3 5 3 2 4 2" xfId="43887"/>
    <cellStyle name="Normálna 5 3 5 3 2 5" xfId="20132"/>
    <cellStyle name="Normálna 5 3 5 3 2 5 2" xfId="43888"/>
    <cellStyle name="Normálna 5 3 5 3 2 6" xfId="43877"/>
    <cellStyle name="Normálna 5 3 5 3 3" xfId="20133"/>
    <cellStyle name="Normálna 5 3 5 3 3 2" xfId="20134"/>
    <cellStyle name="Normálna 5 3 5 3 3 2 2" xfId="20135"/>
    <cellStyle name="Normálna 5 3 5 3 3 2 2 2" xfId="43891"/>
    <cellStyle name="Normálna 5 3 5 3 3 2 3" xfId="20136"/>
    <cellStyle name="Normálna 5 3 5 3 3 2 3 2" xfId="43892"/>
    <cellStyle name="Normálna 5 3 5 3 3 2 4" xfId="43890"/>
    <cellStyle name="Normálna 5 3 5 3 3 3" xfId="20137"/>
    <cellStyle name="Normálna 5 3 5 3 3 3 2" xfId="43893"/>
    <cellStyle name="Normálna 5 3 5 3 3 4" xfId="20138"/>
    <cellStyle name="Normálna 5 3 5 3 3 4 2" xfId="43894"/>
    <cellStyle name="Normálna 5 3 5 3 3 5" xfId="43889"/>
    <cellStyle name="Normálna 5 3 5 3 4" xfId="20139"/>
    <cellStyle name="Normálna 5 3 5 3 4 2" xfId="20140"/>
    <cellStyle name="Normálna 5 3 5 3 4 2 2" xfId="20141"/>
    <cellStyle name="Normálna 5 3 5 3 4 2 2 2" xfId="43897"/>
    <cellStyle name="Normálna 5 3 5 3 4 2 3" xfId="20142"/>
    <cellStyle name="Normálna 5 3 5 3 4 2 3 2" xfId="43898"/>
    <cellStyle name="Normálna 5 3 5 3 4 2 4" xfId="43896"/>
    <cellStyle name="Normálna 5 3 5 3 4 3" xfId="20143"/>
    <cellStyle name="Normálna 5 3 5 3 4 3 2" xfId="43899"/>
    <cellStyle name="Normálna 5 3 5 3 4 4" xfId="20144"/>
    <cellStyle name="Normálna 5 3 5 3 4 4 2" xfId="43900"/>
    <cellStyle name="Normálna 5 3 5 3 4 5" xfId="43895"/>
    <cellStyle name="Normálna 5 3 5 3 5" xfId="20145"/>
    <cellStyle name="Normálna 5 3 5 3 5 2" xfId="20146"/>
    <cellStyle name="Normálna 5 3 5 3 5 2 2" xfId="43902"/>
    <cellStyle name="Normálna 5 3 5 3 5 3" xfId="20147"/>
    <cellStyle name="Normálna 5 3 5 3 5 3 2" xfId="43903"/>
    <cellStyle name="Normálna 5 3 5 3 5 4" xfId="43901"/>
    <cellStyle name="Normálna 5 3 5 3 6" xfId="20148"/>
    <cellStyle name="Normálna 5 3 5 3 6 2" xfId="43904"/>
    <cellStyle name="Normálna 5 3 5 3 7" xfId="20149"/>
    <cellStyle name="Normálna 5 3 5 3 7 2" xfId="43905"/>
    <cellStyle name="Normálna 5 3 5 3 8" xfId="43876"/>
    <cellStyle name="Normálna 5 3 5 4" xfId="20150"/>
    <cellStyle name="Normálna 5 3 5 4 2" xfId="20151"/>
    <cellStyle name="Normálna 5 3 5 4 2 2" xfId="20152"/>
    <cellStyle name="Normálna 5 3 5 4 2 2 2" xfId="20153"/>
    <cellStyle name="Normálna 5 3 5 4 2 2 2 2" xfId="43909"/>
    <cellStyle name="Normálna 5 3 5 4 2 2 3" xfId="20154"/>
    <cellStyle name="Normálna 5 3 5 4 2 2 3 2" xfId="43910"/>
    <cellStyle name="Normálna 5 3 5 4 2 2 4" xfId="43908"/>
    <cellStyle name="Normálna 5 3 5 4 2 3" xfId="20155"/>
    <cellStyle name="Normálna 5 3 5 4 2 3 2" xfId="43911"/>
    <cellStyle name="Normálna 5 3 5 4 2 4" xfId="20156"/>
    <cellStyle name="Normálna 5 3 5 4 2 4 2" xfId="43912"/>
    <cellStyle name="Normálna 5 3 5 4 2 5" xfId="43907"/>
    <cellStyle name="Normálna 5 3 5 4 3" xfId="20157"/>
    <cellStyle name="Normálna 5 3 5 4 3 2" xfId="20158"/>
    <cellStyle name="Normálna 5 3 5 4 3 2 2" xfId="43914"/>
    <cellStyle name="Normálna 5 3 5 4 3 3" xfId="20159"/>
    <cellStyle name="Normálna 5 3 5 4 3 3 2" xfId="43915"/>
    <cellStyle name="Normálna 5 3 5 4 3 4" xfId="43913"/>
    <cellStyle name="Normálna 5 3 5 4 4" xfId="20160"/>
    <cellStyle name="Normálna 5 3 5 4 4 2" xfId="43916"/>
    <cellStyle name="Normálna 5 3 5 4 5" xfId="20161"/>
    <cellStyle name="Normálna 5 3 5 4 5 2" xfId="43917"/>
    <cellStyle name="Normálna 5 3 5 4 6" xfId="43906"/>
    <cellStyle name="Normálna 5 3 5 5" xfId="20162"/>
    <cellStyle name="Normálna 5 3 5 5 2" xfId="20163"/>
    <cellStyle name="Normálna 5 3 5 5 2 2" xfId="20164"/>
    <cellStyle name="Normálna 5 3 5 5 2 2 2" xfId="43920"/>
    <cellStyle name="Normálna 5 3 5 5 2 3" xfId="20165"/>
    <cellStyle name="Normálna 5 3 5 5 2 3 2" xfId="43921"/>
    <cellStyle name="Normálna 5 3 5 5 2 4" xfId="43919"/>
    <cellStyle name="Normálna 5 3 5 5 3" xfId="20166"/>
    <cellStyle name="Normálna 5 3 5 5 3 2" xfId="43922"/>
    <cellStyle name="Normálna 5 3 5 5 4" xfId="20167"/>
    <cellStyle name="Normálna 5 3 5 5 4 2" xfId="43923"/>
    <cellStyle name="Normálna 5 3 5 5 5" xfId="43918"/>
    <cellStyle name="Normálna 5 3 5 6" xfId="20168"/>
    <cellStyle name="Normálna 5 3 5 6 2" xfId="20169"/>
    <cellStyle name="Normálna 5 3 5 6 2 2" xfId="20170"/>
    <cellStyle name="Normálna 5 3 5 6 2 2 2" xfId="43926"/>
    <cellStyle name="Normálna 5 3 5 6 2 3" xfId="20171"/>
    <cellStyle name="Normálna 5 3 5 6 2 3 2" xfId="43927"/>
    <cellStyle name="Normálna 5 3 5 6 2 4" xfId="43925"/>
    <cellStyle name="Normálna 5 3 5 6 3" xfId="20172"/>
    <cellStyle name="Normálna 5 3 5 6 3 2" xfId="43928"/>
    <cellStyle name="Normálna 5 3 5 6 4" xfId="20173"/>
    <cellStyle name="Normálna 5 3 5 6 4 2" xfId="43929"/>
    <cellStyle name="Normálna 5 3 5 6 5" xfId="43924"/>
    <cellStyle name="Normálna 5 3 5 7" xfId="20174"/>
    <cellStyle name="Normálna 5 3 5 7 2" xfId="20175"/>
    <cellStyle name="Normálna 5 3 5 7 2 2" xfId="43931"/>
    <cellStyle name="Normálna 5 3 5 7 3" xfId="20176"/>
    <cellStyle name="Normálna 5 3 5 7 3 2" xfId="43932"/>
    <cellStyle name="Normálna 5 3 5 7 4" xfId="43930"/>
    <cellStyle name="Normálna 5 3 5 8" xfId="20177"/>
    <cellStyle name="Normálna 5 3 5 8 2" xfId="43933"/>
    <cellStyle name="Normálna 5 3 5 9" xfId="20178"/>
    <cellStyle name="Normálna 5 3 5 9 2" xfId="43934"/>
    <cellStyle name="Normálna 5 3 6" xfId="20179"/>
    <cellStyle name="Normálna 5 3 6 2" xfId="20180"/>
    <cellStyle name="Normálna 5 3 6 2 2" xfId="20181"/>
    <cellStyle name="Normálna 5 3 6 2 2 2" xfId="20182"/>
    <cellStyle name="Normálna 5 3 6 2 2 2 2" xfId="20183"/>
    <cellStyle name="Normálna 5 3 6 2 2 2 2 2" xfId="20184"/>
    <cellStyle name="Normálna 5 3 6 2 2 2 2 2 2" xfId="43940"/>
    <cellStyle name="Normálna 5 3 6 2 2 2 2 3" xfId="20185"/>
    <cellStyle name="Normálna 5 3 6 2 2 2 2 3 2" xfId="43941"/>
    <cellStyle name="Normálna 5 3 6 2 2 2 2 4" xfId="43939"/>
    <cellStyle name="Normálna 5 3 6 2 2 2 3" xfId="20186"/>
    <cellStyle name="Normálna 5 3 6 2 2 2 3 2" xfId="43942"/>
    <cellStyle name="Normálna 5 3 6 2 2 2 4" xfId="20187"/>
    <cellStyle name="Normálna 5 3 6 2 2 2 4 2" xfId="43943"/>
    <cellStyle name="Normálna 5 3 6 2 2 2 5" xfId="43938"/>
    <cellStyle name="Normálna 5 3 6 2 2 3" xfId="20188"/>
    <cellStyle name="Normálna 5 3 6 2 2 3 2" xfId="20189"/>
    <cellStyle name="Normálna 5 3 6 2 2 3 2 2" xfId="43945"/>
    <cellStyle name="Normálna 5 3 6 2 2 3 3" xfId="20190"/>
    <cellStyle name="Normálna 5 3 6 2 2 3 3 2" xfId="43946"/>
    <cellStyle name="Normálna 5 3 6 2 2 3 4" xfId="43944"/>
    <cellStyle name="Normálna 5 3 6 2 2 4" xfId="20191"/>
    <cellStyle name="Normálna 5 3 6 2 2 4 2" xfId="43947"/>
    <cellStyle name="Normálna 5 3 6 2 2 5" xfId="20192"/>
    <cellStyle name="Normálna 5 3 6 2 2 5 2" xfId="43948"/>
    <cellStyle name="Normálna 5 3 6 2 2 6" xfId="43937"/>
    <cellStyle name="Normálna 5 3 6 2 3" xfId="20193"/>
    <cellStyle name="Normálna 5 3 6 2 3 2" xfId="20194"/>
    <cellStyle name="Normálna 5 3 6 2 3 2 2" xfId="20195"/>
    <cellStyle name="Normálna 5 3 6 2 3 2 2 2" xfId="43951"/>
    <cellStyle name="Normálna 5 3 6 2 3 2 3" xfId="20196"/>
    <cellStyle name="Normálna 5 3 6 2 3 2 3 2" xfId="43952"/>
    <cellStyle name="Normálna 5 3 6 2 3 2 4" xfId="43950"/>
    <cellStyle name="Normálna 5 3 6 2 3 3" xfId="20197"/>
    <cellStyle name="Normálna 5 3 6 2 3 3 2" xfId="43953"/>
    <cellStyle name="Normálna 5 3 6 2 3 4" xfId="20198"/>
    <cellStyle name="Normálna 5 3 6 2 3 4 2" xfId="43954"/>
    <cellStyle name="Normálna 5 3 6 2 3 5" xfId="43949"/>
    <cellStyle name="Normálna 5 3 6 2 4" xfId="20199"/>
    <cellStyle name="Normálna 5 3 6 2 4 2" xfId="20200"/>
    <cellStyle name="Normálna 5 3 6 2 4 2 2" xfId="20201"/>
    <cellStyle name="Normálna 5 3 6 2 4 2 2 2" xfId="43957"/>
    <cellStyle name="Normálna 5 3 6 2 4 2 3" xfId="20202"/>
    <cellStyle name="Normálna 5 3 6 2 4 2 3 2" xfId="43958"/>
    <cellStyle name="Normálna 5 3 6 2 4 2 4" xfId="43956"/>
    <cellStyle name="Normálna 5 3 6 2 4 3" xfId="20203"/>
    <cellStyle name="Normálna 5 3 6 2 4 3 2" xfId="43959"/>
    <cellStyle name="Normálna 5 3 6 2 4 4" xfId="20204"/>
    <cellStyle name="Normálna 5 3 6 2 4 4 2" xfId="43960"/>
    <cellStyle name="Normálna 5 3 6 2 4 5" xfId="43955"/>
    <cellStyle name="Normálna 5 3 6 2 5" xfId="20205"/>
    <cellStyle name="Normálna 5 3 6 2 5 2" xfId="20206"/>
    <cellStyle name="Normálna 5 3 6 2 5 2 2" xfId="43962"/>
    <cellStyle name="Normálna 5 3 6 2 5 3" xfId="20207"/>
    <cellStyle name="Normálna 5 3 6 2 5 3 2" xfId="43963"/>
    <cellStyle name="Normálna 5 3 6 2 5 4" xfId="43961"/>
    <cellStyle name="Normálna 5 3 6 2 6" xfId="20208"/>
    <cellStyle name="Normálna 5 3 6 2 6 2" xfId="43964"/>
    <cellStyle name="Normálna 5 3 6 2 7" xfId="20209"/>
    <cellStyle name="Normálna 5 3 6 2 7 2" xfId="43965"/>
    <cellStyle name="Normálna 5 3 6 2 8" xfId="43936"/>
    <cellStyle name="Normálna 5 3 6 3" xfId="20210"/>
    <cellStyle name="Normálna 5 3 6 3 2" xfId="20211"/>
    <cellStyle name="Normálna 5 3 6 3 2 2" xfId="20212"/>
    <cellStyle name="Normálna 5 3 6 3 2 2 2" xfId="20213"/>
    <cellStyle name="Normálna 5 3 6 3 2 2 2 2" xfId="43969"/>
    <cellStyle name="Normálna 5 3 6 3 2 2 3" xfId="20214"/>
    <cellStyle name="Normálna 5 3 6 3 2 2 3 2" xfId="43970"/>
    <cellStyle name="Normálna 5 3 6 3 2 2 4" xfId="43968"/>
    <cellStyle name="Normálna 5 3 6 3 2 3" xfId="20215"/>
    <cellStyle name="Normálna 5 3 6 3 2 3 2" xfId="43971"/>
    <cellStyle name="Normálna 5 3 6 3 2 4" xfId="20216"/>
    <cellStyle name="Normálna 5 3 6 3 2 4 2" xfId="43972"/>
    <cellStyle name="Normálna 5 3 6 3 2 5" xfId="43967"/>
    <cellStyle name="Normálna 5 3 6 3 3" xfId="20217"/>
    <cellStyle name="Normálna 5 3 6 3 3 2" xfId="20218"/>
    <cellStyle name="Normálna 5 3 6 3 3 2 2" xfId="43974"/>
    <cellStyle name="Normálna 5 3 6 3 3 3" xfId="20219"/>
    <cellStyle name="Normálna 5 3 6 3 3 3 2" xfId="43975"/>
    <cellStyle name="Normálna 5 3 6 3 3 4" xfId="43973"/>
    <cellStyle name="Normálna 5 3 6 3 4" xfId="20220"/>
    <cellStyle name="Normálna 5 3 6 3 4 2" xfId="43976"/>
    <cellStyle name="Normálna 5 3 6 3 5" xfId="20221"/>
    <cellStyle name="Normálna 5 3 6 3 5 2" xfId="43977"/>
    <cellStyle name="Normálna 5 3 6 3 6" xfId="43966"/>
    <cellStyle name="Normálna 5 3 6 4" xfId="20222"/>
    <cellStyle name="Normálna 5 3 6 4 2" xfId="20223"/>
    <cellStyle name="Normálna 5 3 6 4 2 2" xfId="20224"/>
    <cellStyle name="Normálna 5 3 6 4 2 2 2" xfId="43980"/>
    <cellStyle name="Normálna 5 3 6 4 2 3" xfId="20225"/>
    <cellStyle name="Normálna 5 3 6 4 2 3 2" xfId="43981"/>
    <cellStyle name="Normálna 5 3 6 4 2 4" xfId="43979"/>
    <cellStyle name="Normálna 5 3 6 4 3" xfId="20226"/>
    <cellStyle name="Normálna 5 3 6 4 3 2" xfId="43982"/>
    <cellStyle name="Normálna 5 3 6 4 4" xfId="20227"/>
    <cellStyle name="Normálna 5 3 6 4 4 2" xfId="43983"/>
    <cellStyle name="Normálna 5 3 6 4 5" xfId="43978"/>
    <cellStyle name="Normálna 5 3 6 5" xfId="20228"/>
    <cellStyle name="Normálna 5 3 6 5 2" xfId="20229"/>
    <cellStyle name="Normálna 5 3 6 5 2 2" xfId="20230"/>
    <cellStyle name="Normálna 5 3 6 5 2 2 2" xfId="43986"/>
    <cellStyle name="Normálna 5 3 6 5 2 3" xfId="20231"/>
    <cellStyle name="Normálna 5 3 6 5 2 3 2" xfId="43987"/>
    <cellStyle name="Normálna 5 3 6 5 2 4" xfId="43985"/>
    <cellStyle name="Normálna 5 3 6 5 3" xfId="20232"/>
    <cellStyle name="Normálna 5 3 6 5 3 2" xfId="43988"/>
    <cellStyle name="Normálna 5 3 6 5 4" xfId="20233"/>
    <cellStyle name="Normálna 5 3 6 5 4 2" xfId="43989"/>
    <cellStyle name="Normálna 5 3 6 5 5" xfId="43984"/>
    <cellStyle name="Normálna 5 3 6 6" xfId="20234"/>
    <cellStyle name="Normálna 5 3 6 6 2" xfId="20235"/>
    <cellStyle name="Normálna 5 3 6 6 2 2" xfId="43991"/>
    <cellStyle name="Normálna 5 3 6 6 3" xfId="20236"/>
    <cellStyle name="Normálna 5 3 6 6 3 2" xfId="43992"/>
    <cellStyle name="Normálna 5 3 6 6 4" xfId="43990"/>
    <cellStyle name="Normálna 5 3 6 7" xfId="20237"/>
    <cellStyle name="Normálna 5 3 6 7 2" xfId="43993"/>
    <cellStyle name="Normálna 5 3 6 8" xfId="20238"/>
    <cellStyle name="Normálna 5 3 6 8 2" xfId="43994"/>
    <cellStyle name="Normálna 5 3 6 9" xfId="43935"/>
    <cellStyle name="Normálna 5 3 7" xfId="20239"/>
    <cellStyle name="Normálna 5 3 7 2" xfId="20240"/>
    <cellStyle name="Normálna 5 3 7 2 2" xfId="20241"/>
    <cellStyle name="Normálna 5 3 7 2 2 2" xfId="20242"/>
    <cellStyle name="Normálna 5 3 7 2 2 2 2" xfId="20243"/>
    <cellStyle name="Normálna 5 3 7 2 2 2 2 2" xfId="43999"/>
    <cellStyle name="Normálna 5 3 7 2 2 2 3" xfId="20244"/>
    <cellStyle name="Normálna 5 3 7 2 2 2 3 2" xfId="44000"/>
    <cellStyle name="Normálna 5 3 7 2 2 2 4" xfId="43998"/>
    <cellStyle name="Normálna 5 3 7 2 2 3" xfId="20245"/>
    <cellStyle name="Normálna 5 3 7 2 2 3 2" xfId="44001"/>
    <cellStyle name="Normálna 5 3 7 2 2 4" xfId="20246"/>
    <cellStyle name="Normálna 5 3 7 2 2 4 2" xfId="44002"/>
    <cellStyle name="Normálna 5 3 7 2 2 5" xfId="43997"/>
    <cellStyle name="Normálna 5 3 7 2 3" xfId="20247"/>
    <cellStyle name="Normálna 5 3 7 2 3 2" xfId="20248"/>
    <cellStyle name="Normálna 5 3 7 2 3 2 2" xfId="44004"/>
    <cellStyle name="Normálna 5 3 7 2 3 3" xfId="20249"/>
    <cellStyle name="Normálna 5 3 7 2 3 3 2" xfId="44005"/>
    <cellStyle name="Normálna 5 3 7 2 3 4" xfId="44003"/>
    <cellStyle name="Normálna 5 3 7 2 4" xfId="20250"/>
    <cellStyle name="Normálna 5 3 7 2 4 2" xfId="44006"/>
    <cellStyle name="Normálna 5 3 7 2 5" xfId="20251"/>
    <cellStyle name="Normálna 5 3 7 2 5 2" xfId="44007"/>
    <cellStyle name="Normálna 5 3 7 2 6" xfId="43996"/>
    <cellStyle name="Normálna 5 3 7 3" xfId="20252"/>
    <cellStyle name="Normálna 5 3 7 3 2" xfId="20253"/>
    <cellStyle name="Normálna 5 3 7 3 2 2" xfId="20254"/>
    <cellStyle name="Normálna 5 3 7 3 2 2 2" xfId="44010"/>
    <cellStyle name="Normálna 5 3 7 3 2 3" xfId="20255"/>
    <cellStyle name="Normálna 5 3 7 3 2 3 2" xfId="44011"/>
    <cellStyle name="Normálna 5 3 7 3 2 4" xfId="44009"/>
    <cellStyle name="Normálna 5 3 7 3 3" xfId="20256"/>
    <cellStyle name="Normálna 5 3 7 3 3 2" xfId="44012"/>
    <cellStyle name="Normálna 5 3 7 3 4" xfId="20257"/>
    <cellStyle name="Normálna 5 3 7 3 4 2" xfId="44013"/>
    <cellStyle name="Normálna 5 3 7 3 5" xfId="44008"/>
    <cellStyle name="Normálna 5 3 7 4" xfId="20258"/>
    <cellStyle name="Normálna 5 3 7 4 2" xfId="20259"/>
    <cellStyle name="Normálna 5 3 7 4 2 2" xfId="20260"/>
    <cellStyle name="Normálna 5 3 7 4 2 2 2" xfId="44016"/>
    <cellStyle name="Normálna 5 3 7 4 2 3" xfId="20261"/>
    <cellStyle name="Normálna 5 3 7 4 2 3 2" xfId="44017"/>
    <cellStyle name="Normálna 5 3 7 4 2 4" xfId="44015"/>
    <cellStyle name="Normálna 5 3 7 4 3" xfId="20262"/>
    <cellStyle name="Normálna 5 3 7 4 3 2" xfId="44018"/>
    <cellStyle name="Normálna 5 3 7 4 4" xfId="20263"/>
    <cellStyle name="Normálna 5 3 7 4 4 2" xfId="44019"/>
    <cellStyle name="Normálna 5 3 7 4 5" xfId="44014"/>
    <cellStyle name="Normálna 5 3 7 5" xfId="20264"/>
    <cellStyle name="Normálna 5 3 7 5 2" xfId="20265"/>
    <cellStyle name="Normálna 5 3 7 5 2 2" xfId="44021"/>
    <cellStyle name="Normálna 5 3 7 5 3" xfId="20266"/>
    <cellStyle name="Normálna 5 3 7 5 3 2" xfId="44022"/>
    <cellStyle name="Normálna 5 3 7 5 4" xfId="44020"/>
    <cellStyle name="Normálna 5 3 7 6" xfId="20267"/>
    <cellStyle name="Normálna 5 3 7 6 2" xfId="44023"/>
    <cellStyle name="Normálna 5 3 7 7" xfId="20268"/>
    <cellStyle name="Normálna 5 3 7 7 2" xfId="44024"/>
    <cellStyle name="Normálna 5 3 7 8" xfId="43995"/>
    <cellStyle name="Normálna 5 3 8" xfId="20269"/>
    <cellStyle name="Normálna 5 3 8 2" xfId="20270"/>
    <cellStyle name="Normálna 5 3 8 2 2" xfId="20271"/>
    <cellStyle name="Normálna 5 3 8 2 2 2" xfId="20272"/>
    <cellStyle name="Normálna 5 3 8 2 2 2 2" xfId="44028"/>
    <cellStyle name="Normálna 5 3 8 2 2 3" xfId="20273"/>
    <cellStyle name="Normálna 5 3 8 2 2 3 2" xfId="44029"/>
    <cellStyle name="Normálna 5 3 8 2 2 4" xfId="44027"/>
    <cellStyle name="Normálna 5 3 8 2 3" xfId="20274"/>
    <cellStyle name="Normálna 5 3 8 2 3 2" xfId="44030"/>
    <cellStyle name="Normálna 5 3 8 2 4" xfId="20275"/>
    <cellStyle name="Normálna 5 3 8 2 4 2" xfId="44031"/>
    <cellStyle name="Normálna 5 3 8 2 5" xfId="44026"/>
    <cellStyle name="Normálna 5 3 8 3" xfId="20276"/>
    <cellStyle name="Normálna 5 3 8 3 2" xfId="20277"/>
    <cellStyle name="Normálna 5 3 8 3 2 2" xfId="44033"/>
    <cellStyle name="Normálna 5 3 8 3 3" xfId="20278"/>
    <cellStyle name="Normálna 5 3 8 3 3 2" xfId="44034"/>
    <cellStyle name="Normálna 5 3 8 3 4" xfId="44032"/>
    <cellStyle name="Normálna 5 3 8 4" xfId="20279"/>
    <cellStyle name="Normálna 5 3 8 4 2" xfId="44035"/>
    <cellStyle name="Normálna 5 3 8 5" xfId="20280"/>
    <cellStyle name="Normálna 5 3 8 5 2" xfId="44036"/>
    <cellStyle name="Normálna 5 3 8 6" xfId="44025"/>
    <cellStyle name="Normálna 5 3 9" xfId="20281"/>
    <cellStyle name="Normálna 5 3 9 2" xfId="20282"/>
    <cellStyle name="Normálna 5 3 9 2 2" xfId="20283"/>
    <cellStyle name="Normálna 5 3 9 2 2 2" xfId="44039"/>
    <cellStyle name="Normálna 5 3 9 2 3" xfId="20284"/>
    <cellStyle name="Normálna 5 3 9 2 3 2" xfId="44040"/>
    <cellStyle name="Normálna 5 3 9 2 4" xfId="44038"/>
    <cellStyle name="Normálna 5 3 9 3" xfId="20285"/>
    <cellStyle name="Normálna 5 3 9 3 2" xfId="44041"/>
    <cellStyle name="Normálna 5 3 9 4" xfId="20286"/>
    <cellStyle name="Normálna 5 3 9 4 2" xfId="44042"/>
    <cellStyle name="Normálna 5 3 9 5" xfId="44037"/>
    <cellStyle name="Normálna 5 4" xfId="20287"/>
    <cellStyle name="Normálna 5 4 10" xfId="20288"/>
    <cellStyle name="Normálna 5 4 10 2" xfId="20289"/>
    <cellStyle name="Normálna 5 4 10 2 2" xfId="44045"/>
    <cellStyle name="Normálna 5 4 10 3" xfId="20290"/>
    <cellStyle name="Normálna 5 4 10 3 2" xfId="44046"/>
    <cellStyle name="Normálna 5 4 10 4" xfId="44044"/>
    <cellStyle name="Normálna 5 4 11" xfId="20291"/>
    <cellStyle name="Normálna 5 4 11 2" xfId="44047"/>
    <cellStyle name="Normálna 5 4 12" xfId="20292"/>
    <cellStyle name="Normálna 5 4 12 2" xfId="44048"/>
    <cellStyle name="Normálna 5 4 13" xfId="44043"/>
    <cellStyle name="Normálna 5 4 2" xfId="20293"/>
    <cellStyle name="Normálna 5 4 2 10" xfId="20294"/>
    <cellStyle name="Normálna 5 4 2 10 2" xfId="44050"/>
    <cellStyle name="Normálna 5 4 2 11" xfId="44049"/>
    <cellStyle name="Normálna 5 4 2 2" xfId="20295"/>
    <cellStyle name="Normálna 5 4 2 2 10" xfId="44051"/>
    <cellStyle name="Normálna 5 4 2 2 2" xfId="20296"/>
    <cellStyle name="Normálna 5 4 2 2 2 2" xfId="20297"/>
    <cellStyle name="Normálna 5 4 2 2 2 2 2" xfId="20298"/>
    <cellStyle name="Normálna 5 4 2 2 2 2 2 2" xfId="20299"/>
    <cellStyle name="Normálna 5 4 2 2 2 2 2 2 2" xfId="20300"/>
    <cellStyle name="Normálna 5 4 2 2 2 2 2 2 2 2" xfId="20301"/>
    <cellStyle name="Normálna 5 4 2 2 2 2 2 2 2 2 2" xfId="44057"/>
    <cellStyle name="Normálna 5 4 2 2 2 2 2 2 2 3" xfId="20302"/>
    <cellStyle name="Normálna 5 4 2 2 2 2 2 2 2 3 2" xfId="44058"/>
    <cellStyle name="Normálna 5 4 2 2 2 2 2 2 2 4" xfId="44056"/>
    <cellStyle name="Normálna 5 4 2 2 2 2 2 2 3" xfId="20303"/>
    <cellStyle name="Normálna 5 4 2 2 2 2 2 2 3 2" xfId="44059"/>
    <cellStyle name="Normálna 5 4 2 2 2 2 2 2 4" xfId="20304"/>
    <cellStyle name="Normálna 5 4 2 2 2 2 2 2 4 2" xfId="44060"/>
    <cellStyle name="Normálna 5 4 2 2 2 2 2 2 5" xfId="44055"/>
    <cellStyle name="Normálna 5 4 2 2 2 2 2 3" xfId="20305"/>
    <cellStyle name="Normálna 5 4 2 2 2 2 2 3 2" xfId="20306"/>
    <cellStyle name="Normálna 5 4 2 2 2 2 2 3 2 2" xfId="44062"/>
    <cellStyle name="Normálna 5 4 2 2 2 2 2 3 3" xfId="20307"/>
    <cellStyle name="Normálna 5 4 2 2 2 2 2 3 3 2" xfId="44063"/>
    <cellStyle name="Normálna 5 4 2 2 2 2 2 3 4" xfId="44061"/>
    <cellStyle name="Normálna 5 4 2 2 2 2 2 4" xfId="20308"/>
    <cellStyle name="Normálna 5 4 2 2 2 2 2 4 2" xfId="44064"/>
    <cellStyle name="Normálna 5 4 2 2 2 2 2 5" xfId="20309"/>
    <cellStyle name="Normálna 5 4 2 2 2 2 2 5 2" xfId="44065"/>
    <cellStyle name="Normálna 5 4 2 2 2 2 2 6" xfId="44054"/>
    <cellStyle name="Normálna 5 4 2 2 2 2 3" xfId="20310"/>
    <cellStyle name="Normálna 5 4 2 2 2 2 3 2" xfId="20311"/>
    <cellStyle name="Normálna 5 4 2 2 2 2 3 2 2" xfId="20312"/>
    <cellStyle name="Normálna 5 4 2 2 2 2 3 2 2 2" xfId="44068"/>
    <cellStyle name="Normálna 5 4 2 2 2 2 3 2 3" xfId="20313"/>
    <cellStyle name="Normálna 5 4 2 2 2 2 3 2 3 2" xfId="44069"/>
    <cellStyle name="Normálna 5 4 2 2 2 2 3 2 4" xfId="44067"/>
    <cellStyle name="Normálna 5 4 2 2 2 2 3 3" xfId="20314"/>
    <cellStyle name="Normálna 5 4 2 2 2 2 3 3 2" xfId="44070"/>
    <cellStyle name="Normálna 5 4 2 2 2 2 3 4" xfId="20315"/>
    <cellStyle name="Normálna 5 4 2 2 2 2 3 4 2" xfId="44071"/>
    <cellStyle name="Normálna 5 4 2 2 2 2 3 5" xfId="44066"/>
    <cellStyle name="Normálna 5 4 2 2 2 2 4" xfId="20316"/>
    <cellStyle name="Normálna 5 4 2 2 2 2 4 2" xfId="20317"/>
    <cellStyle name="Normálna 5 4 2 2 2 2 4 2 2" xfId="20318"/>
    <cellStyle name="Normálna 5 4 2 2 2 2 4 2 2 2" xfId="44074"/>
    <cellStyle name="Normálna 5 4 2 2 2 2 4 2 3" xfId="20319"/>
    <cellStyle name="Normálna 5 4 2 2 2 2 4 2 3 2" xfId="44075"/>
    <cellStyle name="Normálna 5 4 2 2 2 2 4 2 4" xfId="44073"/>
    <cellStyle name="Normálna 5 4 2 2 2 2 4 3" xfId="20320"/>
    <cellStyle name="Normálna 5 4 2 2 2 2 4 3 2" xfId="44076"/>
    <cellStyle name="Normálna 5 4 2 2 2 2 4 4" xfId="20321"/>
    <cellStyle name="Normálna 5 4 2 2 2 2 4 4 2" xfId="44077"/>
    <cellStyle name="Normálna 5 4 2 2 2 2 4 5" xfId="44072"/>
    <cellStyle name="Normálna 5 4 2 2 2 2 5" xfId="20322"/>
    <cellStyle name="Normálna 5 4 2 2 2 2 5 2" xfId="20323"/>
    <cellStyle name="Normálna 5 4 2 2 2 2 5 2 2" xfId="44079"/>
    <cellStyle name="Normálna 5 4 2 2 2 2 5 3" xfId="20324"/>
    <cellStyle name="Normálna 5 4 2 2 2 2 5 3 2" xfId="44080"/>
    <cellStyle name="Normálna 5 4 2 2 2 2 5 4" xfId="44078"/>
    <cellStyle name="Normálna 5 4 2 2 2 2 6" xfId="20325"/>
    <cellStyle name="Normálna 5 4 2 2 2 2 6 2" xfId="44081"/>
    <cellStyle name="Normálna 5 4 2 2 2 2 7" xfId="20326"/>
    <cellStyle name="Normálna 5 4 2 2 2 2 7 2" xfId="44082"/>
    <cellStyle name="Normálna 5 4 2 2 2 2 8" xfId="44053"/>
    <cellStyle name="Normálna 5 4 2 2 2 3" xfId="20327"/>
    <cellStyle name="Normálna 5 4 2 2 2 3 2" xfId="20328"/>
    <cellStyle name="Normálna 5 4 2 2 2 3 2 2" xfId="20329"/>
    <cellStyle name="Normálna 5 4 2 2 2 3 2 2 2" xfId="20330"/>
    <cellStyle name="Normálna 5 4 2 2 2 3 2 2 2 2" xfId="44086"/>
    <cellStyle name="Normálna 5 4 2 2 2 3 2 2 3" xfId="20331"/>
    <cellStyle name="Normálna 5 4 2 2 2 3 2 2 3 2" xfId="44087"/>
    <cellStyle name="Normálna 5 4 2 2 2 3 2 2 4" xfId="44085"/>
    <cellStyle name="Normálna 5 4 2 2 2 3 2 3" xfId="20332"/>
    <cellStyle name="Normálna 5 4 2 2 2 3 2 3 2" xfId="44088"/>
    <cellStyle name="Normálna 5 4 2 2 2 3 2 4" xfId="20333"/>
    <cellStyle name="Normálna 5 4 2 2 2 3 2 4 2" xfId="44089"/>
    <cellStyle name="Normálna 5 4 2 2 2 3 2 5" xfId="44084"/>
    <cellStyle name="Normálna 5 4 2 2 2 3 3" xfId="20334"/>
    <cellStyle name="Normálna 5 4 2 2 2 3 3 2" xfId="20335"/>
    <cellStyle name="Normálna 5 4 2 2 2 3 3 2 2" xfId="44091"/>
    <cellStyle name="Normálna 5 4 2 2 2 3 3 3" xfId="20336"/>
    <cellStyle name="Normálna 5 4 2 2 2 3 3 3 2" xfId="44092"/>
    <cellStyle name="Normálna 5 4 2 2 2 3 3 4" xfId="44090"/>
    <cellStyle name="Normálna 5 4 2 2 2 3 4" xfId="20337"/>
    <cellStyle name="Normálna 5 4 2 2 2 3 4 2" xfId="44093"/>
    <cellStyle name="Normálna 5 4 2 2 2 3 5" xfId="20338"/>
    <cellStyle name="Normálna 5 4 2 2 2 3 5 2" xfId="44094"/>
    <cellStyle name="Normálna 5 4 2 2 2 3 6" xfId="44083"/>
    <cellStyle name="Normálna 5 4 2 2 2 4" xfId="20339"/>
    <cellStyle name="Normálna 5 4 2 2 2 4 2" xfId="20340"/>
    <cellStyle name="Normálna 5 4 2 2 2 4 2 2" xfId="20341"/>
    <cellStyle name="Normálna 5 4 2 2 2 4 2 2 2" xfId="44097"/>
    <cellStyle name="Normálna 5 4 2 2 2 4 2 3" xfId="20342"/>
    <cellStyle name="Normálna 5 4 2 2 2 4 2 3 2" xfId="44098"/>
    <cellStyle name="Normálna 5 4 2 2 2 4 2 4" xfId="44096"/>
    <cellStyle name="Normálna 5 4 2 2 2 4 3" xfId="20343"/>
    <cellStyle name="Normálna 5 4 2 2 2 4 3 2" xfId="44099"/>
    <cellStyle name="Normálna 5 4 2 2 2 4 4" xfId="20344"/>
    <cellStyle name="Normálna 5 4 2 2 2 4 4 2" xfId="44100"/>
    <cellStyle name="Normálna 5 4 2 2 2 4 5" xfId="44095"/>
    <cellStyle name="Normálna 5 4 2 2 2 5" xfId="20345"/>
    <cellStyle name="Normálna 5 4 2 2 2 5 2" xfId="20346"/>
    <cellStyle name="Normálna 5 4 2 2 2 5 2 2" xfId="20347"/>
    <cellStyle name="Normálna 5 4 2 2 2 5 2 2 2" xfId="44103"/>
    <cellStyle name="Normálna 5 4 2 2 2 5 2 3" xfId="20348"/>
    <cellStyle name="Normálna 5 4 2 2 2 5 2 3 2" xfId="44104"/>
    <cellStyle name="Normálna 5 4 2 2 2 5 2 4" xfId="44102"/>
    <cellStyle name="Normálna 5 4 2 2 2 5 3" xfId="20349"/>
    <cellStyle name="Normálna 5 4 2 2 2 5 3 2" xfId="44105"/>
    <cellStyle name="Normálna 5 4 2 2 2 5 4" xfId="20350"/>
    <cellStyle name="Normálna 5 4 2 2 2 5 4 2" xfId="44106"/>
    <cellStyle name="Normálna 5 4 2 2 2 5 5" xfId="44101"/>
    <cellStyle name="Normálna 5 4 2 2 2 6" xfId="20351"/>
    <cellStyle name="Normálna 5 4 2 2 2 6 2" xfId="20352"/>
    <cellStyle name="Normálna 5 4 2 2 2 6 2 2" xfId="44108"/>
    <cellStyle name="Normálna 5 4 2 2 2 6 3" xfId="20353"/>
    <cellStyle name="Normálna 5 4 2 2 2 6 3 2" xfId="44109"/>
    <cellStyle name="Normálna 5 4 2 2 2 6 4" xfId="44107"/>
    <cellStyle name="Normálna 5 4 2 2 2 7" xfId="20354"/>
    <cellStyle name="Normálna 5 4 2 2 2 7 2" xfId="44110"/>
    <cellStyle name="Normálna 5 4 2 2 2 8" xfId="20355"/>
    <cellStyle name="Normálna 5 4 2 2 2 8 2" xfId="44111"/>
    <cellStyle name="Normálna 5 4 2 2 2 9" xfId="44052"/>
    <cellStyle name="Normálna 5 4 2 2 3" xfId="20356"/>
    <cellStyle name="Normálna 5 4 2 2 3 2" xfId="20357"/>
    <cellStyle name="Normálna 5 4 2 2 3 2 2" xfId="20358"/>
    <cellStyle name="Normálna 5 4 2 2 3 2 2 2" xfId="20359"/>
    <cellStyle name="Normálna 5 4 2 2 3 2 2 2 2" xfId="20360"/>
    <cellStyle name="Normálna 5 4 2 2 3 2 2 2 2 2" xfId="44116"/>
    <cellStyle name="Normálna 5 4 2 2 3 2 2 2 3" xfId="20361"/>
    <cellStyle name="Normálna 5 4 2 2 3 2 2 2 3 2" xfId="44117"/>
    <cellStyle name="Normálna 5 4 2 2 3 2 2 2 4" xfId="44115"/>
    <cellStyle name="Normálna 5 4 2 2 3 2 2 3" xfId="20362"/>
    <cellStyle name="Normálna 5 4 2 2 3 2 2 3 2" xfId="44118"/>
    <cellStyle name="Normálna 5 4 2 2 3 2 2 4" xfId="20363"/>
    <cellStyle name="Normálna 5 4 2 2 3 2 2 4 2" xfId="44119"/>
    <cellStyle name="Normálna 5 4 2 2 3 2 2 5" xfId="44114"/>
    <cellStyle name="Normálna 5 4 2 2 3 2 3" xfId="20364"/>
    <cellStyle name="Normálna 5 4 2 2 3 2 3 2" xfId="20365"/>
    <cellStyle name="Normálna 5 4 2 2 3 2 3 2 2" xfId="44121"/>
    <cellStyle name="Normálna 5 4 2 2 3 2 3 3" xfId="20366"/>
    <cellStyle name="Normálna 5 4 2 2 3 2 3 3 2" xfId="44122"/>
    <cellStyle name="Normálna 5 4 2 2 3 2 3 4" xfId="44120"/>
    <cellStyle name="Normálna 5 4 2 2 3 2 4" xfId="20367"/>
    <cellStyle name="Normálna 5 4 2 2 3 2 4 2" xfId="44123"/>
    <cellStyle name="Normálna 5 4 2 2 3 2 5" xfId="20368"/>
    <cellStyle name="Normálna 5 4 2 2 3 2 5 2" xfId="44124"/>
    <cellStyle name="Normálna 5 4 2 2 3 2 6" xfId="44113"/>
    <cellStyle name="Normálna 5 4 2 2 3 3" xfId="20369"/>
    <cellStyle name="Normálna 5 4 2 2 3 3 2" xfId="20370"/>
    <cellStyle name="Normálna 5 4 2 2 3 3 2 2" xfId="20371"/>
    <cellStyle name="Normálna 5 4 2 2 3 3 2 2 2" xfId="44127"/>
    <cellStyle name="Normálna 5 4 2 2 3 3 2 3" xfId="20372"/>
    <cellStyle name="Normálna 5 4 2 2 3 3 2 3 2" xfId="44128"/>
    <cellStyle name="Normálna 5 4 2 2 3 3 2 4" xfId="44126"/>
    <cellStyle name="Normálna 5 4 2 2 3 3 3" xfId="20373"/>
    <cellStyle name="Normálna 5 4 2 2 3 3 3 2" xfId="44129"/>
    <cellStyle name="Normálna 5 4 2 2 3 3 4" xfId="20374"/>
    <cellStyle name="Normálna 5 4 2 2 3 3 4 2" xfId="44130"/>
    <cellStyle name="Normálna 5 4 2 2 3 3 5" xfId="44125"/>
    <cellStyle name="Normálna 5 4 2 2 3 4" xfId="20375"/>
    <cellStyle name="Normálna 5 4 2 2 3 4 2" xfId="20376"/>
    <cellStyle name="Normálna 5 4 2 2 3 4 2 2" xfId="20377"/>
    <cellStyle name="Normálna 5 4 2 2 3 4 2 2 2" xfId="44133"/>
    <cellStyle name="Normálna 5 4 2 2 3 4 2 3" xfId="20378"/>
    <cellStyle name="Normálna 5 4 2 2 3 4 2 3 2" xfId="44134"/>
    <cellStyle name="Normálna 5 4 2 2 3 4 2 4" xfId="44132"/>
    <cellStyle name="Normálna 5 4 2 2 3 4 3" xfId="20379"/>
    <cellStyle name="Normálna 5 4 2 2 3 4 3 2" xfId="44135"/>
    <cellStyle name="Normálna 5 4 2 2 3 4 4" xfId="20380"/>
    <cellStyle name="Normálna 5 4 2 2 3 4 4 2" xfId="44136"/>
    <cellStyle name="Normálna 5 4 2 2 3 4 5" xfId="44131"/>
    <cellStyle name="Normálna 5 4 2 2 3 5" xfId="20381"/>
    <cellStyle name="Normálna 5 4 2 2 3 5 2" xfId="20382"/>
    <cellStyle name="Normálna 5 4 2 2 3 5 2 2" xfId="44138"/>
    <cellStyle name="Normálna 5 4 2 2 3 5 3" xfId="20383"/>
    <cellStyle name="Normálna 5 4 2 2 3 5 3 2" xfId="44139"/>
    <cellStyle name="Normálna 5 4 2 2 3 5 4" xfId="44137"/>
    <cellStyle name="Normálna 5 4 2 2 3 6" xfId="20384"/>
    <cellStyle name="Normálna 5 4 2 2 3 6 2" xfId="44140"/>
    <cellStyle name="Normálna 5 4 2 2 3 7" xfId="20385"/>
    <cellStyle name="Normálna 5 4 2 2 3 7 2" xfId="44141"/>
    <cellStyle name="Normálna 5 4 2 2 3 8" xfId="44112"/>
    <cellStyle name="Normálna 5 4 2 2 4" xfId="20386"/>
    <cellStyle name="Normálna 5 4 2 2 4 2" xfId="20387"/>
    <cellStyle name="Normálna 5 4 2 2 4 2 2" xfId="20388"/>
    <cellStyle name="Normálna 5 4 2 2 4 2 2 2" xfId="20389"/>
    <cellStyle name="Normálna 5 4 2 2 4 2 2 2 2" xfId="44145"/>
    <cellStyle name="Normálna 5 4 2 2 4 2 2 3" xfId="20390"/>
    <cellStyle name="Normálna 5 4 2 2 4 2 2 3 2" xfId="44146"/>
    <cellStyle name="Normálna 5 4 2 2 4 2 2 4" xfId="44144"/>
    <cellStyle name="Normálna 5 4 2 2 4 2 3" xfId="20391"/>
    <cellStyle name="Normálna 5 4 2 2 4 2 3 2" xfId="44147"/>
    <cellStyle name="Normálna 5 4 2 2 4 2 4" xfId="20392"/>
    <cellStyle name="Normálna 5 4 2 2 4 2 4 2" xfId="44148"/>
    <cellStyle name="Normálna 5 4 2 2 4 2 5" xfId="44143"/>
    <cellStyle name="Normálna 5 4 2 2 4 3" xfId="20393"/>
    <cellStyle name="Normálna 5 4 2 2 4 3 2" xfId="20394"/>
    <cellStyle name="Normálna 5 4 2 2 4 3 2 2" xfId="44150"/>
    <cellStyle name="Normálna 5 4 2 2 4 3 3" xfId="20395"/>
    <cellStyle name="Normálna 5 4 2 2 4 3 3 2" xfId="44151"/>
    <cellStyle name="Normálna 5 4 2 2 4 3 4" xfId="44149"/>
    <cellStyle name="Normálna 5 4 2 2 4 4" xfId="20396"/>
    <cellStyle name="Normálna 5 4 2 2 4 4 2" xfId="44152"/>
    <cellStyle name="Normálna 5 4 2 2 4 5" xfId="20397"/>
    <cellStyle name="Normálna 5 4 2 2 4 5 2" xfId="44153"/>
    <cellStyle name="Normálna 5 4 2 2 4 6" xfId="44142"/>
    <cellStyle name="Normálna 5 4 2 2 5" xfId="20398"/>
    <cellStyle name="Normálna 5 4 2 2 5 2" xfId="20399"/>
    <cellStyle name="Normálna 5 4 2 2 5 2 2" xfId="20400"/>
    <cellStyle name="Normálna 5 4 2 2 5 2 2 2" xfId="44156"/>
    <cellStyle name="Normálna 5 4 2 2 5 2 3" xfId="20401"/>
    <cellStyle name="Normálna 5 4 2 2 5 2 3 2" xfId="44157"/>
    <cellStyle name="Normálna 5 4 2 2 5 2 4" xfId="44155"/>
    <cellStyle name="Normálna 5 4 2 2 5 3" xfId="20402"/>
    <cellStyle name="Normálna 5 4 2 2 5 3 2" xfId="44158"/>
    <cellStyle name="Normálna 5 4 2 2 5 4" xfId="20403"/>
    <cellStyle name="Normálna 5 4 2 2 5 4 2" xfId="44159"/>
    <cellStyle name="Normálna 5 4 2 2 5 5" xfId="44154"/>
    <cellStyle name="Normálna 5 4 2 2 6" xfId="20404"/>
    <cellStyle name="Normálna 5 4 2 2 6 2" xfId="20405"/>
    <cellStyle name="Normálna 5 4 2 2 6 2 2" xfId="20406"/>
    <cellStyle name="Normálna 5 4 2 2 6 2 2 2" xfId="44162"/>
    <cellStyle name="Normálna 5 4 2 2 6 2 3" xfId="20407"/>
    <cellStyle name="Normálna 5 4 2 2 6 2 3 2" xfId="44163"/>
    <cellStyle name="Normálna 5 4 2 2 6 2 4" xfId="44161"/>
    <cellStyle name="Normálna 5 4 2 2 6 3" xfId="20408"/>
    <cellStyle name="Normálna 5 4 2 2 6 3 2" xfId="44164"/>
    <cellStyle name="Normálna 5 4 2 2 6 4" xfId="20409"/>
    <cellStyle name="Normálna 5 4 2 2 6 4 2" xfId="44165"/>
    <cellStyle name="Normálna 5 4 2 2 6 5" xfId="44160"/>
    <cellStyle name="Normálna 5 4 2 2 7" xfId="20410"/>
    <cellStyle name="Normálna 5 4 2 2 7 2" xfId="20411"/>
    <cellStyle name="Normálna 5 4 2 2 7 2 2" xfId="44167"/>
    <cellStyle name="Normálna 5 4 2 2 7 3" xfId="20412"/>
    <cellStyle name="Normálna 5 4 2 2 7 3 2" xfId="44168"/>
    <cellStyle name="Normálna 5 4 2 2 7 4" xfId="44166"/>
    <cellStyle name="Normálna 5 4 2 2 8" xfId="20413"/>
    <cellStyle name="Normálna 5 4 2 2 8 2" xfId="44169"/>
    <cellStyle name="Normálna 5 4 2 2 9" xfId="20414"/>
    <cellStyle name="Normálna 5 4 2 2 9 2" xfId="44170"/>
    <cellStyle name="Normálna 5 4 2 3" xfId="20415"/>
    <cellStyle name="Normálna 5 4 2 3 2" xfId="20416"/>
    <cellStyle name="Normálna 5 4 2 3 2 2" xfId="20417"/>
    <cellStyle name="Normálna 5 4 2 3 2 2 2" xfId="20418"/>
    <cellStyle name="Normálna 5 4 2 3 2 2 2 2" xfId="20419"/>
    <cellStyle name="Normálna 5 4 2 3 2 2 2 2 2" xfId="20420"/>
    <cellStyle name="Normálna 5 4 2 3 2 2 2 2 2 2" xfId="44176"/>
    <cellStyle name="Normálna 5 4 2 3 2 2 2 2 3" xfId="20421"/>
    <cellStyle name="Normálna 5 4 2 3 2 2 2 2 3 2" xfId="44177"/>
    <cellStyle name="Normálna 5 4 2 3 2 2 2 2 4" xfId="44175"/>
    <cellStyle name="Normálna 5 4 2 3 2 2 2 3" xfId="20422"/>
    <cellStyle name="Normálna 5 4 2 3 2 2 2 3 2" xfId="44178"/>
    <cellStyle name="Normálna 5 4 2 3 2 2 2 4" xfId="20423"/>
    <cellStyle name="Normálna 5 4 2 3 2 2 2 4 2" xfId="44179"/>
    <cellStyle name="Normálna 5 4 2 3 2 2 2 5" xfId="44174"/>
    <cellStyle name="Normálna 5 4 2 3 2 2 3" xfId="20424"/>
    <cellStyle name="Normálna 5 4 2 3 2 2 3 2" xfId="20425"/>
    <cellStyle name="Normálna 5 4 2 3 2 2 3 2 2" xfId="44181"/>
    <cellStyle name="Normálna 5 4 2 3 2 2 3 3" xfId="20426"/>
    <cellStyle name="Normálna 5 4 2 3 2 2 3 3 2" xfId="44182"/>
    <cellStyle name="Normálna 5 4 2 3 2 2 3 4" xfId="44180"/>
    <cellStyle name="Normálna 5 4 2 3 2 2 4" xfId="20427"/>
    <cellStyle name="Normálna 5 4 2 3 2 2 4 2" xfId="44183"/>
    <cellStyle name="Normálna 5 4 2 3 2 2 5" xfId="20428"/>
    <cellStyle name="Normálna 5 4 2 3 2 2 5 2" xfId="44184"/>
    <cellStyle name="Normálna 5 4 2 3 2 2 6" xfId="44173"/>
    <cellStyle name="Normálna 5 4 2 3 2 3" xfId="20429"/>
    <cellStyle name="Normálna 5 4 2 3 2 3 2" xfId="20430"/>
    <cellStyle name="Normálna 5 4 2 3 2 3 2 2" xfId="20431"/>
    <cellStyle name="Normálna 5 4 2 3 2 3 2 2 2" xfId="44187"/>
    <cellStyle name="Normálna 5 4 2 3 2 3 2 3" xfId="20432"/>
    <cellStyle name="Normálna 5 4 2 3 2 3 2 3 2" xfId="44188"/>
    <cellStyle name="Normálna 5 4 2 3 2 3 2 4" xfId="44186"/>
    <cellStyle name="Normálna 5 4 2 3 2 3 3" xfId="20433"/>
    <cellStyle name="Normálna 5 4 2 3 2 3 3 2" xfId="44189"/>
    <cellStyle name="Normálna 5 4 2 3 2 3 4" xfId="20434"/>
    <cellStyle name="Normálna 5 4 2 3 2 3 4 2" xfId="44190"/>
    <cellStyle name="Normálna 5 4 2 3 2 3 5" xfId="44185"/>
    <cellStyle name="Normálna 5 4 2 3 2 4" xfId="20435"/>
    <cellStyle name="Normálna 5 4 2 3 2 4 2" xfId="20436"/>
    <cellStyle name="Normálna 5 4 2 3 2 4 2 2" xfId="20437"/>
    <cellStyle name="Normálna 5 4 2 3 2 4 2 2 2" xfId="44193"/>
    <cellStyle name="Normálna 5 4 2 3 2 4 2 3" xfId="20438"/>
    <cellStyle name="Normálna 5 4 2 3 2 4 2 3 2" xfId="44194"/>
    <cellStyle name="Normálna 5 4 2 3 2 4 2 4" xfId="44192"/>
    <cellStyle name="Normálna 5 4 2 3 2 4 3" xfId="20439"/>
    <cellStyle name="Normálna 5 4 2 3 2 4 3 2" xfId="44195"/>
    <cellStyle name="Normálna 5 4 2 3 2 4 4" xfId="20440"/>
    <cellStyle name="Normálna 5 4 2 3 2 4 4 2" xfId="44196"/>
    <cellStyle name="Normálna 5 4 2 3 2 4 5" xfId="44191"/>
    <cellStyle name="Normálna 5 4 2 3 2 5" xfId="20441"/>
    <cellStyle name="Normálna 5 4 2 3 2 5 2" xfId="20442"/>
    <cellStyle name="Normálna 5 4 2 3 2 5 2 2" xfId="44198"/>
    <cellStyle name="Normálna 5 4 2 3 2 5 3" xfId="20443"/>
    <cellStyle name="Normálna 5 4 2 3 2 5 3 2" xfId="44199"/>
    <cellStyle name="Normálna 5 4 2 3 2 5 4" xfId="44197"/>
    <cellStyle name="Normálna 5 4 2 3 2 6" xfId="20444"/>
    <cellStyle name="Normálna 5 4 2 3 2 6 2" xfId="44200"/>
    <cellStyle name="Normálna 5 4 2 3 2 7" xfId="20445"/>
    <cellStyle name="Normálna 5 4 2 3 2 7 2" xfId="44201"/>
    <cellStyle name="Normálna 5 4 2 3 2 8" xfId="44172"/>
    <cellStyle name="Normálna 5 4 2 3 3" xfId="20446"/>
    <cellStyle name="Normálna 5 4 2 3 3 2" xfId="20447"/>
    <cellStyle name="Normálna 5 4 2 3 3 2 2" xfId="20448"/>
    <cellStyle name="Normálna 5 4 2 3 3 2 2 2" xfId="20449"/>
    <cellStyle name="Normálna 5 4 2 3 3 2 2 2 2" xfId="44205"/>
    <cellStyle name="Normálna 5 4 2 3 3 2 2 3" xfId="20450"/>
    <cellStyle name="Normálna 5 4 2 3 3 2 2 3 2" xfId="44206"/>
    <cellStyle name="Normálna 5 4 2 3 3 2 2 4" xfId="44204"/>
    <cellStyle name="Normálna 5 4 2 3 3 2 3" xfId="20451"/>
    <cellStyle name="Normálna 5 4 2 3 3 2 3 2" xfId="44207"/>
    <cellStyle name="Normálna 5 4 2 3 3 2 4" xfId="20452"/>
    <cellStyle name="Normálna 5 4 2 3 3 2 4 2" xfId="44208"/>
    <cellStyle name="Normálna 5 4 2 3 3 2 5" xfId="44203"/>
    <cellStyle name="Normálna 5 4 2 3 3 3" xfId="20453"/>
    <cellStyle name="Normálna 5 4 2 3 3 3 2" xfId="20454"/>
    <cellStyle name="Normálna 5 4 2 3 3 3 2 2" xfId="44210"/>
    <cellStyle name="Normálna 5 4 2 3 3 3 3" xfId="20455"/>
    <cellStyle name="Normálna 5 4 2 3 3 3 3 2" xfId="44211"/>
    <cellStyle name="Normálna 5 4 2 3 3 3 4" xfId="44209"/>
    <cellStyle name="Normálna 5 4 2 3 3 4" xfId="20456"/>
    <cellStyle name="Normálna 5 4 2 3 3 4 2" xfId="44212"/>
    <cellStyle name="Normálna 5 4 2 3 3 5" xfId="20457"/>
    <cellStyle name="Normálna 5 4 2 3 3 5 2" xfId="44213"/>
    <cellStyle name="Normálna 5 4 2 3 3 6" xfId="44202"/>
    <cellStyle name="Normálna 5 4 2 3 4" xfId="20458"/>
    <cellStyle name="Normálna 5 4 2 3 4 2" xfId="20459"/>
    <cellStyle name="Normálna 5 4 2 3 4 2 2" xfId="20460"/>
    <cellStyle name="Normálna 5 4 2 3 4 2 2 2" xfId="44216"/>
    <cellStyle name="Normálna 5 4 2 3 4 2 3" xfId="20461"/>
    <cellStyle name="Normálna 5 4 2 3 4 2 3 2" xfId="44217"/>
    <cellStyle name="Normálna 5 4 2 3 4 2 4" xfId="44215"/>
    <cellStyle name="Normálna 5 4 2 3 4 3" xfId="20462"/>
    <cellStyle name="Normálna 5 4 2 3 4 3 2" xfId="44218"/>
    <cellStyle name="Normálna 5 4 2 3 4 4" xfId="20463"/>
    <cellStyle name="Normálna 5 4 2 3 4 4 2" xfId="44219"/>
    <cellStyle name="Normálna 5 4 2 3 4 5" xfId="44214"/>
    <cellStyle name="Normálna 5 4 2 3 5" xfId="20464"/>
    <cellStyle name="Normálna 5 4 2 3 5 2" xfId="20465"/>
    <cellStyle name="Normálna 5 4 2 3 5 2 2" xfId="20466"/>
    <cellStyle name="Normálna 5 4 2 3 5 2 2 2" xfId="44222"/>
    <cellStyle name="Normálna 5 4 2 3 5 2 3" xfId="20467"/>
    <cellStyle name="Normálna 5 4 2 3 5 2 3 2" xfId="44223"/>
    <cellStyle name="Normálna 5 4 2 3 5 2 4" xfId="44221"/>
    <cellStyle name="Normálna 5 4 2 3 5 3" xfId="20468"/>
    <cellStyle name="Normálna 5 4 2 3 5 3 2" xfId="44224"/>
    <cellStyle name="Normálna 5 4 2 3 5 4" xfId="20469"/>
    <cellStyle name="Normálna 5 4 2 3 5 4 2" xfId="44225"/>
    <cellStyle name="Normálna 5 4 2 3 5 5" xfId="44220"/>
    <cellStyle name="Normálna 5 4 2 3 6" xfId="20470"/>
    <cellStyle name="Normálna 5 4 2 3 6 2" xfId="20471"/>
    <cellStyle name="Normálna 5 4 2 3 6 2 2" xfId="44227"/>
    <cellStyle name="Normálna 5 4 2 3 6 3" xfId="20472"/>
    <cellStyle name="Normálna 5 4 2 3 6 3 2" xfId="44228"/>
    <cellStyle name="Normálna 5 4 2 3 6 4" xfId="44226"/>
    <cellStyle name="Normálna 5 4 2 3 7" xfId="20473"/>
    <cellStyle name="Normálna 5 4 2 3 7 2" xfId="44229"/>
    <cellStyle name="Normálna 5 4 2 3 8" xfId="20474"/>
    <cellStyle name="Normálna 5 4 2 3 8 2" xfId="44230"/>
    <cellStyle name="Normálna 5 4 2 3 9" xfId="44171"/>
    <cellStyle name="Normálna 5 4 2 4" xfId="20475"/>
    <cellStyle name="Normálna 5 4 2 4 2" xfId="20476"/>
    <cellStyle name="Normálna 5 4 2 4 2 2" xfId="20477"/>
    <cellStyle name="Normálna 5 4 2 4 2 2 2" xfId="20478"/>
    <cellStyle name="Normálna 5 4 2 4 2 2 2 2" xfId="20479"/>
    <cellStyle name="Normálna 5 4 2 4 2 2 2 2 2" xfId="44235"/>
    <cellStyle name="Normálna 5 4 2 4 2 2 2 3" xfId="20480"/>
    <cellStyle name="Normálna 5 4 2 4 2 2 2 3 2" xfId="44236"/>
    <cellStyle name="Normálna 5 4 2 4 2 2 2 4" xfId="44234"/>
    <cellStyle name="Normálna 5 4 2 4 2 2 3" xfId="20481"/>
    <cellStyle name="Normálna 5 4 2 4 2 2 3 2" xfId="44237"/>
    <cellStyle name="Normálna 5 4 2 4 2 2 4" xfId="20482"/>
    <cellStyle name="Normálna 5 4 2 4 2 2 4 2" xfId="44238"/>
    <cellStyle name="Normálna 5 4 2 4 2 2 5" xfId="44233"/>
    <cellStyle name="Normálna 5 4 2 4 2 3" xfId="20483"/>
    <cellStyle name="Normálna 5 4 2 4 2 3 2" xfId="20484"/>
    <cellStyle name="Normálna 5 4 2 4 2 3 2 2" xfId="44240"/>
    <cellStyle name="Normálna 5 4 2 4 2 3 3" xfId="20485"/>
    <cellStyle name="Normálna 5 4 2 4 2 3 3 2" xfId="44241"/>
    <cellStyle name="Normálna 5 4 2 4 2 3 4" xfId="44239"/>
    <cellStyle name="Normálna 5 4 2 4 2 4" xfId="20486"/>
    <cellStyle name="Normálna 5 4 2 4 2 4 2" xfId="44242"/>
    <cellStyle name="Normálna 5 4 2 4 2 5" xfId="20487"/>
    <cellStyle name="Normálna 5 4 2 4 2 5 2" xfId="44243"/>
    <cellStyle name="Normálna 5 4 2 4 2 6" xfId="44232"/>
    <cellStyle name="Normálna 5 4 2 4 3" xfId="20488"/>
    <cellStyle name="Normálna 5 4 2 4 3 2" xfId="20489"/>
    <cellStyle name="Normálna 5 4 2 4 3 2 2" xfId="20490"/>
    <cellStyle name="Normálna 5 4 2 4 3 2 2 2" xfId="44246"/>
    <cellStyle name="Normálna 5 4 2 4 3 2 3" xfId="20491"/>
    <cellStyle name="Normálna 5 4 2 4 3 2 3 2" xfId="44247"/>
    <cellStyle name="Normálna 5 4 2 4 3 2 4" xfId="44245"/>
    <cellStyle name="Normálna 5 4 2 4 3 3" xfId="20492"/>
    <cellStyle name="Normálna 5 4 2 4 3 3 2" xfId="44248"/>
    <cellStyle name="Normálna 5 4 2 4 3 4" xfId="20493"/>
    <cellStyle name="Normálna 5 4 2 4 3 4 2" xfId="44249"/>
    <cellStyle name="Normálna 5 4 2 4 3 5" xfId="44244"/>
    <cellStyle name="Normálna 5 4 2 4 4" xfId="20494"/>
    <cellStyle name="Normálna 5 4 2 4 4 2" xfId="20495"/>
    <cellStyle name="Normálna 5 4 2 4 4 2 2" xfId="20496"/>
    <cellStyle name="Normálna 5 4 2 4 4 2 2 2" xfId="44252"/>
    <cellStyle name="Normálna 5 4 2 4 4 2 3" xfId="20497"/>
    <cellStyle name="Normálna 5 4 2 4 4 2 3 2" xfId="44253"/>
    <cellStyle name="Normálna 5 4 2 4 4 2 4" xfId="44251"/>
    <cellStyle name="Normálna 5 4 2 4 4 3" xfId="20498"/>
    <cellStyle name="Normálna 5 4 2 4 4 3 2" xfId="44254"/>
    <cellStyle name="Normálna 5 4 2 4 4 4" xfId="20499"/>
    <cellStyle name="Normálna 5 4 2 4 4 4 2" xfId="44255"/>
    <cellStyle name="Normálna 5 4 2 4 4 5" xfId="44250"/>
    <cellStyle name="Normálna 5 4 2 4 5" xfId="20500"/>
    <cellStyle name="Normálna 5 4 2 4 5 2" xfId="20501"/>
    <cellStyle name="Normálna 5 4 2 4 5 2 2" xfId="44257"/>
    <cellStyle name="Normálna 5 4 2 4 5 3" xfId="20502"/>
    <cellStyle name="Normálna 5 4 2 4 5 3 2" xfId="44258"/>
    <cellStyle name="Normálna 5 4 2 4 5 4" xfId="44256"/>
    <cellStyle name="Normálna 5 4 2 4 6" xfId="20503"/>
    <cellStyle name="Normálna 5 4 2 4 6 2" xfId="44259"/>
    <cellStyle name="Normálna 5 4 2 4 7" xfId="20504"/>
    <cellStyle name="Normálna 5 4 2 4 7 2" xfId="44260"/>
    <cellStyle name="Normálna 5 4 2 4 8" xfId="44231"/>
    <cellStyle name="Normálna 5 4 2 5" xfId="20505"/>
    <cellStyle name="Normálna 5 4 2 5 2" xfId="20506"/>
    <cellStyle name="Normálna 5 4 2 5 2 2" xfId="20507"/>
    <cellStyle name="Normálna 5 4 2 5 2 2 2" xfId="20508"/>
    <cellStyle name="Normálna 5 4 2 5 2 2 2 2" xfId="44264"/>
    <cellStyle name="Normálna 5 4 2 5 2 2 3" xfId="20509"/>
    <cellStyle name="Normálna 5 4 2 5 2 2 3 2" xfId="44265"/>
    <cellStyle name="Normálna 5 4 2 5 2 2 4" xfId="44263"/>
    <cellStyle name="Normálna 5 4 2 5 2 3" xfId="20510"/>
    <cellStyle name="Normálna 5 4 2 5 2 3 2" xfId="44266"/>
    <cellStyle name="Normálna 5 4 2 5 2 4" xfId="20511"/>
    <cellStyle name="Normálna 5 4 2 5 2 4 2" xfId="44267"/>
    <cellStyle name="Normálna 5 4 2 5 2 5" xfId="44262"/>
    <cellStyle name="Normálna 5 4 2 5 3" xfId="20512"/>
    <cellStyle name="Normálna 5 4 2 5 3 2" xfId="20513"/>
    <cellStyle name="Normálna 5 4 2 5 3 2 2" xfId="44269"/>
    <cellStyle name="Normálna 5 4 2 5 3 3" xfId="20514"/>
    <cellStyle name="Normálna 5 4 2 5 3 3 2" xfId="44270"/>
    <cellStyle name="Normálna 5 4 2 5 3 4" xfId="44268"/>
    <cellStyle name="Normálna 5 4 2 5 4" xfId="20515"/>
    <cellStyle name="Normálna 5 4 2 5 4 2" xfId="44271"/>
    <cellStyle name="Normálna 5 4 2 5 5" xfId="20516"/>
    <cellStyle name="Normálna 5 4 2 5 5 2" xfId="44272"/>
    <cellStyle name="Normálna 5 4 2 5 6" xfId="44261"/>
    <cellStyle name="Normálna 5 4 2 6" xfId="20517"/>
    <cellStyle name="Normálna 5 4 2 6 2" xfId="20518"/>
    <cellStyle name="Normálna 5 4 2 6 2 2" xfId="20519"/>
    <cellStyle name="Normálna 5 4 2 6 2 2 2" xfId="44275"/>
    <cellStyle name="Normálna 5 4 2 6 2 3" xfId="20520"/>
    <cellStyle name="Normálna 5 4 2 6 2 3 2" xfId="44276"/>
    <cellStyle name="Normálna 5 4 2 6 2 4" xfId="44274"/>
    <cellStyle name="Normálna 5 4 2 6 3" xfId="20521"/>
    <cellStyle name="Normálna 5 4 2 6 3 2" xfId="44277"/>
    <cellStyle name="Normálna 5 4 2 6 4" xfId="20522"/>
    <cellStyle name="Normálna 5 4 2 6 4 2" xfId="44278"/>
    <cellStyle name="Normálna 5 4 2 6 5" xfId="44273"/>
    <cellStyle name="Normálna 5 4 2 7" xfId="20523"/>
    <cellStyle name="Normálna 5 4 2 7 2" xfId="20524"/>
    <cellStyle name="Normálna 5 4 2 7 2 2" xfId="20525"/>
    <cellStyle name="Normálna 5 4 2 7 2 2 2" xfId="44281"/>
    <cellStyle name="Normálna 5 4 2 7 2 3" xfId="20526"/>
    <cellStyle name="Normálna 5 4 2 7 2 3 2" xfId="44282"/>
    <cellStyle name="Normálna 5 4 2 7 2 4" xfId="44280"/>
    <cellStyle name="Normálna 5 4 2 7 3" xfId="20527"/>
    <cellStyle name="Normálna 5 4 2 7 3 2" xfId="44283"/>
    <cellStyle name="Normálna 5 4 2 7 4" xfId="20528"/>
    <cellStyle name="Normálna 5 4 2 7 4 2" xfId="44284"/>
    <cellStyle name="Normálna 5 4 2 7 5" xfId="44279"/>
    <cellStyle name="Normálna 5 4 2 8" xfId="20529"/>
    <cellStyle name="Normálna 5 4 2 8 2" xfId="20530"/>
    <cellStyle name="Normálna 5 4 2 8 2 2" xfId="44286"/>
    <cellStyle name="Normálna 5 4 2 8 3" xfId="20531"/>
    <cellStyle name="Normálna 5 4 2 8 3 2" xfId="44287"/>
    <cellStyle name="Normálna 5 4 2 8 4" xfId="44285"/>
    <cellStyle name="Normálna 5 4 2 9" xfId="20532"/>
    <cellStyle name="Normálna 5 4 2 9 2" xfId="44288"/>
    <cellStyle name="Normálna 5 4 3" xfId="20533"/>
    <cellStyle name="Normálna 5 4 3 10" xfId="20534"/>
    <cellStyle name="Normálna 5 4 3 10 2" xfId="44290"/>
    <cellStyle name="Normálna 5 4 3 11" xfId="44289"/>
    <cellStyle name="Normálna 5 4 3 2" xfId="20535"/>
    <cellStyle name="Normálna 5 4 3 2 10" xfId="44291"/>
    <cellStyle name="Normálna 5 4 3 2 2" xfId="20536"/>
    <cellStyle name="Normálna 5 4 3 2 2 2" xfId="20537"/>
    <cellStyle name="Normálna 5 4 3 2 2 2 2" xfId="20538"/>
    <cellStyle name="Normálna 5 4 3 2 2 2 2 2" xfId="20539"/>
    <cellStyle name="Normálna 5 4 3 2 2 2 2 2 2" xfId="20540"/>
    <cellStyle name="Normálna 5 4 3 2 2 2 2 2 2 2" xfId="20541"/>
    <cellStyle name="Normálna 5 4 3 2 2 2 2 2 2 2 2" xfId="44297"/>
    <cellStyle name="Normálna 5 4 3 2 2 2 2 2 2 3" xfId="20542"/>
    <cellStyle name="Normálna 5 4 3 2 2 2 2 2 2 3 2" xfId="44298"/>
    <cellStyle name="Normálna 5 4 3 2 2 2 2 2 2 4" xfId="44296"/>
    <cellStyle name="Normálna 5 4 3 2 2 2 2 2 3" xfId="20543"/>
    <cellStyle name="Normálna 5 4 3 2 2 2 2 2 3 2" xfId="44299"/>
    <cellStyle name="Normálna 5 4 3 2 2 2 2 2 4" xfId="20544"/>
    <cellStyle name="Normálna 5 4 3 2 2 2 2 2 4 2" xfId="44300"/>
    <cellStyle name="Normálna 5 4 3 2 2 2 2 2 5" xfId="44295"/>
    <cellStyle name="Normálna 5 4 3 2 2 2 2 3" xfId="20545"/>
    <cellStyle name="Normálna 5 4 3 2 2 2 2 3 2" xfId="20546"/>
    <cellStyle name="Normálna 5 4 3 2 2 2 2 3 2 2" xfId="44302"/>
    <cellStyle name="Normálna 5 4 3 2 2 2 2 3 3" xfId="20547"/>
    <cellStyle name="Normálna 5 4 3 2 2 2 2 3 3 2" xfId="44303"/>
    <cellStyle name="Normálna 5 4 3 2 2 2 2 3 4" xfId="44301"/>
    <cellStyle name="Normálna 5 4 3 2 2 2 2 4" xfId="20548"/>
    <cellStyle name="Normálna 5 4 3 2 2 2 2 4 2" xfId="44304"/>
    <cellStyle name="Normálna 5 4 3 2 2 2 2 5" xfId="20549"/>
    <cellStyle name="Normálna 5 4 3 2 2 2 2 5 2" xfId="44305"/>
    <cellStyle name="Normálna 5 4 3 2 2 2 2 6" xfId="44294"/>
    <cellStyle name="Normálna 5 4 3 2 2 2 3" xfId="20550"/>
    <cellStyle name="Normálna 5 4 3 2 2 2 3 2" xfId="20551"/>
    <cellStyle name="Normálna 5 4 3 2 2 2 3 2 2" xfId="20552"/>
    <cellStyle name="Normálna 5 4 3 2 2 2 3 2 2 2" xfId="44308"/>
    <cellStyle name="Normálna 5 4 3 2 2 2 3 2 3" xfId="20553"/>
    <cellStyle name="Normálna 5 4 3 2 2 2 3 2 3 2" xfId="44309"/>
    <cellStyle name="Normálna 5 4 3 2 2 2 3 2 4" xfId="44307"/>
    <cellStyle name="Normálna 5 4 3 2 2 2 3 3" xfId="20554"/>
    <cellStyle name="Normálna 5 4 3 2 2 2 3 3 2" xfId="44310"/>
    <cellStyle name="Normálna 5 4 3 2 2 2 3 4" xfId="20555"/>
    <cellStyle name="Normálna 5 4 3 2 2 2 3 4 2" xfId="44311"/>
    <cellStyle name="Normálna 5 4 3 2 2 2 3 5" xfId="44306"/>
    <cellStyle name="Normálna 5 4 3 2 2 2 4" xfId="20556"/>
    <cellStyle name="Normálna 5 4 3 2 2 2 4 2" xfId="20557"/>
    <cellStyle name="Normálna 5 4 3 2 2 2 4 2 2" xfId="20558"/>
    <cellStyle name="Normálna 5 4 3 2 2 2 4 2 2 2" xfId="44314"/>
    <cellStyle name="Normálna 5 4 3 2 2 2 4 2 3" xfId="20559"/>
    <cellStyle name="Normálna 5 4 3 2 2 2 4 2 3 2" xfId="44315"/>
    <cellStyle name="Normálna 5 4 3 2 2 2 4 2 4" xfId="44313"/>
    <cellStyle name="Normálna 5 4 3 2 2 2 4 3" xfId="20560"/>
    <cellStyle name="Normálna 5 4 3 2 2 2 4 3 2" xfId="44316"/>
    <cellStyle name="Normálna 5 4 3 2 2 2 4 4" xfId="20561"/>
    <cellStyle name="Normálna 5 4 3 2 2 2 4 4 2" xfId="44317"/>
    <cellStyle name="Normálna 5 4 3 2 2 2 4 5" xfId="44312"/>
    <cellStyle name="Normálna 5 4 3 2 2 2 5" xfId="20562"/>
    <cellStyle name="Normálna 5 4 3 2 2 2 5 2" xfId="20563"/>
    <cellStyle name="Normálna 5 4 3 2 2 2 5 2 2" xfId="44319"/>
    <cellStyle name="Normálna 5 4 3 2 2 2 5 3" xfId="20564"/>
    <cellStyle name="Normálna 5 4 3 2 2 2 5 3 2" xfId="44320"/>
    <cellStyle name="Normálna 5 4 3 2 2 2 5 4" xfId="44318"/>
    <cellStyle name="Normálna 5 4 3 2 2 2 6" xfId="20565"/>
    <cellStyle name="Normálna 5 4 3 2 2 2 6 2" xfId="44321"/>
    <cellStyle name="Normálna 5 4 3 2 2 2 7" xfId="20566"/>
    <cellStyle name="Normálna 5 4 3 2 2 2 7 2" xfId="44322"/>
    <cellStyle name="Normálna 5 4 3 2 2 2 8" xfId="44293"/>
    <cellStyle name="Normálna 5 4 3 2 2 3" xfId="20567"/>
    <cellStyle name="Normálna 5 4 3 2 2 3 2" xfId="20568"/>
    <cellStyle name="Normálna 5 4 3 2 2 3 2 2" xfId="20569"/>
    <cellStyle name="Normálna 5 4 3 2 2 3 2 2 2" xfId="20570"/>
    <cellStyle name="Normálna 5 4 3 2 2 3 2 2 2 2" xfId="44326"/>
    <cellStyle name="Normálna 5 4 3 2 2 3 2 2 3" xfId="20571"/>
    <cellStyle name="Normálna 5 4 3 2 2 3 2 2 3 2" xfId="44327"/>
    <cellStyle name="Normálna 5 4 3 2 2 3 2 2 4" xfId="44325"/>
    <cellStyle name="Normálna 5 4 3 2 2 3 2 3" xfId="20572"/>
    <cellStyle name="Normálna 5 4 3 2 2 3 2 3 2" xfId="44328"/>
    <cellStyle name="Normálna 5 4 3 2 2 3 2 4" xfId="20573"/>
    <cellStyle name="Normálna 5 4 3 2 2 3 2 4 2" xfId="44329"/>
    <cellStyle name="Normálna 5 4 3 2 2 3 2 5" xfId="44324"/>
    <cellStyle name="Normálna 5 4 3 2 2 3 3" xfId="20574"/>
    <cellStyle name="Normálna 5 4 3 2 2 3 3 2" xfId="20575"/>
    <cellStyle name="Normálna 5 4 3 2 2 3 3 2 2" xfId="44331"/>
    <cellStyle name="Normálna 5 4 3 2 2 3 3 3" xfId="20576"/>
    <cellStyle name="Normálna 5 4 3 2 2 3 3 3 2" xfId="44332"/>
    <cellStyle name="Normálna 5 4 3 2 2 3 3 4" xfId="44330"/>
    <cellStyle name="Normálna 5 4 3 2 2 3 4" xfId="20577"/>
    <cellStyle name="Normálna 5 4 3 2 2 3 4 2" xfId="44333"/>
    <cellStyle name="Normálna 5 4 3 2 2 3 5" xfId="20578"/>
    <cellStyle name="Normálna 5 4 3 2 2 3 5 2" xfId="44334"/>
    <cellStyle name="Normálna 5 4 3 2 2 3 6" xfId="44323"/>
    <cellStyle name="Normálna 5 4 3 2 2 4" xfId="20579"/>
    <cellStyle name="Normálna 5 4 3 2 2 4 2" xfId="20580"/>
    <cellStyle name="Normálna 5 4 3 2 2 4 2 2" xfId="20581"/>
    <cellStyle name="Normálna 5 4 3 2 2 4 2 2 2" xfId="44337"/>
    <cellStyle name="Normálna 5 4 3 2 2 4 2 3" xfId="20582"/>
    <cellStyle name="Normálna 5 4 3 2 2 4 2 3 2" xfId="44338"/>
    <cellStyle name="Normálna 5 4 3 2 2 4 2 4" xfId="44336"/>
    <cellStyle name="Normálna 5 4 3 2 2 4 3" xfId="20583"/>
    <cellStyle name="Normálna 5 4 3 2 2 4 3 2" xfId="44339"/>
    <cellStyle name="Normálna 5 4 3 2 2 4 4" xfId="20584"/>
    <cellStyle name="Normálna 5 4 3 2 2 4 4 2" xfId="44340"/>
    <cellStyle name="Normálna 5 4 3 2 2 4 5" xfId="44335"/>
    <cellStyle name="Normálna 5 4 3 2 2 5" xfId="20585"/>
    <cellStyle name="Normálna 5 4 3 2 2 5 2" xfId="20586"/>
    <cellStyle name="Normálna 5 4 3 2 2 5 2 2" xfId="20587"/>
    <cellStyle name="Normálna 5 4 3 2 2 5 2 2 2" xfId="44343"/>
    <cellStyle name="Normálna 5 4 3 2 2 5 2 3" xfId="20588"/>
    <cellStyle name="Normálna 5 4 3 2 2 5 2 3 2" xfId="44344"/>
    <cellStyle name="Normálna 5 4 3 2 2 5 2 4" xfId="44342"/>
    <cellStyle name="Normálna 5 4 3 2 2 5 3" xfId="20589"/>
    <cellStyle name="Normálna 5 4 3 2 2 5 3 2" xfId="44345"/>
    <cellStyle name="Normálna 5 4 3 2 2 5 4" xfId="20590"/>
    <cellStyle name="Normálna 5 4 3 2 2 5 4 2" xfId="44346"/>
    <cellStyle name="Normálna 5 4 3 2 2 5 5" xfId="44341"/>
    <cellStyle name="Normálna 5 4 3 2 2 6" xfId="20591"/>
    <cellStyle name="Normálna 5 4 3 2 2 6 2" xfId="20592"/>
    <cellStyle name="Normálna 5 4 3 2 2 6 2 2" xfId="44348"/>
    <cellStyle name="Normálna 5 4 3 2 2 6 3" xfId="20593"/>
    <cellStyle name="Normálna 5 4 3 2 2 6 3 2" xfId="44349"/>
    <cellStyle name="Normálna 5 4 3 2 2 6 4" xfId="44347"/>
    <cellStyle name="Normálna 5 4 3 2 2 7" xfId="20594"/>
    <cellStyle name="Normálna 5 4 3 2 2 7 2" xfId="44350"/>
    <cellStyle name="Normálna 5 4 3 2 2 8" xfId="20595"/>
    <cellStyle name="Normálna 5 4 3 2 2 8 2" xfId="44351"/>
    <cellStyle name="Normálna 5 4 3 2 2 9" xfId="44292"/>
    <cellStyle name="Normálna 5 4 3 2 3" xfId="20596"/>
    <cellStyle name="Normálna 5 4 3 2 3 2" xfId="20597"/>
    <cellStyle name="Normálna 5 4 3 2 3 2 2" xfId="20598"/>
    <cellStyle name="Normálna 5 4 3 2 3 2 2 2" xfId="20599"/>
    <cellStyle name="Normálna 5 4 3 2 3 2 2 2 2" xfId="20600"/>
    <cellStyle name="Normálna 5 4 3 2 3 2 2 2 2 2" xfId="44356"/>
    <cellStyle name="Normálna 5 4 3 2 3 2 2 2 3" xfId="20601"/>
    <cellStyle name="Normálna 5 4 3 2 3 2 2 2 3 2" xfId="44357"/>
    <cellStyle name="Normálna 5 4 3 2 3 2 2 2 4" xfId="44355"/>
    <cellStyle name="Normálna 5 4 3 2 3 2 2 3" xfId="20602"/>
    <cellStyle name="Normálna 5 4 3 2 3 2 2 3 2" xfId="44358"/>
    <cellStyle name="Normálna 5 4 3 2 3 2 2 4" xfId="20603"/>
    <cellStyle name="Normálna 5 4 3 2 3 2 2 4 2" xfId="44359"/>
    <cellStyle name="Normálna 5 4 3 2 3 2 2 5" xfId="44354"/>
    <cellStyle name="Normálna 5 4 3 2 3 2 3" xfId="20604"/>
    <cellStyle name="Normálna 5 4 3 2 3 2 3 2" xfId="20605"/>
    <cellStyle name="Normálna 5 4 3 2 3 2 3 2 2" xfId="44361"/>
    <cellStyle name="Normálna 5 4 3 2 3 2 3 3" xfId="20606"/>
    <cellStyle name="Normálna 5 4 3 2 3 2 3 3 2" xfId="44362"/>
    <cellStyle name="Normálna 5 4 3 2 3 2 3 4" xfId="44360"/>
    <cellStyle name="Normálna 5 4 3 2 3 2 4" xfId="20607"/>
    <cellStyle name="Normálna 5 4 3 2 3 2 4 2" xfId="44363"/>
    <cellStyle name="Normálna 5 4 3 2 3 2 5" xfId="20608"/>
    <cellStyle name="Normálna 5 4 3 2 3 2 5 2" xfId="44364"/>
    <cellStyle name="Normálna 5 4 3 2 3 2 6" xfId="44353"/>
    <cellStyle name="Normálna 5 4 3 2 3 3" xfId="20609"/>
    <cellStyle name="Normálna 5 4 3 2 3 3 2" xfId="20610"/>
    <cellStyle name="Normálna 5 4 3 2 3 3 2 2" xfId="20611"/>
    <cellStyle name="Normálna 5 4 3 2 3 3 2 2 2" xfId="44367"/>
    <cellStyle name="Normálna 5 4 3 2 3 3 2 3" xfId="20612"/>
    <cellStyle name="Normálna 5 4 3 2 3 3 2 3 2" xfId="44368"/>
    <cellStyle name="Normálna 5 4 3 2 3 3 2 4" xfId="44366"/>
    <cellStyle name="Normálna 5 4 3 2 3 3 3" xfId="20613"/>
    <cellStyle name="Normálna 5 4 3 2 3 3 3 2" xfId="44369"/>
    <cellStyle name="Normálna 5 4 3 2 3 3 4" xfId="20614"/>
    <cellStyle name="Normálna 5 4 3 2 3 3 4 2" xfId="44370"/>
    <cellStyle name="Normálna 5 4 3 2 3 3 5" xfId="44365"/>
    <cellStyle name="Normálna 5 4 3 2 3 4" xfId="20615"/>
    <cellStyle name="Normálna 5 4 3 2 3 4 2" xfId="20616"/>
    <cellStyle name="Normálna 5 4 3 2 3 4 2 2" xfId="20617"/>
    <cellStyle name="Normálna 5 4 3 2 3 4 2 2 2" xfId="44373"/>
    <cellStyle name="Normálna 5 4 3 2 3 4 2 3" xfId="20618"/>
    <cellStyle name="Normálna 5 4 3 2 3 4 2 3 2" xfId="44374"/>
    <cellStyle name="Normálna 5 4 3 2 3 4 2 4" xfId="44372"/>
    <cellStyle name="Normálna 5 4 3 2 3 4 3" xfId="20619"/>
    <cellStyle name="Normálna 5 4 3 2 3 4 3 2" xfId="44375"/>
    <cellStyle name="Normálna 5 4 3 2 3 4 4" xfId="20620"/>
    <cellStyle name="Normálna 5 4 3 2 3 4 4 2" xfId="44376"/>
    <cellStyle name="Normálna 5 4 3 2 3 4 5" xfId="44371"/>
    <cellStyle name="Normálna 5 4 3 2 3 5" xfId="20621"/>
    <cellStyle name="Normálna 5 4 3 2 3 5 2" xfId="20622"/>
    <cellStyle name="Normálna 5 4 3 2 3 5 2 2" xfId="44378"/>
    <cellStyle name="Normálna 5 4 3 2 3 5 3" xfId="20623"/>
    <cellStyle name="Normálna 5 4 3 2 3 5 3 2" xfId="44379"/>
    <cellStyle name="Normálna 5 4 3 2 3 5 4" xfId="44377"/>
    <cellStyle name="Normálna 5 4 3 2 3 6" xfId="20624"/>
    <cellStyle name="Normálna 5 4 3 2 3 6 2" xfId="44380"/>
    <cellStyle name="Normálna 5 4 3 2 3 7" xfId="20625"/>
    <cellStyle name="Normálna 5 4 3 2 3 7 2" xfId="44381"/>
    <cellStyle name="Normálna 5 4 3 2 3 8" xfId="44352"/>
    <cellStyle name="Normálna 5 4 3 2 4" xfId="20626"/>
    <cellStyle name="Normálna 5 4 3 2 4 2" xfId="20627"/>
    <cellStyle name="Normálna 5 4 3 2 4 2 2" xfId="20628"/>
    <cellStyle name="Normálna 5 4 3 2 4 2 2 2" xfId="20629"/>
    <cellStyle name="Normálna 5 4 3 2 4 2 2 2 2" xfId="44385"/>
    <cellStyle name="Normálna 5 4 3 2 4 2 2 3" xfId="20630"/>
    <cellStyle name="Normálna 5 4 3 2 4 2 2 3 2" xfId="44386"/>
    <cellStyle name="Normálna 5 4 3 2 4 2 2 4" xfId="44384"/>
    <cellStyle name="Normálna 5 4 3 2 4 2 3" xfId="20631"/>
    <cellStyle name="Normálna 5 4 3 2 4 2 3 2" xfId="44387"/>
    <cellStyle name="Normálna 5 4 3 2 4 2 4" xfId="20632"/>
    <cellStyle name="Normálna 5 4 3 2 4 2 4 2" xfId="44388"/>
    <cellStyle name="Normálna 5 4 3 2 4 2 5" xfId="44383"/>
    <cellStyle name="Normálna 5 4 3 2 4 3" xfId="20633"/>
    <cellStyle name="Normálna 5 4 3 2 4 3 2" xfId="20634"/>
    <cellStyle name="Normálna 5 4 3 2 4 3 2 2" xfId="44390"/>
    <cellStyle name="Normálna 5 4 3 2 4 3 3" xfId="20635"/>
    <cellStyle name="Normálna 5 4 3 2 4 3 3 2" xfId="44391"/>
    <cellStyle name="Normálna 5 4 3 2 4 3 4" xfId="44389"/>
    <cellStyle name="Normálna 5 4 3 2 4 4" xfId="20636"/>
    <cellStyle name="Normálna 5 4 3 2 4 4 2" xfId="44392"/>
    <cellStyle name="Normálna 5 4 3 2 4 5" xfId="20637"/>
    <cellStyle name="Normálna 5 4 3 2 4 5 2" xfId="44393"/>
    <cellStyle name="Normálna 5 4 3 2 4 6" xfId="44382"/>
    <cellStyle name="Normálna 5 4 3 2 5" xfId="20638"/>
    <cellStyle name="Normálna 5 4 3 2 5 2" xfId="20639"/>
    <cellStyle name="Normálna 5 4 3 2 5 2 2" xfId="20640"/>
    <cellStyle name="Normálna 5 4 3 2 5 2 2 2" xfId="44396"/>
    <cellStyle name="Normálna 5 4 3 2 5 2 3" xfId="20641"/>
    <cellStyle name="Normálna 5 4 3 2 5 2 3 2" xfId="44397"/>
    <cellStyle name="Normálna 5 4 3 2 5 2 4" xfId="44395"/>
    <cellStyle name="Normálna 5 4 3 2 5 3" xfId="20642"/>
    <cellStyle name="Normálna 5 4 3 2 5 3 2" xfId="44398"/>
    <cellStyle name="Normálna 5 4 3 2 5 4" xfId="20643"/>
    <cellStyle name="Normálna 5 4 3 2 5 4 2" xfId="44399"/>
    <cellStyle name="Normálna 5 4 3 2 5 5" xfId="44394"/>
    <cellStyle name="Normálna 5 4 3 2 6" xfId="20644"/>
    <cellStyle name="Normálna 5 4 3 2 6 2" xfId="20645"/>
    <cellStyle name="Normálna 5 4 3 2 6 2 2" xfId="20646"/>
    <cellStyle name="Normálna 5 4 3 2 6 2 2 2" xfId="44402"/>
    <cellStyle name="Normálna 5 4 3 2 6 2 3" xfId="20647"/>
    <cellStyle name="Normálna 5 4 3 2 6 2 3 2" xfId="44403"/>
    <cellStyle name="Normálna 5 4 3 2 6 2 4" xfId="44401"/>
    <cellStyle name="Normálna 5 4 3 2 6 3" xfId="20648"/>
    <cellStyle name="Normálna 5 4 3 2 6 3 2" xfId="44404"/>
    <cellStyle name="Normálna 5 4 3 2 6 4" xfId="20649"/>
    <cellStyle name="Normálna 5 4 3 2 6 4 2" xfId="44405"/>
    <cellStyle name="Normálna 5 4 3 2 6 5" xfId="44400"/>
    <cellStyle name="Normálna 5 4 3 2 7" xfId="20650"/>
    <cellStyle name="Normálna 5 4 3 2 7 2" xfId="20651"/>
    <cellStyle name="Normálna 5 4 3 2 7 2 2" xfId="44407"/>
    <cellStyle name="Normálna 5 4 3 2 7 3" xfId="20652"/>
    <cellStyle name="Normálna 5 4 3 2 7 3 2" xfId="44408"/>
    <cellStyle name="Normálna 5 4 3 2 7 4" xfId="44406"/>
    <cellStyle name="Normálna 5 4 3 2 8" xfId="20653"/>
    <cellStyle name="Normálna 5 4 3 2 8 2" xfId="44409"/>
    <cellStyle name="Normálna 5 4 3 2 9" xfId="20654"/>
    <cellStyle name="Normálna 5 4 3 2 9 2" xfId="44410"/>
    <cellStyle name="Normálna 5 4 3 3" xfId="20655"/>
    <cellStyle name="Normálna 5 4 3 3 2" xfId="20656"/>
    <cellStyle name="Normálna 5 4 3 3 2 2" xfId="20657"/>
    <cellStyle name="Normálna 5 4 3 3 2 2 2" xfId="20658"/>
    <cellStyle name="Normálna 5 4 3 3 2 2 2 2" xfId="20659"/>
    <cellStyle name="Normálna 5 4 3 3 2 2 2 2 2" xfId="20660"/>
    <cellStyle name="Normálna 5 4 3 3 2 2 2 2 2 2" xfId="44416"/>
    <cellStyle name="Normálna 5 4 3 3 2 2 2 2 3" xfId="20661"/>
    <cellStyle name="Normálna 5 4 3 3 2 2 2 2 3 2" xfId="44417"/>
    <cellStyle name="Normálna 5 4 3 3 2 2 2 2 4" xfId="44415"/>
    <cellStyle name="Normálna 5 4 3 3 2 2 2 3" xfId="20662"/>
    <cellStyle name="Normálna 5 4 3 3 2 2 2 3 2" xfId="44418"/>
    <cellStyle name="Normálna 5 4 3 3 2 2 2 4" xfId="20663"/>
    <cellStyle name="Normálna 5 4 3 3 2 2 2 4 2" xfId="44419"/>
    <cellStyle name="Normálna 5 4 3 3 2 2 2 5" xfId="44414"/>
    <cellStyle name="Normálna 5 4 3 3 2 2 3" xfId="20664"/>
    <cellStyle name="Normálna 5 4 3 3 2 2 3 2" xfId="20665"/>
    <cellStyle name="Normálna 5 4 3 3 2 2 3 2 2" xfId="44421"/>
    <cellStyle name="Normálna 5 4 3 3 2 2 3 3" xfId="20666"/>
    <cellStyle name="Normálna 5 4 3 3 2 2 3 3 2" xfId="44422"/>
    <cellStyle name="Normálna 5 4 3 3 2 2 3 4" xfId="44420"/>
    <cellStyle name="Normálna 5 4 3 3 2 2 4" xfId="20667"/>
    <cellStyle name="Normálna 5 4 3 3 2 2 4 2" xfId="44423"/>
    <cellStyle name="Normálna 5 4 3 3 2 2 5" xfId="20668"/>
    <cellStyle name="Normálna 5 4 3 3 2 2 5 2" xfId="44424"/>
    <cellStyle name="Normálna 5 4 3 3 2 2 6" xfId="44413"/>
    <cellStyle name="Normálna 5 4 3 3 2 3" xfId="20669"/>
    <cellStyle name="Normálna 5 4 3 3 2 3 2" xfId="20670"/>
    <cellStyle name="Normálna 5 4 3 3 2 3 2 2" xfId="20671"/>
    <cellStyle name="Normálna 5 4 3 3 2 3 2 2 2" xfId="44427"/>
    <cellStyle name="Normálna 5 4 3 3 2 3 2 3" xfId="20672"/>
    <cellStyle name="Normálna 5 4 3 3 2 3 2 3 2" xfId="44428"/>
    <cellStyle name="Normálna 5 4 3 3 2 3 2 4" xfId="44426"/>
    <cellStyle name="Normálna 5 4 3 3 2 3 3" xfId="20673"/>
    <cellStyle name="Normálna 5 4 3 3 2 3 3 2" xfId="44429"/>
    <cellStyle name="Normálna 5 4 3 3 2 3 4" xfId="20674"/>
    <cellStyle name="Normálna 5 4 3 3 2 3 4 2" xfId="44430"/>
    <cellStyle name="Normálna 5 4 3 3 2 3 5" xfId="44425"/>
    <cellStyle name="Normálna 5 4 3 3 2 4" xfId="20675"/>
    <cellStyle name="Normálna 5 4 3 3 2 4 2" xfId="20676"/>
    <cellStyle name="Normálna 5 4 3 3 2 4 2 2" xfId="20677"/>
    <cellStyle name="Normálna 5 4 3 3 2 4 2 2 2" xfId="44433"/>
    <cellStyle name="Normálna 5 4 3 3 2 4 2 3" xfId="20678"/>
    <cellStyle name="Normálna 5 4 3 3 2 4 2 3 2" xfId="44434"/>
    <cellStyle name="Normálna 5 4 3 3 2 4 2 4" xfId="44432"/>
    <cellStyle name="Normálna 5 4 3 3 2 4 3" xfId="20679"/>
    <cellStyle name="Normálna 5 4 3 3 2 4 3 2" xfId="44435"/>
    <cellStyle name="Normálna 5 4 3 3 2 4 4" xfId="20680"/>
    <cellStyle name="Normálna 5 4 3 3 2 4 4 2" xfId="44436"/>
    <cellStyle name="Normálna 5 4 3 3 2 4 5" xfId="44431"/>
    <cellStyle name="Normálna 5 4 3 3 2 5" xfId="20681"/>
    <cellStyle name="Normálna 5 4 3 3 2 5 2" xfId="20682"/>
    <cellStyle name="Normálna 5 4 3 3 2 5 2 2" xfId="44438"/>
    <cellStyle name="Normálna 5 4 3 3 2 5 3" xfId="20683"/>
    <cellStyle name="Normálna 5 4 3 3 2 5 3 2" xfId="44439"/>
    <cellStyle name="Normálna 5 4 3 3 2 5 4" xfId="44437"/>
    <cellStyle name="Normálna 5 4 3 3 2 6" xfId="20684"/>
    <cellStyle name="Normálna 5 4 3 3 2 6 2" xfId="44440"/>
    <cellStyle name="Normálna 5 4 3 3 2 7" xfId="20685"/>
    <cellStyle name="Normálna 5 4 3 3 2 7 2" xfId="44441"/>
    <cellStyle name="Normálna 5 4 3 3 2 8" xfId="44412"/>
    <cellStyle name="Normálna 5 4 3 3 3" xfId="20686"/>
    <cellStyle name="Normálna 5 4 3 3 3 2" xfId="20687"/>
    <cellStyle name="Normálna 5 4 3 3 3 2 2" xfId="20688"/>
    <cellStyle name="Normálna 5 4 3 3 3 2 2 2" xfId="20689"/>
    <cellStyle name="Normálna 5 4 3 3 3 2 2 2 2" xfId="44445"/>
    <cellStyle name="Normálna 5 4 3 3 3 2 2 3" xfId="20690"/>
    <cellStyle name="Normálna 5 4 3 3 3 2 2 3 2" xfId="44446"/>
    <cellStyle name="Normálna 5 4 3 3 3 2 2 4" xfId="44444"/>
    <cellStyle name="Normálna 5 4 3 3 3 2 3" xfId="20691"/>
    <cellStyle name="Normálna 5 4 3 3 3 2 3 2" xfId="44447"/>
    <cellStyle name="Normálna 5 4 3 3 3 2 4" xfId="20692"/>
    <cellStyle name="Normálna 5 4 3 3 3 2 4 2" xfId="44448"/>
    <cellStyle name="Normálna 5 4 3 3 3 2 5" xfId="44443"/>
    <cellStyle name="Normálna 5 4 3 3 3 3" xfId="20693"/>
    <cellStyle name="Normálna 5 4 3 3 3 3 2" xfId="20694"/>
    <cellStyle name="Normálna 5 4 3 3 3 3 2 2" xfId="44450"/>
    <cellStyle name="Normálna 5 4 3 3 3 3 3" xfId="20695"/>
    <cellStyle name="Normálna 5 4 3 3 3 3 3 2" xfId="44451"/>
    <cellStyle name="Normálna 5 4 3 3 3 3 4" xfId="44449"/>
    <cellStyle name="Normálna 5 4 3 3 3 4" xfId="20696"/>
    <cellStyle name="Normálna 5 4 3 3 3 4 2" xfId="44452"/>
    <cellStyle name="Normálna 5 4 3 3 3 5" xfId="20697"/>
    <cellStyle name="Normálna 5 4 3 3 3 5 2" xfId="44453"/>
    <cellStyle name="Normálna 5 4 3 3 3 6" xfId="44442"/>
    <cellStyle name="Normálna 5 4 3 3 4" xfId="20698"/>
    <cellStyle name="Normálna 5 4 3 3 4 2" xfId="20699"/>
    <cellStyle name="Normálna 5 4 3 3 4 2 2" xfId="20700"/>
    <cellStyle name="Normálna 5 4 3 3 4 2 2 2" xfId="44456"/>
    <cellStyle name="Normálna 5 4 3 3 4 2 3" xfId="20701"/>
    <cellStyle name="Normálna 5 4 3 3 4 2 3 2" xfId="44457"/>
    <cellStyle name="Normálna 5 4 3 3 4 2 4" xfId="44455"/>
    <cellStyle name="Normálna 5 4 3 3 4 3" xfId="20702"/>
    <cellStyle name="Normálna 5 4 3 3 4 3 2" xfId="44458"/>
    <cellStyle name="Normálna 5 4 3 3 4 4" xfId="20703"/>
    <cellStyle name="Normálna 5 4 3 3 4 4 2" xfId="44459"/>
    <cellStyle name="Normálna 5 4 3 3 4 5" xfId="44454"/>
    <cellStyle name="Normálna 5 4 3 3 5" xfId="20704"/>
    <cellStyle name="Normálna 5 4 3 3 5 2" xfId="20705"/>
    <cellStyle name="Normálna 5 4 3 3 5 2 2" xfId="20706"/>
    <cellStyle name="Normálna 5 4 3 3 5 2 2 2" xfId="44462"/>
    <cellStyle name="Normálna 5 4 3 3 5 2 3" xfId="20707"/>
    <cellStyle name="Normálna 5 4 3 3 5 2 3 2" xfId="44463"/>
    <cellStyle name="Normálna 5 4 3 3 5 2 4" xfId="44461"/>
    <cellStyle name="Normálna 5 4 3 3 5 3" xfId="20708"/>
    <cellStyle name="Normálna 5 4 3 3 5 3 2" xfId="44464"/>
    <cellStyle name="Normálna 5 4 3 3 5 4" xfId="20709"/>
    <cellStyle name="Normálna 5 4 3 3 5 4 2" xfId="44465"/>
    <cellStyle name="Normálna 5 4 3 3 5 5" xfId="44460"/>
    <cellStyle name="Normálna 5 4 3 3 6" xfId="20710"/>
    <cellStyle name="Normálna 5 4 3 3 6 2" xfId="20711"/>
    <cellStyle name="Normálna 5 4 3 3 6 2 2" xfId="44467"/>
    <cellStyle name="Normálna 5 4 3 3 6 3" xfId="20712"/>
    <cellStyle name="Normálna 5 4 3 3 6 3 2" xfId="44468"/>
    <cellStyle name="Normálna 5 4 3 3 6 4" xfId="44466"/>
    <cellStyle name="Normálna 5 4 3 3 7" xfId="20713"/>
    <cellStyle name="Normálna 5 4 3 3 7 2" xfId="44469"/>
    <cellStyle name="Normálna 5 4 3 3 8" xfId="20714"/>
    <cellStyle name="Normálna 5 4 3 3 8 2" xfId="44470"/>
    <cellStyle name="Normálna 5 4 3 3 9" xfId="44411"/>
    <cellStyle name="Normálna 5 4 3 4" xfId="20715"/>
    <cellStyle name="Normálna 5 4 3 4 2" xfId="20716"/>
    <cellStyle name="Normálna 5 4 3 4 2 2" xfId="20717"/>
    <cellStyle name="Normálna 5 4 3 4 2 2 2" xfId="20718"/>
    <cellStyle name="Normálna 5 4 3 4 2 2 2 2" xfId="20719"/>
    <cellStyle name="Normálna 5 4 3 4 2 2 2 2 2" xfId="44475"/>
    <cellStyle name="Normálna 5 4 3 4 2 2 2 3" xfId="20720"/>
    <cellStyle name="Normálna 5 4 3 4 2 2 2 3 2" xfId="44476"/>
    <cellStyle name="Normálna 5 4 3 4 2 2 2 4" xfId="44474"/>
    <cellStyle name="Normálna 5 4 3 4 2 2 3" xfId="20721"/>
    <cellStyle name="Normálna 5 4 3 4 2 2 3 2" xfId="44477"/>
    <cellStyle name="Normálna 5 4 3 4 2 2 4" xfId="20722"/>
    <cellStyle name="Normálna 5 4 3 4 2 2 4 2" xfId="44478"/>
    <cellStyle name="Normálna 5 4 3 4 2 2 5" xfId="44473"/>
    <cellStyle name="Normálna 5 4 3 4 2 3" xfId="20723"/>
    <cellStyle name="Normálna 5 4 3 4 2 3 2" xfId="20724"/>
    <cellStyle name="Normálna 5 4 3 4 2 3 2 2" xfId="44480"/>
    <cellStyle name="Normálna 5 4 3 4 2 3 3" xfId="20725"/>
    <cellStyle name="Normálna 5 4 3 4 2 3 3 2" xfId="44481"/>
    <cellStyle name="Normálna 5 4 3 4 2 3 4" xfId="44479"/>
    <cellStyle name="Normálna 5 4 3 4 2 4" xfId="20726"/>
    <cellStyle name="Normálna 5 4 3 4 2 4 2" xfId="44482"/>
    <cellStyle name="Normálna 5 4 3 4 2 5" xfId="20727"/>
    <cellStyle name="Normálna 5 4 3 4 2 5 2" xfId="44483"/>
    <cellStyle name="Normálna 5 4 3 4 2 6" xfId="44472"/>
    <cellStyle name="Normálna 5 4 3 4 3" xfId="20728"/>
    <cellStyle name="Normálna 5 4 3 4 3 2" xfId="20729"/>
    <cellStyle name="Normálna 5 4 3 4 3 2 2" xfId="20730"/>
    <cellStyle name="Normálna 5 4 3 4 3 2 2 2" xfId="44486"/>
    <cellStyle name="Normálna 5 4 3 4 3 2 3" xfId="20731"/>
    <cellStyle name="Normálna 5 4 3 4 3 2 3 2" xfId="44487"/>
    <cellStyle name="Normálna 5 4 3 4 3 2 4" xfId="44485"/>
    <cellStyle name="Normálna 5 4 3 4 3 3" xfId="20732"/>
    <cellStyle name="Normálna 5 4 3 4 3 3 2" xfId="44488"/>
    <cellStyle name="Normálna 5 4 3 4 3 4" xfId="20733"/>
    <cellStyle name="Normálna 5 4 3 4 3 4 2" xfId="44489"/>
    <cellStyle name="Normálna 5 4 3 4 3 5" xfId="44484"/>
    <cellStyle name="Normálna 5 4 3 4 4" xfId="20734"/>
    <cellStyle name="Normálna 5 4 3 4 4 2" xfId="20735"/>
    <cellStyle name="Normálna 5 4 3 4 4 2 2" xfId="20736"/>
    <cellStyle name="Normálna 5 4 3 4 4 2 2 2" xfId="44492"/>
    <cellStyle name="Normálna 5 4 3 4 4 2 3" xfId="20737"/>
    <cellStyle name="Normálna 5 4 3 4 4 2 3 2" xfId="44493"/>
    <cellStyle name="Normálna 5 4 3 4 4 2 4" xfId="44491"/>
    <cellStyle name="Normálna 5 4 3 4 4 3" xfId="20738"/>
    <cellStyle name="Normálna 5 4 3 4 4 3 2" xfId="44494"/>
    <cellStyle name="Normálna 5 4 3 4 4 4" xfId="20739"/>
    <cellStyle name="Normálna 5 4 3 4 4 4 2" xfId="44495"/>
    <cellStyle name="Normálna 5 4 3 4 4 5" xfId="44490"/>
    <cellStyle name="Normálna 5 4 3 4 5" xfId="20740"/>
    <cellStyle name="Normálna 5 4 3 4 5 2" xfId="20741"/>
    <cellStyle name="Normálna 5 4 3 4 5 2 2" xfId="44497"/>
    <cellStyle name="Normálna 5 4 3 4 5 3" xfId="20742"/>
    <cellStyle name="Normálna 5 4 3 4 5 3 2" xfId="44498"/>
    <cellStyle name="Normálna 5 4 3 4 5 4" xfId="44496"/>
    <cellStyle name="Normálna 5 4 3 4 6" xfId="20743"/>
    <cellStyle name="Normálna 5 4 3 4 6 2" xfId="44499"/>
    <cellStyle name="Normálna 5 4 3 4 7" xfId="20744"/>
    <cellStyle name="Normálna 5 4 3 4 7 2" xfId="44500"/>
    <cellStyle name="Normálna 5 4 3 4 8" xfId="44471"/>
    <cellStyle name="Normálna 5 4 3 5" xfId="20745"/>
    <cellStyle name="Normálna 5 4 3 5 2" xfId="20746"/>
    <cellStyle name="Normálna 5 4 3 5 2 2" xfId="20747"/>
    <cellStyle name="Normálna 5 4 3 5 2 2 2" xfId="20748"/>
    <cellStyle name="Normálna 5 4 3 5 2 2 2 2" xfId="44504"/>
    <cellStyle name="Normálna 5 4 3 5 2 2 3" xfId="20749"/>
    <cellStyle name="Normálna 5 4 3 5 2 2 3 2" xfId="44505"/>
    <cellStyle name="Normálna 5 4 3 5 2 2 4" xfId="44503"/>
    <cellStyle name="Normálna 5 4 3 5 2 3" xfId="20750"/>
    <cellStyle name="Normálna 5 4 3 5 2 3 2" xfId="44506"/>
    <cellStyle name="Normálna 5 4 3 5 2 4" xfId="20751"/>
    <cellStyle name="Normálna 5 4 3 5 2 4 2" xfId="44507"/>
    <cellStyle name="Normálna 5 4 3 5 2 5" xfId="44502"/>
    <cellStyle name="Normálna 5 4 3 5 3" xfId="20752"/>
    <cellStyle name="Normálna 5 4 3 5 3 2" xfId="20753"/>
    <cellStyle name="Normálna 5 4 3 5 3 2 2" xfId="44509"/>
    <cellStyle name="Normálna 5 4 3 5 3 3" xfId="20754"/>
    <cellStyle name="Normálna 5 4 3 5 3 3 2" xfId="44510"/>
    <cellStyle name="Normálna 5 4 3 5 3 4" xfId="44508"/>
    <cellStyle name="Normálna 5 4 3 5 4" xfId="20755"/>
    <cellStyle name="Normálna 5 4 3 5 4 2" xfId="44511"/>
    <cellStyle name="Normálna 5 4 3 5 5" xfId="20756"/>
    <cellStyle name="Normálna 5 4 3 5 5 2" xfId="44512"/>
    <cellStyle name="Normálna 5 4 3 5 6" xfId="44501"/>
    <cellStyle name="Normálna 5 4 3 6" xfId="20757"/>
    <cellStyle name="Normálna 5 4 3 6 2" xfId="20758"/>
    <cellStyle name="Normálna 5 4 3 6 2 2" xfId="20759"/>
    <cellStyle name="Normálna 5 4 3 6 2 2 2" xfId="44515"/>
    <cellStyle name="Normálna 5 4 3 6 2 3" xfId="20760"/>
    <cellStyle name="Normálna 5 4 3 6 2 3 2" xfId="44516"/>
    <cellStyle name="Normálna 5 4 3 6 2 4" xfId="44514"/>
    <cellStyle name="Normálna 5 4 3 6 3" xfId="20761"/>
    <cellStyle name="Normálna 5 4 3 6 3 2" xfId="44517"/>
    <cellStyle name="Normálna 5 4 3 6 4" xfId="20762"/>
    <cellStyle name="Normálna 5 4 3 6 4 2" xfId="44518"/>
    <cellStyle name="Normálna 5 4 3 6 5" xfId="44513"/>
    <cellStyle name="Normálna 5 4 3 7" xfId="20763"/>
    <cellStyle name="Normálna 5 4 3 7 2" xfId="20764"/>
    <cellStyle name="Normálna 5 4 3 7 2 2" xfId="20765"/>
    <cellStyle name="Normálna 5 4 3 7 2 2 2" xfId="44521"/>
    <cellStyle name="Normálna 5 4 3 7 2 3" xfId="20766"/>
    <cellStyle name="Normálna 5 4 3 7 2 3 2" xfId="44522"/>
    <cellStyle name="Normálna 5 4 3 7 2 4" xfId="44520"/>
    <cellStyle name="Normálna 5 4 3 7 3" xfId="20767"/>
    <cellStyle name="Normálna 5 4 3 7 3 2" xfId="44523"/>
    <cellStyle name="Normálna 5 4 3 7 4" xfId="20768"/>
    <cellStyle name="Normálna 5 4 3 7 4 2" xfId="44524"/>
    <cellStyle name="Normálna 5 4 3 7 5" xfId="44519"/>
    <cellStyle name="Normálna 5 4 3 8" xfId="20769"/>
    <cellStyle name="Normálna 5 4 3 8 2" xfId="20770"/>
    <cellStyle name="Normálna 5 4 3 8 2 2" xfId="44526"/>
    <cellStyle name="Normálna 5 4 3 8 3" xfId="20771"/>
    <cellStyle name="Normálna 5 4 3 8 3 2" xfId="44527"/>
    <cellStyle name="Normálna 5 4 3 8 4" xfId="44525"/>
    <cellStyle name="Normálna 5 4 3 9" xfId="20772"/>
    <cellStyle name="Normálna 5 4 3 9 2" xfId="44528"/>
    <cellStyle name="Normálna 5 4 4" xfId="20773"/>
    <cellStyle name="Normálna 5 4 4 10" xfId="44529"/>
    <cellStyle name="Normálna 5 4 4 2" xfId="20774"/>
    <cellStyle name="Normálna 5 4 4 2 2" xfId="20775"/>
    <cellStyle name="Normálna 5 4 4 2 2 2" xfId="20776"/>
    <cellStyle name="Normálna 5 4 4 2 2 2 2" xfId="20777"/>
    <cellStyle name="Normálna 5 4 4 2 2 2 2 2" xfId="20778"/>
    <cellStyle name="Normálna 5 4 4 2 2 2 2 2 2" xfId="20779"/>
    <cellStyle name="Normálna 5 4 4 2 2 2 2 2 2 2" xfId="44535"/>
    <cellStyle name="Normálna 5 4 4 2 2 2 2 2 3" xfId="20780"/>
    <cellStyle name="Normálna 5 4 4 2 2 2 2 2 3 2" xfId="44536"/>
    <cellStyle name="Normálna 5 4 4 2 2 2 2 2 4" xfId="44534"/>
    <cellStyle name="Normálna 5 4 4 2 2 2 2 3" xfId="20781"/>
    <cellStyle name="Normálna 5 4 4 2 2 2 2 3 2" xfId="44537"/>
    <cellStyle name="Normálna 5 4 4 2 2 2 2 4" xfId="20782"/>
    <cellStyle name="Normálna 5 4 4 2 2 2 2 4 2" xfId="44538"/>
    <cellStyle name="Normálna 5 4 4 2 2 2 2 5" xfId="44533"/>
    <cellStyle name="Normálna 5 4 4 2 2 2 3" xfId="20783"/>
    <cellStyle name="Normálna 5 4 4 2 2 2 3 2" xfId="20784"/>
    <cellStyle name="Normálna 5 4 4 2 2 2 3 2 2" xfId="44540"/>
    <cellStyle name="Normálna 5 4 4 2 2 2 3 3" xfId="20785"/>
    <cellStyle name="Normálna 5 4 4 2 2 2 3 3 2" xfId="44541"/>
    <cellStyle name="Normálna 5 4 4 2 2 2 3 4" xfId="44539"/>
    <cellStyle name="Normálna 5 4 4 2 2 2 4" xfId="20786"/>
    <cellStyle name="Normálna 5 4 4 2 2 2 4 2" xfId="44542"/>
    <cellStyle name="Normálna 5 4 4 2 2 2 5" xfId="20787"/>
    <cellStyle name="Normálna 5 4 4 2 2 2 5 2" xfId="44543"/>
    <cellStyle name="Normálna 5 4 4 2 2 2 6" xfId="44532"/>
    <cellStyle name="Normálna 5 4 4 2 2 3" xfId="20788"/>
    <cellStyle name="Normálna 5 4 4 2 2 3 2" xfId="20789"/>
    <cellStyle name="Normálna 5 4 4 2 2 3 2 2" xfId="20790"/>
    <cellStyle name="Normálna 5 4 4 2 2 3 2 2 2" xfId="44546"/>
    <cellStyle name="Normálna 5 4 4 2 2 3 2 3" xfId="20791"/>
    <cellStyle name="Normálna 5 4 4 2 2 3 2 3 2" xfId="44547"/>
    <cellStyle name="Normálna 5 4 4 2 2 3 2 4" xfId="44545"/>
    <cellStyle name="Normálna 5 4 4 2 2 3 3" xfId="20792"/>
    <cellStyle name="Normálna 5 4 4 2 2 3 3 2" xfId="44548"/>
    <cellStyle name="Normálna 5 4 4 2 2 3 4" xfId="20793"/>
    <cellStyle name="Normálna 5 4 4 2 2 3 4 2" xfId="44549"/>
    <cellStyle name="Normálna 5 4 4 2 2 3 5" xfId="44544"/>
    <cellStyle name="Normálna 5 4 4 2 2 4" xfId="20794"/>
    <cellStyle name="Normálna 5 4 4 2 2 4 2" xfId="20795"/>
    <cellStyle name="Normálna 5 4 4 2 2 4 2 2" xfId="20796"/>
    <cellStyle name="Normálna 5 4 4 2 2 4 2 2 2" xfId="44552"/>
    <cellStyle name="Normálna 5 4 4 2 2 4 2 3" xfId="20797"/>
    <cellStyle name="Normálna 5 4 4 2 2 4 2 3 2" xfId="44553"/>
    <cellStyle name="Normálna 5 4 4 2 2 4 2 4" xfId="44551"/>
    <cellStyle name="Normálna 5 4 4 2 2 4 3" xfId="20798"/>
    <cellStyle name="Normálna 5 4 4 2 2 4 3 2" xfId="44554"/>
    <cellStyle name="Normálna 5 4 4 2 2 4 4" xfId="20799"/>
    <cellStyle name="Normálna 5 4 4 2 2 4 4 2" xfId="44555"/>
    <cellStyle name="Normálna 5 4 4 2 2 4 5" xfId="44550"/>
    <cellStyle name="Normálna 5 4 4 2 2 5" xfId="20800"/>
    <cellStyle name="Normálna 5 4 4 2 2 5 2" xfId="20801"/>
    <cellStyle name="Normálna 5 4 4 2 2 5 2 2" xfId="44557"/>
    <cellStyle name="Normálna 5 4 4 2 2 5 3" xfId="20802"/>
    <cellStyle name="Normálna 5 4 4 2 2 5 3 2" xfId="44558"/>
    <cellStyle name="Normálna 5 4 4 2 2 5 4" xfId="44556"/>
    <cellStyle name="Normálna 5 4 4 2 2 6" xfId="20803"/>
    <cellStyle name="Normálna 5 4 4 2 2 6 2" xfId="44559"/>
    <cellStyle name="Normálna 5 4 4 2 2 7" xfId="20804"/>
    <cellStyle name="Normálna 5 4 4 2 2 7 2" xfId="44560"/>
    <cellStyle name="Normálna 5 4 4 2 2 8" xfId="44531"/>
    <cellStyle name="Normálna 5 4 4 2 3" xfId="20805"/>
    <cellStyle name="Normálna 5 4 4 2 3 2" xfId="20806"/>
    <cellStyle name="Normálna 5 4 4 2 3 2 2" xfId="20807"/>
    <cellStyle name="Normálna 5 4 4 2 3 2 2 2" xfId="20808"/>
    <cellStyle name="Normálna 5 4 4 2 3 2 2 2 2" xfId="44564"/>
    <cellStyle name="Normálna 5 4 4 2 3 2 2 3" xfId="20809"/>
    <cellStyle name="Normálna 5 4 4 2 3 2 2 3 2" xfId="44565"/>
    <cellStyle name="Normálna 5 4 4 2 3 2 2 4" xfId="44563"/>
    <cellStyle name="Normálna 5 4 4 2 3 2 3" xfId="20810"/>
    <cellStyle name="Normálna 5 4 4 2 3 2 3 2" xfId="44566"/>
    <cellStyle name="Normálna 5 4 4 2 3 2 4" xfId="20811"/>
    <cellStyle name="Normálna 5 4 4 2 3 2 4 2" xfId="44567"/>
    <cellStyle name="Normálna 5 4 4 2 3 2 5" xfId="44562"/>
    <cellStyle name="Normálna 5 4 4 2 3 3" xfId="20812"/>
    <cellStyle name="Normálna 5 4 4 2 3 3 2" xfId="20813"/>
    <cellStyle name="Normálna 5 4 4 2 3 3 2 2" xfId="44569"/>
    <cellStyle name="Normálna 5 4 4 2 3 3 3" xfId="20814"/>
    <cellStyle name="Normálna 5 4 4 2 3 3 3 2" xfId="44570"/>
    <cellStyle name="Normálna 5 4 4 2 3 3 4" xfId="44568"/>
    <cellStyle name="Normálna 5 4 4 2 3 4" xfId="20815"/>
    <cellStyle name="Normálna 5 4 4 2 3 4 2" xfId="44571"/>
    <cellStyle name="Normálna 5 4 4 2 3 5" xfId="20816"/>
    <cellStyle name="Normálna 5 4 4 2 3 5 2" xfId="44572"/>
    <cellStyle name="Normálna 5 4 4 2 3 6" xfId="44561"/>
    <cellStyle name="Normálna 5 4 4 2 4" xfId="20817"/>
    <cellStyle name="Normálna 5 4 4 2 4 2" xfId="20818"/>
    <cellStyle name="Normálna 5 4 4 2 4 2 2" xfId="20819"/>
    <cellStyle name="Normálna 5 4 4 2 4 2 2 2" xfId="44575"/>
    <cellStyle name="Normálna 5 4 4 2 4 2 3" xfId="20820"/>
    <cellStyle name="Normálna 5 4 4 2 4 2 3 2" xfId="44576"/>
    <cellStyle name="Normálna 5 4 4 2 4 2 4" xfId="44574"/>
    <cellStyle name="Normálna 5 4 4 2 4 3" xfId="20821"/>
    <cellStyle name="Normálna 5 4 4 2 4 3 2" xfId="44577"/>
    <cellStyle name="Normálna 5 4 4 2 4 4" xfId="20822"/>
    <cellStyle name="Normálna 5 4 4 2 4 4 2" xfId="44578"/>
    <cellStyle name="Normálna 5 4 4 2 4 5" xfId="44573"/>
    <cellStyle name="Normálna 5 4 4 2 5" xfId="20823"/>
    <cellStyle name="Normálna 5 4 4 2 5 2" xfId="20824"/>
    <cellStyle name="Normálna 5 4 4 2 5 2 2" xfId="20825"/>
    <cellStyle name="Normálna 5 4 4 2 5 2 2 2" xfId="44581"/>
    <cellStyle name="Normálna 5 4 4 2 5 2 3" xfId="20826"/>
    <cellStyle name="Normálna 5 4 4 2 5 2 3 2" xfId="44582"/>
    <cellStyle name="Normálna 5 4 4 2 5 2 4" xfId="44580"/>
    <cellStyle name="Normálna 5 4 4 2 5 3" xfId="20827"/>
    <cellStyle name="Normálna 5 4 4 2 5 3 2" xfId="44583"/>
    <cellStyle name="Normálna 5 4 4 2 5 4" xfId="20828"/>
    <cellStyle name="Normálna 5 4 4 2 5 4 2" xfId="44584"/>
    <cellStyle name="Normálna 5 4 4 2 5 5" xfId="44579"/>
    <cellStyle name="Normálna 5 4 4 2 6" xfId="20829"/>
    <cellStyle name="Normálna 5 4 4 2 6 2" xfId="20830"/>
    <cellStyle name="Normálna 5 4 4 2 6 2 2" xfId="44586"/>
    <cellStyle name="Normálna 5 4 4 2 6 3" xfId="20831"/>
    <cellStyle name="Normálna 5 4 4 2 6 3 2" xfId="44587"/>
    <cellStyle name="Normálna 5 4 4 2 6 4" xfId="44585"/>
    <cellStyle name="Normálna 5 4 4 2 7" xfId="20832"/>
    <cellStyle name="Normálna 5 4 4 2 7 2" xfId="44588"/>
    <cellStyle name="Normálna 5 4 4 2 8" xfId="20833"/>
    <cellStyle name="Normálna 5 4 4 2 8 2" xfId="44589"/>
    <cellStyle name="Normálna 5 4 4 2 9" xfId="44530"/>
    <cellStyle name="Normálna 5 4 4 3" xfId="20834"/>
    <cellStyle name="Normálna 5 4 4 3 2" xfId="20835"/>
    <cellStyle name="Normálna 5 4 4 3 2 2" xfId="20836"/>
    <cellStyle name="Normálna 5 4 4 3 2 2 2" xfId="20837"/>
    <cellStyle name="Normálna 5 4 4 3 2 2 2 2" xfId="20838"/>
    <cellStyle name="Normálna 5 4 4 3 2 2 2 2 2" xfId="44594"/>
    <cellStyle name="Normálna 5 4 4 3 2 2 2 3" xfId="20839"/>
    <cellStyle name="Normálna 5 4 4 3 2 2 2 3 2" xfId="44595"/>
    <cellStyle name="Normálna 5 4 4 3 2 2 2 4" xfId="44593"/>
    <cellStyle name="Normálna 5 4 4 3 2 2 3" xfId="20840"/>
    <cellStyle name="Normálna 5 4 4 3 2 2 3 2" xfId="44596"/>
    <cellStyle name="Normálna 5 4 4 3 2 2 4" xfId="20841"/>
    <cellStyle name="Normálna 5 4 4 3 2 2 4 2" xfId="44597"/>
    <cellStyle name="Normálna 5 4 4 3 2 2 5" xfId="44592"/>
    <cellStyle name="Normálna 5 4 4 3 2 3" xfId="20842"/>
    <cellStyle name="Normálna 5 4 4 3 2 3 2" xfId="20843"/>
    <cellStyle name="Normálna 5 4 4 3 2 3 2 2" xfId="44599"/>
    <cellStyle name="Normálna 5 4 4 3 2 3 3" xfId="20844"/>
    <cellStyle name="Normálna 5 4 4 3 2 3 3 2" xfId="44600"/>
    <cellStyle name="Normálna 5 4 4 3 2 3 4" xfId="44598"/>
    <cellStyle name="Normálna 5 4 4 3 2 4" xfId="20845"/>
    <cellStyle name="Normálna 5 4 4 3 2 4 2" xfId="44601"/>
    <cellStyle name="Normálna 5 4 4 3 2 5" xfId="20846"/>
    <cellStyle name="Normálna 5 4 4 3 2 5 2" xfId="44602"/>
    <cellStyle name="Normálna 5 4 4 3 2 6" xfId="44591"/>
    <cellStyle name="Normálna 5 4 4 3 3" xfId="20847"/>
    <cellStyle name="Normálna 5 4 4 3 3 2" xfId="20848"/>
    <cellStyle name="Normálna 5 4 4 3 3 2 2" xfId="20849"/>
    <cellStyle name="Normálna 5 4 4 3 3 2 2 2" xfId="44605"/>
    <cellStyle name="Normálna 5 4 4 3 3 2 3" xfId="20850"/>
    <cellStyle name="Normálna 5 4 4 3 3 2 3 2" xfId="44606"/>
    <cellStyle name="Normálna 5 4 4 3 3 2 4" xfId="44604"/>
    <cellStyle name="Normálna 5 4 4 3 3 3" xfId="20851"/>
    <cellStyle name="Normálna 5 4 4 3 3 3 2" xfId="44607"/>
    <cellStyle name="Normálna 5 4 4 3 3 4" xfId="20852"/>
    <cellStyle name="Normálna 5 4 4 3 3 4 2" xfId="44608"/>
    <cellStyle name="Normálna 5 4 4 3 3 5" xfId="44603"/>
    <cellStyle name="Normálna 5 4 4 3 4" xfId="20853"/>
    <cellStyle name="Normálna 5 4 4 3 4 2" xfId="20854"/>
    <cellStyle name="Normálna 5 4 4 3 4 2 2" xfId="20855"/>
    <cellStyle name="Normálna 5 4 4 3 4 2 2 2" xfId="44611"/>
    <cellStyle name="Normálna 5 4 4 3 4 2 3" xfId="20856"/>
    <cellStyle name="Normálna 5 4 4 3 4 2 3 2" xfId="44612"/>
    <cellStyle name="Normálna 5 4 4 3 4 2 4" xfId="44610"/>
    <cellStyle name="Normálna 5 4 4 3 4 3" xfId="20857"/>
    <cellStyle name="Normálna 5 4 4 3 4 3 2" xfId="44613"/>
    <cellStyle name="Normálna 5 4 4 3 4 4" xfId="20858"/>
    <cellStyle name="Normálna 5 4 4 3 4 4 2" xfId="44614"/>
    <cellStyle name="Normálna 5 4 4 3 4 5" xfId="44609"/>
    <cellStyle name="Normálna 5 4 4 3 5" xfId="20859"/>
    <cellStyle name="Normálna 5 4 4 3 5 2" xfId="20860"/>
    <cellStyle name="Normálna 5 4 4 3 5 2 2" xfId="44616"/>
    <cellStyle name="Normálna 5 4 4 3 5 3" xfId="20861"/>
    <cellStyle name="Normálna 5 4 4 3 5 3 2" xfId="44617"/>
    <cellStyle name="Normálna 5 4 4 3 5 4" xfId="44615"/>
    <cellStyle name="Normálna 5 4 4 3 6" xfId="20862"/>
    <cellStyle name="Normálna 5 4 4 3 6 2" xfId="44618"/>
    <cellStyle name="Normálna 5 4 4 3 7" xfId="20863"/>
    <cellStyle name="Normálna 5 4 4 3 7 2" xfId="44619"/>
    <cellStyle name="Normálna 5 4 4 3 8" xfId="44590"/>
    <cellStyle name="Normálna 5 4 4 4" xfId="20864"/>
    <cellStyle name="Normálna 5 4 4 4 2" xfId="20865"/>
    <cellStyle name="Normálna 5 4 4 4 2 2" xfId="20866"/>
    <cellStyle name="Normálna 5 4 4 4 2 2 2" xfId="20867"/>
    <cellStyle name="Normálna 5 4 4 4 2 2 2 2" xfId="44623"/>
    <cellStyle name="Normálna 5 4 4 4 2 2 3" xfId="20868"/>
    <cellStyle name="Normálna 5 4 4 4 2 2 3 2" xfId="44624"/>
    <cellStyle name="Normálna 5 4 4 4 2 2 4" xfId="44622"/>
    <cellStyle name="Normálna 5 4 4 4 2 3" xfId="20869"/>
    <cellStyle name="Normálna 5 4 4 4 2 3 2" xfId="44625"/>
    <cellStyle name="Normálna 5 4 4 4 2 4" xfId="20870"/>
    <cellStyle name="Normálna 5 4 4 4 2 4 2" xfId="44626"/>
    <cellStyle name="Normálna 5 4 4 4 2 5" xfId="44621"/>
    <cellStyle name="Normálna 5 4 4 4 3" xfId="20871"/>
    <cellStyle name="Normálna 5 4 4 4 3 2" xfId="20872"/>
    <cellStyle name="Normálna 5 4 4 4 3 2 2" xfId="44628"/>
    <cellStyle name="Normálna 5 4 4 4 3 3" xfId="20873"/>
    <cellStyle name="Normálna 5 4 4 4 3 3 2" xfId="44629"/>
    <cellStyle name="Normálna 5 4 4 4 3 4" xfId="44627"/>
    <cellStyle name="Normálna 5 4 4 4 4" xfId="20874"/>
    <cellStyle name="Normálna 5 4 4 4 4 2" xfId="44630"/>
    <cellStyle name="Normálna 5 4 4 4 5" xfId="20875"/>
    <cellStyle name="Normálna 5 4 4 4 5 2" xfId="44631"/>
    <cellStyle name="Normálna 5 4 4 4 6" xfId="44620"/>
    <cellStyle name="Normálna 5 4 4 5" xfId="20876"/>
    <cellStyle name="Normálna 5 4 4 5 2" xfId="20877"/>
    <cellStyle name="Normálna 5 4 4 5 2 2" xfId="20878"/>
    <cellStyle name="Normálna 5 4 4 5 2 2 2" xfId="44634"/>
    <cellStyle name="Normálna 5 4 4 5 2 3" xfId="20879"/>
    <cellStyle name="Normálna 5 4 4 5 2 3 2" xfId="44635"/>
    <cellStyle name="Normálna 5 4 4 5 2 4" xfId="44633"/>
    <cellStyle name="Normálna 5 4 4 5 3" xfId="20880"/>
    <cellStyle name="Normálna 5 4 4 5 3 2" xfId="44636"/>
    <cellStyle name="Normálna 5 4 4 5 4" xfId="20881"/>
    <cellStyle name="Normálna 5 4 4 5 4 2" xfId="44637"/>
    <cellStyle name="Normálna 5 4 4 5 5" xfId="44632"/>
    <cellStyle name="Normálna 5 4 4 6" xfId="20882"/>
    <cellStyle name="Normálna 5 4 4 6 2" xfId="20883"/>
    <cellStyle name="Normálna 5 4 4 6 2 2" xfId="20884"/>
    <cellStyle name="Normálna 5 4 4 6 2 2 2" xfId="44640"/>
    <cellStyle name="Normálna 5 4 4 6 2 3" xfId="20885"/>
    <cellStyle name="Normálna 5 4 4 6 2 3 2" xfId="44641"/>
    <cellStyle name="Normálna 5 4 4 6 2 4" xfId="44639"/>
    <cellStyle name="Normálna 5 4 4 6 3" xfId="20886"/>
    <cellStyle name="Normálna 5 4 4 6 3 2" xfId="44642"/>
    <cellStyle name="Normálna 5 4 4 6 4" xfId="20887"/>
    <cellStyle name="Normálna 5 4 4 6 4 2" xfId="44643"/>
    <cellStyle name="Normálna 5 4 4 6 5" xfId="44638"/>
    <cellStyle name="Normálna 5 4 4 7" xfId="20888"/>
    <cellStyle name="Normálna 5 4 4 7 2" xfId="20889"/>
    <cellStyle name="Normálna 5 4 4 7 2 2" xfId="44645"/>
    <cellStyle name="Normálna 5 4 4 7 3" xfId="20890"/>
    <cellStyle name="Normálna 5 4 4 7 3 2" xfId="44646"/>
    <cellStyle name="Normálna 5 4 4 7 4" xfId="44644"/>
    <cellStyle name="Normálna 5 4 4 8" xfId="20891"/>
    <cellStyle name="Normálna 5 4 4 8 2" xfId="44647"/>
    <cellStyle name="Normálna 5 4 4 9" xfId="20892"/>
    <cellStyle name="Normálna 5 4 4 9 2" xfId="44648"/>
    <cellStyle name="Normálna 5 4 5" xfId="20893"/>
    <cellStyle name="Normálna 5 4 5 2" xfId="20894"/>
    <cellStyle name="Normálna 5 4 5 2 2" xfId="20895"/>
    <cellStyle name="Normálna 5 4 5 2 2 2" xfId="20896"/>
    <cellStyle name="Normálna 5 4 5 2 2 2 2" xfId="20897"/>
    <cellStyle name="Normálna 5 4 5 2 2 2 2 2" xfId="20898"/>
    <cellStyle name="Normálna 5 4 5 2 2 2 2 2 2" xfId="44654"/>
    <cellStyle name="Normálna 5 4 5 2 2 2 2 3" xfId="20899"/>
    <cellStyle name="Normálna 5 4 5 2 2 2 2 3 2" xfId="44655"/>
    <cellStyle name="Normálna 5 4 5 2 2 2 2 4" xfId="44653"/>
    <cellStyle name="Normálna 5 4 5 2 2 2 3" xfId="20900"/>
    <cellStyle name="Normálna 5 4 5 2 2 2 3 2" xfId="44656"/>
    <cellStyle name="Normálna 5 4 5 2 2 2 4" xfId="20901"/>
    <cellStyle name="Normálna 5 4 5 2 2 2 4 2" xfId="44657"/>
    <cellStyle name="Normálna 5 4 5 2 2 2 5" xfId="44652"/>
    <cellStyle name="Normálna 5 4 5 2 2 3" xfId="20902"/>
    <cellStyle name="Normálna 5 4 5 2 2 3 2" xfId="20903"/>
    <cellStyle name="Normálna 5 4 5 2 2 3 2 2" xfId="44659"/>
    <cellStyle name="Normálna 5 4 5 2 2 3 3" xfId="20904"/>
    <cellStyle name="Normálna 5 4 5 2 2 3 3 2" xfId="44660"/>
    <cellStyle name="Normálna 5 4 5 2 2 3 4" xfId="44658"/>
    <cellStyle name="Normálna 5 4 5 2 2 4" xfId="20905"/>
    <cellStyle name="Normálna 5 4 5 2 2 4 2" xfId="44661"/>
    <cellStyle name="Normálna 5 4 5 2 2 5" xfId="20906"/>
    <cellStyle name="Normálna 5 4 5 2 2 5 2" xfId="44662"/>
    <cellStyle name="Normálna 5 4 5 2 2 6" xfId="44651"/>
    <cellStyle name="Normálna 5 4 5 2 3" xfId="20907"/>
    <cellStyle name="Normálna 5 4 5 2 3 2" xfId="20908"/>
    <cellStyle name="Normálna 5 4 5 2 3 2 2" xfId="20909"/>
    <cellStyle name="Normálna 5 4 5 2 3 2 2 2" xfId="44665"/>
    <cellStyle name="Normálna 5 4 5 2 3 2 3" xfId="20910"/>
    <cellStyle name="Normálna 5 4 5 2 3 2 3 2" xfId="44666"/>
    <cellStyle name="Normálna 5 4 5 2 3 2 4" xfId="44664"/>
    <cellStyle name="Normálna 5 4 5 2 3 3" xfId="20911"/>
    <cellStyle name="Normálna 5 4 5 2 3 3 2" xfId="44667"/>
    <cellStyle name="Normálna 5 4 5 2 3 4" xfId="20912"/>
    <cellStyle name="Normálna 5 4 5 2 3 4 2" xfId="44668"/>
    <cellStyle name="Normálna 5 4 5 2 3 5" xfId="44663"/>
    <cellStyle name="Normálna 5 4 5 2 4" xfId="20913"/>
    <cellStyle name="Normálna 5 4 5 2 4 2" xfId="20914"/>
    <cellStyle name="Normálna 5 4 5 2 4 2 2" xfId="20915"/>
    <cellStyle name="Normálna 5 4 5 2 4 2 2 2" xfId="44671"/>
    <cellStyle name="Normálna 5 4 5 2 4 2 3" xfId="20916"/>
    <cellStyle name="Normálna 5 4 5 2 4 2 3 2" xfId="44672"/>
    <cellStyle name="Normálna 5 4 5 2 4 2 4" xfId="44670"/>
    <cellStyle name="Normálna 5 4 5 2 4 3" xfId="20917"/>
    <cellStyle name="Normálna 5 4 5 2 4 3 2" xfId="44673"/>
    <cellStyle name="Normálna 5 4 5 2 4 4" xfId="20918"/>
    <cellStyle name="Normálna 5 4 5 2 4 4 2" xfId="44674"/>
    <cellStyle name="Normálna 5 4 5 2 4 5" xfId="44669"/>
    <cellStyle name="Normálna 5 4 5 2 5" xfId="20919"/>
    <cellStyle name="Normálna 5 4 5 2 5 2" xfId="20920"/>
    <cellStyle name="Normálna 5 4 5 2 5 2 2" xfId="44676"/>
    <cellStyle name="Normálna 5 4 5 2 5 3" xfId="20921"/>
    <cellStyle name="Normálna 5 4 5 2 5 3 2" xfId="44677"/>
    <cellStyle name="Normálna 5 4 5 2 5 4" xfId="44675"/>
    <cellStyle name="Normálna 5 4 5 2 6" xfId="20922"/>
    <cellStyle name="Normálna 5 4 5 2 6 2" xfId="44678"/>
    <cellStyle name="Normálna 5 4 5 2 7" xfId="20923"/>
    <cellStyle name="Normálna 5 4 5 2 7 2" xfId="44679"/>
    <cellStyle name="Normálna 5 4 5 2 8" xfId="44650"/>
    <cellStyle name="Normálna 5 4 5 3" xfId="20924"/>
    <cellStyle name="Normálna 5 4 5 3 2" xfId="20925"/>
    <cellStyle name="Normálna 5 4 5 3 2 2" xfId="20926"/>
    <cellStyle name="Normálna 5 4 5 3 2 2 2" xfId="20927"/>
    <cellStyle name="Normálna 5 4 5 3 2 2 2 2" xfId="44683"/>
    <cellStyle name="Normálna 5 4 5 3 2 2 3" xfId="20928"/>
    <cellStyle name="Normálna 5 4 5 3 2 2 3 2" xfId="44684"/>
    <cellStyle name="Normálna 5 4 5 3 2 2 4" xfId="44682"/>
    <cellStyle name="Normálna 5 4 5 3 2 3" xfId="20929"/>
    <cellStyle name="Normálna 5 4 5 3 2 3 2" xfId="44685"/>
    <cellStyle name="Normálna 5 4 5 3 2 4" xfId="20930"/>
    <cellStyle name="Normálna 5 4 5 3 2 4 2" xfId="44686"/>
    <cellStyle name="Normálna 5 4 5 3 2 5" xfId="44681"/>
    <cellStyle name="Normálna 5 4 5 3 3" xfId="20931"/>
    <cellStyle name="Normálna 5 4 5 3 3 2" xfId="20932"/>
    <cellStyle name="Normálna 5 4 5 3 3 2 2" xfId="44688"/>
    <cellStyle name="Normálna 5 4 5 3 3 3" xfId="20933"/>
    <cellStyle name="Normálna 5 4 5 3 3 3 2" xfId="44689"/>
    <cellStyle name="Normálna 5 4 5 3 3 4" xfId="44687"/>
    <cellStyle name="Normálna 5 4 5 3 4" xfId="20934"/>
    <cellStyle name="Normálna 5 4 5 3 4 2" xfId="44690"/>
    <cellStyle name="Normálna 5 4 5 3 5" xfId="20935"/>
    <cellStyle name="Normálna 5 4 5 3 5 2" xfId="44691"/>
    <cellStyle name="Normálna 5 4 5 3 6" xfId="44680"/>
    <cellStyle name="Normálna 5 4 5 4" xfId="20936"/>
    <cellStyle name="Normálna 5 4 5 4 2" xfId="20937"/>
    <cellStyle name="Normálna 5 4 5 4 2 2" xfId="20938"/>
    <cellStyle name="Normálna 5 4 5 4 2 2 2" xfId="44694"/>
    <cellStyle name="Normálna 5 4 5 4 2 3" xfId="20939"/>
    <cellStyle name="Normálna 5 4 5 4 2 3 2" xfId="44695"/>
    <cellStyle name="Normálna 5 4 5 4 2 4" xfId="44693"/>
    <cellStyle name="Normálna 5 4 5 4 3" xfId="20940"/>
    <cellStyle name="Normálna 5 4 5 4 3 2" xfId="44696"/>
    <cellStyle name="Normálna 5 4 5 4 4" xfId="20941"/>
    <cellStyle name="Normálna 5 4 5 4 4 2" xfId="44697"/>
    <cellStyle name="Normálna 5 4 5 4 5" xfId="44692"/>
    <cellStyle name="Normálna 5 4 5 5" xfId="20942"/>
    <cellStyle name="Normálna 5 4 5 5 2" xfId="20943"/>
    <cellStyle name="Normálna 5 4 5 5 2 2" xfId="20944"/>
    <cellStyle name="Normálna 5 4 5 5 2 2 2" xfId="44700"/>
    <cellStyle name="Normálna 5 4 5 5 2 3" xfId="20945"/>
    <cellStyle name="Normálna 5 4 5 5 2 3 2" xfId="44701"/>
    <cellStyle name="Normálna 5 4 5 5 2 4" xfId="44699"/>
    <cellStyle name="Normálna 5 4 5 5 3" xfId="20946"/>
    <cellStyle name="Normálna 5 4 5 5 3 2" xfId="44702"/>
    <cellStyle name="Normálna 5 4 5 5 4" xfId="20947"/>
    <cellStyle name="Normálna 5 4 5 5 4 2" xfId="44703"/>
    <cellStyle name="Normálna 5 4 5 5 5" xfId="44698"/>
    <cellStyle name="Normálna 5 4 5 6" xfId="20948"/>
    <cellStyle name="Normálna 5 4 5 6 2" xfId="20949"/>
    <cellStyle name="Normálna 5 4 5 6 2 2" xfId="44705"/>
    <cellStyle name="Normálna 5 4 5 6 3" xfId="20950"/>
    <cellStyle name="Normálna 5 4 5 6 3 2" xfId="44706"/>
    <cellStyle name="Normálna 5 4 5 6 4" xfId="44704"/>
    <cellStyle name="Normálna 5 4 5 7" xfId="20951"/>
    <cellStyle name="Normálna 5 4 5 7 2" xfId="44707"/>
    <cellStyle name="Normálna 5 4 5 8" xfId="20952"/>
    <cellStyle name="Normálna 5 4 5 8 2" xfId="44708"/>
    <cellStyle name="Normálna 5 4 5 9" xfId="44649"/>
    <cellStyle name="Normálna 5 4 6" xfId="20953"/>
    <cellStyle name="Normálna 5 4 6 2" xfId="20954"/>
    <cellStyle name="Normálna 5 4 6 2 2" xfId="20955"/>
    <cellStyle name="Normálna 5 4 6 2 2 2" xfId="20956"/>
    <cellStyle name="Normálna 5 4 6 2 2 2 2" xfId="20957"/>
    <cellStyle name="Normálna 5 4 6 2 2 2 2 2" xfId="44713"/>
    <cellStyle name="Normálna 5 4 6 2 2 2 3" xfId="20958"/>
    <cellStyle name="Normálna 5 4 6 2 2 2 3 2" xfId="44714"/>
    <cellStyle name="Normálna 5 4 6 2 2 2 4" xfId="44712"/>
    <cellStyle name="Normálna 5 4 6 2 2 3" xfId="20959"/>
    <cellStyle name="Normálna 5 4 6 2 2 3 2" xfId="44715"/>
    <cellStyle name="Normálna 5 4 6 2 2 4" xfId="20960"/>
    <cellStyle name="Normálna 5 4 6 2 2 4 2" xfId="44716"/>
    <cellStyle name="Normálna 5 4 6 2 2 5" xfId="44711"/>
    <cellStyle name="Normálna 5 4 6 2 3" xfId="20961"/>
    <cellStyle name="Normálna 5 4 6 2 3 2" xfId="20962"/>
    <cellStyle name="Normálna 5 4 6 2 3 2 2" xfId="44718"/>
    <cellStyle name="Normálna 5 4 6 2 3 3" xfId="20963"/>
    <cellStyle name="Normálna 5 4 6 2 3 3 2" xfId="44719"/>
    <cellStyle name="Normálna 5 4 6 2 3 4" xfId="44717"/>
    <cellStyle name="Normálna 5 4 6 2 4" xfId="20964"/>
    <cellStyle name="Normálna 5 4 6 2 4 2" xfId="44720"/>
    <cellStyle name="Normálna 5 4 6 2 5" xfId="20965"/>
    <cellStyle name="Normálna 5 4 6 2 5 2" xfId="44721"/>
    <cellStyle name="Normálna 5 4 6 2 6" xfId="44710"/>
    <cellStyle name="Normálna 5 4 6 3" xfId="20966"/>
    <cellStyle name="Normálna 5 4 6 3 2" xfId="20967"/>
    <cellStyle name="Normálna 5 4 6 3 2 2" xfId="20968"/>
    <cellStyle name="Normálna 5 4 6 3 2 2 2" xfId="44724"/>
    <cellStyle name="Normálna 5 4 6 3 2 3" xfId="20969"/>
    <cellStyle name="Normálna 5 4 6 3 2 3 2" xfId="44725"/>
    <cellStyle name="Normálna 5 4 6 3 2 4" xfId="44723"/>
    <cellStyle name="Normálna 5 4 6 3 3" xfId="20970"/>
    <cellStyle name="Normálna 5 4 6 3 3 2" xfId="44726"/>
    <cellStyle name="Normálna 5 4 6 3 4" xfId="20971"/>
    <cellStyle name="Normálna 5 4 6 3 4 2" xfId="44727"/>
    <cellStyle name="Normálna 5 4 6 3 5" xfId="44722"/>
    <cellStyle name="Normálna 5 4 6 4" xfId="20972"/>
    <cellStyle name="Normálna 5 4 6 4 2" xfId="20973"/>
    <cellStyle name="Normálna 5 4 6 4 2 2" xfId="20974"/>
    <cellStyle name="Normálna 5 4 6 4 2 2 2" xfId="44730"/>
    <cellStyle name="Normálna 5 4 6 4 2 3" xfId="20975"/>
    <cellStyle name="Normálna 5 4 6 4 2 3 2" xfId="44731"/>
    <cellStyle name="Normálna 5 4 6 4 2 4" xfId="44729"/>
    <cellStyle name="Normálna 5 4 6 4 3" xfId="20976"/>
    <cellStyle name="Normálna 5 4 6 4 3 2" xfId="44732"/>
    <cellStyle name="Normálna 5 4 6 4 4" xfId="20977"/>
    <cellStyle name="Normálna 5 4 6 4 4 2" xfId="44733"/>
    <cellStyle name="Normálna 5 4 6 4 5" xfId="44728"/>
    <cellStyle name="Normálna 5 4 6 5" xfId="20978"/>
    <cellStyle name="Normálna 5 4 6 5 2" xfId="20979"/>
    <cellStyle name="Normálna 5 4 6 5 2 2" xfId="44735"/>
    <cellStyle name="Normálna 5 4 6 5 3" xfId="20980"/>
    <cellStyle name="Normálna 5 4 6 5 3 2" xfId="44736"/>
    <cellStyle name="Normálna 5 4 6 5 4" xfId="44734"/>
    <cellStyle name="Normálna 5 4 6 6" xfId="20981"/>
    <cellStyle name="Normálna 5 4 6 6 2" xfId="44737"/>
    <cellStyle name="Normálna 5 4 6 7" xfId="20982"/>
    <cellStyle name="Normálna 5 4 6 7 2" xfId="44738"/>
    <cellStyle name="Normálna 5 4 6 8" xfId="44709"/>
    <cellStyle name="Normálna 5 4 7" xfId="20983"/>
    <cellStyle name="Normálna 5 4 7 2" xfId="20984"/>
    <cellStyle name="Normálna 5 4 7 2 2" xfId="20985"/>
    <cellStyle name="Normálna 5 4 7 2 2 2" xfId="20986"/>
    <cellStyle name="Normálna 5 4 7 2 2 2 2" xfId="44742"/>
    <cellStyle name="Normálna 5 4 7 2 2 3" xfId="20987"/>
    <cellStyle name="Normálna 5 4 7 2 2 3 2" xfId="44743"/>
    <cellStyle name="Normálna 5 4 7 2 2 4" xfId="44741"/>
    <cellStyle name="Normálna 5 4 7 2 3" xfId="20988"/>
    <cellStyle name="Normálna 5 4 7 2 3 2" xfId="44744"/>
    <cellStyle name="Normálna 5 4 7 2 4" xfId="20989"/>
    <cellStyle name="Normálna 5 4 7 2 4 2" xfId="44745"/>
    <cellStyle name="Normálna 5 4 7 2 5" xfId="44740"/>
    <cellStyle name="Normálna 5 4 7 3" xfId="20990"/>
    <cellStyle name="Normálna 5 4 7 3 2" xfId="20991"/>
    <cellStyle name="Normálna 5 4 7 3 2 2" xfId="44747"/>
    <cellStyle name="Normálna 5 4 7 3 3" xfId="20992"/>
    <cellStyle name="Normálna 5 4 7 3 3 2" xfId="44748"/>
    <cellStyle name="Normálna 5 4 7 3 4" xfId="44746"/>
    <cellStyle name="Normálna 5 4 7 4" xfId="20993"/>
    <cellStyle name="Normálna 5 4 7 4 2" xfId="44749"/>
    <cellStyle name="Normálna 5 4 7 5" xfId="20994"/>
    <cellStyle name="Normálna 5 4 7 5 2" xfId="44750"/>
    <cellStyle name="Normálna 5 4 7 6" xfId="44739"/>
    <cellStyle name="Normálna 5 4 8" xfId="20995"/>
    <cellStyle name="Normálna 5 4 8 2" xfId="20996"/>
    <cellStyle name="Normálna 5 4 8 2 2" xfId="20997"/>
    <cellStyle name="Normálna 5 4 8 2 2 2" xfId="44753"/>
    <cellStyle name="Normálna 5 4 8 2 3" xfId="20998"/>
    <cellStyle name="Normálna 5 4 8 2 3 2" xfId="44754"/>
    <cellStyle name="Normálna 5 4 8 2 4" xfId="44752"/>
    <cellStyle name="Normálna 5 4 8 3" xfId="20999"/>
    <cellStyle name="Normálna 5 4 8 3 2" xfId="44755"/>
    <cellStyle name="Normálna 5 4 8 4" xfId="21000"/>
    <cellStyle name="Normálna 5 4 8 4 2" xfId="44756"/>
    <cellStyle name="Normálna 5 4 8 5" xfId="44751"/>
    <cellStyle name="Normálna 5 4 9" xfId="21001"/>
    <cellStyle name="Normálna 5 4 9 2" xfId="21002"/>
    <cellStyle name="Normálna 5 4 9 2 2" xfId="21003"/>
    <cellStyle name="Normálna 5 4 9 2 2 2" xfId="44759"/>
    <cellStyle name="Normálna 5 4 9 2 3" xfId="21004"/>
    <cellStyle name="Normálna 5 4 9 2 3 2" xfId="44760"/>
    <cellStyle name="Normálna 5 4 9 2 4" xfId="44758"/>
    <cellStyle name="Normálna 5 4 9 3" xfId="21005"/>
    <cellStyle name="Normálna 5 4 9 3 2" xfId="44761"/>
    <cellStyle name="Normálna 5 4 9 4" xfId="21006"/>
    <cellStyle name="Normálna 5 4 9 4 2" xfId="44762"/>
    <cellStyle name="Normálna 5 4 9 5" xfId="44757"/>
    <cellStyle name="Normálna 5 5" xfId="21007"/>
    <cellStyle name="Normálna 5 5 10" xfId="21008"/>
    <cellStyle name="Normálna 5 5 10 2" xfId="44764"/>
    <cellStyle name="Normálna 5 5 11" xfId="21009"/>
    <cellStyle name="Normálna 5 5 11 2" xfId="44765"/>
    <cellStyle name="Normálna 5 5 12" xfId="44763"/>
    <cellStyle name="Normálna 5 5 2" xfId="21010"/>
    <cellStyle name="Normálna 5 5 2 10" xfId="21011"/>
    <cellStyle name="Normálna 5 5 2 10 2" xfId="44767"/>
    <cellStyle name="Normálna 5 5 2 11" xfId="44766"/>
    <cellStyle name="Normálna 5 5 2 2" xfId="21012"/>
    <cellStyle name="Normálna 5 5 2 2 10" xfId="44768"/>
    <cellStyle name="Normálna 5 5 2 2 2" xfId="21013"/>
    <cellStyle name="Normálna 5 5 2 2 2 2" xfId="21014"/>
    <cellStyle name="Normálna 5 5 2 2 2 2 2" xfId="21015"/>
    <cellStyle name="Normálna 5 5 2 2 2 2 2 2" xfId="21016"/>
    <cellStyle name="Normálna 5 5 2 2 2 2 2 2 2" xfId="21017"/>
    <cellStyle name="Normálna 5 5 2 2 2 2 2 2 2 2" xfId="21018"/>
    <cellStyle name="Normálna 5 5 2 2 2 2 2 2 2 2 2" xfId="44774"/>
    <cellStyle name="Normálna 5 5 2 2 2 2 2 2 2 3" xfId="21019"/>
    <cellStyle name="Normálna 5 5 2 2 2 2 2 2 2 3 2" xfId="44775"/>
    <cellStyle name="Normálna 5 5 2 2 2 2 2 2 2 4" xfId="44773"/>
    <cellStyle name="Normálna 5 5 2 2 2 2 2 2 3" xfId="21020"/>
    <cellStyle name="Normálna 5 5 2 2 2 2 2 2 3 2" xfId="44776"/>
    <cellStyle name="Normálna 5 5 2 2 2 2 2 2 4" xfId="21021"/>
    <cellStyle name="Normálna 5 5 2 2 2 2 2 2 4 2" xfId="44777"/>
    <cellStyle name="Normálna 5 5 2 2 2 2 2 2 5" xfId="44772"/>
    <cellStyle name="Normálna 5 5 2 2 2 2 2 3" xfId="21022"/>
    <cellStyle name="Normálna 5 5 2 2 2 2 2 3 2" xfId="21023"/>
    <cellStyle name="Normálna 5 5 2 2 2 2 2 3 2 2" xfId="44779"/>
    <cellStyle name="Normálna 5 5 2 2 2 2 2 3 3" xfId="21024"/>
    <cellStyle name="Normálna 5 5 2 2 2 2 2 3 3 2" xfId="44780"/>
    <cellStyle name="Normálna 5 5 2 2 2 2 2 3 4" xfId="44778"/>
    <cellStyle name="Normálna 5 5 2 2 2 2 2 4" xfId="21025"/>
    <cellStyle name="Normálna 5 5 2 2 2 2 2 4 2" xfId="44781"/>
    <cellStyle name="Normálna 5 5 2 2 2 2 2 5" xfId="21026"/>
    <cellStyle name="Normálna 5 5 2 2 2 2 2 5 2" xfId="44782"/>
    <cellStyle name="Normálna 5 5 2 2 2 2 2 6" xfId="44771"/>
    <cellStyle name="Normálna 5 5 2 2 2 2 3" xfId="21027"/>
    <cellStyle name="Normálna 5 5 2 2 2 2 3 2" xfId="21028"/>
    <cellStyle name="Normálna 5 5 2 2 2 2 3 2 2" xfId="21029"/>
    <cellStyle name="Normálna 5 5 2 2 2 2 3 2 2 2" xfId="44785"/>
    <cellStyle name="Normálna 5 5 2 2 2 2 3 2 3" xfId="21030"/>
    <cellStyle name="Normálna 5 5 2 2 2 2 3 2 3 2" xfId="44786"/>
    <cellStyle name="Normálna 5 5 2 2 2 2 3 2 4" xfId="44784"/>
    <cellStyle name="Normálna 5 5 2 2 2 2 3 3" xfId="21031"/>
    <cellStyle name="Normálna 5 5 2 2 2 2 3 3 2" xfId="44787"/>
    <cellStyle name="Normálna 5 5 2 2 2 2 3 4" xfId="21032"/>
    <cellStyle name="Normálna 5 5 2 2 2 2 3 4 2" xfId="44788"/>
    <cellStyle name="Normálna 5 5 2 2 2 2 3 5" xfId="44783"/>
    <cellStyle name="Normálna 5 5 2 2 2 2 4" xfId="21033"/>
    <cellStyle name="Normálna 5 5 2 2 2 2 4 2" xfId="21034"/>
    <cellStyle name="Normálna 5 5 2 2 2 2 4 2 2" xfId="21035"/>
    <cellStyle name="Normálna 5 5 2 2 2 2 4 2 2 2" xfId="44791"/>
    <cellStyle name="Normálna 5 5 2 2 2 2 4 2 3" xfId="21036"/>
    <cellStyle name="Normálna 5 5 2 2 2 2 4 2 3 2" xfId="44792"/>
    <cellStyle name="Normálna 5 5 2 2 2 2 4 2 4" xfId="44790"/>
    <cellStyle name="Normálna 5 5 2 2 2 2 4 3" xfId="21037"/>
    <cellStyle name="Normálna 5 5 2 2 2 2 4 3 2" xfId="44793"/>
    <cellStyle name="Normálna 5 5 2 2 2 2 4 4" xfId="21038"/>
    <cellStyle name="Normálna 5 5 2 2 2 2 4 4 2" xfId="44794"/>
    <cellStyle name="Normálna 5 5 2 2 2 2 4 5" xfId="44789"/>
    <cellStyle name="Normálna 5 5 2 2 2 2 5" xfId="21039"/>
    <cellStyle name="Normálna 5 5 2 2 2 2 5 2" xfId="21040"/>
    <cellStyle name="Normálna 5 5 2 2 2 2 5 2 2" xfId="44796"/>
    <cellStyle name="Normálna 5 5 2 2 2 2 5 3" xfId="21041"/>
    <cellStyle name="Normálna 5 5 2 2 2 2 5 3 2" xfId="44797"/>
    <cellStyle name="Normálna 5 5 2 2 2 2 5 4" xfId="44795"/>
    <cellStyle name="Normálna 5 5 2 2 2 2 6" xfId="21042"/>
    <cellStyle name="Normálna 5 5 2 2 2 2 6 2" xfId="44798"/>
    <cellStyle name="Normálna 5 5 2 2 2 2 7" xfId="21043"/>
    <cellStyle name="Normálna 5 5 2 2 2 2 7 2" xfId="44799"/>
    <cellStyle name="Normálna 5 5 2 2 2 2 8" xfId="44770"/>
    <cellStyle name="Normálna 5 5 2 2 2 3" xfId="21044"/>
    <cellStyle name="Normálna 5 5 2 2 2 3 2" xfId="21045"/>
    <cellStyle name="Normálna 5 5 2 2 2 3 2 2" xfId="21046"/>
    <cellStyle name="Normálna 5 5 2 2 2 3 2 2 2" xfId="21047"/>
    <cellStyle name="Normálna 5 5 2 2 2 3 2 2 2 2" xfId="44803"/>
    <cellStyle name="Normálna 5 5 2 2 2 3 2 2 3" xfId="21048"/>
    <cellStyle name="Normálna 5 5 2 2 2 3 2 2 3 2" xfId="44804"/>
    <cellStyle name="Normálna 5 5 2 2 2 3 2 2 4" xfId="44802"/>
    <cellStyle name="Normálna 5 5 2 2 2 3 2 3" xfId="21049"/>
    <cellStyle name="Normálna 5 5 2 2 2 3 2 3 2" xfId="44805"/>
    <cellStyle name="Normálna 5 5 2 2 2 3 2 4" xfId="21050"/>
    <cellStyle name="Normálna 5 5 2 2 2 3 2 4 2" xfId="44806"/>
    <cellStyle name="Normálna 5 5 2 2 2 3 2 5" xfId="44801"/>
    <cellStyle name="Normálna 5 5 2 2 2 3 3" xfId="21051"/>
    <cellStyle name="Normálna 5 5 2 2 2 3 3 2" xfId="21052"/>
    <cellStyle name="Normálna 5 5 2 2 2 3 3 2 2" xfId="44808"/>
    <cellStyle name="Normálna 5 5 2 2 2 3 3 3" xfId="21053"/>
    <cellStyle name="Normálna 5 5 2 2 2 3 3 3 2" xfId="44809"/>
    <cellStyle name="Normálna 5 5 2 2 2 3 3 4" xfId="44807"/>
    <cellStyle name="Normálna 5 5 2 2 2 3 4" xfId="21054"/>
    <cellStyle name="Normálna 5 5 2 2 2 3 4 2" xfId="44810"/>
    <cellStyle name="Normálna 5 5 2 2 2 3 5" xfId="21055"/>
    <cellStyle name="Normálna 5 5 2 2 2 3 5 2" xfId="44811"/>
    <cellStyle name="Normálna 5 5 2 2 2 3 6" xfId="44800"/>
    <cellStyle name="Normálna 5 5 2 2 2 4" xfId="21056"/>
    <cellStyle name="Normálna 5 5 2 2 2 4 2" xfId="21057"/>
    <cellStyle name="Normálna 5 5 2 2 2 4 2 2" xfId="21058"/>
    <cellStyle name="Normálna 5 5 2 2 2 4 2 2 2" xfId="44814"/>
    <cellStyle name="Normálna 5 5 2 2 2 4 2 3" xfId="21059"/>
    <cellStyle name="Normálna 5 5 2 2 2 4 2 3 2" xfId="44815"/>
    <cellStyle name="Normálna 5 5 2 2 2 4 2 4" xfId="44813"/>
    <cellStyle name="Normálna 5 5 2 2 2 4 3" xfId="21060"/>
    <cellStyle name="Normálna 5 5 2 2 2 4 3 2" xfId="44816"/>
    <cellStyle name="Normálna 5 5 2 2 2 4 4" xfId="21061"/>
    <cellStyle name="Normálna 5 5 2 2 2 4 4 2" xfId="44817"/>
    <cellStyle name="Normálna 5 5 2 2 2 4 5" xfId="44812"/>
    <cellStyle name="Normálna 5 5 2 2 2 5" xfId="21062"/>
    <cellStyle name="Normálna 5 5 2 2 2 5 2" xfId="21063"/>
    <cellStyle name="Normálna 5 5 2 2 2 5 2 2" xfId="21064"/>
    <cellStyle name="Normálna 5 5 2 2 2 5 2 2 2" xfId="44820"/>
    <cellStyle name="Normálna 5 5 2 2 2 5 2 3" xfId="21065"/>
    <cellStyle name="Normálna 5 5 2 2 2 5 2 3 2" xfId="44821"/>
    <cellStyle name="Normálna 5 5 2 2 2 5 2 4" xfId="44819"/>
    <cellStyle name="Normálna 5 5 2 2 2 5 3" xfId="21066"/>
    <cellStyle name="Normálna 5 5 2 2 2 5 3 2" xfId="44822"/>
    <cellStyle name="Normálna 5 5 2 2 2 5 4" xfId="21067"/>
    <cellStyle name="Normálna 5 5 2 2 2 5 4 2" xfId="44823"/>
    <cellStyle name="Normálna 5 5 2 2 2 5 5" xfId="44818"/>
    <cellStyle name="Normálna 5 5 2 2 2 6" xfId="21068"/>
    <cellStyle name="Normálna 5 5 2 2 2 6 2" xfId="21069"/>
    <cellStyle name="Normálna 5 5 2 2 2 6 2 2" xfId="44825"/>
    <cellStyle name="Normálna 5 5 2 2 2 6 3" xfId="21070"/>
    <cellStyle name="Normálna 5 5 2 2 2 6 3 2" xfId="44826"/>
    <cellStyle name="Normálna 5 5 2 2 2 6 4" xfId="44824"/>
    <cellStyle name="Normálna 5 5 2 2 2 7" xfId="21071"/>
    <cellStyle name="Normálna 5 5 2 2 2 7 2" xfId="44827"/>
    <cellStyle name="Normálna 5 5 2 2 2 8" xfId="21072"/>
    <cellStyle name="Normálna 5 5 2 2 2 8 2" xfId="44828"/>
    <cellStyle name="Normálna 5 5 2 2 2 9" xfId="44769"/>
    <cellStyle name="Normálna 5 5 2 2 3" xfId="21073"/>
    <cellStyle name="Normálna 5 5 2 2 3 2" xfId="21074"/>
    <cellStyle name="Normálna 5 5 2 2 3 2 2" xfId="21075"/>
    <cellStyle name="Normálna 5 5 2 2 3 2 2 2" xfId="21076"/>
    <cellStyle name="Normálna 5 5 2 2 3 2 2 2 2" xfId="21077"/>
    <cellStyle name="Normálna 5 5 2 2 3 2 2 2 2 2" xfId="44833"/>
    <cellStyle name="Normálna 5 5 2 2 3 2 2 2 3" xfId="21078"/>
    <cellStyle name="Normálna 5 5 2 2 3 2 2 2 3 2" xfId="44834"/>
    <cellStyle name="Normálna 5 5 2 2 3 2 2 2 4" xfId="44832"/>
    <cellStyle name="Normálna 5 5 2 2 3 2 2 3" xfId="21079"/>
    <cellStyle name="Normálna 5 5 2 2 3 2 2 3 2" xfId="44835"/>
    <cellStyle name="Normálna 5 5 2 2 3 2 2 4" xfId="21080"/>
    <cellStyle name="Normálna 5 5 2 2 3 2 2 4 2" xfId="44836"/>
    <cellStyle name="Normálna 5 5 2 2 3 2 2 5" xfId="44831"/>
    <cellStyle name="Normálna 5 5 2 2 3 2 3" xfId="21081"/>
    <cellStyle name="Normálna 5 5 2 2 3 2 3 2" xfId="21082"/>
    <cellStyle name="Normálna 5 5 2 2 3 2 3 2 2" xfId="44838"/>
    <cellStyle name="Normálna 5 5 2 2 3 2 3 3" xfId="21083"/>
    <cellStyle name="Normálna 5 5 2 2 3 2 3 3 2" xfId="44839"/>
    <cellStyle name="Normálna 5 5 2 2 3 2 3 4" xfId="44837"/>
    <cellStyle name="Normálna 5 5 2 2 3 2 4" xfId="21084"/>
    <cellStyle name="Normálna 5 5 2 2 3 2 4 2" xfId="44840"/>
    <cellStyle name="Normálna 5 5 2 2 3 2 5" xfId="21085"/>
    <cellStyle name="Normálna 5 5 2 2 3 2 5 2" xfId="44841"/>
    <cellStyle name="Normálna 5 5 2 2 3 2 6" xfId="44830"/>
    <cellStyle name="Normálna 5 5 2 2 3 3" xfId="21086"/>
    <cellStyle name="Normálna 5 5 2 2 3 3 2" xfId="21087"/>
    <cellStyle name="Normálna 5 5 2 2 3 3 2 2" xfId="21088"/>
    <cellStyle name="Normálna 5 5 2 2 3 3 2 2 2" xfId="44844"/>
    <cellStyle name="Normálna 5 5 2 2 3 3 2 3" xfId="21089"/>
    <cellStyle name="Normálna 5 5 2 2 3 3 2 3 2" xfId="44845"/>
    <cellStyle name="Normálna 5 5 2 2 3 3 2 4" xfId="44843"/>
    <cellStyle name="Normálna 5 5 2 2 3 3 3" xfId="21090"/>
    <cellStyle name="Normálna 5 5 2 2 3 3 3 2" xfId="44846"/>
    <cellStyle name="Normálna 5 5 2 2 3 3 4" xfId="21091"/>
    <cellStyle name="Normálna 5 5 2 2 3 3 4 2" xfId="44847"/>
    <cellStyle name="Normálna 5 5 2 2 3 3 5" xfId="44842"/>
    <cellStyle name="Normálna 5 5 2 2 3 4" xfId="21092"/>
    <cellStyle name="Normálna 5 5 2 2 3 4 2" xfId="21093"/>
    <cellStyle name="Normálna 5 5 2 2 3 4 2 2" xfId="21094"/>
    <cellStyle name="Normálna 5 5 2 2 3 4 2 2 2" xfId="44850"/>
    <cellStyle name="Normálna 5 5 2 2 3 4 2 3" xfId="21095"/>
    <cellStyle name="Normálna 5 5 2 2 3 4 2 3 2" xfId="44851"/>
    <cellStyle name="Normálna 5 5 2 2 3 4 2 4" xfId="44849"/>
    <cellStyle name="Normálna 5 5 2 2 3 4 3" xfId="21096"/>
    <cellStyle name="Normálna 5 5 2 2 3 4 3 2" xfId="44852"/>
    <cellStyle name="Normálna 5 5 2 2 3 4 4" xfId="21097"/>
    <cellStyle name="Normálna 5 5 2 2 3 4 4 2" xfId="44853"/>
    <cellStyle name="Normálna 5 5 2 2 3 4 5" xfId="44848"/>
    <cellStyle name="Normálna 5 5 2 2 3 5" xfId="21098"/>
    <cellStyle name="Normálna 5 5 2 2 3 5 2" xfId="21099"/>
    <cellStyle name="Normálna 5 5 2 2 3 5 2 2" xfId="44855"/>
    <cellStyle name="Normálna 5 5 2 2 3 5 3" xfId="21100"/>
    <cellStyle name="Normálna 5 5 2 2 3 5 3 2" xfId="44856"/>
    <cellStyle name="Normálna 5 5 2 2 3 5 4" xfId="44854"/>
    <cellStyle name="Normálna 5 5 2 2 3 6" xfId="21101"/>
    <cellStyle name="Normálna 5 5 2 2 3 6 2" xfId="44857"/>
    <cellStyle name="Normálna 5 5 2 2 3 7" xfId="21102"/>
    <cellStyle name="Normálna 5 5 2 2 3 7 2" xfId="44858"/>
    <cellStyle name="Normálna 5 5 2 2 3 8" xfId="44829"/>
    <cellStyle name="Normálna 5 5 2 2 4" xfId="21103"/>
    <cellStyle name="Normálna 5 5 2 2 4 2" xfId="21104"/>
    <cellStyle name="Normálna 5 5 2 2 4 2 2" xfId="21105"/>
    <cellStyle name="Normálna 5 5 2 2 4 2 2 2" xfId="21106"/>
    <cellStyle name="Normálna 5 5 2 2 4 2 2 2 2" xfId="44862"/>
    <cellStyle name="Normálna 5 5 2 2 4 2 2 3" xfId="21107"/>
    <cellStyle name="Normálna 5 5 2 2 4 2 2 3 2" xfId="44863"/>
    <cellStyle name="Normálna 5 5 2 2 4 2 2 4" xfId="44861"/>
    <cellStyle name="Normálna 5 5 2 2 4 2 3" xfId="21108"/>
    <cellStyle name="Normálna 5 5 2 2 4 2 3 2" xfId="44864"/>
    <cellStyle name="Normálna 5 5 2 2 4 2 4" xfId="21109"/>
    <cellStyle name="Normálna 5 5 2 2 4 2 4 2" xfId="44865"/>
    <cellStyle name="Normálna 5 5 2 2 4 2 5" xfId="44860"/>
    <cellStyle name="Normálna 5 5 2 2 4 3" xfId="21110"/>
    <cellStyle name="Normálna 5 5 2 2 4 3 2" xfId="21111"/>
    <cellStyle name="Normálna 5 5 2 2 4 3 2 2" xfId="44867"/>
    <cellStyle name="Normálna 5 5 2 2 4 3 3" xfId="21112"/>
    <cellStyle name="Normálna 5 5 2 2 4 3 3 2" xfId="44868"/>
    <cellStyle name="Normálna 5 5 2 2 4 3 4" xfId="44866"/>
    <cellStyle name="Normálna 5 5 2 2 4 4" xfId="21113"/>
    <cellStyle name="Normálna 5 5 2 2 4 4 2" xfId="44869"/>
    <cellStyle name="Normálna 5 5 2 2 4 5" xfId="21114"/>
    <cellStyle name="Normálna 5 5 2 2 4 5 2" xfId="44870"/>
    <cellStyle name="Normálna 5 5 2 2 4 6" xfId="44859"/>
    <cellStyle name="Normálna 5 5 2 2 5" xfId="21115"/>
    <cellStyle name="Normálna 5 5 2 2 5 2" xfId="21116"/>
    <cellStyle name="Normálna 5 5 2 2 5 2 2" xfId="21117"/>
    <cellStyle name="Normálna 5 5 2 2 5 2 2 2" xfId="44873"/>
    <cellStyle name="Normálna 5 5 2 2 5 2 3" xfId="21118"/>
    <cellStyle name="Normálna 5 5 2 2 5 2 3 2" xfId="44874"/>
    <cellStyle name="Normálna 5 5 2 2 5 2 4" xfId="44872"/>
    <cellStyle name="Normálna 5 5 2 2 5 3" xfId="21119"/>
    <cellStyle name="Normálna 5 5 2 2 5 3 2" xfId="44875"/>
    <cellStyle name="Normálna 5 5 2 2 5 4" xfId="21120"/>
    <cellStyle name="Normálna 5 5 2 2 5 4 2" xfId="44876"/>
    <cellStyle name="Normálna 5 5 2 2 5 5" xfId="44871"/>
    <cellStyle name="Normálna 5 5 2 2 6" xfId="21121"/>
    <cellStyle name="Normálna 5 5 2 2 6 2" xfId="21122"/>
    <cellStyle name="Normálna 5 5 2 2 6 2 2" xfId="21123"/>
    <cellStyle name="Normálna 5 5 2 2 6 2 2 2" xfId="44879"/>
    <cellStyle name="Normálna 5 5 2 2 6 2 3" xfId="21124"/>
    <cellStyle name="Normálna 5 5 2 2 6 2 3 2" xfId="44880"/>
    <cellStyle name="Normálna 5 5 2 2 6 2 4" xfId="44878"/>
    <cellStyle name="Normálna 5 5 2 2 6 3" xfId="21125"/>
    <cellStyle name="Normálna 5 5 2 2 6 3 2" xfId="44881"/>
    <cellStyle name="Normálna 5 5 2 2 6 4" xfId="21126"/>
    <cellStyle name="Normálna 5 5 2 2 6 4 2" xfId="44882"/>
    <cellStyle name="Normálna 5 5 2 2 6 5" xfId="44877"/>
    <cellStyle name="Normálna 5 5 2 2 7" xfId="21127"/>
    <cellStyle name="Normálna 5 5 2 2 7 2" xfId="21128"/>
    <cellStyle name="Normálna 5 5 2 2 7 2 2" xfId="44884"/>
    <cellStyle name="Normálna 5 5 2 2 7 3" xfId="21129"/>
    <cellStyle name="Normálna 5 5 2 2 7 3 2" xfId="44885"/>
    <cellStyle name="Normálna 5 5 2 2 7 4" xfId="44883"/>
    <cellStyle name="Normálna 5 5 2 2 8" xfId="21130"/>
    <cellStyle name="Normálna 5 5 2 2 8 2" xfId="44886"/>
    <cellStyle name="Normálna 5 5 2 2 9" xfId="21131"/>
    <cellStyle name="Normálna 5 5 2 2 9 2" xfId="44887"/>
    <cellStyle name="Normálna 5 5 2 3" xfId="21132"/>
    <cellStyle name="Normálna 5 5 2 3 2" xfId="21133"/>
    <cellStyle name="Normálna 5 5 2 3 2 2" xfId="21134"/>
    <cellStyle name="Normálna 5 5 2 3 2 2 2" xfId="21135"/>
    <cellStyle name="Normálna 5 5 2 3 2 2 2 2" xfId="21136"/>
    <cellStyle name="Normálna 5 5 2 3 2 2 2 2 2" xfId="21137"/>
    <cellStyle name="Normálna 5 5 2 3 2 2 2 2 2 2" xfId="44893"/>
    <cellStyle name="Normálna 5 5 2 3 2 2 2 2 3" xfId="21138"/>
    <cellStyle name="Normálna 5 5 2 3 2 2 2 2 3 2" xfId="44894"/>
    <cellStyle name="Normálna 5 5 2 3 2 2 2 2 4" xfId="44892"/>
    <cellStyle name="Normálna 5 5 2 3 2 2 2 3" xfId="21139"/>
    <cellStyle name="Normálna 5 5 2 3 2 2 2 3 2" xfId="44895"/>
    <cellStyle name="Normálna 5 5 2 3 2 2 2 4" xfId="21140"/>
    <cellStyle name="Normálna 5 5 2 3 2 2 2 4 2" xfId="44896"/>
    <cellStyle name="Normálna 5 5 2 3 2 2 2 5" xfId="44891"/>
    <cellStyle name="Normálna 5 5 2 3 2 2 3" xfId="21141"/>
    <cellStyle name="Normálna 5 5 2 3 2 2 3 2" xfId="21142"/>
    <cellStyle name="Normálna 5 5 2 3 2 2 3 2 2" xfId="44898"/>
    <cellStyle name="Normálna 5 5 2 3 2 2 3 3" xfId="21143"/>
    <cellStyle name="Normálna 5 5 2 3 2 2 3 3 2" xfId="44899"/>
    <cellStyle name="Normálna 5 5 2 3 2 2 3 4" xfId="44897"/>
    <cellStyle name="Normálna 5 5 2 3 2 2 4" xfId="21144"/>
    <cellStyle name="Normálna 5 5 2 3 2 2 4 2" xfId="44900"/>
    <cellStyle name="Normálna 5 5 2 3 2 2 5" xfId="21145"/>
    <cellStyle name="Normálna 5 5 2 3 2 2 5 2" xfId="44901"/>
    <cellStyle name="Normálna 5 5 2 3 2 2 6" xfId="44890"/>
    <cellStyle name="Normálna 5 5 2 3 2 3" xfId="21146"/>
    <cellStyle name="Normálna 5 5 2 3 2 3 2" xfId="21147"/>
    <cellStyle name="Normálna 5 5 2 3 2 3 2 2" xfId="21148"/>
    <cellStyle name="Normálna 5 5 2 3 2 3 2 2 2" xfId="44904"/>
    <cellStyle name="Normálna 5 5 2 3 2 3 2 3" xfId="21149"/>
    <cellStyle name="Normálna 5 5 2 3 2 3 2 3 2" xfId="44905"/>
    <cellStyle name="Normálna 5 5 2 3 2 3 2 4" xfId="44903"/>
    <cellStyle name="Normálna 5 5 2 3 2 3 3" xfId="21150"/>
    <cellStyle name="Normálna 5 5 2 3 2 3 3 2" xfId="44906"/>
    <cellStyle name="Normálna 5 5 2 3 2 3 4" xfId="21151"/>
    <cellStyle name="Normálna 5 5 2 3 2 3 4 2" xfId="44907"/>
    <cellStyle name="Normálna 5 5 2 3 2 3 5" xfId="44902"/>
    <cellStyle name="Normálna 5 5 2 3 2 4" xfId="21152"/>
    <cellStyle name="Normálna 5 5 2 3 2 4 2" xfId="21153"/>
    <cellStyle name="Normálna 5 5 2 3 2 4 2 2" xfId="21154"/>
    <cellStyle name="Normálna 5 5 2 3 2 4 2 2 2" xfId="44910"/>
    <cellStyle name="Normálna 5 5 2 3 2 4 2 3" xfId="21155"/>
    <cellStyle name="Normálna 5 5 2 3 2 4 2 3 2" xfId="44911"/>
    <cellStyle name="Normálna 5 5 2 3 2 4 2 4" xfId="44909"/>
    <cellStyle name="Normálna 5 5 2 3 2 4 3" xfId="21156"/>
    <cellStyle name="Normálna 5 5 2 3 2 4 3 2" xfId="44912"/>
    <cellStyle name="Normálna 5 5 2 3 2 4 4" xfId="21157"/>
    <cellStyle name="Normálna 5 5 2 3 2 4 4 2" xfId="44913"/>
    <cellStyle name="Normálna 5 5 2 3 2 4 5" xfId="44908"/>
    <cellStyle name="Normálna 5 5 2 3 2 5" xfId="21158"/>
    <cellStyle name="Normálna 5 5 2 3 2 5 2" xfId="21159"/>
    <cellStyle name="Normálna 5 5 2 3 2 5 2 2" xfId="44915"/>
    <cellStyle name="Normálna 5 5 2 3 2 5 3" xfId="21160"/>
    <cellStyle name="Normálna 5 5 2 3 2 5 3 2" xfId="44916"/>
    <cellStyle name="Normálna 5 5 2 3 2 5 4" xfId="44914"/>
    <cellStyle name="Normálna 5 5 2 3 2 6" xfId="21161"/>
    <cellStyle name="Normálna 5 5 2 3 2 6 2" xfId="44917"/>
    <cellStyle name="Normálna 5 5 2 3 2 7" xfId="21162"/>
    <cellStyle name="Normálna 5 5 2 3 2 7 2" xfId="44918"/>
    <cellStyle name="Normálna 5 5 2 3 2 8" xfId="44889"/>
    <cellStyle name="Normálna 5 5 2 3 3" xfId="21163"/>
    <cellStyle name="Normálna 5 5 2 3 3 2" xfId="21164"/>
    <cellStyle name="Normálna 5 5 2 3 3 2 2" xfId="21165"/>
    <cellStyle name="Normálna 5 5 2 3 3 2 2 2" xfId="21166"/>
    <cellStyle name="Normálna 5 5 2 3 3 2 2 2 2" xfId="44922"/>
    <cellStyle name="Normálna 5 5 2 3 3 2 2 3" xfId="21167"/>
    <cellStyle name="Normálna 5 5 2 3 3 2 2 3 2" xfId="44923"/>
    <cellStyle name="Normálna 5 5 2 3 3 2 2 4" xfId="44921"/>
    <cellStyle name="Normálna 5 5 2 3 3 2 3" xfId="21168"/>
    <cellStyle name="Normálna 5 5 2 3 3 2 3 2" xfId="44924"/>
    <cellStyle name="Normálna 5 5 2 3 3 2 4" xfId="21169"/>
    <cellStyle name="Normálna 5 5 2 3 3 2 4 2" xfId="44925"/>
    <cellStyle name="Normálna 5 5 2 3 3 2 5" xfId="44920"/>
    <cellStyle name="Normálna 5 5 2 3 3 3" xfId="21170"/>
    <cellStyle name="Normálna 5 5 2 3 3 3 2" xfId="21171"/>
    <cellStyle name="Normálna 5 5 2 3 3 3 2 2" xfId="44927"/>
    <cellStyle name="Normálna 5 5 2 3 3 3 3" xfId="21172"/>
    <cellStyle name="Normálna 5 5 2 3 3 3 3 2" xfId="44928"/>
    <cellStyle name="Normálna 5 5 2 3 3 3 4" xfId="44926"/>
    <cellStyle name="Normálna 5 5 2 3 3 4" xfId="21173"/>
    <cellStyle name="Normálna 5 5 2 3 3 4 2" xfId="44929"/>
    <cellStyle name="Normálna 5 5 2 3 3 5" xfId="21174"/>
    <cellStyle name="Normálna 5 5 2 3 3 5 2" xfId="44930"/>
    <cellStyle name="Normálna 5 5 2 3 3 6" xfId="44919"/>
    <cellStyle name="Normálna 5 5 2 3 4" xfId="21175"/>
    <cellStyle name="Normálna 5 5 2 3 4 2" xfId="21176"/>
    <cellStyle name="Normálna 5 5 2 3 4 2 2" xfId="21177"/>
    <cellStyle name="Normálna 5 5 2 3 4 2 2 2" xfId="44933"/>
    <cellStyle name="Normálna 5 5 2 3 4 2 3" xfId="21178"/>
    <cellStyle name="Normálna 5 5 2 3 4 2 3 2" xfId="44934"/>
    <cellStyle name="Normálna 5 5 2 3 4 2 4" xfId="44932"/>
    <cellStyle name="Normálna 5 5 2 3 4 3" xfId="21179"/>
    <cellStyle name="Normálna 5 5 2 3 4 3 2" xfId="44935"/>
    <cellStyle name="Normálna 5 5 2 3 4 4" xfId="21180"/>
    <cellStyle name="Normálna 5 5 2 3 4 4 2" xfId="44936"/>
    <cellStyle name="Normálna 5 5 2 3 4 5" xfId="44931"/>
    <cellStyle name="Normálna 5 5 2 3 5" xfId="21181"/>
    <cellStyle name="Normálna 5 5 2 3 5 2" xfId="21182"/>
    <cellStyle name="Normálna 5 5 2 3 5 2 2" xfId="21183"/>
    <cellStyle name="Normálna 5 5 2 3 5 2 2 2" xfId="44939"/>
    <cellStyle name="Normálna 5 5 2 3 5 2 3" xfId="21184"/>
    <cellStyle name="Normálna 5 5 2 3 5 2 3 2" xfId="44940"/>
    <cellStyle name="Normálna 5 5 2 3 5 2 4" xfId="44938"/>
    <cellStyle name="Normálna 5 5 2 3 5 3" xfId="21185"/>
    <cellStyle name="Normálna 5 5 2 3 5 3 2" xfId="44941"/>
    <cellStyle name="Normálna 5 5 2 3 5 4" xfId="21186"/>
    <cellStyle name="Normálna 5 5 2 3 5 4 2" xfId="44942"/>
    <cellStyle name="Normálna 5 5 2 3 5 5" xfId="44937"/>
    <cellStyle name="Normálna 5 5 2 3 6" xfId="21187"/>
    <cellStyle name="Normálna 5 5 2 3 6 2" xfId="21188"/>
    <cellStyle name="Normálna 5 5 2 3 6 2 2" xfId="44944"/>
    <cellStyle name="Normálna 5 5 2 3 6 3" xfId="21189"/>
    <cellStyle name="Normálna 5 5 2 3 6 3 2" xfId="44945"/>
    <cellStyle name="Normálna 5 5 2 3 6 4" xfId="44943"/>
    <cellStyle name="Normálna 5 5 2 3 7" xfId="21190"/>
    <cellStyle name="Normálna 5 5 2 3 7 2" xfId="44946"/>
    <cellStyle name="Normálna 5 5 2 3 8" xfId="21191"/>
    <cellStyle name="Normálna 5 5 2 3 8 2" xfId="44947"/>
    <cellStyle name="Normálna 5 5 2 3 9" xfId="44888"/>
    <cellStyle name="Normálna 5 5 2 4" xfId="21192"/>
    <cellStyle name="Normálna 5 5 2 4 2" xfId="21193"/>
    <cellStyle name="Normálna 5 5 2 4 2 2" xfId="21194"/>
    <cellStyle name="Normálna 5 5 2 4 2 2 2" xfId="21195"/>
    <cellStyle name="Normálna 5 5 2 4 2 2 2 2" xfId="21196"/>
    <cellStyle name="Normálna 5 5 2 4 2 2 2 2 2" xfId="44952"/>
    <cellStyle name="Normálna 5 5 2 4 2 2 2 3" xfId="21197"/>
    <cellStyle name="Normálna 5 5 2 4 2 2 2 3 2" xfId="44953"/>
    <cellStyle name="Normálna 5 5 2 4 2 2 2 4" xfId="44951"/>
    <cellStyle name="Normálna 5 5 2 4 2 2 3" xfId="21198"/>
    <cellStyle name="Normálna 5 5 2 4 2 2 3 2" xfId="44954"/>
    <cellStyle name="Normálna 5 5 2 4 2 2 4" xfId="21199"/>
    <cellStyle name="Normálna 5 5 2 4 2 2 4 2" xfId="44955"/>
    <cellStyle name="Normálna 5 5 2 4 2 2 5" xfId="44950"/>
    <cellStyle name="Normálna 5 5 2 4 2 3" xfId="21200"/>
    <cellStyle name="Normálna 5 5 2 4 2 3 2" xfId="21201"/>
    <cellStyle name="Normálna 5 5 2 4 2 3 2 2" xfId="44957"/>
    <cellStyle name="Normálna 5 5 2 4 2 3 3" xfId="21202"/>
    <cellStyle name="Normálna 5 5 2 4 2 3 3 2" xfId="44958"/>
    <cellStyle name="Normálna 5 5 2 4 2 3 4" xfId="44956"/>
    <cellStyle name="Normálna 5 5 2 4 2 4" xfId="21203"/>
    <cellStyle name="Normálna 5 5 2 4 2 4 2" xfId="44959"/>
    <cellStyle name="Normálna 5 5 2 4 2 5" xfId="21204"/>
    <cellStyle name="Normálna 5 5 2 4 2 5 2" xfId="44960"/>
    <cellStyle name="Normálna 5 5 2 4 2 6" xfId="44949"/>
    <cellStyle name="Normálna 5 5 2 4 3" xfId="21205"/>
    <cellStyle name="Normálna 5 5 2 4 3 2" xfId="21206"/>
    <cellStyle name="Normálna 5 5 2 4 3 2 2" xfId="21207"/>
    <cellStyle name="Normálna 5 5 2 4 3 2 2 2" xfId="44963"/>
    <cellStyle name="Normálna 5 5 2 4 3 2 3" xfId="21208"/>
    <cellStyle name="Normálna 5 5 2 4 3 2 3 2" xfId="44964"/>
    <cellStyle name="Normálna 5 5 2 4 3 2 4" xfId="44962"/>
    <cellStyle name="Normálna 5 5 2 4 3 3" xfId="21209"/>
    <cellStyle name="Normálna 5 5 2 4 3 3 2" xfId="44965"/>
    <cellStyle name="Normálna 5 5 2 4 3 4" xfId="21210"/>
    <cellStyle name="Normálna 5 5 2 4 3 4 2" xfId="44966"/>
    <cellStyle name="Normálna 5 5 2 4 3 5" xfId="44961"/>
    <cellStyle name="Normálna 5 5 2 4 4" xfId="21211"/>
    <cellStyle name="Normálna 5 5 2 4 4 2" xfId="21212"/>
    <cellStyle name="Normálna 5 5 2 4 4 2 2" xfId="21213"/>
    <cellStyle name="Normálna 5 5 2 4 4 2 2 2" xfId="44969"/>
    <cellStyle name="Normálna 5 5 2 4 4 2 3" xfId="21214"/>
    <cellStyle name="Normálna 5 5 2 4 4 2 3 2" xfId="44970"/>
    <cellStyle name="Normálna 5 5 2 4 4 2 4" xfId="44968"/>
    <cellStyle name="Normálna 5 5 2 4 4 3" xfId="21215"/>
    <cellStyle name="Normálna 5 5 2 4 4 3 2" xfId="44971"/>
    <cellStyle name="Normálna 5 5 2 4 4 4" xfId="21216"/>
    <cellStyle name="Normálna 5 5 2 4 4 4 2" xfId="44972"/>
    <cellStyle name="Normálna 5 5 2 4 4 5" xfId="44967"/>
    <cellStyle name="Normálna 5 5 2 4 5" xfId="21217"/>
    <cellStyle name="Normálna 5 5 2 4 5 2" xfId="21218"/>
    <cellStyle name="Normálna 5 5 2 4 5 2 2" xfId="44974"/>
    <cellStyle name="Normálna 5 5 2 4 5 3" xfId="21219"/>
    <cellStyle name="Normálna 5 5 2 4 5 3 2" xfId="44975"/>
    <cellStyle name="Normálna 5 5 2 4 5 4" xfId="44973"/>
    <cellStyle name="Normálna 5 5 2 4 6" xfId="21220"/>
    <cellStyle name="Normálna 5 5 2 4 6 2" xfId="44976"/>
    <cellStyle name="Normálna 5 5 2 4 7" xfId="21221"/>
    <cellStyle name="Normálna 5 5 2 4 7 2" xfId="44977"/>
    <cellStyle name="Normálna 5 5 2 4 8" xfId="44948"/>
    <cellStyle name="Normálna 5 5 2 5" xfId="21222"/>
    <cellStyle name="Normálna 5 5 2 5 2" xfId="21223"/>
    <cellStyle name="Normálna 5 5 2 5 2 2" xfId="21224"/>
    <cellStyle name="Normálna 5 5 2 5 2 2 2" xfId="21225"/>
    <cellStyle name="Normálna 5 5 2 5 2 2 2 2" xfId="44981"/>
    <cellStyle name="Normálna 5 5 2 5 2 2 3" xfId="21226"/>
    <cellStyle name="Normálna 5 5 2 5 2 2 3 2" xfId="44982"/>
    <cellStyle name="Normálna 5 5 2 5 2 2 4" xfId="44980"/>
    <cellStyle name="Normálna 5 5 2 5 2 3" xfId="21227"/>
    <cellStyle name="Normálna 5 5 2 5 2 3 2" xfId="44983"/>
    <cellStyle name="Normálna 5 5 2 5 2 4" xfId="21228"/>
    <cellStyle name="Normálna 5 5 2 5 2 4 2" xfId="44984"/>
    <cellStyle name="Normálna 5 5 2 5 2 5" xfId="44979"/>
    <cellStyle name="Normálna 5 5 2 5 3" xfId="21229"/>
    <cellStyle name="Normálna 5 5 2 5 3 2" xfId="21230"/>
    <cellStyle name="Normálna 5 5 2 5 3 2 2" xfId="44986"/>
    <cellStyle name="Normálna 5 5 2 5 3 3" xfId="21231"/>
    <cellStyle name="Normálna 5 5 2 5 3 3 2" xfId="44987"/>
    <cellStyle name="Normálna 5 5 2 5 3 4" xfId="44985"/>
    <cellStyle name="Normálna 5 5 2 5 4" xfId="21232"/>
    <cellStyle name="Normálna 5 5 2 5 4 2" xfId="44988"/>
    <cellStyle name="Normálna 5 5 2 5 5" xfId="21233"/>
    <cellStyle name="Normálna 5 5 2 5 5 2" xfId="44989"/>
    <cellStyle name="Normálna 5 5 2 5 6" xfId="44978"/>
    <cellStyle name="Normálna 5 5 2 6" xfId="21234"/>
    <cellStyle name="Normálna 5 5 2 6 2" xfId="21235"/>
    <cellStyle name="Normálna 5 5 2 6 2 2" xfId="21236"/>
    <cellStyle name="Normálna 5 5 2 6 2 2 2" xfId="44992"/>
    <cellStyle name="Normálna 5 5 2 6 2 3" xfId="21237"/>
    <cellStyle name="Normálna 5 5 2 6 2 3 2" xfId="44993"/>
    <cellStyle name="Normálna 5 5 2 6 2 4" xfId="44991"/>
    <cellStyle name="Normálna 5 5 2 6 3" xfId="21238"/>
    <cellStyle name="Normálna 5 5 2 6 3 2" xfId="44994"/>
    <cellStyle name="Normálna 5 5 2 6 4" xfId="21239"/>
    <cellStyle name="Normálna 5 5 2 6 4 2" xfId="44995"/>
    <cellStyle name="Normálna 5 5 2 6 5" xfId="44990"/>
    <cellStyle name="Normálna 5 5 2 7" xfId="21240"/>
    <cellStyle name="Normálna 5 5 2 7 2" xfId="21241"/>
    <cellStyle name="Normálna 5 5 2 7 2 2" xfId="21242"/>
    <cellStyle name="Normálna 5 5 2 7 2 2 2" xfId="44998"/>
    <cellStyle name="Normálna 5 5 2 7 2 3" xfId="21243"/>
    <cellStyle name="Normálna 5 5 2 7 2 3 2" xfId="44999"/>
    <cellStyle name="Normálna 5 5 2 7 2 4" xfId="44997"/>
    <cellStyle name="Normálna 5 5 2 7 3" xfId="21244"/>
    <cellStyle name="Normálna 5 5 2 7 3 2" xfId="45000"/>
    <cellStyle name="Normálna 5 5 2 7 4" xfId="21245"/>
    <cellStyle name="Normálna 5 5 2 7 4 2" xfId="45001"/>
    <cellStyle name="Normálna 5 5 2 7 5" xfId="44996"/>
    <cellStyle name="Normálna 5 5 2 8" xfId="21246"/>
    <cellStyle name="Normálna 5 5 2 8 2" xfId="21247"/>
    <cellStyle name="Normálna 5 5 2 8 2 2" xfId="45003"/>
    <cellStyle name="Normálna 5 5 2 8 3" xfId="21248"/>
    <cellStyle name="Normálna 5 5 2 8 3 2" xfId="45004"/>
    <cellStyle name="Normálna 5 5 2 8 4" xfId="45002"/>
    <cellStyle name="Normálna 5 5 2 9" xfId="21249"/>
    <cellStyle name="Normálna 5 5 2 9 2" xfId="45005"/>
    <cellStyle name="Normálna 5 5 3" xfId="21250"/>
    <cellStyle name="Normálna 5 5 3 10" xfId="45006"/>
    <cellStyle name="Normálna 5 5 3 2" xfId="21251"/>
    <cellStyle name="Normálna 5 5 3 2 2" xfId="21252"/>
    <cellStyle name="Normálna 5 5 3 2 2 2" xfId="21253"/>
    <cellStyle name="Normálna 5 5 3 2 2 2 2" xfId="21254"/>
    <cellStyle name="Normálna 5 5 3 2 2 2 2 2" xfId="21255"/>
    <cellStyle name="Normálna 5 5 3 2 2 2 2 2 2" xfId="21256"/>
    <cellStyle name="Normálna 5 5 3 2 2 2 2 2 2 2" xfId="45012"/>
    <cellStyle name="Normálna 5 5 3 2 2 2 2 2 3" xfId="21257"/>
    <cellStyle name="Normálna 5 5 3 2 2 2 2 2 3 2" xfId="45013"/>
    <cellStyle name="Normálna 5 5 3 2 2 2 2 2 4" xfId="45011"/>
    <cellStyle name="Normálna 5 5 3 2 2 2 2 3" xfId="21258"/>
    <cellStyle name="Normálna 5 5 3 2 2 2 2 3 2" xfId="45014"/>
    <cellStyle name="Normálna 5 5 3 2 2 2 2 4" xfId="21259"/>
    <cellStyle name="Normálna 5 5 3 2 2 2 2 4 2" xfId="45015"/>
    <cellStyle name="Normálna 5 5 3 2 2 2 2 5" xfId="45010"/>
    <cellStyle name="Normálna 5 5 3 2 2 2 3" xfId="21260"/>
    <cellStyle name="Normálna 5 5 3 2 2 2 3 2" xfId="21261"/>
    <cellStyle name="Normálna 5 5 3 2 2 2 3 2 2" xfId="45017"/>
    <cellStyle name="Normálna 5 5 3 2 2 2 3 3" xfId="21262"/>
    <cellStyle name="Normálna 5 5 3 2 2 2 3 3 2" xfId="45018"/>
    <cellStyle name="Normálna 5 5 3 2 2 2 3 4" xfId="45016"/>
    <cellStyle name="Normálna 5 5 3 2 2 2 4" xfId="21263"/>
    <cellStyle name="Normálna 5 5 3 2 2 2 4 2" xfId="45019"/>
    <cellStyle name="Normálna 5 5 3 2 2 2 5" xfId="21264"/>
    <cellStyle name="Normálna 5 5 3 2 2 2 5 2" xfId="45020"/>
    <cellStyle name="Normálna 5 5 3 2 2 2 6" xfId="45009"/>
    <cellStyle name="Normálna 5 5 3 2 2 3" xfId="21265"/>
    <cellStyle name="Normálna 5 5 3 2 2 3 2" xfId="21266"/>
    <cellStyle name="Normálna 5 5 3 2 2 3 2 2" xfId="21267"/>
    <cellStyle name="Normálna 5 5 3 2 2 3 2 2 2" xfId="45023"/>
    <cellStyle name="Normálna 5 5 3 2 2 3 2 3" xfId="21268"/>
    <cellStyle name="Normálna 5 5 3 2 2 3 2 3 2" xfId="45024"/>
    <cellStyle name="Normálna 5 5 3 2 2 3 2 4" xfId="45022"/>
    <cellStyle name="Normálna 5 5 3 2 2 3 3" xfId="21269"/>
    <cellStyle name="Normálna 5 5 3 2 2 3 3 2" xfId="45025"/>
    <cellStyle name="Normálna 5 5 3 2 2 3 4" xfId="21270"/>
    <cellStyle name="Normálna 5 5 3 2 2 3 4 2" xfId="45026"/>
    <cellStyle name="Normálna 5 5 3 2 2 3 5" xfId="45021"/>
    <cellStyle name="Normálna 5 5 3 2 2 4" xfId="21271"/>
    <cellStyle name="Normálna 5 5 3 2 2 4 2" xfId="21272"/>
    <cellStyle name="Normálna 5 5 3 2 2 4 2 2" xfId="21273"/>
    <cellStyle name="Normálna 5 5 3 2 2 4 2 2 2" xfId="45029"/>
    <cellStyle name="Normálna 5 5 3 2 2 4 2 3" xfId="21274"/>
    <cellStyle name="Normálna 5 5 3 2 2 4 2 3 2" xfId="45030"/>
    <cellStyle name="Normálna 5 5 3 2 2 4 2 4" xfId="45028"/>
    <cellStyle name="Normálna 5 5 3 2 2 4 3" xfId="21275"/>
    <cellStyle name="Normálna 5 5 3 2 2 4 3 2" xfId="45031"/>
    <cellStyle name="Normálna 5 5 3 2 2 4 4" xfId="21276"/>
    <cellStyle name="Normálna 5 5 3 2 2 4 4 2" xfId="45032"/>
    <cellStyle name="Normálna 5 5 3 2 2 4 5" xfId="45027"/>
    <cellStyle name="Normálna 5 5 3 2 2 5" xfId="21277"/>
    <cellStyle name="Normálna 5 5 3 2 2 5 2" xfId="21278"/>
    <cellStyle name="Normálna 5 5 3 2 2 5 2 2" xfId="45034"/>
    <cellStyle name="Normálna 5 5 3 2 2 5 3" xfId="21279"/>
    <cellStyle name="Normálna 5 5 3 2 2 5 3 2" xfId="45035"/>
    <cellStyle name="Normálna 5 5 3 2 2 5 4" xfId="45033"/>
    <cellStyle name="Normálna 5 5 3 2 2 6" xfId="21280"/>
    <cellStyle name="Normálna 5 5 3 2 2 6 2" xfId="45036"/>
    <cellStyle name="Normálna 5 5 3 2 2 7" xfId="21281"/>
    <cellStyle name="Normálna 5 5 3 2 2 7 2" xfId="45037"/>
    <cellStyle name="Normálna 5 5 3 2 2 8" xfId="45008"/>
    <cellStyle name="Normálna 5 5 3 2 3" xfId="21282"/>
    <cellStyle name="Normálna 5 5 3 2 3 2" xfId="21283"/>
    <cellStyle name="Normálna 5 5 3 2 3 2 2" xfId="21284"/>
    <cellStyle name="Normálna 5 5 3 2 3 2 2 2" xfId="21285"/>
    <cellStyle name="Normálna 5 5 3 2 3 2 2 2 2" xfId="45041"/>
    <cellStyle name="Normálna 5 5 3 2 3 2 2 3" xfId="21286"/>
    <cellStyle name="Normálna 5 5 3 2 3 2 2 3 2" xfId="45042"/>
    <cellStyle name="Normálna 5 5 3 2 3 2 2 4" xfId="45040"/>
    <cellStyle name="Normálna 5 5 3 2 3 2 3" xfId="21287"/>
    <cellStyle name="Normálna 5 5 3 2 3 2 3 2" xfId="45043"/>
    <cellStyle name="Normálna 5 5 3 2 3 2 4" xfId="21288"/>
    <cellStyle name="Normálna 5 5 3 2 3 2 4 2" xfId="45044"/>
    <cellStyle name="Normálna 5 5 3 2 3 2 5" xfId="45039"/>
    <cellStyle name="Normálna 5 5 3 2 3 3" xfId="21289"/>
    <cellStyle name="Normálna 5 5 3 2 3 3 2" xfId="21290"/>
    <cellStyle name="Normálna 5 5 3 2 3 3 2 2" xfId="45046"/>
    <cellStyle name="Normálna 5 5 3 2 3 3 3" xfId="21291"/>
    <cellStyle name="Normálna 5 5 3 2 3 3 3 2" xfId="45047"/>
    <cellStyle name="Normálna 5 5 3 2 3 3 4" xfId="45045"/>
    <cellStyle name="Normálna 5 5 3 2 3 4" xfId="21292"/>
    <cellStyle name="Normálna 5 5 3 2 3 4 2" xfId="45048"/>
    <cellStyle name="Normálna 5 5 3 2 3 5" xfId="21293"/>
    <cellStyle name="Normálna 5 5 3 2 3 5 2" xfId="45049"/>
    <cellStyle name="Normálna 5 5 3 2 3 6" xfId="45038"/>
    <cellStyle name="Normálna 5 5 3 2 4" xfId="21294"/>
    <cellStyle name="Normálna 5 5 3 2 4 2" xfId="21295"/>
    <cellStyle name="Normálna 5 5 3 2 4 2 2" xfId="21296"/>
    <cellStyle name="Normálna 5 5 3 2 4 2 2 2" xfId="45052"/>
    <cellStyle name="Normálna 5 5 3 2 4 2 3" xfId="21297"/>
    <cellStyle name="Normálna 5 5 3 2 4 2 3 2" xfId="45053"/>
    <cellStyle name="Normálna 5 5 3 2 4 2 4" xfId="45051"/>
    <cellStyle name="Normálna 5 5 3 2 4 3" xfId="21298"/>
    <cellStyle name="Normálna 5 5 3 2 4 3 2" xfId="45054"/>
    <cellStyle name="Normálna 5 5 3 2 4 4" xfId="21299"/>
    <cellStyle name="Normálna 5 5 3 2 4 4 2" xfId="45055"/>
    <cellStyle name="Normálna 5 5 3 2 4 5" xfId="45050"/>
    <cellStyle name="Normálna 5 5 3 2 5" xfId="21300"/>
    <cellStyle name="Normálna 5 5 3 2 5 2" xfId="21301"/>
    <cellStyle name="Normálna 5 5 3 2 5 2 2" xfId="21302"/>
    <cellStyle name="Normálna 5 5 3 2 5 2 2 2" xfId="45058"/>
    <cellStyle name="Normálna 5 5 3 2 5 2 3" xfId="21303"/>
    <cellStyle name="Normálna 5 5 3 2 5 2 3 2" xfId="45059"/>
    <cellStyle name="Normálna 5 5 3 2 5 2 4" xfId="45057"/>
    <cellStyle name="Normálna 5 5 3 2 5 3" xfId="21304"/>
    <cellStyle name="Normálna 5 5 3 2 5 3 2" xfId="45060"/>
    <cellStyle name="Normálna 5 5 3 2 5 4" xfId="21305"/>
    <cellStyle name="Normálna 5 5 3 2 5 4 2" xfId="45061"/>
    <cellStyle name="Normálna 5 5 3 2 5 5" xfId="45056"/>
    <cellStyle name="Normálna 5 5 3 2 6" xfId="21306"/>
    <cellStyle name="Normálna 5 5 3 2 6 2" xfId="21307"/>
    <cellStyle name="Normálna 5 5 3 2 6 2 2" xfId="45063"/>
    <cellStyle name="Normálna 5 5 3 2 6 3" xfId="21308"/>
    <cellStyle name="Normálna 5 5 3 2 6 3 2" xfId="45064"/>
    <cellStyle name="Normálna 5 5 3 2 6 4" xfId="45062"/>
    <cellStyle name="Normálna 5 5 3 2 7" xfId="21309"/>
    <cellStyle name="Normálna 5 5 3 2 7 2" xfId="45065"/>
    <cellStyle name="Normálna 5 5 3 2 8" xfId="21310"/>
    <cellStyle name="Normálna 5 5 3 2 8 2" xfId="45066"/>
    <cellStyle name="Normálna 5 5 3 2 9" xfId="45007"/>
    <cellStyle name="Normálna 5 5 3 3" xfId="21311"/>
    <cellStyle name="Normálna 5 5 3 3 2" xfId="21312"/>
    <cellStyle name="Normálna 5 5 3 3 2 2" xfId="21313"/>
    <cellStyle name="Normálna 5 5 3 3 2 2 2" xfId="21314"/>
    <cellStyle name="Normálna 5 5 3 3 2 2 2 2" xfId="21315"/>
    <cellStyle name="Normálna 5 5 3 3 2 2 2 2 2" xfId="45071"/>
    <cellStyle name="Normálna 5 5 3 3 2 2 2 3" xfId="21316"/>
    <cellStyle name="Normálna 5 5 3 3 2 2 2 3 2" xfId="45072"/>
    <cellStyle name="Normálna 5 5 3 3 2 2 2 4" xfId="45070"/>
    <cellStyle name="Normálna 5 5 3 3 2 2 3" xfId="21317"/>
    <cellStyle name="Normálna 5 5 3 3 2 2 3 2" xfId="45073"/>
    <cellStyle name="Normálna 5 5 3 3 2 2 4" xfId="21318"/>
    <cellStyle name="Normálna 5 5 3 3 2 2 4 2" xfId="45074"/>
    <cellStyle name="Normálna 5 5 3 3 2 2 5" xfId="45069"/>
    <cellStyle name="Normálna 5 5 3 3 2 3" xfId="21319"/>
    <cellStyle name="Normálna 5 5 3 3 2 3 2" xfId="21320"/>
    <cellStyle name="Normálna 5 5 3 3 2 3 2 2" xfId="45076"/>
    <cellStyle name="Normálna 5 5 3 3 2 3 3" xfId="21321"/>
    <cellStyle name="Normálna 5 5 3 3 2 3 3 2" xfId="45077"/>
    <cellStyle name="Normálna 5 5 3 3 2 3 4" xfId="45075"/>
    <cellStyle name="Normálna 5 5 3 3 2 4" xfId="21322"/>
    <cellStyle name="Normálna 5 5 3 3 2 4 2" xfId="45078"/>
    <cellStyle name="Normálna 5 5 3 3 2 5" xfId="21323"/>
    <cellStyle name="Normálna 5 5 3 3 2 5 2" xfId="45079"/>
    <cellStyle name="Normálna 5 5 3 3 2 6" xfId="45068"/>
    <cellStyle name="Normálna 5 5 3 3 3" xfId="21324"/>
    <cellStyle name="Normálna 5 5 3 3 3 2" xfId="21325"/>
    <cellStyle name="Normálna 5 5 3 3 3 2 2" xfId="21326"/>
    <cellStyle name="Normálna 5 5 3 3 3 2 2 2" xfId="45082"/>
    <cellStyle name="Normálna 5 5 3 3 3 2 3" xfId="21327"/>
    <cellStyle name="Normálna 5 5 3 3 3 2 3 2" xfId="45083"/>
    <cellStyle name="Normálna 5 5 3 3 3 2 4" xfId="45081"/>
    <cellStyle name="Normálna 5 5 3 3 3 3" xfId="21328"/>
    <cellStyle name="Normálna 5 5 3 3 3 3 2" xfId="45084"/>
    <cellStyle name="Normálna 5 5 3 3 3 4" xfId="21329"/>
    <cellStyle name="Normálna 5 5 3 3 3 4 2" xfId="45085"/>
    <cellStyle name="Normálna 5 5 3 3 3 5" xfId="45080"/>
    <cellStyle name="Normálna 5 5 3 3 4" xfId="21330"/>
    <cellStyle name="Normálna 5 5 3 3 4 2" xfId="21331"/>
    <cellStyle name="Normálna 5 5 3 3 4 2 2" xfId="21332"/>
    <cellStyle name="Normálna 5 5 3 3 4 2 2 2" xfId="45088"/>
    <cellStyle name="Normálna 5 5 3 3 4 2 3" xfId="21333"/>
    <cellStyle name="Normálna 5 5 3 3 4 2 3 2" xfId="45089"/>
    <cellStyle name="Normálna 5 5 3 3 4 2 4" xfId="45087"/>
    <cellStyle name="Normálna 5 5 3 3 4 3" xfId="21334"/>
    <cellStyle name="Normálna 5 5 3 3 4 3 2" xfId="45090"/>
    <cellStyle name="Normálna 5 5 3 3 4 4" xfId="21335"/>
    <cellStyle name="Normálna 5 5 3 3 4 4 2" xfId="45091"/>
    <cellStyle name="Normálna 5 5 3 3 4 5" xfId="45086"/>
    <cellStyle name="Normálna 5 5 3 3 5" xfId="21336"/>
    <cellStyle name="Normálna 5 5 3 3 5 2" xfId="21337"/>
    <cellStyle name="Normálna 5 5 3 3 5 2 2" xfId="45093"/>
    <cellStyle name="Normálna 5 5 3 3 5 3" xfId="21338"/>
    <cellStyle name="Normálna 5 5 3 3 5 3 2" xfId="45094"/>
    <cellStyle name="Normálna 5 5 3 3 5 4" xfId="45092"/>
    <cellStyle name="Normálna 5 5 3 3 6" xfId="21339"/>
    <cellStyle name="Normálna 5 5 3 3 6 2" xfId="45095"/>
    <cellStyle name="Normálna 5 5 3 3 7" xfId="21340"/>
    <cellStyle name="Normálna 5 5 3 3 7 2" xfId="45096"/>
    <cellStyle name="Normálna 5 5 3 3 8" xfId="45067"/>
    <cellStyle name="Normálna 5 5 3 4" xfId="21341"/>
    <cellStyle name="Normálna 5 5 3 4 2" xfId="21342"/>
    <cellStyle name="Normálna 5 5 3 4 2 2" xfId="21343"/>
    <cellStyle name="Normálna 5 5 3 4 2 2 2" xfId="21344"/>
    <cellStyle name="Normálna 5 5 3 4 2 2 2 2" xfId="45100"/>
    <cellStyle name="Normálna 5 5 3 4 2 2 3" xfId="21345"/>
    <cellStyle name="Normálna 5 5 3 4 2 2 3 2" xfId="45101"/>
    <cellStyle name="Normálna 5 5 3 4 2 2 4" xfId="45099"/>
    <cellStyle name="Normálna 5 5 3 4 2 3" xfId="21346"/>
    <cellStyle name="Normálna 5 5 3 4 2 3 2" xfId="45102"/>
    <cellStyle name="Normálna 5 5 3 4 2 4" xfId="21347"/>
    <cellStyle name="Normálna 5 5 3 4 2 4 2" xfId="45103"/>
    <cellStyle name="Normálna 5 5 3 4 2 5" xfId="45098"/>
    <cellStyle name="Normálna 5 5 3 4 3" xfId="21348"/>
    <cellStyle name="Normálna 5 5 3 4 3 2" xfId="21349"/>
    <cellStyle name="Normálna 5 5 3 4 3 2 2" xfId="45105"/>
    <cellStyle name="Normálna 5 5 3 4 3 3" xfId="21350"/>
    <cellStyle name="Normálna 5 5 3 4 3 3 2" xfId="45106"/>
    <cellStyle name="Normálna 5 5 3 4 3 4" xfId="45104"/>
    <cellStyle name="Normálna 5 5 3 4 4" xfId="21351"/>
    <cellStyle name="Normálna 5 5 3 4 4 2" xfId="45107"/>
    <cellStyle name="Normálna 5 5 3 4 5" xfId="21352"/>
    <cellStyle name="Normálna 5 5 3 4 5 2" xfId="45108"/>
    <cellStyle name="Normálna 5 5 3 4 6" xfId="45097"/>
    <cellStyle name="Normálna 5 5 3 5" xfId="21353"/>
    <cellStyle name="Normálna 5 5 3 5 2" xfId="21354"/>
    <cellStyle name="Normálna 5 5 3 5 2 2" xfId="21355"/>
    <cellStyle name="Normálna 5 5 3 5 2 2 2" xfId="45111"/>
    <cellStyle name="Normálna 5 5 3 5 2 3" xfId="21356"/>
    <cellStyle name="Normálna 5 5 3 5 2 3 2" xfId="45112"/>
    <cellStyle name="Normálna 5 5 3 5 2 4" xfId="45110"/>
    <cellStyle name="Normálna 5 5 3 5 3" xfId="21357"/>
    <cellStyle name="Normálna 5 5 3 5 3 2" xfId="45113"/>
    <cellStyle name="Normálna 5 5 3 5 4" xfId="21358"/>
    <cellStyle name="Normálna 5 5 3 5 4 2" xfId="45114"/>
    <cellStyle name="Normálna 5 5 3 5 5" xfId="45109"/>
    <cellStyle name="Normálna 5 5 3 6" xfId="21359"/>
    <cellStyle name="Normálna 5 5 3 6 2" xfId="21360"/>
    <cellStyle name="Normálna 5 5 3 6 2 2" xfId="21361"/>
    <cellStyle name="Normálna 5 5 3 6 2 2 2" xfId="45117"/>
    <cellStyle name="Normálna 5 5 3 6 2 3" xfId="21362"/>
    <cellStyle name="Normálna 5 5 3 6 2 3 2" xfId="45118"/>
    <cellStyle name="Normálna 5 5 3 6 2 4" xfId="45116"/>
    <cellStyle name="Normálna 5 5 3 6 3" xfId="21363"/>
    <cellStyle name="Normálna 5 5 3 6 3 2" xfId="45119"/>
    <cellStyle name="Normálna 5 5 3 6 4" xfId="21364"/>
    <cellStyle name="Normálna 5 5 3 6 4 2" xfId="45120"/>
    <cellStyle name="Normálna 5 5 3 6 5" xfId="45115"/>
    <cellStyle name="Normálna 5 5 3 7" xfId="21365"/>
    <cellStyle name="Normálna 5 5 3 7 2" xfId="21366"/>
    <cellStyle name="Normálna 5 5 3 7 2 2" xfId="45122"/>
    <cellStyle name="Normálna 5 5 3 7 3" xfId="21367"/>
    <cellStyle name="Normálna 5 5 3 7 3 2" xfId="45123"/>
    <cellStyle name="Normálna 5 5 3 7 4" xfId="45121"/>
    <cellStyle name="Normálna 5 5 3 8" xfId="21368"/>
    <cellStyle name="Normálna 5 5 3 8 2" xfId="45124"/>
    <cellStyle name="Normálna 5 5 3 9" xfId="21369"/>
    <cellStyle name="Normálna 5 5 3 9 2" xfId="45125"/>
    <cellStyle name="Normálna 5 5 4" xfId="21370"/>
    <cellStyle name="Normálna 5 5 4 2" xfId="21371"/>
    <cellStyle name="Normálna 5 5 4 2 2" xfId="21372"/>
    <cellStyle name="Normálna 5 5 4 2 2 2" xfId="21373"/>
    <cellStyle name="Normálna 5 5 4 2 2 2 2" xfId="21374"/>
    <cellStyle name="Normálna 5 5 4 2 2 2 2 2" xfId="21375"/>
    <cellStyle name="Normálna 5 5 4 2 2 2 2 2 2" xfId="45131"/>
    <cellStyle name="Normálna 5 5 4 2 2 2 2 3" xfId="21376"/>
    <cellStyle name="Normálna 5 5 4 2 2 2 2 3 2" xfId="45132"/>
    <cellStyle name="Normálna 5 5 4 2 2 2 2 4" xfId="45130"/>
    <cellStyle name="Normálna 5 5 4 2 2 2 3" xfId="21377"/>
    <cellStyle name="Normálna 5 5 4 2 2 2 3 2" xfId="45133"/>
    <cellStyle name="Normálna 5 5 4 2 2 2 4" xfId="21378"/>
    <cellStyle name="Normálna 5 5 4 2 2 2 4 2" xfId="45134"/>
    <cellStyle name="Normálna 5 5 4 2 2 2 5" xfId="45129"/>
    <cellStyle name="Normálna 5 5 4 2 2 3" xfId="21379"/>
    <cellStyle name="Normálna 5 5 4 2 2 3 2" xfId="21380"/>
    <cellStyle name="Normálna 5 5 4 2 2 3 2 2" xfId="45136"/>
    <cellStyle name="Normálna 5 5 4 2 2 3 3" xfId="21381"/>
    <cellStyle name="Normálna 5 5 4 2 2 3 3 2" xfId="45137"/>
    <cellStyle name="Normálna 5 5 4 2 2 3 4" xfId="45135"/>
    <cellStyle name="Normálna 5 5 4 2 2 4" xfId="21382"/>
    <cellStyle name="Normálna 5 5 4 2 2 4 2" xfId="45138"/>
    <cellStyle name="Normálna 5 5 4 2 2 5" xfId="21383"/>
    <cellStyle name="Normálna 5 5 4 2 2 5 2" xfId="45139"/>
    <cellStyle name="Normálna 5 5 4 2 2 6" xfId="45128"/>
    <cellStyle name="Normálna 5 5 4 2 3" xfId="21384"/>
    <cellStyle name="Normálna 5 5 4 2 3 2" xfId="21385"/>
    <cellStyle name="Normálna 5 5 4 2 3 2 2" xfId="21386"/>
    <cellStyle name="Normálna 5 5 4 2 3 2 2 2" xfId="45142"/>
    <cellStyle name="Normálna 5 5 4 2 3 2 3" xfId="21387"/>
    <cellStyle name="Normálna 5 5 4 2 3 2 3 2" xfId="45143"/>
    <cellStyle name="Normálna 5 5 4 2 3 2 4" xfId="45141"/>
    <cellStyle name="Normálna 5 5 4 2 3 3" xfId="21388"/>
    <cellStyle name="Normálna 5 5 4 2 3 3 2" xfId="45144"/>
    <cellStyle name="Normálna 5 5 4 2 3 4" xfId="21389"/>
    <cellStyle name="Normálna 5 5 4 2 3 4 2" xfId="45145"/>
    <cellStyle name="Normálna 5 5 4 2 3 5" xfId="45140"/>
    <cellStyle name="Normálna 5 5 4 2 4" xfId="21390"/>
    <cellStyle name="Normálna 5 5 4 2 4 2" xfId="21391"/>
    <cellStyle name="Normálna 5 5 4 2 4 2 2" xfId="21392"/>
    <cellStyle name="Normálna 5 5 4 2 4 2 2 2" xfId="45148"/>
    <cellStyle name="Normálna 5 5 4 2 4 2 3" xfId="21393"/>
    <cellStyle name="Normálna 5 5 4 2 4 2 3 2" xfId="45149"/>
    <cellStyle name="Normálna 5 5 4 2 4 2 4" xfId="45147"/>
    <cellStyle name="Normálna 5 5 4 2 4 3" xfId="21394"/>
    <cellStyle name="Normálna 5 5 4 2 4 3 2" xfId="45150"/>
    <cellStyle name="Normálna 5 5 4 2 4 4" xfId="21395"/>
    <cellStyle name="Normálna 5 5 4 2 4 4 2" xfId="45151"/>
    <cellStyle name="Normálna 5 5 4 2 4 5" xfId="45146"/>
    <cellStyle name="Normálna 5 5 4 2 5" xfId="21396"/>
    <cellStyle name="Normálna 5 5 4 2 5 2" xfId="21397"/>
    <cellStyle name="Normálna 5 5 4 2 5 2 2" xfId="45153"/>
    <cellStyle name="Normálna 5 5 4 2 5 3" xfId="21398"/>
    <cellStyle name="Normálna 5 5 4 2 5 3 2" xfId="45154"/>
    <cellStyle name="Normálna 5 5 4 2 5 4" xfId="45152"/>
    <cellStyle name="Normálna 5 5 4 2 6" xfId="21399"/>
    <cellStyle name="Normálna 5 5 4 2 6 2" xfId="45155"/>
    <cellStyle name="Normálna 5 5 4 2 7" xfId="21400"/>
    <cellStyle name="Normálna 5 5 4 2 7 2" xfId="45156"/>
    <cellStyle name="Normálna 5 5 4 2 8" xfId="45127"/>
    <cellStyle name="Normálna 5 5 4 3" xfId="21401"/>
    <cellStyle name="Normálna 5 5 4 3 2" xfId="21402"/>
    <cellStyle name="Normálna 5 5 4 3 2 2" xfId="21403"/>
    <cellStyle name="Normálna 5 5 4 3 2 2 2" xfId="21404"/>
    <cellStyle name="Normálna 5 5 4 3 2 2 2 2" xfId="45160"/>
    <cellStyle name="Normálna 5 5 4 3 2 2 3" xfId="21405"/>
    <cellStyle name="Normálna 5 5 4 3 2 2 3 2" xfId="45161"/>
    <cellStyle name="Normálna 5 5 4 3 2 2 4" xfId="45159"/>
    <cellStyle name="Normálna 5 5 4 3 2 3" xfId="21406"/>
    <cellStyle name="Normálna 5 5 4 3 2 3 2" xfId="45162"/>
    <cellStyle name="Normálna 5 5 4 3 2 4" xfId="21407"/>
    <cellStyle name="Normálna 5 5 4 3 2 4 2" xfId="45163"/>
    <cellStyle name="Normálna 5 5 4 3 2 5" xfId="45158"/>
    <cellStyle name="Normálna 5 5 4 3 3" xfId="21408"/>
    <cellStyle name="Normálna 5 5 4 3 3 2" xfId="21409"/>
    <cellStyle name="Normálna 5 5 4 3 3 2 2" xfId="45165"/>
    <cellStyle name="Normálna 5 5 4 3 3 3" xfId="21410"/>
    <cellStyle name="Normálna 5 5 4 3 3 3 2" xfId="45166"/>
    <cellStyle name="Normálna 5 5 4 3 3 4" xfId="45164"/>
    <cellStyle name="Normálna 5 5 4 3 4" xfId="21411"/>
    <cellStyle name="Normálna 5 5 4 3 4 2" xfId="45167"/>
    <cellStyle name="Normálna 5 5 4 3 5" xfId="21412"/>
    <cellStyle name="Normálna 5 5 4 3 5 2" xfId="45168"/>
    <cellStyle name="Normálna 5 5 4 3 6" xfId="45157"/>
    <cellStyle name="Normálna 5 5 4 4" xfId="21413"/>
    <cellStyle name="Normálna 5 5 4 4 2" xfId="21414"/>
    <cellStyle name="Normálna 5 5 4 4 2 2" xfId="21415"/>
    <cellStyle name="Normálna 5 5 4 4 2 2 2" xfId="45171"/>
    <cellStyle name="Normálna 5 5 4 4 2 3" xfId="21416"/>
    <cellStyle name="Normálna 5 5 4 4 2 3 2" xfId="45172"/>
    <cellStyle name="Normálna 5 5 4 4 2 4" xfId="45170"/>
    <cellStyle name="Normálna 5 5 4 4 3" xfId="21417"/>
    <cellStyle name="Normálna 5 5 4 4 3 2" xfId="45173"/>
    <cellStyle name="Normálna 5 5 4 4 4" xfId="21418"/>
    <cellStyle name="Normálna 5 5 4 4 4 2" xfId="45174"/>
    <cellStyle name="Normálna 5 5 4 4 5" xfId="45169"/>
    <cellStyle name="Normálna 5 5 4 5" xfId="21419"/>
    <cellStyle name="Normálna 5 5 4 5 2" xfId="21420"/>
    <cellStyle name="Normálna 5 5 4 5 2 2" xfId="21421"/>
    <cellStyle name="Normálna 5 5 4 5 2 2 2" xfId="45177"/>
    <cellStyle name="Normálna 5 5 4 5 2 3" xfId="21422"/>
    <cellStyle name="Normálna 5 5 4 5 2 3 2" xfId="45178"/>
    <cellStyle name="Normálna 5 5 4 5 2 4" xfId="45176"/>
    <cellStyle name="Normálna 5 5 4 5 3" xfId="21423"/>
    <cellStyle name="Normálna 5 5 4 5 3 2" xfId="45179"/>
    <cellStyle name="Normálna 5 5 4 5 4" xfId="21424"/>
    <cellStyle name="Normálna 5 5 4 5 4 2" xfId="45180"/>
    <cellStyle name="Normálna 5 5 4 5 5" xfId="45175"/>
    <cellStyle name="Normálna 5 5 4 6" xfId="21425"/>
    <cellStyle name="Normálna 5 5 4 6 2" xfId="21426"/>
    <cellStyle name="Normálna 5 5 4 6 2 2" xfId="45182"/>
    <cellStyle name="Normálna 5 5 4 6 3" xfId="21427"/>
    <cellStyle name="Normálna 5 5 4 6 3 2" xfId="45183"/>
    <cellStyle name="Normálna 5 5 4 6 4" xfId="45181"/>
    <cellStyle name="Normálna 5 5 4 7" xfId="21428"/>
    <cellStyle name="Normálna 5 5 4 7 2" xfId="45184"/>
    <cellStyle name="Normálna 5 5 4 8" xfId="21429"/>
    <cellStyle name="Normálna 5 5 4 8 2" xfId="45185"/>
    <cellStyle name="Normálna 5 5 4 9" xfId="45126"/>
    <cellStyle name="Normálna 5 5 5" xfId="21430"/>
    <cellStyle name="Normálna 5 5 5 2" xfId="21431"/>
    <cellStyle name="Normálna 5 5 5 2 2" xfId="21432"/>
    <cellStyle name="Normálna 5 5 5 2 2 2" xfId="21433"/>
    <cellStyle name="Normálna 5 5 5 2 2 2 2" xfId="21434"/>
    <cellStyle name="Normálna 5 5 5 2 2 2 2 2" xfId="45190"/>
    <cellStyle name="Normálna 5 5 5 2 2 2 3" xfId="21435"/>
    <cellStyle name="Normálna 5 5 5 2 2 2 3 2" xfId="45191"/>
    <cellStyle name="Normálna 5 5 5 2 2 2 4" xfId="45189"/>
    <cellStyle name="Normálna 5 5 5 2 2 3" xfId="21436"/>
    <cellStyle name="Normálna 5 5 5 2 2 3 2" xfId="45192"/>
    <cellStyle name="Normálna 5 5 5 2 2 4" xfId="21437"/>
    <cellStyle name="Normálna 5 5 5 2 2 4 2" xfId="45193"/>
    <cellStyle name="Normálna 5 5 5 2 2 5" xfId="45188"/>
    <cellStyle name="Normálna 5 5 5 2 3" xfId="21438"/>
    <cellStyle name="Normálna 5 5 5 2 3 2" xfId="21439"/>
    <cellStyle name="Normálna 5 5 5 2 3 2 2" xfId="45195"/>
    <cellStyle name="Normálna 5 5 5 2 3 3" xfId="21440"/>
    <cellStyle name="Normálna 5 5 5 2 3 3 2" xfId="45196"/>
    <cellStyle name="Normálna 5 5 5 2 3 4" xfId="45194"/>
    <cellStyle name="Normálna 5 5 5 2 4" xfId="21441"/>
    <cellStyle name="Normálna 5 5 5 2 4 2" xfId="45197"/>
    <cellStyle name="Normálna 5 5 5 2 5" xfId="21442"/>
    <cellStyle name="Normálna 5 5 5 2 5 2" xfId="45198"/>
    <cellStyle name="Normálna 5 5 5 2 6" xfId="45187"/>
    <cellStyle name="Normálna 5 5 5 3" xfId="21443"/>
    <cellStyle name="Normálna 5 5 5 3 2" xfId="21444"/>
    <cellStyle name="Normálna 5 5 5 3 2 2" xfId="21445"/>
    <cellStyle name="Normálna 5 5 5 3 2 2 2" xfId="45201"/>
    <cellStyle name="Normálna 5 5 5 3 2 3" xfId="21446"/>
    <cellStyle name="Normálna 5 5 5 3 2 3 2" xfId="45202"/>
    <cellStyle name="Normálna 5 5 5 3 2 4" xfId="45200"/>
    <cellStyle name="Normálna 5 5 5 3 3" xfId="21447"/>
    <cellStyle name="Normálna 5 5 5 3 3 2" xfId="45203"/>
    <cellStyle name="Normálna 5 5 5 3 4" xfId="21448"/>
    <cellStyle name="Normálna 5 5 5 3 4 2" xfId="45204"/>
    <cellStyle name="Normálna 5 5 5 3 5" xfId="45199"/>
    <cellStyle name="Normálna 5 5 5 4" xfId="21449"/>
    <cellStyle name="Normálna 5 5 5 4 2" xfId="21450"/>
    <cellStyle name="Normálna 5 5 5 4 2 2" xfId="21451"/>
    <cellStyle name="Normálna 5 5 5 4 2 2 2" xfId="45207"/>
    <cellStyle name="Normálna 5 5 5 4 2 3" xfId="21452"/>
    <cellStyle name="Normálna 5 5 5 4 2 3 2" xfId="45208"/>
    <cellStyle name="Normálna 5 5 5 4 2 4" xfId="45206"/>
    <cellStyle name="Normálna 5 5 5 4 3" xfId="21453"/>
    <cellStyle name="Normálna 5 5 5 4 3 2" xfId="45209"/>
    <cellStyle name="Normálna 5 5 5 4 4" xfId="21454"/>
    <cellStyle name="Normálna 5 5 5 4 4 2" xfId="45210"/>
    <cellStyle name="Normálna 5 5 5 4 5" xfId="45205"/>
    <cellStyle name="Normálna 5 5 5 5" xfId="21455"/>
    <cellStyle name="Normálna 5 5 5 5 2" xfId="21456"/>
    <cellStyle name="Normálna 5 5 5 5 2 2" xfId="45212"/>
    <cellStyle name="Normálna 5 5 5 5 3" xfId="21457"/>
    <cellStyle name="Normálna 5 5 5 5 3 2" xfId="45213"/>
    <cellStyle name="Normálna 5 5 5 5 4" xfId="45211"/>
    <cellStyle name="Normálna 5 5 5 6" xfId="21458"/>
    <cellStyle name="Normálna 5 5 5 6 2" xfId="45214"/>
    <cellStyle name="Normálna 5 5 5 7" xfId="21459"/>
    <cellStyle name="Normálna 5 5 5 7 2" xfId="45215"/>
    <cellStyle name="Normálna 5 5 5 8" xfId="45186"/>
    <cellStyle name="Normálna 5 5 6" xfId="21460"/>
    <cellStyle name="Normálna 5 5 6 2" xfId="21461"/>
    <cellStyle name="Normálna 5 5 6 2 2" xfId="21462"/>
    <cellStyle name="Normálna 5 5 6 2 2 2" xfId="21463"/>
    <cellStyle name="Normálna 5 5 6 2 2 2 2" xfId="45219"/>
    <cellStyle name="Normálna 5 5 6 2 2 3" xfId="21464"/>
    <cellStyle name="Normálna 5 5 6 2 2 3 2" xfId="45220"/>
    <cellStyle name="Normálna 5 5 6 2 2 4" xfId="45218"/>
    <cellStyle name="Normálna 5 5 6 2 3" xfId="21465"/>
    <cellStyle name="Normálna 5 5 6 2 3 2" xfId="45221"/>
    <cellStyle name="Normálna 5 5 6 2 4" xfId="21466"/>
    <cellStyle name="Normálna 5 5 6 2 4 2" xfId="45222"/>
    <cellStyle name="Normálna 5 5 6 2 5" xfId="45217"/>
    <cellStyle name="Normálna 5 5 6 3" xfId="21467"/>
    <cellStyle name="Normálna 5 5 6 3 2" xfId="21468"/>
    <cellStyle name="Normálna 5 5 6 3 2 2" xfId="45224"/>
    <cellStyle name="Normálna 5 5 6 3 3" xfId="21469"/>
    <cellStyle name="Normálna 5 5 6 3 3 2" xfId="45225"/>
    <cellStyle name="Normálna 5 5 6 3 4" xfId="45223"/>
    <cellStyle name="Normálna 5 5 6 4" xfId="21470"/>
    <cellStyle name="Normálna 5 5 6 4 2" xfId="45226"/>
    <cellStyle name="Normálna 5 5 6 5" xfId="21471"/>
    <cellStyle name="Normálna 5 5 6 5 2" xfId="45227"/>
    <cellStyle name="Normálna 5 5 6 6" xfId="45216"/>
    <cellStyle name="Normálna 5 5 7" xfId="21472"/>
    <cellStyle name="Normálna 5 5 7 2" xfId="21473"/>
    <cellStyle name="Normálna 5 5 7 2 2" xfId="21474"/>
    <cellStyle name="Normálna 5 5 7 2 2 2" xfId="45230"/>
    <cellStyle name="Normálna 5 5 7 2 3" xfId="21475"/>
    <cellStyle name="Normálna 5 5 7 2 3 2" xfId="45231"/>
    <cellStyle name="Normálna 5 5 7 2 4" xfId="45229"/>
    <cellStyle name="Normálna 5 5 7 3" xfId="21476"/>
    <cellStyle name="Normálna 5 5 7 3 2" xfId="45232"/>
    <cellStyle name="Normálna 5 5 7 4" xfId="21477"/>
    <cellStyle name="Normálna 5 5 7 4 2" xfId="45233"/>
    <cellStyle name="Normálna 5 5 7 5" xfId="45228"/>
    <cellStyle name="Normálna 5 5 8" xfId="21478"/>
    <cellStyle name="Normálna 5 5 8 2" xfId="21479"/>
    <cellStyle name="Normálna 5 5 8 2 2" xfId="21480"/>
    <cellStyle name="Normálna 5 5 8 2 2 2" xfId="45236"/>
    <cellStyle name="Normálna 5 5 8 2 3" xfId="21481"/>
    <cellStyle name="Normálna 5 5 8 2 3 2" xfId="45237"/>
    <cellStyle name="Normálna 5 5 8 2 4" xfId="45235"/>
    <cellStyle name="Normálna 5 5 8 3" xfId="21482"/>
    <cellStyle name="Normálna 5 5 8 3 2" xfId="45238"/>
    <cellStyle name="Normálna 5 5 8 4" xfId="21483"/>
    <cellStyle name="Normálna 5 5 8 4 2" xfId="45239"/>
    <cellStyle name="Normálna 5 5 8 5" xfId="45234"/>
    <cellStyle name="Normálna 5 5 9" xfId="21484"/>
    <cellStyle name="Normálna 5 5 9 2" xfId="21485"/>
    <cellStyle name="Normálna 5 5 9 2 2" xfId="45241"/>
    <cellStyle name="Normálna 5 5 9 3" xfId="21486"/>
    <cellStyle name="Normálna 5 5 9 3 2" xfId="45242"/>
    <cellStyle name="Normálna 5 5 9 4" xfId="45240"/>
    <cellStyle name="Normálna 5 6" xfId="21487"/>
    <cellStyle name="Normálna 5 6 10" xfId="21488"/>
    <cellStyle name="Normálna 5 6 10 2" xfId="45244"/>
    <cellStyle name="Normálna 5 6 11" xfId="45243"/>
    <cellStyle name="Normálna 5 6 2" xfId="21489"/>
    <cellStyle name="Normálna 5 6 2 10" xfId="45245"/>
    <cellStyle name="Normálna 5 6 2 2" xfId="21490"/>
    <cellStyle name="Normálna 5 6 2 2 2" xfId="21491"/>
    <cellStyle name="Normálna 5 6 2 2 2 2" xfId="21492"/>
    <cellStyle name="Normálna 5 6 2 2 2 2 2" xfId="21493"/>
    <cellStyle name="Normálna 5 6 2 2 2 2 2 2" xfId="21494"/>
    <cellStyle name="Normálna 5 6 2 2 2 2 2 2 2" xfId="21495"/>
    <cellStyle name="Normálna 5 6 2 2 2 2 2 2 2 2" xfId="45251"/>
    <cellStyle name="Normálna 5 6 2 2 2 2 2 2 3" xfId="21496"/>
    <cellStyle name="Normálna 5 6 2 2 2 2 2 2 3 2" xfId="45252"/>
    <cellStyle name="Normálna 5 6 2 2 2 2 2 2 4" xfId="45250"/>
    <cellStyle name="Normálna 5 6 2 2 2 2 2 3" xfId="21497"/>
    <cellStyle name="Normálna 5 6 2 2 2 2 2 3 2" xfId="45253"/>
    <cellStyle name="Normálna 5 6 2 2 2 2 2 4" xfId="21498"/>
    <cellStyle name="Normálna 5 6 2 2 2 2 2 4 2" xfId="45254"/>
    <cellStyle name="Normálna 5 6 2 2 2 2 2 5" xfId="45249"/>
    <cellStyle name="Normálna 5 6 2 2 2 2 3" xfId="21499"/>
    <cellStyle name="Normálna 5 6 2 2 2 2 3 2" xfId="21500"/>
    <cellStyle name="Normálna 5 6 2 2 2 2 3 2 2" xfId="45256"/>
    <cellStyle name="Normálna 5 6 2 2 2 2 3 3" xfId="21501"/>
    <cellStyle name="Normálna 5 6 2 2 2 2 3 3 2" xfId="45257"/>
    <cellStyle name="Normálna 5 6 2 2 2 2 3 4" xfId="45255"/>
    <cellStyle name="Normálna 5 6 2 2 2 2 4" xfId="21502"/>
    <cellStyle name="Normálna 5 6 2 2 2 2 4 2" xfId="45258"/>
    <cellStyle name="Normálna 5 6 2 2 2 2 5" xfId="21503"/>
    <cellStyle name="Normálna 5 6 2 2 2 2 5 2" xfId="45259"/>
    <cellStyle name="Normálna 5 6 2 2 2 2 6" xfId="45248"/>
    <cellStyle name="Normálna 5 6 2 2 2 3" xfId="21504"/>
    <cellStyle name="Normálna 5 6 2 2 2 3 2" xfId="21505"/>
    <cellStyle name="Normálna 5 6 2 2 2 3 2 2" xfId="21506"/>
    <cellStyle name="Normálna 5 6 2 2 2 3 2 2 2" xfId="45262"/>
    <cellStyle name="Normálna 5 6 2 2 2 3 2 3" xfId="21507"/>
    <cellStyle name="Normálna 5 6 2 2 2 3 2 3 2" xfId="45263"/>
    <cellStyle name="Normálna 5 6 2 2 2 3 2 4" xfId="45261"/>
    <cellStyle name="Normálna 5 6 2 2 2 3 3" xfId="21508"/>
    <cellStyle name="Normálna 5 6 2 2 2 3 3 2" xfId="45264"/>
    <cellStyle name="Normálna 5 6 2 2 2 3 4" xfId="21509"/>
    <cellStyle name="Normálna 5 6 2 2 2 3 4 2" xfId="45265"/>
    <cellStyle name="Normálna 5 6 2 2 2 3 5" xfId="45260"/>
    <cellStyle name="Normálna 5 6 2 2 2 4" xfId="21510"/>
    <cellStyle name="Normálna 5 6 2 2 2 4 2" xfId="21511"/>
    <cellStyle name="Normálna 5 6 2 2 2 4 2 2" xfId="21512"/>
    <cellStyle name="Normálna 5 6 2 2 2 4 2 2 2" xfId="45268"/>
    <cellStyle name="Normálna 5 6 2 2 2 4 2 3" xfId="21513"/>
    <cellStyle name="Normálna 5 6 2 2 2 4 2 3 2" xfId="45269"/>
    <cellStyle name="Normálna 5 6 2 2 2 4 2 4" xfId="45267"/>
    <cellStyle name="Normálna 5 6 2 2 2 4 3" xfId="21514"/>
    <cellStyle name="Normálna 5 6 2 2 2 4 3 2" xfId="45270"/>
    <cellStyle name="Normálna 5 6 2 2 2 4 4" xfId="21515"/>
    <cellStyle name="Normálna 5 6 2 2 2 4 4 2" xfId="45271"/>
    <cellStyle name="Normálna 5 6 2 2 2 4 5" xfId="45266"/>
    <cellStyle name="Normálna 5 6 2 2 2 5" xfId="21516"/>
    <cellStyle name="Normálna 5 6 2 2 2 5 2" xfId="21517"/>
    <cellStyle name="Normálna 5 6 2 2 2 5 2 2" xfId="45273"/>
    <cellStyle name="Normálna 5 6 2 2 2 5 3" xfId="21518"/>
    <cellStyle name="Normálna 5 6 2 2 2 5 3 2" xfId="45274"/>
    <cellStyle name="Normálna 5 6 2 2 2 5 4" xfId="45272"/>
    <cellStyle name="Normálna 5 6 2 2 2 6" xfId="21519"/>
    <cellStyle name="Normálna 5 6 2 2 2 6 2" xfId="45275"/>
    <cellStyle name="Normálna 5 6 2 2 2 7" xfId="21520"/>
    <cellStyle name="Normálna 5 6 2 2 2 7 2" xfId="45276"/>
    <cellStyle name="Normálna 5 6 2 2 2 8" xfId="45247"/>
    <cellStyle name="Normálna 5 6 2 2 3" xfId="21521"/>
    <cellStyle name="Normálna 5 6 2 2 3 2" xfId="21522"/>
    <cellStyle name="Normálna 5 6 2 2 3 2 2" xfId="21523"/>
    <cellStyle name="Normálna 5 6 2 2 3 2 2 2" xfId="21524"/>
    <cellStyle name="Normálna 5 6 2 2 3 2 2 2 2" xfId="45280"/>
    <cellStyle name="Normálna 5 6 2 2 3 2 2 3" xfId="21525"/>
    <cellStyle name="Normálna 5 6 2 2 3 2 2 3 2" xfId="45281"/>
    <cellStyle name="Normálna 5 6 2 2 3 2 2 4" xfId="45279"/>
    <cellStyle name="Normálna 5 6 2 2 3 2 3" xfId="21526"/>
    <cellStyle name="Normálna 5 6 2 2 3 2 3 2" xfId="45282"/>
    <cellStyle name="Normálna 5 6 2 2 3 2 4" xfId="21527"/>
    <cellStyle name="Normálna 5 6 2 2 3 2 4 2" xfId="45283"/>
    <cellStyle name="Normálna 5 6 2 2 3 2 5" xfId="45278"/>
    <cellStyle name="Normálna 5 6 2 2 3 3" xfId="21528"/>
    <cellStyle name="Normálna 5 6 2 2 3 3 2" xfId="21529"/>
    <cellStyle name="Normálna 5 6 2 2 3 3 2 2" xfId="45285"/>
    <cellStyle name="Normálna 5 6 2 2 3 3 3" xfId="21530"/>
    <cellStyle name="Normálna 5 6 2 2 3 3 3 2" xfId="45286"/>
    <cellStyle name="Normálna 5 6 2 2 3 3 4" xfId="45284"/>
    <cellStyle name="Normálna 5 6 2 2 3 4" xfId="21531"/>
    <cellStyle name="Normálna 5 6 2 2 3 4 2" xfId="45287"/>
    <cellStyle name="Normálna 5 6 2 2 3 5" xfId="21532"/>
    <cellStyle name="Normálna 5 6 2 2 3 5 2" xfId="45288"/>
    <cellStyle name="Normálna 5 6 2 2 3 6" xfId="45277"/>
    <cellStyle name="Normálna 5 6 2 2 4" xfId="21533"/>
    <cellStyle name="Normálna 5 6 2 2 4 2" xfId="21534"/>
    <cellStyle name="Normálna 5 6 2 2 4 2 2" xfId="21535"/>
    <cellStyle name="Normálna 5 6 2 2 4 2 2 2" xfId="45291"/>
    <cellStyle name="Normálna 5 6 2 2 4 2 3" xfId="21536"/>
    <cellStyle name="Normálna 5 6 2 2 4 2 3 2" xfId="45292"/>
    <cellStyle name="Normálna 5 6 2 2 4 2 4" xfId="45290"/>
    <cellStyle name="Normálna 5 6 2 2 4 3" xfId="21537"/>
    <cellStyle name="Normálna 5 6 2 2 4 3 2" xfId="45293"/>
    <cellStyle name="Normálna 5 6 2 2 4 4" xfId="21538"/>
    <cellStyle name="Normálna 5 6 2 2 4 4 2" xfId="45294"/>
    <cellStyle name="Normálna 5 6 2 2 4 5" xfId="45289"/>
    <cellStyle name="Normálna 5 6 2 2 5" xfId="21539"/>
    <cellStyle name="Normálna 5 6 2 2 5 2" xfId="21540"/>
    <cellStyle name="Normálna 5 6 2 2 5 2 2" xfId="21541"/>
    <cellStyle name="Normálna 5 6 2 2 5 2 2 2" xfId="45297"/>
    <cellStyle name="Normálna 5 6 2 2 5 2 3" xfId="21542"/>
    <cellStyle name="Normálna 5 6 2 2 5 2 3 2" xfId="45298"/>
    <cellStyle name="Normálna 5 6 2 2 5 2 4" xfId="45296"/>
    <cellStyle name="Normálna 5 6 2 2 5 3" xfId="21543"/>
    <cellStyle name="Normálna 5 6 2 2 5 3 2" xfId="45299"/>
    <cellStyle name="Normálna 5 6 2 2 5 4" xfId="21544"/>
    <cellStyle name="Normálna 5 6 2 2 5 4 2" xfId="45300"/>
    <cellStyle name="Normálna 5 6 2 2 5 5" xfId="45295"/>
    <cellStyle name="Normálna 5 6 2 2 6" xfId="21545"/>
    <cellStyle name="Normálna 5 6 2 2 6 2" xfId="21546"/>
    <cellStyle name="Normálna 5 6 2 2 6 2 2" xfId="45302"/>
    <cellStyle name="Normálna 5 6 2 2 6 3" xfId="21547"/>
    <cellStyle name="Normálna 5 6 2 2 6 3 2" xfId="45303"/>
    <cellStyle name="Normálna 5 6 2 2 6 4" xfId="45301"/>
    <cellStyle name="Normálna 5 6 2 2 7" xfId="21548"/>
    <cellStyle name="Normálna 5 6 2 2 7 2" xfId="45304"/>
    <cellStyle name="Normálna 5 6 2 2 8" xfId="21549"/>
    <cellStyle name="Normálna 5 6 2 2 8 2" xfId="45305"/>
    <cellStyle name="Normálna 5 6 2 2 9" xfId="45246"/>
    <cellStyle name="Normálna 5 6 2 3" xfId="21550"/>
    <cellStyle name="Normálna 5 6 2 3 2" xfId="21551"/>
    <cellStyle name="Normálna 5 6 2 3 2 2" xfId="21552"/>
    <cellStyle name="Normálna 5 6 2 3 2 2 2" xfId="21553"/>
    <cellStyle name="Normálna 5 6 2 3 2 2 2 2" xfId="21554"/>
    <cellStyle name="Normálna 5 6 2 3 2 2 2 2 2" xfId="45310"/>
    <cellStyle name="Normálna 5 6 2 3 2 2 2 3" xfId="21555"/>
    <cellStyle name="Normálna 5 6 2 3 2 2 2 3 2" xfId="45311"/>
    <cellStyle name="Normálna 5 6 2 3 2 2 2 4" xfId="45309"/>
    <cellStyle name="Normálna 5 6 2 3 2 2 3" xfId="21556"/>
    <cellStyle name="Normálna 5 6 2 3 2 2 3 2" xfId="45312"/>
    <cellStyle name="Normálna 5 6 2 3 2 2 4" xfId="21557"/>
    <cellStyle name="Normálna 5 6 2 3 2 2 4 2" xfId="45313"/>
    <cellStyle name="Normálna 5 6 2 3 2 2 5" xfId="45308"/>
    <cellStyle name="Normálna 5 6 2 3 2 3" xfId="21558"/>
    <cellStyle name="Normálna 5 6 2 3 2 3 2" xfId="21559"/>
    <cellStyle name="Normálna 5 6 2 3 2 3 2 2" xfId="45315"/>
    <cellStyle name="Normálna 5 6 2 3 2 3 3" xfId="21560"/>
    <cellStyle name="Normálna 5 6 2 3 2 3 3 2" xfId="45316"/>
    <cellStyle name="Normálna 5 6 2 3 2 3 4" xfId="45314"/>
    <cellStyle name="Normálna 5 6 2 3 2 4" xfId="21561"/>
    <cellStyle name="Normálna 5 6 2 3 2 4 2" xfId="45317"/>
    <cellStyle name="Normálna 5 6 2 3 2 5" xfId="21562"/>
    <cellStyle name="Normálna 5 6 2 3 2 5 2" xfId="45318"/>
    <cellStyle name="Normálna 5 6 2 3 2 6" xfId="45307"/>
    <cellStyle name="Normálna 5 6 2 3 3" xfId="21563"/>
    <cellStyle name="Normálna 5 6 2 3 3 2" xfId="21564"/>
    <cellStyle name="Normálna 5 6 2 3 3 2 2" xfId="21565"/>
    <cellStyle name="Normálna 5 6 2 3 3 2 2 2" xfId="45321"/>
    <cellStyle name="Normálna 5 6 2 3 3 2 3" xfId="21566"/>
    <cellStyle name="Normálna 5 6 2 3 3 2 3 2" xfId="45322"/>
    <cellStyle name="Normálna 5 6 2 3 3 2 4" xfId="45320"/>
    <cellStyle name="Normálna 5 6 2 3 3 3" xfId="21567"/>
    <cellStyle name="Normálna 5 6 2 3 3 3 2" xfId="45323"/>
    <cellStyle name="Normálna 5 6 2 3 3 4" xfId="21568"/>
    <cellStyle name="Normálna 5 6 2 3 3 4 2" xfId="45324"/>
    <cellStyle name="Normálna 5 6 2 3 3 5" xfId="45319"/>
    <cellStyle name="Normálna 5 6 2 3 4" xfId="21569"/>
    <cellStyle name="Normálna 5 6 2 3 4 2" xfId="21570"/>
    <cellStyle name="Normálna 5 6 2 3 4 2 2" xfId="21571"/>
    <cellStyle name="Normálna 5 6 2 3 4 2 2 2" xfId="45327"/>
    <cellStyle name="Normálna 5 6 2 3 4 2 3" xfId="21572"/>
    <cellStyle name="Normálna 5 6 2 3 4 2 3 2" xfId="45328"/>
    <cellStyle name="Normálna 5 6 2 3 4 2 4" xfId="45326"/>
    <cellStyle name="Normálna 5 6 2 3 4 3" xfId="21573"/>
    <cellStyle name="Normálna 5 6 2 3 4 3 2" xfId="45329"/>
    <cellStyle name="Normálna 5 6 2 3 4 4" xfId="21574"/>
    <cellStyle name="Normálna 5 6 2 3 4 4 2" xfId="45330"/>
    <cellStyle name="Normálna 5 6 2 3 4 5" xfId="45325"/>
    <cellStyle name="Normálna 5 6 2 3 5" xfId="21575"/>
    <cellStyle name="Normálna 5 6 2 3 5 2" xfId="21576"/>
    <cellStyle name="Normálna 5 6 2 3 5 2 2" xfId="45332"/>
    <cellStyle name="Normálna 5 6 2 3 5 3" xfId="21577"/>
    <cellStyle name="Normálna 5 6 2 3 5 3 2" xfId="45333"/>
    <cellStyle name="Normálna 5 6 2 3 5 4" xfId="45331"/>
    <cellStyle name="Normálna 5 6 2 3 6" xfId="21578"/>
    <cellStyle name="Normálna 5 6 2 3 6 2" xfId="45334"/>
    <cellStyle name="Normálna 5 6 2 3 7" xfId="21579"/>
    <cellStyle name="Normálna 5 6 2 3 7 2" xfId="45335"/>
    <cellStyle name="Normálna 5 6 2 3 8" xfId="45306"/>
    <cellStyle name="Normálna 5 6 2 4" xfId="21580"/>
    <cellStyle name="Normálna 5 6 2 4 2" xfId="21581"/>
    <cellStyle name="Normálna 5 6 2 4 2 2" xfId="21582"/>
    <cellStyle name="Normálna 5 6 2 4 2 2 2" xfId="21583"/>
    <cellStyle name="Normálna 5 6 2 4 2 2 2 2" xfId="45339"/>
    <cellStyle name="Normálna 5 6 2 4 2 2 3" xfId="21584"/>
    <cellStyle name="Normálna 5 6 2 4 2 2 3 2" xfId="45340"/>
    <cellStyle name="Normálna 5 6 2 4 2 2 4" xfId="45338"/>
    <cellStyle name="Normálna 5 6 2 4 2 3" xfId="21585"/>
    <cellStyle name="Normálna 5 6 2 4 2 3 2" xfId="45341"/>
    <cellStyle name="Normálna 5 6 2 4 2 4" xfId="21586"/>
    <cellStyle name="Normálna 5 6 2 4 2 4 2" xfId="45342"/>
    <cellStyle name="Normálna 5 6 2 4 2 5" xfId="45337"/>
    <cellStyle name="Normálna 5 6 2 4 3" xfId="21587"/>
    <cellStyle name="Normálna 5 6 2 4 3 2" xfId="21588"/>
    <cellStyle name="Normálna 5 6 2 4 3 2 2" xfId="45344"/>
    <cellStyle name="Normálna 5 6 2 4 3 3" xfId="21589"/>
    <cellStyle name="Normálna 5 6 2 4 3 3 2" xfId="45345"/>
    <cellStyle name="Normálna 5 6 2 4 3 4" xfId="45343"/>
    <cellStyle name="Normálna 5 6 2 4 4" xfId="21590"/>
    <cellStyle name="Normálna 5 6 2 4 4 2" xfId="45346"/>
    <cellStyle name="Normálna 5 6 2 4 5" xfId="21591"/>
    <cellStyle name="Normálna 5 6 2 4 5 2" xfId="45347"/>
    <cellStyle name="Normálna 5 6 2 4 6" xfId="45336"/>
    <cellStyle name="Normálna 5 6 2 5" xfId="21592"/>
    <cellStyle name="Normálna 5 6 2 5 2" xfId="21593"/>
    <cellStyle name="Normálna 5 6 2 5 2 2" xfId="21594"/>
    <cellStyle name="Normálna 5 6 2 5 2 2 2" xfId="45350"/>
    <cellStyle name="Normálna 5 6 2 5 2 3" xfId="21595"/>
    <cellStyle name="Normálna 5 6 2 5 2 3 2" xfId="45351"/>
    <cellStyle name="Normálna 5 6 2 5 2 4" xfId="45349"/>
    <cellStyle name="Normálna 5 6 2 5 3" xfId="21596"/>
    <cellStyle name="Normálna 5 6 2 5 3 2" xfId="45352"/>
    <cellStyle name="Normálna 5 6 2 5 4" xfId="21597"/>
    <cellStyle name="Normálna 5 6 2 5 4 2" xfId="45353"/>
    <cellStyle name="Normálna 5 6 2 5 5" xfId="45348"/>
    <cellStyle name="Normálna 5 6 2 6" xfId="21598"/>
    <cellStyle name="Normálna 5 6 2 6 2" xfId="21599"/>
    <cellStyle name="Normálna 5 6 2 6 2 2" xfId="21600"/>
    <cellStyle name="Normálna 5 6 2 6 2 2 2" xfId="45356"/>
    <cellStyle name="Normálna 5 6 2 6 2 3" xfId="21601"/>
    <cellStyle name="Normálna 5 6 2 6 2 3 2" xfId="45357"/>
    <cellStyle name="Normálna 5 6 2 6 2 4" xfId="45355"/>
    <cellStyle name="Normálna 5 6 2 6 3" xfId="21602"/>
    <cellStyle name="Normálna 5 6 2 6 3 2" xfId="45358"/>
    <cellStyle name="Normálna 5 6 2 6 4" xfId="21603"/>
    <cellStyle name="Normálna 5 6 2 6 4 2" xfId="45359"/>
    <cellStyle name="Normálna 5 6 2 6 5" xfId="45354"/>
    <cellStyle name="Normálna 5 6 2 7" xfId="21604"/>
    <cellStyle name="Normálna 5 6 2 7 2" xfId="21605"/>
    <cellStyle name="Normálna 5 6 2 7 2 2" xfId="45361"/>
    <cellStyle name="Normálna 5 6 2 7 3" xfId="21606"/>
    <cellStyle name="Normálna 5 6 2 7 3 2" xfId="45362"/>
    <cellStyle name="Normálna 5 6 2 7 4" xfId="45360"/>
    <cellStyle name="Normálna 5 6 2 8" xfId="21607"/>
    <cellStyle name="Normálna 5 6 2 8 2" xfId="45363"/>
    <cellStyle name="Normálna 5 6 2 9" xfId="21608"/>
    <cellStyle name="Normálna 5 6 2 9 2" xfId="45364"/>
    <cellStyle name="Normálna 5 6 3" xfId="21609"/>
    <cellStyle name="Normálna 5 6 3 2" xfId="21610"/>
    <cellStyle name="Normálna 5 6 3 2 2" xfId="21611"/>
    <cellStyle name="Normálna 5 6 3 2 2 2" xfId="21612"/>
    <cellStyle name="Normálna 5 6 3 2 2 2 2" xfId="21613"/>
    <cellStyle name="Normálna 5 6 3 2 2 2 2 2" xfId="21614"/>
    <cellStyle name="Normálna 5 6 3 2 2 2 2 2 2" xfId="45370"/>
    <cellStyle name="Normálna 5 6 3 2 2 2 2 3" xfId="21615"/>
    <cellStyle name="Normálna 5 6 3 2 2 2 2 3 2" xfId="45371"/>
    <cellStyle name="Normálna 5 6 3 2 2 2 2 4" xfId="45369"/>
    <cellStyle name="Normálna 5 6 3 2 2 2 3" xfId="21616"/>
    <cellStyle name="Normálna 5 6 3 2 2 2 3 2" xfId="45372"/>
    <cellStyle name="Normálna 5 6 3 2 2 2 4" xfId="21617"/>
    <cellStyle name="Normálna 5 6 3 2 2 2 4 2" xfId="45373"/>
    <cellStyle name="Normálna 5 6 3 2 2 2 5" xfId="45368"/>
    <cellStyle name="Normálna 5 6 3 2 2 3" xfId="21618"/>
    <cellStyle name="Normálna 5 6 3 2 2 3 2" xfId="21619"/>
    <cellStyle name="Normálna 5 6 3 2 2 3 2 2" xfId="45375"/>
    <cellStyle name="Normálna 5 6 3 2 2 3 3" xfId="21620"/>
    <cellStyle name="Normálna 5 6 3 2 2 3 3 2" xfId="45376"/>
    <cellStyle name="Normálna 5 6 3 2 2 3 4" xfId="45374"/>
    <cellStyle name="Normálna 5 6 3 2 2 4" xfId="21621"/>
    <cellStyle name="Normálna 5 6 3 2 2 4 2" xfId="45377"/>
    <cellStyle name="Normálna 5 6 3 2 2 5" xfId="21622"/>
    <cellStyle name="Normálna 5 6 3 2 2 5 2" xfId="45378"/>
    <cellStyle name="Normálna 5 6 3 2 2 6" xfId="45367"/>
    <cellStyle name="Normálna 5 6 3 2 3" xfId="21623"/>
    <cellStyle name="Normálna 5 6 3 2 3 2" xfId="21624"/>
    <cellStyle name="Normálna 5 6 3 2 3 2 2" xfId="21625"/>
    <cellStyle name="Normálna 5 6 3 2 3 2 2 2" xfId="45381"/>
    <cellStyle name="Normálna 5 6 3 2 3 2 3" xfId="21626"/>
    <cellStyle name="Normálna 5 6 3 2 3 2 3 2" xfId="45382"/>
    <cellStyle name="Normálna 5 6 3 2 3 2 4" xfId="45380"/>
    <cellStyle name="Normálna 5 6 3 2 3 3" xfId="21627"/>
    <cellStyle name="Normálna 5 6 3 2 3 3 2" xfId="45383"/>
    <cellStyle name="Normálna 5 6 3 2 3 4" xfId="21628"/>
    <cellStyle name="Normálna 5 6 3 2 3 4 2" xfId="45384"/>
    <cellStyle name="Normálna 5 6 3 2 3 5" xfId="45379"/>
    <cellStyle name="Normálna 5 6 3 2 4" xfId="21629"/>
    <cellStyle name="Normálna 5 6 3 2 4 2" xfId="21630"/>
    <cellStyle name="Normálna 5 6 3 2 4 2 2" xfId="21631"/>
    <cellStyle name="Normálna 5 6 3 2 4 2 2 2" xfId="45387"/>
    <cellStyle name="Normálna 5 6 3 2 4 2 3" xfId="21632"/>
    <cellStyle name="Normálna 5 6 3 2 4 2 3 2" xfId="45388"/>
    <cellStyle name="Normálna 5 6 3 2 4 2 4" xfId="45386"/>
    <cellStyle name="Normálna 5 6 3 2 4 3" xfId="21633"/>
    <cellStyle name="Normálna 5 6 3 2 4 3 2" xfId="45389"/>
    <cellStyle name="Normálna 5 6 3 2 4 4" xfId="21634"/>
    <cellStyle name="Normálna 5 6 3 2 4 4 2" xfId="45390"/>
    <cellStyle name="Normálna 5 6 3 2 4 5" xfId="45385"/>
    <cellStyle name="Normálna 5 6 3 2 5" xfId="21635"/>
    <cellStyle name="Normálna 5 6 3 2 5 2" xfId="21636"/>
    <cellStyle name="Normálna 5 6 3 2 5 2 2" xfId="45392"/>
    <cellStyle name="Normálna 5 6 3 2 5 3" xfId="21637"/>
    <cellStyle name="Normálna 5 6 3 2 5 3 2" xfId="45393"/>
    <cellStyle name="Normálna 5 6 3 2 5 4" xfId="45391"/>
    <cellStyle name="Normálna 5 6 3 2 6" xfId="21638"/>
    <cellStyle name="Normálna 5 6 3 2 6 2" xfId="45394"/>
    <cellStyle name="Normálna 5 6 3 2 7" xfId="21639"/>
    <cellStyle name="Normálna 5 6 3 2 7 2" xfId="45395"/>
    <cellStyle name="Normálna 5 6 3 2 8" xfId="45366"/>
    <cellStyle name="Normálna 5 6 3 3" xfId="21640"/>
    <cellStyle name="Normálna 5 6 3 3 2" xfId="21641"/>
    <cellStyle name="Normálna 5 6 3 3 2 2" xfId="21642"/>
    <cellStyle name="Normálna 5 6 3 3 2 2 2" xfId="21643"/>
    <cellStyle name="Normálna 5 6 3 3 2 2 2 2" xfId="45399"/>
    <cellStyle name="Normálna 5 6 3 3 2 2 3" xfId="21644"/>
    <cellStyle name="Normálna 5 6 3 3 2 2 3 2" xfId="45400"/>
    <cellStyle name="Normálna 5 6 3 3 2 2 4" xfId="45398"/>
    <cellStyle name="Normálna 5 6 3 3 2 3" xfId="21645"/>
    <cellStyle name="Normálna 5 6 3 3 2 3 2" xfId="45401"/>
    <cellStyle name="Normálna 5 6 3 3 2 4" xfId="21646"/>
    <cellStyle name="Normálna 5 6 3 3 2 4 2" xfId="45402"/>
    <cellStyle name="Normálna 5 6 3 3 2 5" xfId="45397"/>
    <cellStyle name="Normálna 5 6 3 3 3" xfId="21647"/>
    <cellStyle name="Normálna 5 6 3 3 3 2" xfId="21648"/>
    <cellStyle name="Normálna 5 6 3 3 3 2 2" xfId="45404"/>
    <cellStyle name="Normálna 5 6 3 3 3 3" xfId="21649"/>
    <cellStyle name="Normálna 5 6 3 3 3 3 2" xfId="45405"/>
    <cellStyle name="Normálna 5 6 3 3 3 4" xfId="45403"/>
    <cellStyle name="Normálna 5 6 3 3 4" xfId="21650"/>
    <cellStyle name="Normálna 5 6 3 3 4 2" xfId="45406"/>
    <cellStyle name="Normálna 5 6 3 3 5" xfId="21651"/>
    <cellStyle name="Normálna 5 6 3 3 5 2" xfId="45407"/>
    <cellStyle name="Normálna 5 6 3 3 6" xfId="45396"/>
    <cellStyle name="Normálna 5 6 3 4" xfId="21652"/>
    <cellStyle name="Normálna 5 6 3 4 2" xfId="21653"/>
    <cellStyle name="Normálna 5 6 3 4 2 2" xfId="21654"/>
    <cellStyle name="Normálna 5 6 3 4 2 2 2" xfId="45410"/>
    <cellStyle name="Normálna 5 6 3 4 2 3" xfId="21655"/>
    <cellStyle name="Normálna 5 6 3 4 2 3 2" xfId="45411"/>
    <cellStyle name="Normálna 5 6 3 4 2 4" xfId="45409"/>
    <cellStyle name="Normálna 5 6 3 4 3" xfId="21656"/>
    <cellStyle name="Normálna 5 6 3 4 3 2" xfId="45412"/>
    <cellStyle name="Normálna 5 6 3 4 4" xfId="21657"/>
    <cellStyle name="Normálna 5 6 3 4 4 2" xfId="45413"/>
    <cellStyle name="Normálna 5 6 3 4 5" xfId="45408"/>
    <cellStyle name="Normálna 5 6 3 5" xfId="21658"/>
    <cellStyle name="Normálna 5 6 3 5 2" xfId="21659"/>
    <cellStyle name="Normálna 5 6 3 5 2 2" xfId="21660"/>
    <cellStyle name="Normálna 5 6 3 5 2 2 2" xfId="45416"/>
    <cellStyle name="Normálna 5 6 3 5 2 3" xfId="21661"/>
    <cellStyle name="Normálna 5 6 3 5 2 3 2" xfId="45417"/>
    <cellStyle name="Normálna 5 6 3 5 2 4" xfId="45415"/>
    <cellStyle name="Normálna 5 6 3 5 3" xfId="21662"/>
    <cellStyle name="Normálna 5 6 3 5 3 2" xfId="45418"/>
    <cellStyle name="Normálna 5 6 3 5 4" xfId="21663"/>
    <cellStyle name="Normálna 5 6 3 5 4 2" xfId="45419"/>
    <cellStyle name="Normálna 5 6 3 5 5" xfId="45414"/>
    <cellStyle name="Normálna 5 6 3 6" xfId="21664"/>
    <cellStyle name="Normálna 5 6 3 6 2" xfId="21665"/>
    <cellStyle name="Normálna 5 6 3 6 2 2" xfId="45421"/>
    <cellStyle name="Normálna 5 6 3 6 3" xfId="21666"/>
    <cellStyle name="Normálna 5 6 3 6 3 2" xfId="45422"/>
    <cellStyle name="Normálna 5 6 3 6 4" xfId="45420"/>
    <cellStyle name="Normálna 5 6 3 7" xfId="21667"/>
    <cellStyle name="Normálna 5 6 3 7 2" xfId="45423"/>
    <cellStyle name="Normálna 5 6 3 8" xfId="21668"/>
    <cellStyle name="Normálna 5 6 3 8 2" xfId="45424"/>
    <cellStyle name="Normálna 5 6 3 9" xfId="45365"/>
    <cellStyle name="Normálna 5 6 4" xfId="21669"/>
    <cellStyle name="Normálna 5 6 4 2" xfId="21670"/>
    <cellStyle name="Normálna 5 6 4 2 2" xfId="21671"/>
    <cellStyle name="Normálna 5 6 4 2 2 2" xfId="21672"/>
    <cellStyle name="Normálna 5 6 4 2 2 2 2" xfId="21673"/>
    <cellStyle name="Normálna 5 6 4 2 2 2 2 2" xfId="45429"/>
    <cellStyle name="Normálna 5 6 4 2 2 2 3" xfId="21674"/>
    <cellStyle name="Normálna 5 6 4 2 2 2 3 2" xfId="45430"/>
    <cellStyle name="Normálna 5 6 4 2 2 2 4" xfId="45428"/>
    <cellStyle name="Normálna 5 6 4 2 2 3" xfId="21675"/>
    <cellStyle name="Normálna 5 6 4 2 2 3 2" xfId="45431"/>
    <cellStyle name="Normálna 5 6 4 2 2 4" xfId="21676"/>
    <cellStyle name="Normálna 5 6 4 2 2 4 2" xfId="45432"/>
    <cellStyle name="Normálna 5 6 4 2 2 5" xfId="45427"/>
    <cellStyle name="Normálna 5 6 4 2 3" xfId="21677"/>
    <cellStyle name="Normálna 5 6 4 2 3 2" xfId="21678"/>
    <cellStyle name="Normálna 5 6 4 2 3 2 2" xfId="45434"/>
    <cellStyle name="Normálna 5 6 4 2 3 3" xfId="21679"/>
    <cellStyle name="Normálna 5 6 4 2 3 3 2" xfId="45435"/>
    <cellStyle name="Normálna 5 6 4 2 3 4" xfId="45433"/>
    <cellStyle name="Normálna 5 6 4 2 4" xfId="21680"/>
    <cellStyle name="Normálna 5 6 4 2 4 2" xfId="45436"/>
    <cellStyle name="Normálna 5 6 4 2 5" xfId="21681"/>
    <cellStyle name="Normálna 5 6 4 2 5 2" xfId="45437"/>
    <cellStyle name="Normálna 5 6 4 2 6" xfId="45426"/>
    <cellStyle name="Normálna 5 6 4 3" xfId="21682"/>
    <cellStyle name="Normálna 5 6 4 3 2" xfId="21683"/>
    <cellStyle name="Normálna 5 6 4 3 2 2" xfId="21684"/>
    <cellStyle name="Normálna 5 6 4 3 2 2 2" xfId="45440"/>
    <cellStyle name="Normálna 5 6 4 3 2 3" xfId="21685"/>
    <cellStyle name="Normálna 5 6 4 3 2 3 2" xfId="45441"/>
    <cellStyle name="Normálna 5 6 4 3 2 4" xfId="45439"/>
    <cellStyle name="Normálna 5 6 4 3 3" xfId="21686"/>
    <cellStyle name="Normálna 5 6 4 3 3 2" xfId="45442"/>
    <cellStyle name="Normálna 5 6 4 3 4" xfId="21687"/>
    <cellStyle name="Normálna 5 6 4 3 4 2" xfId="45443"/>
    <cellStyle name="Normálna 5 6 4 3 5" xfId="45438"/>
    <cellStyle name="Normálna 5 6 4 4" xfId="21688"/>
    <cellStyle name="Normálna 5 6 4 4 2" xfId="21689"/>
    <cellStyle name="Normálna 5 6 4 4 2 2" xfId="21690"/>
    <cellStyle name="Normálna 5 6 4 4 2 2 2" xfId="45446"/>
    <cellStyle name="Normálna 5 6 4 4 2 3" xfId="21691"/>
    <cellStyle name="Normálna 5 6 4 4 2 3 2" xfId="45447"/>
    <cellStyle name="Normálna 5 6 4 4 2 4" xfId="45445"/>
    <cellStyle name="Normálna 5 6 4 4 3" xfId="21692"/>
    <cellStyle name="Normálna 5 6 4 4 3 2" xfId="45448"/>
    <cellStyle name="Normálna 5 6 4 4 4" xfId="21693"/>
    <cellStyle name="Normálna 5 6 4 4 4 2" xfId="45449"/>
    <cellStyle name="Normálna 5 6 4 4 5" xfId="45444"/>
    <cellStyle name="Normálna 5 6 4 5" xfId="21694"/>
    <cellStyle name="Normálna 5 6 4 5 2" xfId="21695"/>
    <cellStyle name="Normálna 5 6 4 5 2 2" xfId="45451"/>
    <cellStyle name="Normálna 5 6 4 5 3" xfId="21696"/>
    <cellStyle name="Normálna 5 6 4 5 3 2" xfId="45452"/>
    <cellStyle name="Normálna 5 6 4 5 4" xfId="45450"/>
    <cellStyle name="Normálna 5 6 4 6" xfId="21697"/>
    <cellStyle name="Normálna 5 6 4 6 2" xfId="45453"/>
    <cellStyle name="Normálna 5 6 4 7" xfId="21698"/>
    <cellStyle name="Normálna 5 6 4 7 2" xfId="45454"/>
    <cellStyle name="Normálna 5 6 4 8" xfId="45425"/>
    <cellStyle name="Normálna 5 6 5" xfId="21699"/>
    <cellStyle name="Normálna 5 6 5 2" xfId="21700"/>
    <cellStyle name="Normálna 5 6 5 2 2" xfId="21701"/>
    <cellStyle name="Normálna 5 6 5 2 2 2" xfId="21702"/>
    <cellStyle name="Normálna 5 6 5 2 2 2 2" xfId="45458"/>
    <cellStyle name="Normálna 5 6 5 2 2 3" xfId="21703"/>
    <cellStyle name="Normálna 5 6 5 2 2 3 2" xfId="45459"/>
    <cellStyle name="Normálna 5 6 5 2 2 4" xfId="45457"/>
    <cellStyle name="Normálna 5 6 5 2 3" xfId="21704"/>
    <cellStyle name="Normálna 5 6 5 2 3 2" xfId="45460"/>
    <cellStyle name="Normálna 5 6 5 2 4" xfId="21705"/>
    <cellStyle name="Normálna 5 6 5 2 4 2" xfId="45461"/>
    <cellStyle name="Normálna 5 6 5 2 5" xfId="45456"/>
    <cellStyle name="Normálna 5 6 5 3" xfId="21706"/>
    <cellStyle name="Normálna 5 6 5 3 2" xfId="21707"/>
    <cellStyle name="Normálna 5 6 5 3 2 2" xfId="45463"/>
    <cellStyle name="Normálna 5 6 5 3 3" xfId="21708"/>
    <cellStyle name="Normálna 5 6 5 3 3 2" xfId="45464"/>
    <cellStyle name="Normálna 5 6 5 3 4" xfId="45462"/>
    <cellStyle name="Normálna 5 6 5 4" xfId="21709"/>
    <cellStyle name="Normálna 5 6 5 4 2" xfId="45465"/>
    <cellStyle name="Normálna 5 6 5 5" xfId="21710"/>
    <cellStyle name="Normálna 5 6 5 5 2" xfId="45466"/>
    <cellStyle name="Normálna 5 6 5 6" xfId="45455"/>
    <cellStyle name="Normálna 5 6 6" xfId="21711"/>
    <cellStyle name="Normálna 5 6 6 2" xfId="21712"/>
    <cellStyle name="Normálna 5 6 6 2 2" xfId="21713"/>
    <cellStyle name="Normálna 5 6 6 2 2 2" xfId="45469"/>
    <cellStyle name="Normálna 5 6 6 2 3" xfId="21714"/>
    <cellStyle name="Normálna 5 6 6 2 3 2" xfId="45470"/>
    <cellStyle name="Normálna 5 6 6 2 4" xfId="45468"/>
    <cellStyle name="Normálna 5 6 6 3" xfId="21715"/>
    <cellStyle name="Normálna 5 6 6 3 2" xfId="45471"/>
    <cellStyle name="Normálna 5 6 6 4" xfId="21716"/>
    <cellStyle name="Normálna 5 6 6 4 2" xfId="45472"/>
    <cellStyle name="Normálna 5 6 6 5" xfId="45467"/>
    <cellStyle name="Normálna 5 6 7" xfId="21717"/>
    <cellStyle name="Normálna 5 6 7 2" xfId="21718"/>
    <cellStyle name="Normálna 5 6 7 2 2" xfId="21719"/>
    <cellStyle name="Normálna 5 6 7 2 2 2" xfId="45475"/>
    <cellStyle name="Normálna 5 6 7 2 3" xfId="21720"/>
    <cellStyle name="Normálna 5 6 7 2 3 2" xfId="45476"/>
    <cellStyle name="Normálna 5 6 7 2 4" xfId="45474"/>
    <cellStyle name="Normálna 5 6 7 3" xfId="21721"/>
    <cellStyle name="Normálna 5 6 7 3 2" xfId="45477"/>
    <cellStyle name="Normálna 5 6 7 4" xfId="21722"/>
    <cellStyle name="Normálna 5 6 7 4 2" xfId="45478"/>
    <cellStyle name="Normálna 5 6 7 5" xfId="45473"/>
    <cellStyle name="Normálna 5 6 8" xfId="21723"/>
    <cellStyle name="Normálna 5 6 8 2" xfId="21724"/>
    <cellStyle name="Normálna 5 6 8 2 2" xfId="45480"/>
    <cellStyle name="Normálna 5 6 8 3" xfId="21725"/>
    <cellStyle name="Normálna 5 6 8 3 2" xfId="45481"/>
    <cellStyle name="Normálna 5 6 8 4" xfId="45479"/>
    <cellStyle name="Normálna 5 6 9" xfId="21726"/>
    <cellStyle name="Normálna 5 6 9 2" xfId="45482"/>
    <cellStyle name="Normálna 5 7" xfId="21727"/>
    <cellStyle name="Normálna 5 7 10" xfId="21728"/>
    <cellStyle name="Normálna 5 7 10 2" xfId="45484"/>
    <cellStyle name="Normálna 5 7 11" xfId="45483"/>
    <cellStyle name="Normálna 5 7 2" xfId="21729"/>
    <cellStyle name="Normálna 5 7 2 10" xfId="45485"/>
    <cellStyle name="Normálna 5 7 2 2" xfId="21730"/>
    <cellStyle name="Normálna 5 7 2 2 2" xfId="21731"/>
    <cellStyle name="Normálna 5 7 2 2 2 2" xfId="21732"/>
    <cellStyle name="Normálna 5 7 2 2 2 2 2" xfId="21733"/>
    <cellStyle name="Normálna 5 7 2 2 2 2 2 2" xfId="21734"/>
    <cellStyle name="Normálna 5 7 2 2 2 2 2 2 2" xfId="21735"/>
    <cellStyle name="Normálna 5 7 2 2 2 2 2 2 2 2" xfId="45491"/>
    <cellStyle name="Normálna 5 7 2 2 2 2 2 2 3" xfId="21736"/>
    <cellStyle name="Normálna 5 7 2 2 2 2 2 2 3 2" xfId="45492"/>
    <cellStyle name="Normálna 5 7 2 2 2 2 2 2 4" xfId="45490"/>
    <cellStyle name="Normálna 5 7 2 2 2 2 2 3" xfId="21737"/>
    <cellStyle name="Normálna 5 7 2 2 2 2 2 3 2" xfId="45493"/>
    <cellStyle name="Normálna 5 7 2 2 2 2 2 4" xfId="21738"/>
    <cellStyle name="Normálna 5 7 2 2 2 2 2 4 2" xfId="45494"/>
    <cellStyle name="Normálna 5 7 2 2 2 2 2 5" xfId="45489"/>
    <cellStyle name="Normálna 5 7 2 2 2 2 3" xfId="21739"/>
    <cellStyle name="Normálna 5 7 2 2 2 2 3 2" xfId="21740"/>
    <cellStyle name="Normálna 5 7 2 2 2 2 3 2 2" xfId="45496"/>
    <cellStyle name="Normálna 5 7 2 2 2 2 3 3" xfId="21741"/>
    <cellStyle name="Normálna 5 7 2 2 2 2 3 3 2" xfId="45497"/>
    <cellStyle name="Normálna 5 7 2 2 2 2 3 4" xfId="45495"/>
    <cellStyle name="Normálna 5 7 2 2 2 2 4" xfId="21742"/>
    <cellStyle name="Normálna 5 7 2 2 2 2 4 2" xfId="45498"/>
    <cellStyle name="Normálna 5 7 2 2 2 2 5" xfId="21743"/>
    <cellStyle name="Normálna 5 7 2 2 2 2 5 2" xfId="45499"/>
    <cellStyle name="Normálna 5 7 2 2 2 2 6" xfId="45488"/>
    <cellStyle name="Normálna 5 7 2 2 2 3" xfId="21744"/>
    <cellStyle name="Normálna 5 7 2 2 2 3 2" xfId="21745"/>
    <cellStyle name="Normálna 5 7 2 2 2 3 2 2" xfId="21746"/>
    <cellStyle name="Normálna 5 7 2 2 2 3 2 2 2" xfId="45502"/>
    <cellStyle name="Normálna 5 7 2 2 2 3 2 3" xfId="21747"/>
    <cellStyle name="Normálna 5 7 2 2 2 3 2 3 2" xfId="45503"/>
    <cellStyle name="Normálna 5 7 2 2 2 3 2 4" xfId="45501"/>
    <cellStyle name="Normálna 5 7 2 2 2 3 3" xfId="21748"/>
    <cellStyle name="Normálna 5 7 2 2 2 3 3 2" xfId="45504"/>
    <cellStyle name="Normálna 5 7 2 2 2 3 4" xfId="21749"/>
    <cellStyle name="Normálna 5 7 2 2 2 3 4 2" xfId="45505"/>
    <cellStyle name="Normálna 5 7 2 2 2 3 5" xfId="45500"/>
    <cellStyle name="Normálna 5 7 2 2 2 4" xfId="21750"/>
    <cellStyle name="Normálna 5 7 2 2 2 4 2" xfId="21751"/>
    <cellStyle name="Normálna 5 7 2 2 2 4 2 2" xfId="21752"/>
    <cellStyle name="Normálna 5 7 2 2 2 4 2 2 2" xfId="45508"/>
    <cellStyle name="Normálna 5 7 2 2 2 4 2 3" xfId="21753"/>
    <cellStyle name="Normálna 5 7 2 2 2 4 2 3 2" xfId="45509"/>
    <cellStyle name="Normálna 5 7 2 2 2 4 2 4" xfId="45507"/>
    <cellStyle name="Normálna 5 7 2 2 2 4 3" xfId="21754"/>
    <cellStyle name="Normálna 5 7 2 2 2 4 3 2" xfId="45510"/>
    <cellStyle name="Normálna 5 7 2 2 2 4 4" xfId="21755"/>
    <cellStyle name="Normálna 5 7 2 2 2 4 4 2" xfId="45511"/>
    <cellStyle name="Normálna 5 7 2 2 2 4 5" xfId="45506"/>
    <cellStyle name="Normálna 5 7 2 2 2 5" xfId="21756"/>
    <cellStyle name="Normálna 5 7 2 2 2 5 2" xfId="21757"/>
    <cellStyle name="Normálna 5 7 2 2 2 5 2 2" xfId="45513"/>
    <cellStyle name="Normálna 5 7 2 2 2 5 3" xfId="21758"/>
    <cellStyle name="Normálna 5 7 2 2 2 5 3 2" xfId="45514"/>
    <cellStyle name="Normálna 5 7 2 2 2 5 4" xfId="45512"/>
    <cellStyle name="Normálna 5 7 2 2 2 6" xfId="21759"/>
    <cellStyle name="Normálna 5 7 2 2 2 6 2" xfId="45515"/>
    <cellStyle name="Normálna 5 7 2 2 2 7" xfId="21760"/>
    <cellStyle name="Normálna 5 7 2 2 2 7 2" xfId="45516"/>
    <cellStyle name="Normálna 5 7 2 2 2 8" xfId="45487"/>
    <cellStyle name="Normálna 5 7 2 2 3" xfId="21761"/>
    <cellStyle name="Normálna 5 7 2 2 3 2" xfId="21762"/>
    <cellStyle name="Normálna 5 7 2 2 3 2 2" xfId="21763"/>
    <cellStyle name="Normálna 5 7 2 2 3 2 2 2" xfId="21764"/>
    <cellStyle name="Normálna 5 7 2 2 3 2 2 2 2" xfId="45520"/>
    <cellStyle name="Normálna 5 7 2 2 3 2 2 3" xfId="21765"/>
    <cellStyle name="Normálna 5 7 2 2 3 2 2 3 2" xfId="45521"/>
    <cellStyle name="Normálna 5 7 2 2 3 2 2 4" xfId="45519"/>
    <cellStyle name="Normálna 5 7 2 2 3 2 3" xfId="21766"/>
    <cellStyle name="Normálna 5 7 2 2 3 2 3 2" xfId="45522"/>
    <cellStyle name="Normálna 5 7 2 2 3 2 4" xfId="21767"/>
    <cellStyle name="Normálna 5 7 2 2 3 2 4 2" xfId="45523"/>
    <cellStyle name="Normálna 5 7 2 2 3 2 5" xfId="45518"/>
    <cellStyle name="Normálna 5 7 2 2 3 3" xfId="21768"/>
    <cellStyle name="Normálna 5 7 2 2 3 3 2" xfId="21769"/>
    <cellStyle name="Normálna 5 7 2 2 3 3 2 2" xfId="45525"/>
    <cellStyle name="Normálna 5 7 2 2 3 3 3" xfId="21770"/>
    <cellStyle name="Normálna 5 7 2 2 3 3 3 2" xfId="45526"/>
    <cellStyle name="Normálna 5 7 2 2 3 3 4" xfId="45524"/>
    <cellStyle name="Normálna 5 7 2 2 3 4" xfId="21771"/>
    <cellStyle name="Normálna 5 7 2 2 3 4 2" xfId="45527"/>
    <cellStyle name="Normálna 5 7 2 2 3 5" xfId="21772"/>
    <cellStyle name="Normálna 5 7 2 2 3 5 2" xfId="45528"/>
    <cellStyle name="Normálna 5 7 2 2 3 6" xfId="45517"/>
    <cellStyle name="Normálna 5 7 2 2 4" xfId="21773"/>
    <cellStyle name="Normálna 5 7 2 2 4 2" xfId="21774"/>
    <cellStyle name="Normálna 5 7 2 2 4 2 2" xfId="21775"/>
    <cellStyle name="Normálna 5 7 2 2 4 2 2 2" xfId="45531"/>
    <cellStyle name="Normálna 5 7 2 2 4 2 3" xfId="21776"/>
    <cellStyle name="Normálna 5 7 2 2 4 2 3 2" xfId="45532"/>
    <cellStyle name="Normálna 5 7 2 2 4 2 4" xfId="45530"/>
    <cellStyle name="Normálna 5 7 2 2 4 3" xfId="21777"/>
    <cellStyle name="Normálna 5 7 2 2 4 3 2" xfId="45533"/>
    <cellStyle name="Normálna 5 7 2 2 4 4" xfId="21778"/>
    <cellStyle name="Normálna 5 7 2 2 4 4 2" xfId="45534"/>
    <cellStyle name="Normálna 5 7 2 2 4 5" xfId="45529"/>
    <cellStyle name="Normálna 5 7 2 2 5" xfId="21779"/>
    <cellStyle name="Normálna 5 7 2 2 5 2" xfId="21780"/>
    <cellStyle name="Normálna 5 7 2 2 5 2 2" xfId="21781"/>
    <cellStyle name="Normálna 5 7 2 2 5 2 2 2" xfId="45537"/>
    <cellStyle name="Normálna 5 7 2 2 5 2 3" xfId="21782"/>
    <cellStyle name="Normálna 5 7 2 2 5 2 3 2" xfId="45538"/>
    <cellStyle name="Normálna 5 7 2 2 5 2 4" xfId="45536"/>
    <cellStyle name="Normálna 5 7 2 2 5 3" xfId="21783"/>
    <cellStyle name="Normálna 5 7 2 2 5 3 2" xfId="45539"/>
    <cellStyle name="Normálna 5 7 2 2 5 4" xfId="21784"/>
    <cellStyle name="Normálna 5 7 2 2 5 4 2" xfId="45540"/>
    <cellStyle name="Normálna 5 7 2 2 5 5" xfId="45535"/>
    <cellStyle name="Normálna 5 7 2 2 6" xfId="21785"/>
    <cellStyle name="Normálna 5 7 2 2 6 2" xfId="21786"/>
    <cellStyle name="Normálna 5 7 2 2 6 2 2" xfId="45542"/>
    <cellStyle name="Normálna 5 7 2 2 6 3" xfId="21787"/>
    <cellStyle name="Normálna 5 7 2 2 6 3 2" xfId="45543"/>
    <cellStyle name="Normálna 5 7 2 2 6 4" xfId="45541"/>
    <cellStyle name="Normálna 5 7 2 2 7" xfId="21788"/>
    <cellStyle name="Normálna 5 7 2 2 7 2" xfId="45544"/>
    <cellStyle name="Normálna 5 7 2 2 8" xfId="21789"/>
    <cellStyle name="Normálna 5 7 2 2 8 2" xfId="45545"/>
    <cellStyle name="Normálna 5 7 2 2 9" xfId="45486"/>
    <cellStyle name="Normálna 5 7 2 3" xfId="21790"/>
    <cellStyle name="Normálna 5 7 2 3 2" xfId="21791"/>
    <cellStyle name="Normálna 5 7 2 3 2 2" xfId="21792"/>
    <cellStyle name="Normálna 5 7 2 3 2 2 2" xfId="21793"/>
    <cellStyle name="Normálna 5 7 2 3 2 2 2 2" xfId="21794"/>
    <cellStyle name="Normálna 5 7 2 3 2 2 2 2 2" xfId="45550"/>
    <cellStyle name="Normálna 5 7 2 3 2 2 2 3" xfId="21795"/>
    <cellStyle name="Normálna 5 7 2 3 2 2 2 3 2" xfId="45551"/>
    <cellStyle name="Normálna 5 7 2 3 2 2 2 4" xfId="45549"/>
    <cellStyle name="Normálna 5 7 2 3 2 2 3" xfId="21796"/>
    <cellStyle name="Normálna 5 7 2 3 2 2 3 2" xfId="45552"/>
    <cellStyle name="Normálna 5 7 2 3 2 2 4" xfId="21797"/>
    <cellStyle name="Normálna 5 7 2 3 2 2 4 2" xfId="45553"/>
    <cellStyle name="Normálna 5 7 2 3 2 2 5" xfId="45548"/>
    <cellStyle name="Normálna 5 7 2 3 2 3" xfId="21798"/>
    <cellStyle name="Normálna 5 7 2 3 2 3 2" xfId="21799"/>
    <cellStyle name="Normálna 5 7 2 3 2 3 2 2" xfId="45555"/>
    <cellStyle name="Normálna 5 7 2 3 2 3 3" xfId="21800"/>
    <cellStyle name="Normálna 5 7 2 3 2 3 3 2" xfId="45556"/>
    <cellStyle name="Normálna 5 7 2 3 2 3 4" xfId="45554"/>
    <cellStyle name="Normálna 5 7 2 3 2 4" xfId="21801"/>
    <cellStyle name="Normálna 5 7 2 3 2 4 2" xfId="45557"/>
    <cellStyle name="Normálna 5 7 2 3 2 5" xfId="21802"/>
    <cellStyle name="Normálna 5 7 2 3 2 5 2" xfId="45558"/>
    <cellStyle name="Normálna 5 7 2 3 2 6" xfId="45547"/>
    <cellStyle name="Normálna 5 7 2 3 3" xfId="21803"/>
    <cellStyle name="Normálna 5 7 2 3 3 2" xfId="21804"/>
    <cellStyle name="Normálna 5 7 2 3 3 2 2" xfId="21805"/>
    <cellStyle name="Normálna 5 7 2 3 3 2 2 2" xfId="45561"/>
    <cellStyle name="Normálna 5 7 2 3 3 2 3" xfId="21806"/>
    <cellStyle name="Normálna 5 7 2 3 3 2 3 2" xfId="45562"/>
    <cellStyle name="Normálna 5 7 2 3 3 2 4" xfId="45560"/>
    <cellStyle name="Normálna 5 7 2 3 3 3" xfId="21807"/>
    <cellStyle name="Normálna 5 7 2 3 3 3 2" xfId="45563"/>
    <cellStyle name="Normálna 5 7 2 3 3 4" xfId="21808"/>
    <cellStyle name="Normálna 5 7 2 3 3 4 2" xfId="45564"/>
    <cellStyle name="Normálna 5 7 2 3 3 5" xfId="45559"/>
    <cellStyle name="Normálna 5 7 2 3 4" xfId="21809"/>
    <cellStyle name="Normálna 5 7 2 3 4 2" xfId="21810"/>
    <cellStyle name="Normálna 5 7 2 3 4 2 2" xfId="21811"/>
    <cellStyle name="Normálna 5 7 2 3 4 2 2 2" xfId="45567"/>
    <cellStyle name="Normálna 5 7 2 3 4 2 3" xfId="21812"/>
    <cellStyle name="Normálna 5 7 2 3 4 2 3 2" xfId="45568"/>
    <cellStyle name="Normálna 5 7 2 3 4 2 4" xfId="45566"/>
    <cellStyle name="Normálna 5 7 2 3 4 3" xfId="21813"/>
    <cellStyle name="Normálna 5 7 2 3 4 3 2" xfId="45569"/>
    <cellStyle name="Normálna 5 7 2 3 4 4" xfId="21814"/>
    <cellStyle name="Normálna 5 7 2 3 4 4 2" xfId="45570"/>
    <cellStyle name="Normálna 5 7 2 3 4 5" xfId="45565"/>
    <cellStyle name="Normálna 5 7 2 3 5" xfId="21815"/>
    <cellStyle name="Normálna 5 7 2 3 5 2" xfId="21816"/>
    <cellStyle name="Normálna 5 7 2 3 5 2 2" xfId="45572"/>
    <cellStyle name="Normálna 5 7 2 3 5 3" xfId="21817"/>
    <cellStyle name="Normálna 5 7 2 3 5 3 2" xfId="45573"/>
    <cellStyle name="Normálna 5 7 2 3 5 4" xfId="45571"/>
    <cellStyle name="Normálna 5 7 2 3 6" xfId="21818"/>
    <cellStyle name="Normálna 5 7 2 3 6 2" xfId="45574"/>
    <cellStyle name="Normálna 5 7 2 3 7" xfId="21819"/>
    <cellStyle name="Normálna 5 7 2 3 7 2" xfId="45575"/>
    <cellStyle name="Normálna 5 7 2 3 8" xfId="45546"/>
    <cellStyle name="Normálna 5 7 2 4" xfId="21820"/>
    <cellStyle name="Normálna 5 7 2 4 2" xfId="21821"/>
    <cellStyle name="Normálna 5 7 2 4 2 2" xfId="21822"/>
    <cellStyle name="Normálna 5 7 2 4 2 2 2" xfId="21823"/>
    <cellStyle name="Normálna 5 7 2 4 2 2 2 2" xfId="45579"/>
    <cellStyle name="Normálna 5 7 2 4 2 2 3" xfId="21824"/>
    <cellStyle name="Normálna 5 7 2 4 2 2 3 2" xfId="45580"/>
    <cellStyle name="Normálna 5 7 2 4 2 2 4" xfId="45578"/>
    <cellStyle name="Normálna 5 7 2 4 2 3" xfId="21825"/>
    <cellStyle name="Normálna 5 7 2 4 2 3 2" xfId="45581"/>
    <cellStyle name="Normálna 5 7 2 4 2 4" xfId="21826"/>
    <cellStyle name="Normálna 5 7 2 4 2 4 2" xfId="45582"/>
    <cellStyle name="Normálna 5 7 2 4 2 5" xfId="45577"/>
    <cellStyle name="Normálna 5 7 2 4 3" xfId="21827"/>
    <cellStyle name="Normálna 5 7 2 4 3 2" xfId="21828"/>
    <cellStyle name="Normálna 5 7 2 4 3 2 2" xfId="45584"/>
    <cellStyle name="Normálna 5 7 2 4 3 3" xfId="21829"/>
    <cellStyle name="Normálna 5 7 2 4 3 3 2" xfId="45585"/>
    <cellStyle name="Normálna 5 7 2 4 3 4" xfId="45583"/>
    <cellStyle name="Normálna 5 7 2 4 4" xfId="21830"/>
    <cellStyle name="Normálna 5 7 2 4 4 2" xfId="45586"/>
    <cellStyle name="Normálna 5 7 2 4 5" xfId="21831"/>
    <cellStyle name="Normálna 5 7 2 4 5 2" xfId="45587"/>
    <cellStyle name="Normálna 5 7 2 4 6" xfId="45576"/>
    <cellStyle name="Normálna 5 7 2 5" xfId="21832"/>
    <cellStyle name="Normálna 5 7 2 5 2" xfId="21833"/>
    <cellStyle name="Normálna 5 7 2 5 2 2" xfId="21834"/>
    <cellStyle name="Normálna 5 7 2 5 2 2 2" xfId="45590"/>
    <cellStyle name="Normálna 5 7 2 5 2 3" xfId="21835"/>
    <cellStyle name="Normálna 5 7 2 5 2 3 2" xfId="45591"/>
    <cellStyle name="Normálna 5 7 2 5 2 4" xfId="45589"/>
    <cellStyle name="Normálna 5 7 2 5 3" xfId="21836"/>
    <cellStyle name="Normálna 5 7 2 5 3 2" xfId="45592"/>
    <cellStyle name="Normálna 5 7 2 5 4" xfId="21837"/>
    <cellStyle name="Normálna 5 7 2 5 4 2" xfId="45593"/>
    <cellStyle name="Normálna 5 7 2 5 5" xfId="45588"/>
    <cellStyle name="Normálna 5 7 2 6" xfId="21838"/>
    <cellStyle name="Normálna 5 7 2 6 2" xfId="21839"/>
    <cellStyle name="Normálna 5 7 2 6 2 2" xfId="21840"/>
    <cellStyle name="Normálna 5 7 2 6 2 2 2" xfId="45596"/>
    <cellStyle name="Normálna 5 7 2 6 2 3" xfId="21841"/>
    <cellStyle name="Normálna 5 7 2 6 2 3 2" xfId="45597"/>
    <cellStyle name="Normálna 5 7 2 6 2 4" xfId="45595"/>
    <cellStyle name="Normálna 5 7 2 6 3" xfId="21842"/>
    <cellStyle name="Normálna 5 7 2 6 3 2" xfId="45598"/>
    <cellStyle name="Normálna 5 7 2 6 4" xfId="21843"/>
    <cellStyle name="Normálna 5 7 2 6 4 2" xfId="45599"/>
    <cellStyle name="Normálna 5 7 2 6 5" xfId="45594"/>
    <cellStyle name="Normálna 5 7 2 7" xfId="21844"/>
    <cellStyle name="Normálna 5 7 2 7 2" xfId="21845"/>
    <cellStyle name="Normálna 5 7 2 7 2 2" xfId="45601"/>
    <cellStyle name="Normálna 5 7 2 7 3" xfId="21846"/>
    <cellStyle name="Normálna 5 7 2 7 3 2" xfId="45602"/>
    <cellStyle name="Normálna 5 7 2 7 4" xfId="45600"/>
    <cellStyle name="Normálna 5 7 2 8" xfId="21847"/>
    <cellStyle name="Normálna 5 7 2 8 2" xfId="45603"/>
    <cellStyle name="Normálna 5 7 2 9" xfId="21848"/>
    <cellStyle name="Normálna 5 7 2 9 2" xfId="45604"/>
    <cellStyle name="Normálna 5 7 3" xfId="21849"/>
    <cellStyle name="Normálna 5 7 3 2" xfId="21850"/>
    <cellStyle name="Normálna 5 7 3 2 2" xfId="21851"/>
    <cellStyle name="Normálna 5 7 3 2 2 2" xfId="21852"/>
    <cellStyle name="Normálna 5 7 3 2 2 2 2" xfId="21853"/>
    <cellStyle name="Normálna 5 7 3 2 2 2 2 2" xfId="21854"/>
    <cellStyle name="Normálna 5 7 3 2 2 2 2 2 2" xfId="45610"/>
    <cellStyle name="Normálna 5 7 3 2 2 2 2 3" xfId="21855"/>
    <cellStyle name="Normálna 5 7 3 2 2 2 2 3 2" xfId="45611"/>
    <cellStyle name="Normálna 5 7 3 2 2 2 2 4" xfId="45609"/>
    <cellStyle name="Normálna 5 7 3 2 2 2 3" xfId="21856"/>
    <cellStyle name="Normálna 5 7 3 2 2 2 3 2" xfId="45612"/>
    <cellStyle name="Normálna 5 7 3 2 2 2 4" xfId="21857"/>
    <cellStyle name="Normálna 5 7 3 2 2 2 4 2" xfId="45613"/>
    <cellStyle name="Normálna 5 7 3 2 2 2 5" xfId="45608"/>
    <cellStyle name="Normálna 5 7 3 2 2 3" xfId="21858"/>
    <cellStyle name="Normálna 5 7 3 2 2 3 2" xfId="21859"/>
    <cellStyle name="Normálna 5 7 3 2 2 3 2 2" xfId="45615"/>
    <cellStyle name="Normálna 5 7 3 2 2 3 3" xfId="21860"/>
    <cellStyle name="Normálna 5 7 3 2 2 3 3 2" xfId="45616"/>
    <cellStyle name="Normálna 5 7 3 2 2 3 4" xfId="45614"/>
    <cellStyle name="Normálna 5 7 3 2 2 4" xfId="21861"/>
    <cellStyle name="Normálna 5 7 3 2 2 4 2" xfId="45617"/>
    <cellStyle name="Normálna 5 7 3 2 2 5" xfId="21862"/>
    <cellStyle name="Normálna 5 7 3 2 2 5 2" xfId="45618"/>
    <cellStyle name="Normálna 5 7 3 2 2 6" xfId="45607"/>
    <cellStyle name="Normálna 5 7 3 2 3" xfId="21863"/>
    <cellStyle name="Normálna 5 7 3 2 3 2" xfId="21864"/>
    <cellStyle name="Normálna 5 7 3 2 3 2 2" xfId="21865"/>
    <cellStyle name="Normálna 5 7 3 2 3 2 2 2" xfId="45621"/>
    <cellStyle name="Normálna 5 7 3 2 3 2 3" xfId="21866"/>
    <cellStyle name="Normálna 5 7 3 2 3 2 3 2" xfId="45622"/>
    <cellStyle name="Normálna 5 7 3 2 3 2 4" xfId="45620"/>
    <cellStyle name="Normálna 5 7 3 2 3 3" xfId="21867"/>
    <cellStyle name="Normálna 5 7 3 2 3 3 2" xfId="45623"/>
    <cellStyle name="Normálna 5 7 3 2 3 4" xfId="21868"/>
    <cellStyle name="Normálna 5 7 3 2 3 4 2" xfId="45624"/>
    <cellStyle name="Normálna 5 7 3 2 3 5" xfId="45619"/>
    <cellStyle name="Normálna 5 7 3 2 4" xfId="21869"/>
    <cellStyle name="Normálna 5 7 3 2 4 2" xfId="21870"/>
    <cellStyle name="Normálna 5 7 3 2 4 2 2" xfId="21871"/>
    <cellStyle name="Normálna 5 7 3 2 4 2 2 2" xfId="45627"/>
    <cellStyle name="Normálna 5 7 3 2 4 2 3" xfId="21872"/>
    <cellStyle name="Normálna 5 7 3 2 4 2 3 2" xfId="45628"/>
    <cellStyle name="Normálna 5 7 3 2 4 2 4" xfId="45626"/>
    <cellStyle name="Normálna 5 7 3 2 4 3" xfId="21873"/>
    <cellStyle name="Normálna 5 7 3 2 4 3 2" xfId="45629"/>
    <cellStyle name="Normálna 5 7 3 2 4 4" xfId="21874"/>
    <cellStyle name="Normálna 5 7 3 2 4 4 2" xfId="45630"/>
    <cellStyle name="Normálna 5 7 3 2 4 5" xfId="45625"/>
    <cellStyle name="Normálna 5 7 3 2 5" xfId="21875"/>
    <cellStyle name="Normálna 5 7 3 2 5 2" xfId="21876"/>
    <cellStyle name="Normálna 5 7 3 2 5 2 2" xfId="45632"/>
    <cellStyle name="Normálna 5 7 3 2 5 3" xfId="21877"/>
    <cellStyle name="Normálna 5 7 3 2 5 3 2" xfId="45633"/>
    <cellStyle name="Normálna 5 7 3 2 5 4" xfId="45631"/>
    <cellStyle name="Normálna 5 7 3 2 6" xfId="21878"/>
    <cellStyle name="Normálna 5 7 3 2 6 2" xfId="45634"/>
    <cellStyle name="Normálna 5 7 3 2 7" xfId="21879"/>
    <cellStyle name="Normálna 5 7 3 2 7 2" xfId="45635"/>
    <cellStyle name="Normálna 5 7 3 2 8" xfId="45606"/>
    <cellStyle name="Normálna 5 7 3 3" xfId="21880"/>
    <cellStyle name="Normálna 5 7 3 3 2" xfId="21881"/>
    <cellStyle name="Normálna 5 7 3 3 2 2" xfId="21882"/>
    <cellStyle name="Normálna 5 7 3 3 2 2 2" xfId="21883"/>
    <cellStyle name="Normálna 5 7 3 3 2 2 2 2" xfId="45639"/>
    <cellStyle name="Normálna 5 7 3 3 2 2 3" xfId="21884"/>
    <cellStyle name="Normálna 5 7 3 3 2 2 3 2" xfId="45640"/>
    <cellStyle name="Normálna 5 7 3 3 2 2 4" xfId="45638"/>
    <cellStyle name="Normálna 5 7 3 3 2 3" xfId="21885"/>
    <cellStyle name="Normálna 5 7 3 3 2 3 2" xfId="45641"/>
    <cellStyle name="Normálna 5 7 3 3 2 4" xfId="21886"/>
    <cellStyle name="Normálna 5 7 3 3 2 4 2" xfId="45642"/>
    <cellStyle name="Normálna 5 7 3 3 2 5" xfId="45637"/>
    <cellStyle name="Normálna 5 7 3 3 3" xfId="21887"/>
    <cellStyle name="Normálna 5 7 3 3 3 2" xfId="21888"/>
    <cellStyle name="Normálna 5 7 3 3 3 2 2" xfId="45644"/>
    <cellStyle name="Normálna 5 7 3 3 3 3" xfId="21889"/>
    <cellStyle name="Normálna 5 7 3 3 3 3 2" xfId="45645"/>
    <cellStyle name="Normálna 5 7 3 3 3 4" xfId="45643"/>
    <cellStyle name="Normálna 5 7 3 3 4" xfId="21890"/>
    <cellStyle name="Normálna 5 7 3 3 4 2" xfId="45646"/>
    <cellStyle name="Normálna 5 7 3 3 5" xfId="21891"/>
    <cellStyle name="Normálna 5 7 3 3 5 2" xfId="45647"/>
    <cellStyle name="Normálna 5 7 3 3 6" xfId="45636"/>
    <cellStyle name="Normálna 5 7 3 4" xfId="21892"/>
    <cellStyle name="Normálna 5 7 3 4 2" xfId="21893"/>
    <cellStyle name="Normálna 5 7 3 4 2 2" xfId="21894"/>
    <cellStyle name="Normálna 5 7 3 4 2 2 2" xfId="45650"/>
    <cellStyle name="Normálna 5 7 3 4 2 3" xfId="21895"/>
    <cellStyle name="Normálna 5 7 3 4 2 3 2" xfId="45651"/>
    <cellStyle name="Normálna 5 7 3 4 2 4" xfId="45649"/>
    <cellStyle name="Normálna 5 7 3 4 3" xfId="21896"/>
    <cellStyle name="Normálna 5 7 3 4 3 2" xfId="45652"/>
    <cellStyle name="Normálna 5 7 3 4 4" xfId="21897"/>
    <cellStyle name="Normálna 5 7 3 4 4 2" xfId="45653"/>
    <cellStyle name="Normálna 5 7 3 4 5" xfId="45648"/>
    <cellStyle name="Normálna 5 7 3 5" xfId="21898"/>
    <cellStyle name="Normálna 5 7 3 5 2" xfId="21899"/>
    <cellStyle name="Normálna 5 7 3 5 2 2" xfId="21900"/>
    <cellStyle name="Normálna 5 7 3 5 2 2 2" xfId="45656"/>
    <cellStyle name="Normálna 5 7 3 5 2 3" xfId="21901"/>
    <cellStyle name="Normálna 5 7 3 5 2 3 2" xfId="45657"/>
    <cellStyle name="Normálna 5 7 3 5 2 4" xfId="45655"/>
    <cellStyle name="Normálna 5 7 3 5 3" xfId="21902"/>
    <cellStyle name="Normálna 5 7 3 5 3 2" xfId="45658"/>
    <cellStyle name="Normálna 5 7 3 5 4" xfId="21903"/>
    <cellStyle name="Normálna 5 7 3 5 4 2" xfId="45659"/>
    <cellStyle name="Normálna 5 7 3 5 5" xfId="45654"/>
    <cellStyle name="Normálna 5 7 3 6" xfId="21904"/>
    <cellStyle name="Normálna 5 7 3 6 2" xfId="21905"/>
    <cellStyle name="Normálna 5 7 3 6 2 2" xfId="45661"/>
    <cellStyle name="Normálna 5 7 3 6 3" xfId="21906"/>
    <cellStyle name="Normálna 5 7 3 6 3 2" xfId="45662"/>
    <cellStyle name="Normálna 5 7 3 6 4" xfId="45660"/>
    <cellStyle name="Normálna 5 7 3 7" xfId="21907"/>
    <cellStyle name="Normálna 5 7 3 7 2" xfId="45663"/>
    <cellStyle name="Normálna 5 7 3 8" xfId="21908"/>
    <cellStyle name="Normálna 5 7 3 8 2" xfId="45664"/>
    <cellStyle name="Normálna 5 7 3 9" xfId="45605"/>
    <cellStyle name="Normálna 5 7 4" xfId="21909"/>
    <cellStyle name="Normálna 5 7 4 2" xfId="21910"/>
    <cellStyle name="Normálna 5 7 4 2 2" xfId="21911"/>
    <cellStyle name="Normálna 5 7 4 2 2 2" xfId="21912"/>
    <cellStyle name="Normálna 5 7 4 2 2 2 2" xfId="21913"/>
    <cellStyle name="Normálna 5 7 4 2 2 2 2 2" xfId="45669"/>
    <cellStyle name="Normálna 5 7 4 2 2 2 3" xfId="21914"/>
    <cellStyle name="Normálna 5 7 4 2 2 2 3 2" xfId="45670"/>
    <cellStyle name="Normálna 5 7 4 2 2 2 4" xfId="45668"/>
    <cellStyle name="Normálna 5 7 4 2 2 3" xfId="21915"/>
    <cellStyle name="Normálna 5 7 4 2 2 3 2" xfId="45671"/>
    <cellStyle name="Normálna 5 7 4 2 2 4" xfId="21916"/>
    <cellStyle name="Normálna 5 7 4 2 2 4 2" xfId="45672"/>
    <cellStyle name="Normálna 5 7 4 2 2 5" xfId="45667"/>
    <cellStyle name="Normálna 5 7 4 2 3" xfId="21917"/>
    <cellStyle name="Normálna 5 7 4 2 3 2" xfId="21918"/>
    <cellStyle name="Normálna 5 7 4 2 3 2 2" xfId="45674"/>
    <cellStyle name="Normálna 5 7 4 2 3 3" xfId="21919"/>
    <cellStyle name="Normálna 5 7 4 2 3 3 2" xfId="45675"/>
    <cellStyle name="Normálna 5 7 4 2 3 4" xfId="45673"/>
    <cellStyle name="Normálna 5 7 4 2 4" xfId="21920"/>
    <cellStyle name="Normálna 5 7 4 2 4 2" xfId="45676"/>
    <cellStyle name="Normálna 5 7 4 2 5" xfId="21921"/>
    <cellStyle name="Normálna 5 7 4 2 5 2" xfId="45677"/>
    <cellStyle name="Normálna 5 7 4 2 6" xfId="45666"/>
    <cellStyle name="Normálna 5 7 4 3" xfId="21922"/>
    <cellStyle name="Normálna 5 7 4 3 2" xfId="21923"/>
    <cellStyle name="Normálna 5 7 4 3 2 2" xfId="21924"/>
    <cellStyle name="Normálna 5 7 4 3 2 2 2" xfId="45680"/>
    <cellStyle name="Normálna 5 7 4 3 2 3" xfId="21925"/>
    <cellStyle name="Normálna 5 7 4 3 2 3 2" xfId="45681"/>
    <cellStyle name="Normálna 5 7 4 3 2 4" xfId="45679"/>
    <cellStyle name="Normálna 5 7 4 3 3" xfId="21926"/>
    <cellStyle name="Normálna 5 7 4 3 3 2" xfId="45682"/>
    <cellStyle name="Normálna 5 7 4 3 4" xfId="21927"/>
    <cellStyle name="Normálna 5 7 4 3 4 2" xfId="45683"/>
    <cellStyle name="Normálna 5 7 4 3 5" xfId="45678"/>
    <cellStyle name="Normálna 5 7 4 4" xfId="21928"/>
    <cellStyle name="Normálna 5 7 4 4 2" xfId="21929"/>
    <cellStyle name="Normálna 5 7 4 4 2 2" xfId="21930"/>
    <cellStyle name="Normálna 5 7 4 4 2 2 2" xfId="45686"/>
    <cellStyle name="Normálna 5 7 4 4 2 3" xfId="21931"/>
    <cellStyle name="Normálna 5 7 4 4 2 3 2" xfId="45687"/>
    <cellStyle name="Normálna 5 7 4 4 2 4" xfId="45685"/>
    <cellStyle name="Normálna 5 7 4 4 3" xfId="21932"/>
    <cellStyle name="Normálna 5 7 4 4 3 2" xfId="45688"/>
    <cellStyle name="Normálna 5 7 4 4 4" xfId="21933"/>
    <cellStyle name="Normálna 5 7 4 4 4 2" xfId="45689"/>
    <cellStyle name="Normálna 5 7 4 4 5" xfId="45684"/>
    <cellStyle name="Normálna 5 7 4 5" xfId="21934"/>
    <cellStyle name="Normálna 5 7 4 5 2" xfId="21935"/>
    <cellStyle name="Normálna 5 7 4 5 2 2" xfId="45691"/>
    <cellStyle name="Normálna 5 7 4 5 3" xfId="21936"/>
    <cellStyle name="Normálna 5 7 4 5 3 2" xfId="45692"/>
    <cellStyle name="Normálna 5 7 4 5 4" xfId="45690"/>
    <cellStyle name="Normálna 5 7 4 6" xfId="21937"/>
    <cellStyle name="Normálna 5 7 4 6 2" xfId="45693"/>
    <cellStyle name="Normálna 5 7 4 7" xfId="21938"/>
    <cellStyle name="Normálna 5 7 4 7 2" xfId="45694"/>
    <cellStyle name="Normálna 5 7 4 8" xfId="45665"/>
    <cellStyle name="Normálna 5 7 5" xfId="21939"/>
    <cellStyle name="Normálna 5 7 5 2" xfId="21940"/>
    <cellStyle name="Normálna 5 7 5 2 2" xfId="21941"/>
    <cellStyle name="Normálna 5 7 5 2 2 2" xfId="21942"/>
    <cellStyle name="Normálna 5 7 5 2 2 2 2" xfId="45698"/>
    <cellStyle name="Normálna 5 7 5 2 2 3" xfId="21943"/>
    <cellStyle name="Normálna 5 7 5 2 2 3 2" xfId="45699"/>
    <cellStyle name="Normálna 5 7 5 2 2 4" xfId="45697"/>
    <cellStyle name="Normálna 5 7 5 2 3" xfId="21944"/>
    <cellStyle name="Normálna 5 7 5 2 3 2" xfId="45700"/>
    <cellStyle name="Normálna 5 7 5 2 4" xfId="21945"/>
    <cellStyle name="Normálna 5 7 5 2 4 2" xfId="45701"/>
    <cellStyle name="Normálna 5 7 5 2 5" xfId="45696"/>
    <cellStyle name="Normálna 5 7 5 3" xfId="21946"/>
    <cellStyle name="Normálna 5 7 5 3 2" xfId="21947"/>
    <cellStyle name="Normálna 5 7 5 3 2 2" xfId="45703"/>
    <cellStyle name="Normálna 5 7 5 3 3" xfId="21948"/>
    <cellStyle name="Normálna 5 7 5 3 3 2" xfId="45704"/>
    <cellStyle name="Normálna 5 7 5 3 4" xfId="45702"/>
    <cellStyle name="Normálna 5 7 5 4" xfId="21949"/>
    <cellStyle name="Normálna 5 7 5 4 2" xfId="45705"/>
    <cellStyle name="Normálna 5 7 5 5" xfId="21950"/>
    <cellStyle name="Normálna 5 7 5 5 2" xfId="45706"/>
    <cellStyle name="Normálna 5 7 5 6" xfId="45695"/>
    <cellStyle name="Normálna 5 7 6" xfId="21951"/>
    <cellStyle name="Normálna 5 7 6 2" xfId="21952"/>
    <cellStyle name="Normálna 5 7 6 2 2" xfId="21953"/>
    <cellStyle name="Normálna 5 7 6 2 2 2" xfId="45709"/>
    <cellStyle name="Normálna 5 7 6 2 3" xfId="21954"/>
    <cellStyle name="Normálna 5 7 6 2 3 2" xfId="45710"/>
    <cellStyle name="Normálna 5 7 6 2 4" xfId="45708"/>
    <cellStyle name="Normálna 5 7 6 3" xfId="21955"/>
    <cellStyle name="Normálna 5 7 6 3 2" xfId="45711"/>
    <cellStyle name="Normálna 5 7 6 4" xfId="21956"/>
    <cellStyle name="Normálna 5 7 6 4 2" xfId="45712"/>
    <cellStyle name="Normálna 5 7 6 5" xfId="45707"/>
    <cellStyle name="Normálna 5 7 7" xfId="21957"/>
    <cellStyle name="Normálna 5 7 7 2" xfId="21958"/>
    <cellStyle name="Normálna 5 7 7 2 2" xfId="21959"/>
    <cellStyle name="Normálna 5 7 7 2 2 2" xfId="45715"/>
    <cellStyle name="Normálna 5 7 7 2 3" xfId="21960"/>
    <cellStyle name="Normálna 5 7 7 2 3 2" xfId="45716"/>
    <cellStyle name="Normálna 5 7 7 2 4" xfId="45714"/>
    <cellStyle name="Normálna 5 7 7 3" xfId="21961"/>
    <cellStyle name="Normálna 5 7 7 3 2" xfId="45717"/>
    <cellStyle name="Normálna 5 7 7 4" xfId="21962"/>
    <cellStyle name="Normálna 5 7 7 4 2" xfId="45718"/>
    <cellStyle name="Normálna 5 7 7 5" xfId="45713"/>
    <cellStyle name="Normálna 5 7 8" xfId="21963"/>
    <cellStyle name="Normálna 5 7 8 2" xfId="21964"/>
    <cellStyle name="Normálna 5 7 8 2 2" xfId="45720"/>
    <cellStyle name="Normálna 5 7 8 3" xfId="21965"/>
    <cellStyle name="Normálna 5 7 8 3 2" xfId="45721"/>
    <cellStyle name="Normálna 5 7 8 4" xfId="45719"/>
    <cellStyle name="Normálna 5 7 9" xfId="21966"/>
    <cellStyle name="Normálna 5 7 9 2" xfId="45722"/>
    <cellStyle name="Normálna 5 8" xfId="21967"/>
    <cellStyle name="Normálna 5 8 10" xfId="21968"/>
    <cellStyle name="Normálna 5 8 10 2" xfId="45724"/>
    <cellStyle name="Normálna 5 8 11" xfId="45723"/>
    <cellStyle name="Normálna 5 8 2" xfId="21969"/>
    <cellStyle name="Normálna 5 8 2 10" xfId="45725"/>
    <cellStyle name="Normálna 5 8 2 2" xfId="21970"/>
    <cellStyle name="Normálna 5 8 2 2 2" xfId="21971"/>
    <cellStyle name="Normálna 5 8 2 2 2 2" xfId="21972"/>
    <cellStyle name="Normálna 5 8 2 2 2 2 2" xfId="21973"/>
    <cellStyle name="Normálna 5 8 2 2 2 2 2 2" xfId="21974"/>
    <cellStyle name="Normálna 5 8 2 2 2 2 2 2 2" xfId="21975"/>
    <cellStyle name="Normálna 5 8 2 2 2 2 2 2 2 2" xfId="45731"/>
    <cellStyle name="Normálna 5 8 2 2 2 2 2 2 3" xfId="21976"/>
    <cellStyle name="Normálna 5 8 2 2 2 2 2 2 3 2" xfId="45732"/>
    <cellStyle name="Normálna 5 8 2 2 2 2 2 2 4" xfId="45730"/>
    <cellStyle name="Normálna 5 8 2 2 2 2 2 3" xfId="21977"/>
    <cellStyle name="Normálna 5 8 2 2 2 2 2 3 2" xfId="45733"/>
    <cellStyle name="Normálna 5 8 2 2 2 2 2 4" xfId="21978"/>
    <cellStyle name="Normálna 5 8 2 2 2 2 2 4 2" xfId="45734"/>
    <cellStyle name="Normálna 5 8 2 2 2 2 2 5" xfId="45729"/>
    <cellStyle name="Normálna 5 8 2 2 2 2 3" xfId="21979"/>
    <cellStyle name="Normálna 5 8 2 2 2 2 3 2" xfId="21980"/>
    <cellStyle name="Normálna 5 8 2 2 2 2 3 2 2" xfId="45736"/>
    <cellStyle name="Normálna 5 8 2 2 2 2 3 3" xfId="21981"/>
    <cellStyle name="Normálna 5 8 2 2 2 2 3 3 2" xfId="45737"/>
    <cellStyle name="Normálna 5 8 2 2 2 2 3 4" xfId="45735"/>
    <cellStyle name="Normálna 5 8 2 2 2 2 4" xfId="21982"/>
    <cellStyle name="Normálna 5 8 2 2 2 2 4 2" xfId="45738"/>
    <cellStyle name="Normálna 5 8 2 2 2 2 5" xfId="21983"/>
    <cellStyle name="Normálna 5 8 2 2 2 2 5 2" xfId="45739"/>
    <cellStyle name="Normálna 5 8 2 2 2 2 6" xfId="45728"/>
    <cellStyle name="Normálna 5 8 2 2 2 3" xfId="21984"/>
    <cellStyle name="Normálna 5 8 2 2 2 3 2" xfId="21985"/>
    <cellStyle name="Normálna 5 8 2 2 2 3 2 2" xfId="21986"/>
    <cellStyle name="Normálna 5 8 2 2 2 3 2 2 2" xfId="45742"/>
    <cellStyle name="Normálna 5 8 2 2 2 3 2 3" xfId="21987"/>
    <cellStyle name="Normálna 5 8 2 2 2 3 2 3 2" xfId="45743"/>
    <cellStyle name="Normálna 5 8 2 2 2 3 2 4" xfId="45741"/>
    <cellStyle name="Normálna 5 8 2 2 2 3 3" xfId="21988"/>
    <cellStyle name="Normálna 5 8 2 2 2 3 3 2" xfId="45744"/>
    <cellStyle name="Normálna 5 8 2 2 2 3 4" xfId="21989"/>
    <cellStyle name="Normálna 5 8 2 2 2 3 4 2" xfId="45745"/>
    <cellStyle name="Normálna 5 8 2 2 2 3 5" xfId="45740"/>
    <cellStyle name="Normálna 5 8 2 2 2 4" xfId="21990"/>
    <cellStyle name="Normálna 5 8 2 2 2 4 2" xfId="21991"/>
    <cellStyle name="Normálna 5 8 2 2 2 4 2 2" xfId="21992"/>
    <cellStyle name="Normálna 5 8 2 2 2 4 2 2 2" xfId="45748"/>
    <cellStyle name="Normálna 5 8 2 2 2 4 2 3" xfId="21993"/>
    <cellStyle name="Normálna 5 8 2 2 2 4 2 3 2" xfId="45749"/>
    <cellStyle name="Normálna 5 8 2 2 2 4 2 4" xfId="45747"/>
    <cellStyle name="Normálna 5 8 2 2 2 4 3" xfId="21994"/>
    <cellStyle name="Normálna 5 8 2 2 2 4 3 2" xfId="45750"/>
    <cellStyle name="Normálna 5 8 2 2 2 4 4" xfId="21995"/>
    <cellStyle name="Normálna 5 8 2 2 2 4 4 2" xfId="45751"/>
    <cellStyle name="Normálna 5 8 2 2 2 4 5" xfId="45746"/>
    <cellStyle name="Normálna 5 8 2 2 2 5" xfId="21996"/>
    <cellStyle name="Normálna 5 8 2 2 2 5 2" xfId="21997"/>
    <cellStyle name="Normálna 5 8 2 2 2 5 2 2" xfId="45753"/>
    <cellStyle name="Normálna 5 8 2 2 2 5 3" xfId="21998"/>
    <cellStyle name="Normálna 5 8 2 2 2 5 3 2" xfId="45754"/>
    <cellStyle name="Normálna 5 8 2 2 2 5 4" xfId="45752"/>
    <cellStyle name="Normálna 5 8 2 2 2 6" xfId="21999"/>
    <cellStyle name="Normálna 5 8 2 2 2 6 2" xfId="45755"/>
    <cellStyle name="Normálna 5 8 2 2 2 7" xfId="22000"/>
    <cellStyle name="Normálna 5 8 2 2 2 7 2" xfId="45756"/>
    <cellStyle name="Normálna 5 8 2 2 2 8" xfId="45727"/>
    <cellStyle name="Normálna 5 8 2 2 3" xfId="22001"/>
    <cellStyle name="Normálna 5 8 2 2 3 2" xfId="22002"/>
    <cellStyle name="Normálna 5 8 2 2 3 2 2" xfId="22003"/>
    <cellStyle name="Normálna 5 8 2 2 3 2 2 2" xfId="22004"/>
    <cellStyle name="Normálna 5 8 2 2 3 2 2 2 2" xfId="45760"/>
    <cellStyle name="Normálna 5 8 2 2 3 2 2 3" xfId="22005"/>
    <cellStyle name="Normálna 5 8 2 2 3 2 2 3 2" xfId="45761"/>
    <cellStyle name="Normálna 5 8 2 2 3 2 2 4" xfId="45759"/>
    <cellStyle name="Normálna 5 8 2 2 3 2 3" xfId="22006"/>
    <cellStyle name="Normálna 5 8 2 2 3 2 3 2" xfId="45762"/>
    <cellStyle name="Normálna 5 8 2 2 3 2 4" xfId="22007"/>
    <cellStyle name="Normálna 5 8 2 2 3 2 4 2" xfId="45763"/>
    <cellStyle name="Normálna 5 8 2 2 3 2 5" xfId="45758"/>
    <cellStyle name="Normálna 5 8 2 2 3 3" xfId="22008"/>
    <cellStyle name="Normálna 5 8 2 2 3 3 2" xfId="22009"/>
    <cellStyle name="Normálna 5 8 2 2 3 3 2 2" xfId="45765"/>
    <cellStyle name="Normálna 5 8 2 2 3 3 3" xfId="22010"/>
    <cellStyle name="Normálna 5 8 2 2 3 3 3 2" xfId="45766"/>
    <cellStyle name="Normálna 5 8 2 2 3 3 4" xfId="45764"/>
    <cellStyle name="Normálna 5 8 2 2 3 4" xfId="22011"/>
    <cellStyle name="Normálna 5 8 2 2 3 4 2" xfId="45767"/>
    <cellStyle name="Normálna 5 8 2 2 3 5" xfId="22012"/>
    <cellStyle name="Normálna 5 8 2 2 3 5 2" xfId="45768"/>
    <cellStyle name="Normálna 5 8 2 2 3 6" xfId="45757"/>
    <cellStyle name="Normálna 5 8 2 2 4" xfId="22013"/>
    <cellStyle name="Normálna 5 8 2 2 4 2" xfId="22014"/>
    <cellStyle name="Normálna 5 8 2 2 4 2 2" xfId="22015"/>
    <cellStyle name="Normálna 5 8 2 2 4 2 2 2" xfId="45771"/>
    <cellStyle name="Normálna 5 8 2 2 4 2 3" xfId="22016"/>
    <cellStyle name="Normálna 5 8 2 2 4 2 3 2" xfId="45772"/>
    <cellStyle name="Normálna 5 8 2 2 4 2 4" xfId="45770"/>
    <cellStyle name="Normálna 5 8 2 2 4 3" xfId="22017"/>
    <cellStyle name="Normálna 5 8 2 2 4 3 2" xfId="45773"/>
    <cellStyle name="Normálna 5 8 2 2 4 4" xfId="22018"/>
    <cellStyle name="Normálna 5 8 2 2 4 4 2" xfId="45774"/>
    <cellStyle name="Normálna 5 8 2 2 4 5" xfId="45769"/>
    <cellStyle name="Normálna 5 8 2 2 5" xfId="22019"/>
    <cellStyle name="Normálna 5 8 2 2 5 2" xfId="22020"/>
    <cellStyle name="Normálna 5 8 2 2 5 2 2" xfId="22021"/>
    <cellStyle name="Normálna 5 8 2 2 5 2 2 2" xfId="45777"/>
    <cellStyle name="Normálna 5 8 2 2 5 2 3" xfId="22022"/>
    <cellStyle name="Normálna 5 8 2 2 5 2 3 2" xfId="45778"/>
    <cellStyle name="Normálna 5 8 2 2 5 2 4" xfId="45776"/>
    <cellStyle name="Normálna 5 8 2 2 5 3" xfId="22023"/>
    <cellStyle name="Normálna 5 8 2 2 5 3 2" xfId="45779"/>
    <cellStyle name="Normálna 5 8 2 2 5 4" xfId="22024"/>
    <cellStyle name="Normálna 5 8 2 2 5 4 2" xfId="45780"/>
    <cellStyle name="Normálna 5 8 2 2 5 5" xfId="45775"/>
    <cellStyle name="Normálna 5 8 2 2 6" xfId="22025"/>
    <cellStyle name="Normálna 5 8 2 2 6 2" xfId="22026"/>
    <cellStyle name="Normálna 5 8 2 2 6 2 2" xfId="45782"/>
    <cellStyle name="Normálna 5 8 2 2 6 3" xfId="22027"/>
    <cellStyle name="Normálna 5 8 2 2 6 3 2" xfId="45783"/>
    <cellStyle name="Normálna 5 8 2 2 6 4" xfId="45781"/>
    <cellStyle name="Normálna 5 8 2 2 7" xfId="22028"/>
    <cellStyle name="Normálna 5 8 2 2 7 2" xfId="45784"/>
    <cellStyle name="Normálna 5 8 2 2 8" xfId="22029"/>
    <cellStyle name="Normálna 5 8 2 2 8 2" xfId="45785"/>
    <cellStyle name="Normálna 5 8 2 2 9" xfId="45726"/>
    <cellStyle name="Normálna 5 8 2 3" xfId="22030"/>
    <cellStyle name="Normálna 5 8 2 3 2" xfId="22031"/>
    <cellStyle name="Normálna 5 8 2 3 2 2" xfId="22032"/>
    <cellStyle name="Normálna 5 8 2 3 2 2 2" xfId="22033"/>
    <cellStyle name="Normálna 5 8 2 3 2 2 2 2" xfId="22034"/>
    <cellStyle name="Normálna 5 8 2 3 2 2 2 2 2" xfId="45790"/>
    <cellStyle name="Normálna 5 8 2 3 2 2 2 3" xfId="22035"/>
    <cellStyle name="Normálna 5 8 2 3 2 2 2 3 2" xfId="45791"/>
    <cellStyle name="Normálna 5 8 2 3 2 2 2 4" xfId="45789"/>
    <cellStyle name="Normálna 5 8 2 3 2 2 3" xfId="22036"/>
    <cellStyle name="Normálna 5 8 2 3 2 2 3 2" xfId="45792"/>
    <cellStyle name="Normálna 5 8 2 3 2 2 4" xfId="22037"/>
    <cellStyle name="Normálna 5 8 2 3 2 2 4 2" xfId="45793"/>
    <cellStyle name="Normálna 5 8 2 3 2 2 5" xfId="45788"/>
    <cellStyle name="Normálna 5 8 2 3 2 3" xfId="22038"/>
    <cellStyle name="Normálna 5 8 2 3 2 3 2" xfId="22039"/>
    <cellStyle name="Normálna 5 8 2 3 2 3 2 2" xfId="45795"/>
    <cellStyle name="Normálna 5 8 2 3 2 3 3" xfId="22040"/>
    <cellStyle name="Normálna 5 8 2 3 2 3 3 2" xfId="45796"/>
    <cellStyle name="Normálna 5 8 2 3 2 3 4" xfId="45794"/>
    <cellStyle name="Normálna 5 8 2 3 2 4" xfId="22041"/>
    <cellStyle name="Normálna 5 8 2 3 2 4 2" xfId="45797"/>
    <cellStyle name="Normálna 5 8 2 3 2 5" xfId="22042"/>
    <cellStyle name="Normálna 5 8 2 3 2 5 2" xfId="45798"/>
    <cellStyle name="Normálna 5 8 2 3 2 6" xfId="45787"/>
    <cellStyle name="Normálna 5 8 2 3 3" xfId="22043"/>
    <cellStyle name="Normálna 5 8 2 3 3 2" xfId="22044"/>
    <cellStyle name="Normálna 5 8 2 3 3 2 2" xfId="22045"/>
    <cellStyle name="Normálna 5 8 2 3 3 2 2 2" xfId="45801"/>
    <cellStyle name="Normálna 5 8 2 3 3 2 3" xfId="22046"/>
    <cellStyle name="Normálna 5 8 2 3 3 2 3 2" xfId="45802"/>
    <cellStyle name="Normálna 5 8 2 3 3 2 4" xfId="45800"/>
    <cellStyle name="Normálna 5 8 2 3 3 3" xfId="22047"/>
    <cellStyle name="Normálna 5 8 2 3 3 3 2" xfId="45803"/>
    <cellStyle name="Normálna 5 8 2 3 3 4" xfId="22048"/>
    <cellStyle name="Normálna 5 8 2 3 3 4 2" xfId="45804"/>
    <cellStyle name="Normálna 5 8 2 3 3 5" xfId="45799"/>
    <cellStyle name="Normálna 5 8 2 3 4" xfId="22049"/>
    <cellStyle name="Normálna 5 8 2 3 4 2" xfId="22050"/>
    <cellStyle name="Normálna 5 8 2 3 4 2 2" xfId="22051"/>
    <cellStyle name="Normálna 5 8 2 3 4 2 2 2" xfId="45807"/>
    <cellStyle name="Normálna 5 8 2 3 4 2 3" xfId="22052"/>
    <cellStyle name="Normálna 5 8 2 3 4 2 3 2" xfId="45808"/>
    <cellStyle name="Normálna 5 8 2 3 4 2 4" xfId="45806"/>
    <cellStyle name="Normálna 5 8 2 3 4 3" xfId="22053"/>
    <cellStyle name="Normálna 5 8 2 3 4 3 2" xfId="45809"/>
    <cellStyle name="Normálna 5 8 2 3 4 4" xfId="22054"/>
    <cellStyle name="Normálna 5 8 2 3 4 4 2" xfId="45810"/>
    <cellStyle name="Normálna 5 8 2 3 4 5" xfId="45805"/>
    <cellStyle name="Normálna 5 8 2 3 5" xfId="22055"/>
    <cellStyle name="Normálna 5 8 2 3 5 2" xfId="22056"/>
    <cellStyle name="Normálna 5 8 2 3 5 2 2" xfId="45812"/>
    <cellStyle name="Normálna 5 8 2 3 5 3" xfId="22057"/>
    <cellStyle name="Normálna 5 8 2 3 5 3 2" xfId="45813"/>
    <cellStyle name="Normálna 5 8 2 3 5 4" xfId="45811"/>
    <cellStyle name="Normálna 5 8 2 3 6" xfId="22058"/>
    <cellStyle name="Normálna 5 8 2 3 6 2" xfId="45814"/>
    <cellStyle name="Normálna 5 8 2 3 7" xfId="22059"/>
    <cellStyle name="Normálna 5 8 2 3 7 2" xfId="45815"/>
    <cellStyle name="Normálna 5 8 2 3 8" xfId="45786"/>
    <cellStyle name="Normálna 5 8 2 4" xfId="22060"/>
    <cellStyle name="Normálna 5 8 2 4 2" xfId="22061"/>
    <cellStyle name="Normálna 5 8 2 4 2 2" xfId="22062"/>
    <cellStyle name="Normálna 5 8 2 4 2 2 2" xfId="22063"/>
    <cellStyle name="Normálna 5 8 2 4 2 2 2 2" xfId="45819"/>
    <cellStyle name="Normálna 5 8 2 4 2 2 3" xfId="22064"/>
    <cellStyle name="Normálna 5 8 2 4 2 2 3 2" xfId="45820"/>
    <cellStyle name="Normálna 5 8 2 4 2 2 4" xfId="45818"/>
    <cellStyle name="Normálna 5 8 2 4 2 3" xfId="22065"/>
    <cellStyle name="Normálna 5 8 2 4 2 3 2" xfId="45821"/>
    <cellStyle name="Normálna 5 8 2 4 2 4" xfId="22066"/>
    <cellStyle name="Normálna 5 8 2 4 2 4 2" xfId="45822"/>
    <cellStyle name="Normálna 5 8 2 4 2 5" xfId="45817"/>
    <cellStyle name="Normálna 5 8 2 4 3" xfId="22067"/>
    <cellStyle name="Normálna 5 8 2 4 3 2" xfId="22068"/>
    <cellStyle name="Normálna 5 8 2 4 3 2 2" xfId="45824"/>
    <cellStyle name="Normálna 5 8 2 4 3 3" xfId="22069"/>
    <cellStyle name="Normálna 5 8 2 4 3 3 2" xfId="45825"/>
    <cellStyle name="Normálna 5 8 2 4 3 4" xfId="45823"/>
    <cellStyle name="Normálna 5 8 2 4 4" xfId="22070"/>
    <cellStyle name="Normálna 5 8 2 4 4 2" xfId="45826"/>
    <cellStyle name="Normálna 5 8 2 4 5" xfId="22071"/>
    <cellStyle name="Normálna 5 8 2 4 5 2" xfId="45827"/>
    <cellStyle name="Normálna 5 8 2 4 6" xfId="45816"/>
    <cellStyle name="Normálna 5 8 2 5" xfId="22072"/>
    <cellStyle name="Normálna 5 8 2 5 2" xfId="22073"/>
    <cellStyle name="Normálna 5 8 2 5 2 2" xfId="22074"/>
    <cellStyle name="Normálna 5 8 2 5 2 2 2" xfId="45830"/>
    <cellStyle name="Normálna 5 8 2 5 2 3" xfId="22075"/>
    <cellStyle name="Normálna 5 8 2 5 2 3 2" xfId="45831"/>
    <cellStyle name="Normálna 5 8 2 5 2 4" xfId="45829"/>
    <cellStyle name="Normálna 5 8 2 5 3" xfId="22076"/>
    <cellStyle name="Normálna 5 8 2 5 3 2" xfId="45832"/>
    <cellStyle name="Normálna 5 8 2 5 4" xfId="22077"/>
    <cellStyle name="Normálna 5 8 2 5 4 2" xfId="45833"/>
    <cellStyle name="Normálna 5 8 2 5 5" xfId="45828"/>
    <cellStyle name="Normálna 5 8 2 6" xfId="22078"/>
    <cellStyle name="Normálna 5 8 2 6 2" xfId="22079"/>
    <cellStyle name="Normálna 5 8 2 6 2 2" xfId="22080"/>
    <cellStyle name="Normálna 5 8 2 6 2 2 2" xfId="45836"/>
    <cellStyle name="Normálna 5 8 2 6 2 3" xfId="22081"/>
    <cellStyle name="Normálna 5 8 2 6 2 3 2" xfId="45837"/>
    <cellStyle name="Normálna 5 8 2 6 2 4" xfId="45835"/>
    <cellStyle name="Normálna 5 8 2 6 3" xfId="22082"/>
    <cellStyle name="Normálna 5 8 2 6 3 2" xfId="45838"/>
    <cellStyle name="Normálna 5 8 2 6 4" xfId="22083"/>
    <cellStyle name="Normálna 5 8 2 6 4 2" xfId="45839"/>
    <cellStyle name="Normálna 5 8 2 6 5" xfId="45834"/>
    <cellStyle name="Normálna 5 8 2 7" xfId="22084"/>
    <cellStyle name="Normálna 5 8 2 7 2" xfId="22085"/>
    <cellStyle name="Normálna 5 8 2 7 2 2" xfId="45841"/>
    <cellStyle name="Normálna 5 8 2 7 3" xfId="22086"/>
    <cellStyle name="Normálna 5 8 2 7 3 2" xfId="45842"/>
    <cellStyle name="Normálna 5 8 2 7 4" xfId="45840"/>
    <cellStyle name="Normálna 5 8 2 8" xfId="22087"/>
    <cellStyle name="Normálna 5 8 2 8 2" xfId="45843"/>
    <cellStyle name="Normálna 5 8 2 9" xfId="22088"/>
    <cellStyle name="Normálna 5 8 2 9 2" xfId="45844"/>
    <cellStyle name="Normálna 5 8 3" xfId="22089"/>
    <cellStyle name="Normálna 5 8 3 2" xfId="22090"/>
    <cellStyle name="Normálna 5 8 3 2 2" xfId="22091"/>
    <cellStyle name="Normálna 5 8 3 2 2 2" xfId="22092"/>
    <cellStyle name="Normálna 5 8 3 2 2 2 2" xfId="22093"/>
    <cellStyle name="Normálna 5 8 3 2 2 2 2 2" xfId="22094"/>
    <cellStyle name="Normálna 5 8 3 2 2 2 2 2 2" xfId="45850"/>
    <cellStyle name="Normálna 5 8 3 2 2 2 2 3" xfId="22095"/>
    <cellStyle name="Normálna 5 8 3 2 2 2 2 3 2" xfId="45851"/>
    <cellStyle name="Normálna 5 8 3 2 2 2 2 4" xfId="45849"/>
    <cellStyle name="Normálna 5 8 3 2 2 2 3" xfId="22096"/>
    <cellStyle name="Normálna 5 8 3 2 2 2 3 2" xfId="45852"/>
    <cellStyle name="Normálna 5 8 3 2 2 2 4" xfId="22097"/>
    <cellStyle name="Normálna 5 8 3 2 2 2 4 2" xfId="45853"/>
    <cellStyle name="Normálna 5 8 3 2 2 2 5" xfId="45848"/>
    <cellStyle name="Normálna 5 8 3 2 2 3" xfId="22098"/>
    <cellStyle name="Normálna 5 8 3 2 2 3 2" xfId="22099"/>
    <cellStyle name="Normálna 5 8 3 2 2 3 2 2" xfId="45855"/>
    <cellStyle name="Normálna 5 8 3 2 2 3 3" xfId="22100"/>
    <cellStyle name="Normálna 5 8 3 2 2 3 3 2" xfId="45856"/>
    <cellStyle name="Normálna 5 8 3 2 2 3 4" xfId="45854"/>
    <cellStyle name="Normálna 5 8 3 2 2 4" xfId="22101"/>
    <cellStyle name="Normálna 5 8 3 2 2 4 2" xfId="45857"/>
    <cellStyle name="Normálna 5 8 3 2 2 5" xfId="22102"/>
    <cellStyle name="Normálna 5 8 3 2 2 5 2" xfId="45858"/>
    <cellStyle name="Normálna 5 8 3 2 2 6" xfId="45847"/>
    <cellStyle name="Normálna 5 8 3 2 3" xfId="22103"/>
    <cellStyle name="Normálna 5 8 3 2 3 2" xfId="22104"/>
    <cellStyle name="Normálna 5 8 3 2 3 2 2" xfId="22105"/>
    <cellStyle name="Normálna 5 8 3 2 3 2 2 2" xfId="45861"/>
    <cellStyle name="Normálna 5 8 3 2 3 2 3" xfId="22106"/>
    <cellStyle name="Normálna 5 8 3 2 3 2 3 2" xfId="45862"/>
    <cellStyle name="Normálna 5 8 3 2 3 2 4" xfId="45860"/>
    <cellStyle name="Normálna 5 8 3 2 3 3" xfId="22107"/>
    <cellStyle name="Normálna 5 8 3 2 3 3 2" xfId="45863"/>
    <cellStyle name="Normálna 5 8 3 2 3 4" xfId="22108"/>
    <cellStyle name="Normálna 5 8 3 2 3 4 2" xfId="45864"/>
    <cellStyle name="Normálna 5 8 3 2 3 5" xfId="45859"/>
    <cellStyle name="Normálna 5 8 3 2 4" xfId="22109"/>
    <cellStyle name="Normálna 5 8 3 2 4 2" xfId="22110"/>
    <cellStyle name="Normálna 5 8 3 2 4 2 2" xfId="22111"/>
    <cellStyle name="Normálna 5 8 3 2 4 2 2 2" xfId="45867"/>
    <cellStyle name="Normálna 5 8 3 2 4 2 3" xfId="22112"/>
    <cellStyle name="Normálna 5 8 3 2 4 2 3 2" xfId="45868"/>
    <cellStyle name="Normálna 5 8 3 2 4 2 4" xfId="45866"/>
    <cellStyle name="Normálna 5 8 3 2 4 3" xfId="22113"/>
    <cellStyle name="Normálna 5 8 3 2 4 3 2" xfId="45869"/>
    <cellStyle name="Normálna 5 8 3 2 4 4" xfId="22114"/>
    <cellStyle name="Normálna 5 8 3 2 4 4 2" xfId="45870"/>
    <cellStyle name="Normálna 5 8 3 2 4 5" xfId="45865"/>
    <cellStyle name="Normálna 5 8 3 2 5" xfId="22115"/>
    <cellStyle name="Normálna 5 8 3 2 5 2" xfId="22116"/>
    <cellStyle name="Normálna 5 8 3 2 5 2 2" xfId="45872"/>
    <cellStyle name="Normálna 5 8 3 2 5 3" xfId="22117"/>
    <cellStyle name="Normálna 5 8 3 2 5 3 2" xfId="45873"/>
    <cellStyle name="Normálna 5 8 3 2 5 4" xfId="45871"/>
    <cellStyle name="Normálna 5 8 3 2 6" xfId="22118"/>
    <cellStyle name="Normálna 5 8 3 2 6 2" xfId="45874"/>
    <cellStyle name="Normálna 5 8 3 2 7" xfId="22119"/>
    <cellStyle name="Normálna 5 8 3 2 7 2" xfId="45875"/>
    <cellStyle name="Normálna 5 8 3 2 8" xfId="45846"/>
    <cellStyle name="Normálna 5 8 3 3" xfId="22120"/>
    <cellStyle name="Normálna 5 8 3 3 2" xfId="22121"/>
    <cellStyle name="Normálna 5 8 3 3 2 2" xfId="22122"/>
    <cellStyle name="Normálna 5 8 3 3 2 2 2" xfId="22123"/>
    <cellStyle name="Normálna 5 8 3 3 2 2 2 2" xfId="45879"/>
    <cellStyle name="Normálna 5 8 3 3 2 2 3" xfId="22124"/>
    <cellStyle name="Normálna 5 8 3 3 2 2 3 2" xfId="45880"/>
    <cellStyle name="Normálna 5 8 3 3 2 2 4" xfId="45878"/>
    <cellStyle name="Normálna 5 8 3 3 2 3" xfId="22125"/>
    <cellStyle name="Normálna 5 8 3 3 2 3 2" xfId="45881"/>
    <cellStyle name="Normálna 5 8 3 3 2 4" xfId="22126"/>
    <cellStyle name="Normálna 5 8 3 3 2 4 2" xfId="45882"/>
    <cellStyle name="Normálna 5 8 3 3 2 5" xfId="45877"/>
    <cellStyle name="Normálna 5 8 3 3 3" xfId="22127"/>
    <cellStyle name="Normálna 5 8 3 3 3 2" xfId="22128"/>
    <cellStyle name="Normálna 5 8 3 3 3 2 2" xfId="45884"/>
    <cellStyle name="Normálna 5 8 3 3 3 3" xfId="22129"/>
    <cellStyle name="Normálna 5 8 3 3 3 3 2" xfId="45885"/>
    <cellStyle name="Normálna 5 8 3 3 3 4" xfId="45883"/>
    <cellStyle name="Normálna 5 8 3 3 4" xfId="22130"/>
    <cellStyle name="Normálna 5 8 3 3 4 2" xfId="45886"/>
    <cellStyle name="Normálna 5 8 3 3 5" xfId="22131"/>
    <cellStyle name="Normálna 5 8 3 3 5 2" xfId="45887"/>
    <cellStyle name="Normálna 5 8 3 3 6" xfId="45876"/>
    <cellStyle name="Normálna 5 8 3 4" xfId="22132"/>
    <cellStyle name="Normálna 5 8 3 4 2" xfId="22133"/>
    <cellStyle name="Normálna 5 8 3 4 2 2" xfId="22134"/>
    <cellStyle name="Normálna 5 8 3 4 2 2 2" xfId="45890"/>
    <cellStyle name="Normálna 5 8 3 4 2 3" xfId="22135"/>
    <cellStyle name="Normálna 5 8 3 4 2 3 2" xfId="45891"/>
    <cellStyle name="Normálna 5 8 3 4 2 4" xfId="45889"/>
    <cellStyle name="Normálna 5 8 3 4 3" xfId="22136"/>
    <cellStyle name="Normálna 5 8 3 4 3 2" xfId="45892"/>
    <cellStyle name="Normálna 5 8 3 4 4" xfId="22137"/>
    <cellStyle name="Normálna 5 8 3 4 4 2" xfId="45893"/>
    <cellStyle name="Normálna 5 8 3 4 5" xfId="45888"/>
    <cellStyle name="Normálna 5 8 3 5" xfId="22138"/>
    <cellStyle name="Normálna 5 8 3 5 2" xfId="22139"/>
    <cellStyle name="Normálna 5 8 3 5 2 2" xfId="22140"/>
    <cellStyle name="Normálna 5 8 3 5 2 2 2" xfId="45896"/>
    <cellStyle name="Normálna 5 8 3 5 2 3" xfId="22141"/>
    <cellStyle name="Normálna 5 8 3 5 2 3 2" xfId="45897"/>
    <cellStyle name="Normálna 5 8 3 5 2 4" xfId="45895"/>
    <cellStyle name="Normálna 5 8 3 5 3" xfId="22142"/>
    <cellStyle name="Normálna 5 8 3 5 3 2" xfId="45898"/>
    <cellStyle name="Normálna 5 8 3 5 4" xfId="22143"/>
    <cellStyle name="Normálna 5 8 3 5 4 2" xfId="45899"/>
    <cellStyle name="Normálna 5 8 3 5 5" xfId="45894"/>
    <cellStyle name="Normálna 5 8 3 6" xfId="22144"/>
    <cellStyle name="Normálna 5 8 3 6 2" xfId="22145"/>
    <cellStyle name="Normálna 5 8 3 6 2 2" xfId="45901"/>
    <cellStyle name="Normálna 5 8 3 6 3" xfId="22146"/>
    <cellStyle name="Normálna 5 8 3 6 3 2" xfId="45902"/>
    <cellStyle name="Normálna 5 8 3 6 4" xfId="45900"/>
    <cellStyle name="Normálna 5 8 3 7" xfId="22147"/>
    <cellStyle name="Normálna 5 8 3 7 2" xfId="45903"/>
    <cellStyle name="Normálna 5 8 3 8" xfId="22148"/>
    <cellStyle name="Normálna 5 8 3 8 2" xfId="45904"/>
    <cellStyle name="Normálna 5 8 3 9" xfId="45845"/>
    <cellStyle name="Normálna 5 8 4" xfId="22149"/>
    <cellStyle name="Normálna 5 8 4 2" xfId="22150"/>
    <cellStyle name="Normálna 5 8 4 2 2" xfId="22151"/>
    <cellStyle name="Normálna 5 8 4 2 2 2" xfId="22152"/>
    <cellStyle name="Normálna 5 8 4 2 2 2 2" xfId="22153"/>
    <cellStyle name="Normálna 5 8 4 2 2 2 2 2" xfId="45909"/>
    <cellStyle name="Normálna 5 8 4 2 2 2 3" xfId="22154"/>
    <cellStyle name="Normálna 5 8 4 2 2 2 3 2" xfId="45910"/>
    <cellStyle name="Normálna 5 8 4 2 2 2 4" xfId="45908"/>
    <cellStyle name="Normálna 5 8 4 2 2 3" xfId="22155"/>
    <cellStyle name="Normálna 5 8 4 2 2 3 2" xfId="45911"/>
    <cellStyle name="Normálna 5 8 4 2 2 4" xfId="22156"/>
    <cellStyle name="Normálna 5 8 4 2 2 4 2" xfId="45912"/>
    <cellStyle name="Normálna 5 8 4 2 2 5" xfId="45907"/>
    <cellStyle name="Normálna 5 8 4 2 3" xfId="22157"/>
    <cellStyle name="Normálna 5 8 4 2 3 2" xfId="22158"/>
    <cellStyle name="Normálna 5 8 4 2 3 2 2" xfId="45914"/>
    <cellStyle name="Normálna 5 8 4 2 3 3" xfId="22159"/>
    <cellStyle name="Normálna 5 8 4 2 3 3 2" xfId="45915"/>
    <cellStyle name="Normálna 5 8 4 2 3 4" xfId="45913"/>
    <cellStyle name="Normálna 5 8 4 2 4" xfId="22160"/>
    <cellStyle name="Normálna 5 8 4 2 4 2" xfId="45916"/>
    <cellStyle name="Normálna 5 8 4 2 5" xfId="22161"/>
    <cellStyle name="Normálna 5 8 4 2 5 2" xfId="45917"/>
    <cellStyle name="Normálna 5 8 4 2 6" xfId="45906"/>
    <cellStyle name="Normálna 5 8 4 3" xfId="22162"/>
    <cellStyle name="Normálna 5 8 4 3 2" xfId="22163"/>
    <cellStyle name="Normálna 5 8 4 3 2 2" xfId="22164"/>
    <cellStyle name="Normálna 5 8 4 3 2 2 2" xfId="45920"/>
    <cellStyle name="Normálna 5 8 4 3 2 3" xfId="22165"/>
    <cellStyle name="Normálna 5 8 4 3 2 3 2" xfId="45921"/>
    <cellStyle name="Normálna 5 8 4 3 2 4" xfId="45919"/>
    <cellStyle name="Normálna 5 8 4 3 3" xfId="22166"/>
    <cellStyle name="Normálna 5 8 4 3 3 2" xfId="45922"/>
    <cellStyle name="Normálna 5 8 4 3 4" xfId="22167"/>
    <cellStyle name="Normálna 5 8 4 3 4 2" xfId="45923"/>
    <cellStyle name="Normálna 5 8 4 3 5" xfId="45918"/>
    <cellStyle name="Normálna 5 8 4 4" xfId="22168"/>
    <cellStyle name="Normálna 5 8 4 4 2" xfId="22169"/>
    <cellStyle name="Normálna 5 8 4 4 2 2" xfId="22170"/>
    <cellStyle name="Normálna 5 8 4 4 2 2 2" xfId="45926"/>
    <cellStyle name="Normálna 5 8 4 4 2 3" xfId="22171"/>
    <cellStyle name="Normálna 5 8 4 4 2 3 2" xfId="45927"/>
    <cellStyle name="Normálna 5 8 4 4 2 4" xfId="45925"/>
    <cellStyle name="Normálna 5 8 4 4 3" xfId="22172"/>
    <cellStyle name="Normálna 5 8 4 4 3 2" xfId="45928"/>
    <cellStyle name="Normálna 5 8 4 4 4" xfId="22173"/>
    <cellStyle name="Normálna 5 8 4 4 4 2" xfId="45929"/>
    <cellStyle name="Normálna 5 8 4 4 5" xfId="45924"/>
    <cellStyle name="Normálna 5 8 4 5" xfId="22174"/>
    <cellStyle name="Normálna 5 8 4 5 2" xfId="22175"/>
    <cellStyle name="Normálna 5 8 4 5 2 2" xfId="45931"/>
    <cellStyle name="Normálna 5 8 4 5 3" xfId="22176"/>
    <cellStyle name="Normálna 5 8 4 5 3 2" xfId="45932"/>
    <cellStyle name="Normálna 5 8 4 5 4" xfId="45930"/>
    <cellStyle name="Normálna 5 8 4 6" xfId="22177"/>
    <cellStyle name="Normálna 5 8 4 6 2" xfId="45933"/>
    <cellStyle name="Normálna 5 8 4 7" xfId="22178"/>
    <cellStyle name="Normálna 5 8 4 7 2" xfId="45934"/>
    <cellStyle name="Normálna 5 8 4 8" xfId="45905"/>
    <cellStyle name="Normálna 5 8 5" xfId="22179"/>
    <cellStyle name="Normálna 5 8 5 2" xfId="22180"/>
    <cellStyle name="Normálna 5 8 5 2 2" xfId="22181"/>
    <cellStyle name="Normálna 5 8 5 2 2 2" xfId="22182"/>
    <cellStyle name="Normálna 5 8 5 2 2 2 2" xfId="45938"/>
    <cellStyle name="Normálna 5 8 5 2 2 3" xfId="22183"/>
    <cellStyle name="Normálna 5 8 5 2 2 3 2" xfId="45939"/>
    <cellStyle name="Normálna 5 8 5 2 2 4" xfId="45937"/>
    <cellStyle name="Normálna 5 8 5 2 3" xfId="22184"/>
    <cellStyle name="Normálna 5 8 5 2 3 2" xfId="45940"/>
    <cellStyle name="Normálna 5 8 5 2 4" xfId="22185"/>
    <cellStyle name="Normálna 5 8 5 2 4 2" xfId="45941"/>
    <cellStyle name="Normálna 5 8 5 2 5" xfId="45936"/>
    <cellStyle name="Normálna 5 8 5 3" xfId="22186"/>
    <cellStyle name="Normálna 5 8 5 3 2" xfId="22187"/>
    <cellStyle name="Normálna 5 8 5 3 2 2" xfId="45943"/>
    <cellStyle name="Normálna 5 8 5 3 3" xfId="22188"/>
    <cellStyle name="Normálna 5 8 5 3 3 2" xfId="45944"/>
    <cellStyle name="Normálna 5 8 5 3 4" xfId="45942"/>
    <cellStyle name="Normálna 5 8 5 4" xfId="22189"/>
    <cellStyle name="Normálna 5 8 5 4 2" xfId="45945"/>
    <cellStyle name="Normálna 5 8 5 5" xfId="22190"/>
    <cellStyle name="Normálna 5 8 5 5 2" xfId="45946"/>
    <cellStyle name="Normálna 5 8 5 6" xfId="45935"/>
    <cellStyle name="Normálna 5 8 6" xfId="22191"/>
    <cellStyle name="Normálna 5 8 6 2" xfId="22192"/>
    <cellStyle name="Normálna 5 8 6 2 2" xfId="22193"/>
    <cellStyle name="Normálna 5 8 6 2 2 2" xfId="45949"/>
    <cellStyle name="Normálna 5 8 6 2 3" xfId="22194"/>
    <cellStyle name="Normálna 5 8 6 2 3 2" xfId="45950"/>
    <cellStyle name="Normálna 5 8 6 2 4" xfId="45948"/>
    <cellStyle name="Normálna 5 8 6 3" xfId="22195"/>
    <cellStyle name="Normálna 5 8 6 3 2" xfId="45951"/>
    <cellStyle name="Normálna 5 8 6 4" xfId="22196"/>
    <cellStyle name="Normálna 5 8 6 4 2" xfId="45952"/>
    <cellStyle name="Normálna 5 8 6 5" xfId="45947"/>
    <cellStyle name="Normálna 5 8 7" xfId="22197"/>
    <cellStyle name="Normálna 5 8 7 2" xfId="22198"/>
    <cellStyle name="Normálna 5 8 7 2 2" xfId="22199"/>
    <cellStyle name="Normálna 5 8 7 2 2 2" xfId="45955"/>
    <cellStyle name="Normálna 5 8 7 2 3" xfId="22200"/>
    <cellStyle name="Normálna 5 8 7 2 3 2" xfId="45956"/>
    <cellStyle name="Normálna 5 8 7 2 4" xfId="45954"/>
    <cellStyle name="Normálna 5 8 7 3" xfId="22201"/>
    <cellStyle name="Normálna 5 8 7 3 2" xfId="45957"/>
    <cellStyle name="Normálna 5 8 7 4" xfId="22202"/>
    <cellStyle name="Normálna 5 8 7 4 2" xfId="45958"/>
    <cellStyle name="Normálna 5 8 7 5" xfId="45953"/>
    <cellStyle name="Normálna 5 8 8" xfId="22203"/>
    <cellStyle name="Normálna 5 8 8 2" xfId="22204"/>
    <cellStyle name="Normálna 5 8 8 2 2" xfId="45960"/>
    <cellStyle name="Normálna 5 8 8 3" xfId="22205"/>
    <cellStyle name="Normálna 5 8 8 3 2" xfId="45961"/>
    <cellStyle name="Normálna 5 8 8 4" xfId="45959"/>
    <cellStyle name="Normálna 5 8 9" xfId="22206"/>
    <cellStyle name="Normálna 5 8 9 2" xfId="45962"/>
    <cellStyle name="Normálna 5 9" xfId="22207"/>
    <cellStyle name="Normálna 5 9 10" xfId="45963"/>
    <cellStyle name="Normálna 5 9 2" xfId="22208"/>
    <cellStyle name="Normálna 5 9 2 2" xfId="22209"/>
    <cellStyle name="Normálna 5 9 2 2 2" xfId="22210"/>
    <cellStyle name="Normálna 5 9 2 2 2 2" xfId="22211"/>
    <cellStyle name="Normálna 5 9 2 2 2 2 2" xfId="22212"/>
    <cellStyle name="Normálna 5 9 2 2 2 2 2 2" xfId="22213"/>
    <cellStyle name="Normálna 5 9 2 2 2 2 2 2 2" xfId="45969"/>
    <cellStyle name="Normálna 5 9 2 2 2 2 2 3" xfId="22214"/>
    <cellStyle name="Normálna 5 9 2 2 2 2 2 3 2" xfId="45970"/>
    <cellStyle name="Normálna 5 9 2 2 2 2 2 4" xfId="45968"/>
    <cellStyle name="Normálna 5 9 2 2 2 2 3" xfId="22215"/>
    <cellStyle name="Normálna 5 9 2 2 2 2 3 2" xfId="45971"/>
    <cellStyle name="Normálna 5 9 2 2 2 2 4" xfId="22216"/>
    <cellStyle name="Normálna 5 9 2 2 2 2 4 2" xfId="45972"/>
    <cellStyle name="Normálna 5 9 2 2 2 2 5" xfId="45967"/>
    <cellStyle name="Normálna 5 9 2 2 2 3" xfId="22217"/>
    <cellStyle name="Normálna 5 9 2 2 2 3 2" xfId="22218"/>
    <cellStyle name="Normálna 5 9 2 2 2 3 2 2" xfId="45974"/>
    <cellStyle name="Normálna 5 9 2 2 2 3 3" xfId="22219"/>
    <cellStyle name="Normálna 5 9 2 2 2 3 3 2" xfId="45975"/>
    <cellStyle name="Normálna 5 9 2 2 2 3 4" xfId="45973"/>
    <cellStyle name="Normálna 5 9 2 2 2 4" xfId="22220"/>
    <cellStyle name="Normálna 5 9 2 2 2 4 2" xfId="45976"/>
    <cellStyle name="Normálna 5 9 2 2 2 5" xfId="22221"/>
    <cellStyle name="Normálna 5 9 2 2 2 5 2" xfId="45977"/>
    <cellStyle name="Normálna 5 9 2 2 2 6" xfId="45966"/>
    <cellStyle name="Normálna 5 9 2 2 3" xfId="22222"/>
    <cellStyle name="Normálna 5 9 2 2 3 2" xfId="22223"/>
    <cellStyle name="Normálna 5 9 2 2 3 2 2" xfId="22224"/>
    <cellStyle name="Normálna 5 9 2 2 3 2 2 2" xfId="45980"/>
    <cellStyle name="Normálna 5 9 2 2 3 2 3" xfId="22225"/>
    <cellStyle name="Normálna 5 9 2 2 3 2 3 2" xfId="45981"/>
    <cellStyle name="Normálna 5 9 2 2 3 2 4" xfId="45979"/>
    <cellStyle name="Normálna 5 9 2 2 3 3" xfId="22226"/>
    <cellStyle name="Normálna 5 9 2 2 3 3 2" xfId="45982"/>
    <cellStyle name="Normálna 5 9 2 2 3 4" xfId="22227"/>
    <cellStyle name="Normálna 5 9 2 2 3 4 2" xfId="45983"/>
    <cellStyle name="Normálna 5 9 2 2 3 5" xfId="45978"/>
    <cellStyle name="Normálna 5 9 2 2 4" xfId="22228"/>
    <cellStyle name="Normálna 5 9 2 2 4 2" xfId="22229"/>
    <cellStyle name="Normálna 5 9 2 2 4 2 2" xfId="22230"/>
    <cellStyle name="Normálna 5 9 2 2 4 2 2 2" xfId="45986"/>
    <cellStyle name="Normálna 5 9 2 2 4 2 3" xfId="22231"/>
    <cellStyle name="Normálna 5 9 2 2 4 2 3 2" xfId="45987"/>
    <cellStyle name="Normálna 5 9 2 2 4 2 4" xfId="45985"/>
    <cellStyle name="Normálna 5 9 2 2 4 3" xfId="22232"/>
    <cellStyle name="Normálna 5 9 2 2 4 3 2" xfId="45988"/>
    <cellStyle name="Normálna 5 9 2 2 4 4" xfId="22233"/>
    <cellStyle name="Normálna 5 9 2 2 4 4 2" xfId="45989"/>
    <cellStyle name="Normálna 5 9 2 2 4 5" xfId="45984"/>
    <cellStyle name="Normálna 5 9 2 2 5" xfId="22234"/>
    <cellStyle name="Normálna 5 9 2 2 5 2" xfId="22235"/>
    <cellStyle name="Normálna 5 9 2 2 5 2 2" xfId="45991"/>
    <cellStyle name="Normálna 5 9 2 2 5 3" xfId="22236"/>
    <cellStyle name="Normálna 5 9 2 2 5 3 2" xfId="45992"/>
    <cellStyle name="Normálna 5 9 2 2 5 4" xfId="45990"/>
    <cellStyle name="Normálna 5 9 2 2 6" xfId="22237"/>
    <cellStyle name="Normálna 5 9 2 2 6 2" xfId="45993"/>
    <cellStyle name="Normálna 5 9 2 2 7" xfId="22238"/>
    <cellStyle name="Normálna 5 9 2 2 7 2" xfId="45994"/>
    <cellStyle name="Normálna 5 9 2 2 8" xfId="45965"/>
    <cellStyle name="Normálna 5 9 2 3" xfId="22239"/>
    <cellStyle name="Normálna 5 9 2 3 2" xfId="22240"/>
    <cellStyle name="Normálna 5 9 2 3 2 2" xfId="22241"/>
    <cellStyle name="Normálna 5 9 2 3 2 2 2" xfId="22242"/>
    <cellStyle name="Normálna 5 9 2 3 2 2 2 2" xfId="45998"/>
    <cellStyle name="Normálna 5 9 2 3 2 2 3" xfId="22243"/>
    <cellStyle name="Normálna 5 9 2 3 2 2 3 2" xfId="45999"/>
    <cellStyle name="Normálna 5 9 2 3 2 2 4" xfId="45997"/>
    <cellStyle name="Normálna 5 9 2 3 2 3" xfId="22244"/>
    <cellStyle name="Normálna 5 9 2 3 2 3 2" xfId="46000"/>
    <cellStyle name="Normálna 5 9 2 3 2 4" xfId="22245"/>
    <cellStyle name="Normálna 5 9 2 3 2 4 2" xfId="46001"/>
    <cellStyle name="Normálna 5 9 2 3 2 5" xfId="45996"/>
    <cellStyle name="Normálna 5 9 2 3 3" xfId="22246"/>
    <cellStyle name="Normálna 5 9 2 3 3 2" xfId="22247"/>
    <cellStyle name="Normálna 5 9 2 3 3 2 2" xfId="46003"/>
    <cellStyle name="Normálna 5 9 2 3 3 3" xfId="22248"/>
    <cellStyle name="Normálna 5 9 2 3 3 3 2" xfId="46004"/>
    <cellStyle name="Normálna 5 9 2 3 3 4" xfId="46002"/>
    <cellStyle name="Normálna 5 9 2 3 4" xfId="22249"/>
    <cellStyle name="Normálna 5 9 2 3 4 2" xfId="46005"/>
    <cellStyle name="Normálna 5 9 2 3 5" xfId="22250"/>
    <cellStyle name="Normálna 5 9 2 3 5 2" xfId="46006"/>
    <cellStyle name="Normálna 5 9 2 3 6" xfId="45995"/>
    <cellStyle name="Normálna 5 9 2 4" xfId="22251"/>
    <cellStyle name="Normálna 5 9 2 4 2" xfId="22252"/>
    <cellStyle name="Normálna 5 9 2 4 2 2" xfId="22253"/>
    <cellStyle name="Normálna 5 9 2 4 2 2 2" xfId="46009"/>
    <cellStyle name="Normálna 5 9 2 4 2 3" xfId="22254"/>
    <cellStyle name="Normálna 5 9 2 4 2 3 2" xfId="46010"/>
    <cellStyle name="Normálna 5 9 2 4 2 4" xfId="46008"/>
    <cellStyle name="Normálna 5 9 2 4 3" xfId="22255"/>
    <cellStyle name="Normálna 5 9 2 4 3 2" xfId="46011"/>
    <cellStyle name="Normálna 5 9 2 4 4" xfId="22256"/>
    <cellStyle name="Normálna 5 9 2 4 4 2" xfId="46012"/>
    <cellStyle name="Normálna 5 9 2 4 5" xfId="46007"/>
    <cellStyle name="Normálna 5 9 2 5" xfId="22257"/>
    <cellStyle name="Normálna 5 9 2 5 2" xfId="22258"/>
    <cellStyle name="Normálna 5 9 2 5 2 2" xfId="22259"/>
    <cellStyle name="Normálna 5 9 2 5 2 2 2" xfId="46015"/>
    <cellStyle name="Normálna 5 9 2 5 2 3" xfId="22260"/>
    <cellStyle name="Normálna 5 9 2 5 2 3 2" xfId="46016"/>
    <cellStyle name="Normálna 5 9 2 5 2 4" xfId="46014"/>
    <cellStyle name="Normálna 5 9 2 5 3" xfId="22261"/>
    <cellStyle name="Normálna 5 9 2 5 3 2" xfId="46017"/>
    <cellStyle name="Normálna 5 9 2 5 4" xfId="22262"/>
    <cellStyle name="Normálna 5 9 2 5 4 2" xfId="46018"/>
    <cellStyle name="Normálna 5 9 2 5 5" xfId="46013"/>
    <cellStyle name="Normálna 5 9 2 6" xfId="22263"/>
    <cellStyle name="Normálna 5 9 2 6 2" xfId="22264"/>
    <cellStyle name="Normálna 5 9 2 6 2 2" xfId="46020"/>
    <cellStyle name="Normálna 5 9 2 6 3" xfId="22265"/>
    <cellStyle name="Normálna 5 9 2 6 3 2" xfId="46021"/>
    <cellStyle name="Normálna 5 9 2 6 4" xfId="46019"/>
    <cellStyle name="Normálna 5 9 2 7" xfId="22266"/>
    <cellStyle name="Normálna 5 9 2 7 2" xfId="46022"/>
    <cellStyle name="Normálna 5 9 2 8" xfId="22267"/>
    <cellStyle name="Normálna 5 9 2 8 2" xfId="46023"/>
    <cellStyle name="Normálna 5 9 2 9" xfId="45964"/>
    <cellStyle name="Normálna 5 9 3" xfId="22268"/>
    <cellStyle name="Normálna 5 9 3 2" xfId="22269"/>
    <cellStyle name="Normálna 5 9 3 2 2" xfId="22270"/>
    <cellStyle name="Normálna 5 9 3 2 2 2" xfId="22271"/>
    <cellStyle name="Normálna 5 9 3 2 2 2 2" xfId="22272"/>
    <cellStyle name="Normálna 5 9 3 2 2 2 2 2" xfId="46028"/>
    <cellStyle name="Normálna 5 9 3 2 2 2 3" xfId="22273"/>
    <cellStyle name="Normálna 5 9 3 2 2 2 3 2" xfId="46029"/>
    <cellStyle name="Normálna 5 9 3 2 2 2 4" xfId="46027"/>
    <cellStyle name="Normálna 5 9 3 2 2 3" xfId="22274"/>
    <cellStyle name="Normálna 5 9 3 2 2 3 2" xfId="46030"/>
    <cellStyle name="Normálna 5 9 3 2 2 4" xfId="22275"/>
    <cellStyle name="Normálna 5 9 3 2 2 4 2" xfId="46031"/>
    <cellStyle name="Normálna 5 9 3 2 2 5" xfId="46026"/>
    <cellStyle name="Normálna 5 9 3 2 3" xfId="22276"/>
    <cellStyle name="Normálna 5 9 3 2 3 2" xfId="22277"/>
    <cellStyle name="Normálna 5 9 3 2 3 2 2" xfId="46033"/>
    <cellStyle name="Normálna 5 9 3 2 3 3" xfId="22278"/>
    <cellStyle name="Normálna 5 9 3 2 3 3 2" xfId="46034"/>
    <cellStyle name="Normálna 5 9 3 2 3 4" xfId="46032"/>
    <cellStyle name="Normálna 5 9 3 2 4" xfId="22279"/>
    <cellStyle name="Normálna 5 9 3 2 4 2" xfId="46035"/>
    <cellStyle name="Normálna 5 9 3 2 5" xfId="22280"/>
    <cellStyle name="Normálna 5 9 3 2 5 2" xfId="46036"/>
    <cellStyle name="Normálna 5 9 3 2 6" xfId="46025"/>
    <cellStyle name="Normálna 5 9 3 3" xfId="22281"/>
    <cellStyle name="Normálna 5 9 3 3 2" xfId="22282"/>
    <cellStyle name="Normálna 5 9 3 3 2 2" xfId="22283"/>
    <cellStyle name="Normálna 5 9 3 3 2 2 2" xfId="46039"/>
    <cellStyle name="Normálna 5 9 3 3 2 3" xfId="22284"/>
    <cellStyle name="Normálna 5 9 3 3 2 3 2" xfId="46040"/>
    <cellStyle name="Normálna 5 9 3 3 2 4" xfId="46038"/>
    <cellStyle name="Normálna 5 9 3 3 3" xfId="22285"/>
    <cellStyle name="Normálna 5 9 3 3 3 2" xfId="46041"/>
    <cellStyle name="Normálna 5 9 3 3 4" xfId="22286"/>
    <cellStyle name="Normálna 5 9 3 3 4 2" xfId="46042"/>
    <cellStyle name="Normálna 5 9 3 3 5" xfId="46037"/>
    <cellStyle name="Normálna 5 9 3 4" xfId="22287"/>
    <cellStyle name="Normálna 5 9 3 4 2" xfId="22288"/>
    <cellStyle name="Normálna 5 9 3 4 2 2" xfId="22289"/>
    <cellStyle name="Normálna 5 9 3 4 2 2 2" xfId="46045"/>
    <cellStyle name="Normálna 5 9 3 4 2 3" xfId="22290"/>
    <cellStyle name="Normálna 5 9 3 4 2 3 2" xfId="46046"/>
    <cellStyle name="Normálna 5 9 3 4 2 4" xfId="46044"/>
    <cellStyle name="Normálna 5 9 3 4 3" xfId="22291"/>
    <cellStyle name="Normálna 5 9 3 4 3 2" xfId="46047"/>
    <cellStyle name="Normálna 5 9 3 4 4" xfId="22292"/>
    <cellStyle name="Normálna 5 9 3 4 4 2" xfId="46048"/>
    <cellStyle name="Normálna 5 9 3 4 5" xfId="46043"/>
    <cellStyle name="Normálna 5 9 3 5" xfId="22293"/>
    <cellStyle name="Normálna 5 9 3 5 2" xfId="22294"/>
    <cellStyle name="Normálna 5 9 3 5 2 2" xfId="46050"/>
    <cellStyle name="Normálna 5 9 3 5 3" xfId="22295"/>
    <cellStyle name="Normálna 5 9 3 5 3 2" xfId="46051"/>
    <cellStyle name="Normálna 5 9 3 5 4" xfId="46049"/>
    <cellStyle name="Normálna 5 9 3 6" xfId="22296"/>
    <cellStyle name="Normálna 5 9 3 6 2" xfId="46052"/>
    <cellStyle name="Normálna 5 9 3 7" xfId="22297"/>
    <cellStyle name="Normálna 5 9 3 7 2" xfId="46053"/>
    <cellStyle name="Normálna 5 9 3 8" xfId="46024"/>
    <cellStyle name="Normálna 5 9 4" xfId="22298"/>
    <cellStyle name="Normálna 5 9 4 2" xfId="22299"/>
    <cellStyle name="Normálna 5 9 4 2 2" xfId="22300"/>
    <cellStyle name="Normálna 5 9 4 2 2 2" xfId="22301"/>
    <cellStyle name="Normálna 5 9 4 2 2 2 2" xfId="46057"/>
    <cellStyle name="Normálna 5 9 4 2 2 3" xfId="22302"/>
    <cellStyle name="Normálna 5 9 4 2 2 3 2" xfId="46058"/>
    <cellStyle name="Normálna 5 9 4 2 2 4" xfId="46056"/>
    <cellStyle name="Normálna 5 9 4 2 3" xfId="22303"/>
    <cellStyle name="Normálna 5 9 4 2 3 2" xfId="46059"/>
    <cellStyle name="Normálna 5 9 4 2 4" xfId="22304"/>
    <cellStyle name="Normálna 5 9 4 2 4 2" xfId="46060"/>
    <cellStyle name="Normálna 5 9 4 2 5" xfId="46055"/>
    <cellStyle name="Normálna 5 9 4 3" xfId="22305"/>
    <cellStyle name="Normálna 5 9 4 3 2" xfId="22306"/>
    <cellStyle name="Normálna 5 9 4 3 2 2" xfId="46062"/>
    <cellStyle name="Normálna 5 9 4 3 3" xfId="22307"/>
    <cellStyle name="Normálna 5 9 4 3 3 2" xfId="46063"/>
    <cellStyle name="Normálna 5 9 4 3 4" xfId="46061"/>
    <cellStyle name="Normálna 5 9 4 4" xfId="22308"/>
    <cellStyle name="Normálna 5 9 4 4 2" xfId="46064"/>
    <cellStyle name="Normálna 5 9 4 5" xfId="22309"/>
    <cellStyle name="Normálna 5 9 4 5 2" xfId="46065"/>
    <cellStyle name="Normálna 5 9 4 6" xfId="46054"/>
    <cellStyle name="Normálna 5 9 5" xfId="22310"/>
    <cellStyle name="Normálna 5 9 5 2" xfId="22311"/>
    <cellStyle name="Normálna 5 9 5 2 2" xfId="22312"/>
    <cellStyle name="Normálna 5 9 5 2 2 2" xfId="46068"/>
    <cellStyle name="Normálna 5 9 5 2 3" xfId="22313"/>
    <cellStyle name="Normálna 5 9 5 2 3 2" xfId="46069"/>
    <cellStyle name="Normálna 5 9 5 2 4" xfId="46067"/>
    <cellStyle name="Normálna 5 9 5 3" xfId="22314"/>
    <cellStyle name="Normálna 5 9 5 3 2" xfId="46070"/>
    <cellStyle name="Normálna 5 9 5 4" xfId="22315"/>
    <cellStyle name="Normálna 5 9 5 4 2" xfId="46071"/>
    <cellStyle name="Normálna 5 9 5 5" xfId="46066"/>
    <cellStyle name="Normálna 5 9 6" xfId="22316"/>
    <cellStyle name="Normálna 5 9 6 2" xfId="22317"/>
    <cellStyle name="Normálna 5 9 6 2 2" xfId="22318"/>
    <cellStyle name="Normálna 5 9 6 2 2 2" xfId="46074"/>
    <cellStyle name="Normálna 5 9 6 2 3" xfId="22319"/>
    <cellStyle name="Normálna 5 9 6 2 3 2" xfId="46075"/>
    <cellStyle name="Normálna 5 9 6 2 4" xfId="46073"/>
    <cellStyle name="Normálna 5 9 6 3" xfId="22320"/>
    <cellStyle name="Normálna 5 9 6 3 2" xfId="46076"/>
    <cellStyle name="Normálna 5 9 6 4" xfId="22321"/>
    <cellStyle name="Normálna 5 9 6 4 2" xfId="46077"/>
    <cellStyle name="Normálna 5 9 6 5" xfId="46072"/>
    <cellStyle name="Normálna 5 9 7" xfId="22322"/>
    <cellStyle name="Normálna 5 9 7 2" xfId="22323"/>
    <cellStyle name="Normálna 5 9 7 2 2" xfId="46079"/>
    <cellStyle name="Normálna 5 9 7 3" xfId="22324"/>
    <cellStyle name="Normálna 5 9 7 3 2" xfId="46080"/>
    <cellStyle name="Normálna 5 9 7 4" xfId="46078"/>
    <cellStyle name="Normálna 5 9 8" xfId="22325"/>
    <cellStyle name="Normálna 5 9 8 2" xfId="46081"/>
    <cellStyle name="Normálna 5 9 9" xfId="22326"/>
    <cellStyle name="Normálna 5 9 9 2" xfId="46082"/>
    <cellStyle name="Normálna 6" xfId="22327"/>
    <cellStyle name="Normálna 6 2" xfId="22328"/>
    <cellStyle name="Normálna 6 3" xfId="22329"/>
    <cellStyle name="Normálna 6 3 2" xfId="22330"/>
    <cellStyle name="Normálna 6 4" xfId="22331"/>
    <cellStyle name="Normálna 6 4 2" xfId="22332"/>
    <cellStyle name="Normálna 7" xfId="22333"/>
    <cellStyle name="Normálna 8" xfId="22334"/>
    <cellStyle name="Normálna 8 2" xfId="22335"/>
    <cellStyle name="Normálna 9" xfId="22336"/>
    <cellStyle name="Normálna 9 10" xfId="46083"/>
    <cellStyle name="Normálna 9 2" xfId="22337"/>
    <cellStyle name="Normálna 9 2 2" xfId="22338"/>
    <cellStyle name="Normálna 9 2 2 2" xfId="22339"/>
    <cellStyle name="Normálna 9 2 2 2 2" xfId="22340"/>
    <cellStyle name="Normálna 9 2 2 2 2 2" xfId="22341"/>
    <cellStyle name="Normálna 9 2 2 2 2 2 2" xfId="22342"/>
    <cellStyle name="Normálna 9 2 2 2 2 2 2 2" xfId="46089"/>
    <cellStyle name="Normálna 9 2 2 2 2 2 3" xfId="22343"/>
    <cellStyle name="Normálna 9 2 2 2 2 2 3 2" xfId="46090"/>
    <cellStyle name="Normálna 9 2 2 2 2 2 4" xfId="46088"/>
    <cellStyle name="Normálna 9 2 2 2 2 3" xfId="22344"/>
    <cellStyle name="Normálna 9 2 2 2 2 3 2" xfId="46091"/>
    <cellStyle name="Normálna 9 2 2 2 2 4" xfId="22345"/>
    <cellStyle name="Normálna 9 2 2 2 2 4 2" xfId="46092"/>
    <cellStyle name="Normálna 9 2 2 2 2 5" xfId="46087"/>
    <cellStyle name="Normálna 9 2 2 2 3" xfId="22346"/>
    <cellStyle name="Normálna 9 2 2 2 3 2" xfId="22347"/>
    <cellStyle name="Normálna 9 2 2 2 3 2 2" xfId="46094"/>
    <cellStyle name="Normálna 9 2 2 2 3 3" xfId="22348"/>
    <cellStyle name="Normálna 9 2 2 2 3 3 2" xfId="46095"/>
    <cellStyle name="Normálna 9 2 2 2 3 4" xfId="46093"/>
    <cellStyle name="Normálna 9 2 2 2 4" xfId="22349"/>
    <cellStyle name="Normálna 9 2 2 2 4 2" xfId="46096"/>
    <cellStyle name="Normálna 9 2 2 2 5" xfId="22350"/>
    <cellStyle name="Normálna 9 2 2 2 5 2" xfId="46097"/>
    <cellStyle name="Normálna 9 2 2 2 6" xfId="46086"/>
    <cellStyle name="Normálna 9 2 2 3" xfId="22351"/>
    <cellStyle name="Normálna 9 2 2 3 2" xfId="22352"/>
    <cellStyle name="Normálna 9 2 2 3 2 2" xfId="22353"/>
    <cellStyle name="Normálna 9 2 2 3 2 2 2" xfId="46100"/>
    <cellStyle name="Normálna 9 2 2 3 2 3" xfId="22354"/>
    <cellStyle name="Normálna 9 2 2 3 2 3 2" xfId="46101"/>
    <cellStyle name="Normálna 9 2 2 3 2 4" xfId="46099"/>
    <cellStyle name="Normálna 9 2 2 3 3" xfId="22355"/>
    <cellStyle name="Normálna 9 2 2 3 3 2" xfId="46102"/>
    <cellStyle name="Normálna 9 2 2 3 4" xfId="22356"/>
    <cellStyle name="Normálna 9 2 2 3 4 2" xfId="46103"/>
    <cellStyle name="Normálna 9 2 2 3 5" xfId="46098"/>
    <cellStyle name="Normálna 9 2 2 4" xfId="22357"/>
    <cellStyle name="Normálna 9 2 2 4 2" xfId="22358"/>
    <cellStyle name="Normálna 9 2 2 4 2 2" xfId="22359"/>
    <cellStyle name="Normálna 9 2 2 4 2 2 2" xfId="46106"/>
    <cellStyle name="Normálna 9 2 2 4 2 3" xfId="22360"/>
    <cellStyle name="Normálna 9 2 2 4 2 3 2" xfId="46107"/>
    <cellStyle name="Normálna 9 2 2 4 2 4" xfId="46105"/>
    <cellStyle name="Normálna 9 2 2 4 3" xfId="22361"/>
    <cellStyle name="Normálna 9 2 2 4 3 2" xfId="46108"/>
    <cellStyle name="Normálna 9 2 2 4 4" xfId="22362"/>
    <cellStyle name="Normálna 9 2 2 4 4 2" xfId="46109"/>
    <cellStyle name="Normálna 9 2 2 4 5" xfId="46104"/>
    <cellStyle name="Normálna 9 2 2 5" xfId="22363"/>
    <cellStyle name="Normálna 9 2 2 5 2" xfId="22364"/>
    <cellStyle name="Normálna 9 2 2 5 2 2" xfId="46111"/>
    <cellStyle name="Normálna 9 2 2 5 3" xfId="22365"/>
    <cellStyle name="Normálna 9 2 2 5 3 2" xfId="46112"/>
    <cellStyle name="Normálna 9 2 2 5 4" xfId="46110"/>
    <cellStyle name="Normálna 9 2 2 6" xfId="22366"/>
    <cellStyle name="Normálna 9 2 2 6 2" xfId="46113"/>
    <cellStyle name="Normálna 9 2 2 7" xfId="22367"/>
    <cellStyle name="Normálna 9 2 2 7 2" xfId="46114"/>
    <cellStyle name="Normálna 9 2 2 8" xfId="46085"/>
    <cellStyle name="Normálna 9 2 3" xfId="22368"/>
    <cellStyle name="Normálna 9 2 3 2" xfId="22369"/>
    <cellStyle name="Normálna 9 2 3 2 2" xfId="22370"/>
    <cellStyle name="Normálna 9 2 3 2 2 2" xfId="22371"/>
    <cellStyle name="Normálna 9 2 3 2 2 2 2" xfId="46118"/>
    <cellStyle name="Normálna 9 2 3 2 2 3" xfId="22372"/>
    <cellStyle name="Normálna 9 2 3 2 2 3 2" xfId="46119"/>
    <cellStyle name="Normálna 9 2 3 2 2 4" xfId="46117"/>
    <cellStyle name="Normálna 9 2 3 2 3" xfId="22373"/>
    <cellStyle name="Normálna 9 2 3 2 3 2" xfId="46120"/>
    <cellStyle name="Normálna 9 2 3 2 4" xfId="22374"/>
    <cellStyle name="Normálna 9 2 3 2 4 2" xfId="46121"/>
    <cellStyle name="Normálna 9 2 3 2 5" xfId="46116"/>
    <cellStyle name="Normálna 9 2 3 3" xfId="22375"/>
    <cellStyle name="Normálna 9 2 3 3 2" xfId="22376"/>
    <cellStyle name="Normálna 9 2 3 3 2 2" xfId="46123"/>
    <cellStyle name="Normálna 9 2 3 3 3" xfId="22377"/>
    <cellStyle name="Normálna 9 2 3 3 3 2" xfId="46124"/>
    <cellStyle name="Normálna 9 2 3 3 4" xfId="46122"/>
    <cellStyle name="Normálna 9 2 3 4" xfId="22378"/>
    <cellStyle name="Normálna 9 2 3 4 2" xfId="46125"/>
    <cellStyle name="Normálna 9 2 3 5" xfId="22379"/>
    <cellStyle name="Normálna 9 2 3 5 2" xfId="46126"/>
    <cellStyle name="Normálna 9 2 3 6" xfId="46115"/>
    <cellStyle name="Normálna 9 2 4" xfId="22380"/>
    <cellStyle name="Normálna 9 2 4 2" xfId="22381"/>
    <cellStyle name="Normálna 9 2 4 2 2" xfId="22382"/>
    <cellStyle name="Normálna 9 2 4 2 2 2" xfId="46129"/>
    <cellStyle name="Normálna 9 2 4 2 3" xfId="22383"/>
    <cellStyle name="Normálna 9 2 4 2 3 2" xfId="46130"/>
    <cellStyle name="Normálna 9 2 4 2 4" xfId="46128"/>
    <cellStyle name="Normálna 9 2 4 3" xfId="22384"/>
    <cellStyle name="Normálna 9 2 4 3 2" xfId="46131"/>
    <cellStyle name="Normálna 9 2 4 4" xfId="22385"/>
    <cellStyle name="Normálna 9 2 4 4 2" xfId="46132"/>
    <cellStyle name="Normálna 9 2 4 5" xfId="46127"/>
    <cellStyle name="Normálna 9 2 5" xfId="22386"/>
    <cellStyle name="Normálna 9 2 5 2" xfId="22387"/>
    <cellStyle name="Normálna 9 2 5 2 2" xfId="22388"/>
    <cellStyle name="Normálna 9 2 5 2 2 2" xfId="46135"/>
    <cellStyle name="Normálna 9 2 5 2 3" xfId="22389"/>
    <cellStyle name="Normálna 9 2 5 2 3 2" xfId="46136"/>
    <cellStyle name="Normálna 9 2 5 2 4" xfId="46134"/>
    <cellStyle name="Normálna 9 2 5 3" xfId="22390"/>
    <cellStyle name="Normálna 9 2 5 3 2" xfId="46137"/>
    <cellStyle name="Normálna 9 2 5 4" xfId="22391"/>
    <cellStyle name="Normálna 9 2 5 4 2" xfId="46138"/>
    <cellStyle name="Normálna 9 2 5 5" xfId="46133"/>
    <cellStyle name="Normálna 9 2 6" xfId="22392"/>
    <cellStyle name="Normálna 9 2 6 2" xfId="22393"/>
    <cellStyle name="Normálna 9 2 6 2 2" xfId="46140"/>
    <cellStyle name="Normálna 9 2 6 3" xfId="22394"/>
    <cellStyle name="Normálna 9 2 6 3 2" xfId="46141"/>
    <cellStyle name="Normálna 9 2 6 4" xfId="46139"/>
    <cellStyle name="Normálna 9 2 7" xfId="22395"/>
    <cellStyle name="Normálna 9 2 7 2" xfId="46142"/>
    <cellStyle name="Normálna 9 2 8" xfId="22396"/>
    <cellStyle name="Normálna 9 2 8 2" xfId="46143"/>
    <cellStyle name="Normálna 9 2 9" xfId="46084"/>
    <cellStyle name="Normálna 9 3" xfId="22397"/>
    <cellStyle name="Normálna 9 3 2" xfId="22398"/>
    <cellStyle name="Normálna 9 3 2 2" xfId="22399"/>
    <cellStyle name="Normálna 9 3 2 2 2" xfId="22400"/>
    <cellStyle name="Normálna 9 3 2 2 2 2" xfId="22401"/>
    <cellStyle name="Normálna 9 3 2 2 2 2 2" xfId="46148"/>
    <cellStyle name="Normálna 9 3 2 2 2 3" xfId="22402"/>
    <cellStyle name="Normálna 9 3 2 2 2 3 2" xfId="46149"/>
    <cellStyle name="Normálna 9 3 2 2 2 4" xfId="46147"/>
    <cellStyle name="Normálna 9 3 2 2 3" xfId="22403"/>
    <cellStyle name="Normálna 9 3 2 2 3 2" xfId="46150"/>
    <cellStyle name="Normálna 9 3 2 2 4" xfId="22404"/>
    <cellStyle name="Normálna 9 3 2 2 4 2" xfId="46151"/>
    <cellStyle name="Normálna 9 3 2 2 5" xfId="46146"/>
    <cellStyle name="Normálna 9 3 2 3" xfId="22405"/>
    <cellStyle name="Normálna 9 3 2 3 2" xfId="22406"/>
    <cellStyle name="Normálna 9 3 2 3 2 2" xfId="46153"/>
    <cellStyle name="Normálna 9 3 2 3 3" xfId="22407"/>
    <cellStyle name="Normálna 9 3 2 3 3 2" xfId="46154"/>
    <cellStyle name="Normálna 9 3 2 3 4" xfId="46152"/>
    <cellStyle name="Normálna 9 3 2 4" xfId="22408"/>
    <cellStyle name="Normálna 9 3 2 4 2" xfId="46155"/>
    <cellStyle name="Normálna 9 3 2 5" xfId="22409"/>
    <cellStyle name="Normálna 9 3 2 5 2" xfId="46156"/>
    <cellStyle name="Normálna 9 3 2 6" xfId="46145"/>
    <cellStyle name="Normálna 9 3 3" xfId="22410"/>
    <cellStyle name="Normálna 9 3 3 2" xfId="22411"/>
    <cellStyle name="Normálna 9 3 3 2 2" xfId="22412"/>
    <cellStyle name="Normálna 9 3 3 2 2 2" xfId="46159"/>
    <cellStyle name="Normálna 9 3 3 2 3" xfId="22413"/>
    <cellStyle name="Normálna 9 3 3 2 3 2" xfId="46160"/>
    <cellStyle name="Normálna 9 3 3 2 4" xfId="46158"/>
    <cellStyle name="Normálna 9 3 3 3" xfId="22414"/>
    <cellStyle name="Normálna 9 3 3 3 2" xfId="46161"/>
    <cellStyle name="Normálna 9 3 3 4" xfId="22415"/>
    <cellStyle name="Normálna 9 3 3 4 2" xfId="46162"/>
    <cellStyle name="Normálna 9 3 3 5" xfId="46157"/>
    <cellStyle name="Normálna 9 3 4" xfId="22416"/>
    <cellStyle name="Normálna 9 3 4 2" xfId="22417"/>
    <cellStyle name="Normálna 9 3 4 2 2" xfId="22418"/>
    <cellStyle name="Normálna 9 3 4 2 2 2" xfId="46165"/>
    <cellStyle name="Normálna 9 3 4 2 3" xfId="22419"/>
    <cellStyle name="Normálna 9 3 4 2 3 2" xfId="46166"/>
    <cellStyle name="Normálna 9 3 4 2 4" xfId="46164"/>
    <cellStyle name="Normálna 9 3 4 3" xfId="22420"/>
    <cellStyle name="Normálna 9 3 4 3 2" xfId="46167"/>
    <cellStyle name="Normálna 9 3 4 4" xfId="22421"/>
    <cellStyle name="Normálna 9 3 4 4 2" xfId="46168"/>
    <cellStyle name="Normálna 9 3 4 5" xfId="46163"/>
    <cellStyle name="Normálna 9 3 5" xfId="22422"/>
    <cellStyle name="Normálna 9 3 5 2" xfId="22423"/>
    <cellStyle name="Normálna 9 3 5 2 2" xfId="46170"/>
    <cellStyle name="Normálna 9 3 5 3" xfId="22424"/>
    <cellStyle name="Normálna 9 3 5 3 2" xfId="46171"/>
    <cellStyle name="Normálna 9 3 5 4" xfId="46169"/>
    <cellStyle name="Normálna 9 3 6" xfId="22425"/>
    <cellStyle name="Normálna 9 3 6 2" xfId="46172"/>
    <cellStyle name="Normálna 9 3 7" xfId="22426"/>
    <cellStyle name="Normálna 9 3 7 2" xfId="46173"/>
    <cellStyle name="Normálna 9 3 8" xfId="46144"/>
    <cellStyle name="Normálna 9 4" xfId="22427"/>
    <cellStyle name="Normálna 9 4 2" xfId="22428"/>
    <cellStyle name="Normálna 9 4 2 2" xfId="22429"/>
    <cellStyle name="Normálna 9 4 2 2 2" xfId="22430"/>
    <cellStyle name="Normálna 9 4 2 2 2 2" xfId="46177"/>
    <cellStyle name="Normálna 9 4 2 2 3" xfId="22431"/>
    <cellStyle name="Normálna 9 4 2 2 3 2" xfId="46178"/>
    <cellStyle name="Normálna 9 4 2 2 4" xfId="46176"/>
    <cellStyle name="Normálna 9 4 2 3" xfId="22432"/>
    <cellStyle name="Normálna 9 4 2 3 2" xfId="46179"/>
    <cellStyle name="Normálna 9 4 2 4" xfId="22433"/>
    <cellStyle name="Normálna 9 4 2 4 2" xfId="46180"/>
    <cellStyle name="Normálna 9 4 2 5" xfId="46175"/>
    <cellStyle name="Normálna 9 4 3" xfId="22434"/>
    <cellStyle name="Normálna 9 4 3 2" xfId="22435"/>
    <cellStyle name="Normálna 9 4 3 2 2" xfId="46182"/>
    <cellStyle name="Normálna 9 4 3 3" xfId="22436"/>
    <cellStyle name="Normálna 9 4 3 3 2" xfId="46183"/>
    <cellStyle name="Normálna 9 4 3 4" xfId="46181"/>
    <cellStyle name="Normálna 9 4 4" xfId="22437"/>
    <cellStyle name="Normálna 9 4 4 2" xfId="46184"/>
    <cellStyle name="Normálna 9 4 5" xfId="22438"/>
    <cellStyle name="Normálna 9 4 5 2" xfId="46185"/>
    <cellStyle name="Normálna 9 4 6" xfId="46174"/>
    <cellStyle name="Normálna 9 5" xfId="22439"/>
    <cellStyle name="Normálna 9 5 2" xfId="22440"/>
    <cellStyle name="Normálna 9 5 2 2" xfId="22441"/>
    <cellStyle name="Normálna 9 5 2 2 2" xfId="46188"/>
    <cellStyle name="Normálna 9 5 2 3" xfId="22442"/>
    <cellStyle name="Normálna 9 5 2 3 2" xfId="46189"/>
    <cellStyle name="Normálna 9 5 2 4" xfId="46187"/>
    <cellStyle name="Normálna 9 5 3" xfId="22443"/>
    <cellStyle name="Normálna 9 5 3 2" xfId="46190"/>
    <cellStyle name="Normálna 9 5 4" xfId="22444"/>
    <cellStyle name="Normálna 9 5 4 2" xfId="46191"/>
    <cellStyle name="Normálna 9 5 5" xfId="46186"/>
    <cellStyle name="Normálna 9 6" xfId="22445"/>
    <cellStyle name="Normálna 9 6 2" xfId="22446"/>
    <cellStyle name="Normálna 9 6 2 2" xfId="22447"/>
    <cellStyle name="Normálna 9 6 2 2 2" xfId="46194"/>
    <cellStyle name="Normálna 9 6 2 3" xfId="22448"/>
    <cellStyle name="Normálna 9 6 2 3 2" xfId="46195"/>
    <cellStyle name="Normálna 9 6 2 4" xfId="46193"/>
    <cellStyle name="Normálna 9 6 3" xfId="22449"/>
    <cellStyle name="Normálna 9 6 3 2" xfId="46196"/>
    <cellStyle name="Normálna 9 6 4" xfId="22450"/>
    <cellStyle name="Normálna 9 6 4 2" xfId="46197"/>
    <cellStyle name="Normálna 9 6 5" xfId="46192"/>
    <cellStyle name="Normálna 9 7" xfId="22451"/>
    <cellStyle name="Normálna 9 7 2" xfId="22452"/>
    <cellStyle name="Normálna 9 7 2 2" xfId="46199"/>
    <cellStyle name="Normálna 9 7 3" xfId="22453"/>
    <cellStyle name="Normálna 9 7 3 2" xfId="46200"/>
    <cellStyle name="Normálna 9 7 4" xfId="46198"/>
    <cellStyle name="Normálna 9 8" xfId="22454"/>
    <cellStyle name="Normálna 9 8 2" xfId="46201"/>
    <cellStyle name="Normálna 9 9" xfId="22455"/>
    <cellStyle name="Normálna 9 9 2" xfId="46202"/>
    <cellStyle name="normálne 2" xfId="22456"/>
    <cellStyle name="normálne 2 2" xfId="22457"/>
    <cellStyle name="normálne 2 2 2" xfId="22458"/>
    <cellStyle name="normálne 2 2 2 10" xfId="22459"/>
    <cellStyle name="normálne 2 2 2 10 2" xfId="22460"/>
    <cellStyle name="normálne 2 2 2 10 2 2" xfId="22461"/>
    <cellStyle name="normálne 2 2 2 10 2 2 2" xfId="46206"/>
    <cellStyle name="normálne 2 2 2 10 2 3" xfId="22462"/>
    <cellStyle name="normálne 2 2 2 10 2 3 2" xfId="46207"/>
    <cellStyle name="normálne 2 2 2 10 2 4" xfId="46205"/>
    <cellStyle name="normálne 2 2 2 10 3" xfId="22463"/>
    <cellStyle name="normálne 2 2 2 10 3 2" xfId="46208"/>
    <cellStyle name="normálne 2 2 2 10 4" xfId="22464"/>
    <cellStyle name="normálne 2 2 2 10 4 2" xfId="46209"/>
    <cellStyle name="normálne 2 2 2 10 5" xfId="46204"/>
    <cellStyle name="normálne 2 2 2 11" xfId="22465"/>
    <cellStyle name="normálne 2 2 2 11 2" xfId="22466"/>
    <cellStyle name="normálne 2 2 2 11 2 2" xfId="46211"/>
    <cellStyle name="normálne 2 2 2 11 3" xfId="22467"/>
    <cellStyle name="normálne 2 2 2 11 3 2" xfId="46212"/>
    <cellStyle name="normálne 2 2 2 11 4" xfId="46210"/>
    <cellStyle name="normálne 2 2 2 12" xfId="22468"/>
    <cellStyle name="normálne 2 2 2 12 2" xfId="46213"/>
    <cellStyle name="normálne 2 2 2 13" xfId="22469"/>
    <cellStyle name="normálne 2 2 2 13 2" xfId="46214"/>
    <cellStyle name="normálne 2 2 2 14" xfId="46203"/>
    <cellStyle name="normálne 2 2 2 2" xfId="22470"/>
    <cellStyle name="normálne 2 2 2 2 10" xfId="46215"/>
    <cellStyle name="normálne 2 2 2 2 2" xfId="22471"/>
    <cellStyle name="normálne 2 2 2 2 2 2" xfId="22472"/>
    <cellStyle name="normálne 2 2 2 2 2 2 2" xfId="22473"/>
    <cellStyle name="normálne 2 2 2 2 2 2 2 2" xfId="22474"/>
    <cellStyle name="normálne 2 2 2 2 2 2 2 2 2" xfId="22475"/>
    <cellStyle name="normálne 2 2 2 2 2 2 2 2 2 2" xfId="22476"/>
    <cellStyle name="normálne 2 2 2 2 2 2 2 2 2 2 2" xfId="46221"/>
    <cellStyle name="normálne 2 2 2 2 2 2 2 2 2 3" xfId="22477"/>
    <cellStyle name="normálne 2 2 2 2 2 2 2 2 2 3 2" xfId="46222"/>
    <cellStyle name="normálne 2 2 2 2 2 2 2 2 2 4" xfId="46220"/>
    <cellStyle name="normálne 2 2 2 2 2 2 2 2 3" xfId="22478"/>
    <cellStyle name="normálne 2 2 2 2 2 2 2 2 3 2" xfId="46223"/>
    <cellStyle name="normálne 2 2 2 2 2 2 2 2 4" xfId="22479"/>
    <cellStyle name="normálne 2 2 2 2 2 2 2 2 4 2" xfId="46224"/>
    <cellStyle name="normálne 2 2 2 2 2 2 2 2 5" xfId="46219"/>
    <cellStyle name="normálne 2 2 2 2 2 2 2 3" xfId="22480"/>
    <cellStyle name="normálne 2 2 2 2 2 2 2 3 2" xfId="22481"/>
    <cellStyle name="normálne 2 2 2 2 2 2 2 3 2 2" xfId="46226"/>
    <cellStyle name="normálne 2 2 2 2 2 2 2 3 3" xfId="22482"/>
    <cellStyle name="normálne 2 2 2 2 2 2 2 3 3 2" xfId="46227"/>
    <cellStyle name="normálne 2 2 2 2 2 2 2 3 4" xfId="46225"/>
    <cellStyle name="normálne 2 2 2 2 2 2 2 4" xfId="22483"/>
    <cellStyle name="normálne 2 2 2 2 2 2 2 4 2" xfId="46228"/>
    <cellStyle name="normálne 2 2 2 2 2 2 2 5" xfId="22484"/>
    <cellStyle name="normálne 2 2 2 2 2 2 2 5 2" xfId="46229"/>
    <cellStyle name="normálne 2 2 2 2 2 2 2 6" xfId="46218"/>
    <cellStyle name="normálne 2 2 2 2 2 2 3" xfId="22485"/>
    <cellStyle name="normálne 2 2 2 2 2 2 3 2" xfId="22486"/>
    <cellStyle name="normálne 2 2 2 2 2 2 3 2 2" xfId="22487"/>
    <cellStyle name="normálne 2 2 2 2 2 2 3 2 2 2" xfId="46232"/>
    <cellStyle name="normálne 2 2 2 2 2 2 3 2 3" xfId="22488"/>
    <cellStyle name="normálne 2 2 2 2 2 2 3 2 3 2" xfId="46233"/>
    <cellStyle name="normálne 2 2 2 2 2 2 3 2 4" xfId="46231"/>
    <cellStyle name="normálne 2 2 2 2 2 2 3 3" xfId="22489"/>
    <cellStyle name="normálne 2 2 2 2 2 2 3 3 2" xfId="46234"/>
    <cellStyle name="normálne 2 2 2 2 2 2 3 4" xfId="22490"/>
    <cellStyle name="normálne 2 2 2 2 2 2 3 4 2" xfId="46235"/>
    <cellStyle name="normálne 2 2 2 2 2 2 3 5" xfId="46230"/>
    <cellStyle name="normálne 2 2 2 2 2 2 4" xfId="22491"/>
    <cellStyle name="normálne 2 2 2 2 2 2 4 2" xfId="22492"/>
    <cellStyle name="normálne 2 2 2 2 2 2 4 2 2" xfId="22493"/>
    <cellStyle name="normálne 2 2 2 2 2 2 4 2 2 2" xfId="46238"/>
    <cellStyle name="normálne 2 2 2 2 2 2 4 2 3" xfId="22494"/>
    <cellStyle name="normálne 2 2 2 2 2 2 4 2 3 2" xfId="46239"/>
    <cellStyle name="normálne 2 2 2 2 2 2 4 2 4" xfId="46237"/>
    <cellStyle name="normálne 2 2 2 2 2 2 4 3" xfId="22495"/>
    <cellStyle name="normálne 2 2 2 2 2 2 4 3 2" xfId="46240"/>
    <cellStyle name="normálne 2 2 2 2 2 2 4 4" xfId="22496"/>
    <cellStyle name="normálne 2 2 2 2 2 2 4 4 2" xfId="46241"/>
    <cellStyle name="normálne 2 2 2 2 2 2 4 5" xfId="46236"/>
    <cellStyle name="normálne 2 2 2 2 2 2 5" xfId="22497"/>
    <cellStyle name="normálne 2 2 2 2 2 2 5 2" xfId="22498"/>
    <cellStyle name="normálne 2 2 2 2 2 2 5 2 2" xfId="46243"/>
    <cellStyle name="normálne 2 2 2 2 2 2 5 3" xfId="22499"/>
    <cellStyle name="normálne 2 2 2 2 2 2 5 3 2" xfId="46244"/>
    <cellStyle name="normálne 2 2 2 2 2 2 5 4" xfId="46242"/>
    <cellStyle name="normálne 2 2 2 2 2 2 6" xfId="22500"/>
    <cellStyle name="normálne 2 2 2 2 2 2 6 2" xfId="46245"/>
    <cellStyle name="normálne 2 2 2 2 2 2 7" xfId="22501"/>
    <cellStyle name="normálne 2 2 2 2 2 2 7 2" xfId="46246"/>
    <cellStyle name="normálne 2 2 2 2 2 2 8" xfId="46217"/>
    <cellStyle name="normálne 2 2 2 2 2 3" xfId="22502"/>
    <cellStyle name="normálne 2 2 2 2 2 3 2" xfId="22503"/>
    <cellStyle name="normálne 2 2 2 2 2 3 2 2" xfId="22504"/>
    <cellStyle name="normálne 2 2 2 2 2 3 2 2 2" xfId="22505"/>
    <cellStyle name="normálne 2 2 2 2 2 3 2 2 2 2" xfId="46250"/>
    <cellStyle name="normálne 2 2 2 2 2 3 2 2 3" xfId="22506"/>
    <cellStyle name="normálne 2 2 2 2 2 3 2 2 3 2" xfId="46251"/>
    <cellStyle name="normálne 2 2 2 2 2 3 2 2 4" xfId="46249"/>
    <cellStyle name="normálne 2 2 2 2 2 3 2 3" xfId="22507"/>
    <cellStyle name="normálne 2 2 2 2 2 3 2 3 2" xfId="46252"/>
    <cellStyle name="normálne 2 2 2 2 2 3 2 4" xfId="22508"/>
    <cellStyle name="normálne 2 2 2 2 2 3 2 4 2" xfId="46253"/>
    <cellStyle name="normálne 2 2 2 2 2 3 2 5" xfId="46248"/>
    <cellStyle name="normálne 2 2 2 2 2 3 3" xfId="22509"/>
    <cellStyle name="normálne 2 2 2 2 2 3 3 2" xfId="22510"/>
    <cellStyle name="normálne 2 2 2 2 2 3 3 2 2" xfId="46255"/>
    <cellStyle name="normálne 2 2 2 2 2 3 3 3" xfId="22511"/>
    <cellStyle name="normálne 2 2 2 2 2 3 3 3 2" xfId="46256"/>
    <cellStyle name="normálne 2 2 2 2 2 3 3 4" xfId="46254"/>
    <cellStyle name="normálne 2 2 2 2 2 3 4" xfId="22512"/>
    <cellStyle name="normálne 2 2 2 2 2 3 4 2" xfId="46257"/>
    <cellStyle name="normálne 2 2 2 2 2 3 5" xfId="22513"/>
    <cellStyle name="normálne 2 2 2 2 2 3 5 2" xfId="46258"/>
    <cellStyle name="normálne 2 2 2 2 2 3 6" xfId="46247"/>
    <cellStyle name="normálne 2 2 2 2 2 4" xfId="22514"/>
    <cellStyle name="normálne 2 2 2 2 2 4 2" xfId="22515"/>
    <cellStyle name="normálne 2 2 2 2 2 4 2 2" xfId="22516"/>
    <cellStyle name="normálne 2 2 2 2 2 4 2 2 2" xfId="46261"/>
    <cellStyle name="normálne 2 2 2 2 2 4 2 3" xfId="22517"/>
    <cellStyle name="normálne 2 2 2 2 2 4 2 3 2" xfId="46262"/>
    <cellStyle name="normálne 2 2 2 2 2 4 2 4" xfId="46260"/>
    <cellStyle name="normálne 2 2 2 2 2 4 3" xfId="22518"/>
    <cellStyle name="normálne 2 2 2 2 2 4 3 2" xfId="46263"/>
    <cellStyle name="normálne 2 2 2 2 2 4 4" xfId="22519"/>
    <cellStyle name="normálne 2 2 2 2 2 4 4 2" xfId="46264"/>
    <cellStyle name="normálne 2 2 2 2 2 4 5" xfId="46259"/>
    <cellStyle name="normálne 2 2 2 2 2 5" xfId="22520"/>
    <cellStyle name="normálne 2 2 2 2 2 5 2" xfId="22521"/>
    <cellStyle name="normálne 2 2 2 2 2 5 2 2" xfId="22522"/>
    <cellStyle name="normálne 2 2 2 2 2 5 2 2 2" xfId="46267"/>
    <cellStyle name="normálne 2 2 2 2 2 5 2 3" xfId="22523"/>
    <cellStyle name="normálne 2 2 2 2 2 5 2 3 2" xfId="46268"/>
    <cellStyle name="normálne 2 2 2 2 2 5 2 4" xfId="46266"/>
    <cellStyle name="normálne 2 2 2 2 2 5 3" xfId="22524"/>
    <cellStyle name="normálne 2 2 2 2 2 5 3 2" xfId="46269"/>
    <cellStyle name="normálne 2 2 2 2 2 5 4" xfId="22525"/>
    <cellStyle name="normálne 2 2 2 2 2 5 4 2" xfId="46270"/>
    <cellStyle name="normálne 2 2 2 2 2 5 5" xfId="46265"/>
    <cellStyle name="normálne 2 2 2 2 2 6" xfId="22526"/>
    <cellStyle name="normálne 2 2 2 2 2 6 2" xfId="22527"/>
    <cellStyle name="normálne 2 2 2 2 2 6 2 2" xfId="46272"/>
    <cellStyle name="normálne 2 2 2 2 2 6 3" xfId="22528"/>
    <cellStyle name="normálne 2 2 2 2 2 6 3 2" xfId="46273"/>
    <cellStyle name="normálne 2 2 2 2 2 6 4" xfId="46271"/>
    <cellStyle name="normálne 2 2 2 2 2 7" xfId="22529"/>
    <cellStyle name="normálne 2 2 2 2 2 7 2" xfId="46274"/>
    <cellStyle name="normálne 2 2 2 2 2 8" xfId="22530"/>
    <cellStyle name="normálne 2 2 2 2 2 8 2" xfId="46275"/>
    <cellStyle name="normálne 2 2 2 2 2 9" xfId="46216"/>
    <cellStyle name="normálne 2 2 2 2 3" xfId="22531"/>
    <cellStyle name="normálne 2 2 2 2 3 2" xfId="22532"/>
    <cellStyle name="normálne 2 2 2 2 3 2 2" xfId="22533"/>
    <cellStyle name="normálne 2 2 2 2 3 2 2 2" xfId="22534"/>
    <cellStyle name="normálne 2 2 2 2 3 2 2 2 2" xfId="22535"/>
    <cellStyle name="normálne 2 2 2 2 3 2 2 2 2 2" xfId="46280"/>
    <cellStyle name="normálne 2 2 2 2 3 2 2 2 3" xfId="22536"/>
    <cellStyle name="normálne 2 2 2 2 3 2 2 2 3 2" xfId="46281"/>
    <cellStyle name="normálne 2 2 2 2 3 2 2 2 4" xfId="46279"/>
    <cellStyle name="normálne 2 2 2 2 3 2 2 3" xfId="22537"/>
    <cellStyle name="normálne 2 2 2 2 3 2 2 3 2" xfId="46282"/>
    <cellStyle name="normálne 2 2 2 2 3 2 2 4" xfId="22538"/>
    <cellStyle name="normálne 2 2 2 2 3 2 2 4 2" xfId="46283"/>
    <cellStyle name="normálne 2 2 2 2 3 2 2 5" xfId="46278"/>
    <cellStyle name="normálne 2 2 2 2 3 2 3" xfId="22539"/>
    <cellStyle name="normálne 2 2 2 2 3 2 3 2" xfId="22540"/>
    <cellStyle name="normálne 2 2 2 2 3 2 3 2 2" xfId="46285"/>
    <cellStyle name="normálne 2 2 2 2 3 2 3 3" xfId="22541"/>
    <cellStyle name="normálne 2 2 2 2 3 2 3 3 2" xfId="46286"/>
    <cellStyle name="normálne 2 2 2 2 3 2 3 4" xfId="46284"/>
    <cellStyle name="normálne 2 2 2 2 3 2 4" xfId="22542"/>
    <cellStyle name="normálne 2 2 2 2 3 2 4 2" xfId="46287"/>
    <cellStyle name="normálne 2 2 2 2 3 2 5" xfId="22543"/>
    <cellStyle name="normálne 2 2 2 2 3 2 5 2" xfId="46288"/>
    <cellStyle name="normálne 2 2 2 2 3 2 6" xfId="46277"/>
    <cellStyle name="normálne 2 2 2 2 3 3" xfId="22544"/>
    <cellStyle name="normálne 2 2 2 2 3 3 2" xfId="22545"/>
    <cellStyle name="normálne 2 2 2 2 3 3 2 2" xfId="22546"/>
    <cellStyle name="normálne 2 2 2 2 3 3 2 2 2" xfId="46291"/>
    <cellStyle name="normálne 2 2 2 2 3 3 2 3" xfId="22547"/>
    <cellStyle name="normálne 2 2 2 2 3 3 2 3 2" xfId="46292"/>
    <cellStyle name="normálne 2 2 2 2 3 3 2 4" xfId="46290"/>
    <cellStyle name="normálne 2 2 2 2 3 3 3" xfId="22548"/>
    <cellStyle name="normálne 2 2 2 2 3 3 3 2" xfId="46293"/>
    <cellStyle name="normálne 2 2 2 2 3 3 4" xfId="22549"/>
    <cellStyle name="normálne 2 2 2 2 3 3 4 2" xfId="46294"/>
    <cellStyle name="normálne 2 2 2 2 3 3 5" xfId="46289"/>
    <cellStyle name="normálne 2 2 2 2 3 4" xfId="22550"/>
    <cellStyle name="normálne 2 2 2 2 3 4 2" xfId="22551"/>
    <cellStyle name="normálne 2 2 2 2 3 4 2 2" xfId="22552"/>
    <cellStyle name="normálne 2 2 2 2 3 4 2 2 2" xfId="46297"/>
    <cellStyle name="normálne 2 2 2 2 3 4 2 3" xfId="22553"/>
    <cellStyle name="normálne 2 2 2 2 3 4 2 3 2" xfId="46298"/>
    <cellStyle name="normálne 2 2 2 2 3 4 2 4" xfId="46296"/>
    <cellStyle name="normálne 2 2 2 2 3 4 3" xfId="22554"/>
    <cellStyle name="normálne 2 2 2 2 3 4 3 2" xfId="46299"/>
    <cellStyle name="normálne 2 2 2 2 3 4 4" xfId="22555"/>
    <cellStyle name="normálne 2 2 2 2 3 4 4 2" xfId="46300"/>
    <cellStyle name="normálne 2 2 2 2 3 4 5" xfId="46295"/>
    <cellStyle name="normálne 2 2 2 2 3 5" xfId="22556"/>
    <cellStyle name="normálne 2 2 2 2 3 5 2" xfId="22557"/>
    <cellStyle name="normálne 2 2 2 2 3 5 2 2" xfId="46302"/>
    <cellStyle name="normálne 2 2 2 2 3 5 3" xfId="22558"/>
    <cellStyle name="normálne 2 2 2 2 3 5 3 2" xfId="46303"/>
    <cellStyle name="normálne 2 2 2 2 3 5 4" xfId="46301"/>
    <cellStyle name="normálne 2 2 2 2 3 6" xfId="22559"/>
    <cellStyle name="normálne 2 2 2 2 3 6 2" xfId="46304"/>
    <cellStyle name="normálne 2 2 2 2 3 7" xfId="22560"/>
    <cellStyle name="normálne 2 2 2 2 3 7 2" xfId="46305"/>
    <cellStyle name="normálne 2 2 2 2 3 8" xfId="46276"/>
    <cellStyle name="normálne 2 2 2 2 4" xfId="22561"/>
    <cellStyle name="normálne 2 2 2 2 4 2" xfId="22562"/>
    <cellStyle name="normálne 2 2 2 2 4 2 2" xfId="22563"/>
    <cellStyle name="normálne 2 2 2 2 4 2 2 2" xfId="22564"/>
    <cellStyle name="normálne 2 2 2 2 4 2 2 2 2" xfId="46309"/>
    <cellStyle name="normálne 2 2 2 2 4 2 2 3" xfId="22565"/>
    <cellStyle name="normálne 2 2 2 2 4 2 2 3 2" xfId="46310"/>
    <cellStyle name="normálne 2 2 2 2 4 2 2 4" xfId="46308"/>
    <cellStyle name="normálne 2 2 2 2 4 2 3" xfId="22566"/>
    <cellStyle name="normálne 2 2 2 2 4 2 3 2" xfId="46311"/>
    <cellStyle name="normálne 2 2 2 2 4 2 4" xfId="22567"/>
    <cellStyle name="normálne 2 2 2 2 4 2 4 2" xfId="46312"/>
    <cellStyle name="normálne 2 2 2 2 4 2 5" xfId="46307"/>
    <cellStyle name="normálne 2 2 2 2 4 3" xfId="22568"/>
    <cellStyle name="normálne 2 2 2 2 4 3 2" xfId="22569"/>
    <cellStyle name="normálne 2 2 2 2 4 3 2 2" xfId="46314"/>
    <cellStyle name="normálne 2 2 2 2 4 3 3" xfId="22570"/>
    <cellStyle name="normálne 2 2 2 2 4 3 3 2" xfId="46315"/>
    <cellStyle name="normálne 2 2 2 2 4 3 4" xfId="46313"/>
    <cellStyle name="normálne 2 2 2 2 4 4" xfId="22571"/>
    <cellStyle name="normálne 2 2 2 2 4 4 2" xfId="46316"/>
    <cellStyle name="normálne 2 2 2 2 4 5" xfId="22572"/>
    <cellStyle name="normálne 2 2 2 2 4 5 2" xfId="46317"/>
    <cellStyle name="normálne 2 2 2 2 4 6" xfId="46306"/>
    <cellStyle name="normálne 2 2 2 2 5" xfId="22573"/>
    <cellStyle name="normálne 2 2 2 2 5 2" xfId="22574"/>
    <cellStyle name="normálne 2 2 2 2 5 2 2" xfId="22575"/>
    <cellStyle name="normálne 2 2 2 2 5 2 2 2" xfId="46320"/>
    <cellStyle name="normálne 2 2 2 2 5 2 3" xfId="22576"/>
    <cellStyle name="normálne 2 2 2 2 5 2 3 2" xfId="46321"/>
    <cellStyle name="normálne 2 2 2 2 5 2 4" xfId="46319"/>
    <cellStyle name="normálne 2 2 2 2 5 3" xfId="22577"/>
    <cellStyle name="normálne 2 2 2 2 5 3 2" xfId="46322"/>
    <cellStyle name="normálne 2 2 2 2 5 4" xfId="22578"/>
    <cellStyle name="normálne 2 2 2 2 5 4 2" xfId="46323"/>
    <cellStyle name="normálne 2 2 2 2 5 5" xfId="46318"/>
    <cellStyle name="normálne 2 2 2 2 6" xfId="22579"/>
    <cellStyle name="normálne 2 2 2 2 6 2" xfId="22580"/>
    <cellStyle name="normálne 2 2 2 2 6 2 2" xfId="22581"/>
    <cellStyle name="normálne 2 2 2 2 6 2 2 2" xfId="46326"/>
    <cellStyle name="normálne 2 2 2 2 6 2 3" xfId="22582"/>
    <cellStyle name="normálne 2 2 2 2 6 2 3 2" xfId="46327"/>
    <cellStyle name="normálne 2 2 2 2 6 2 4" xfId="46325"/>
    <cellStyle name="normálne 2 2 2 2 6 3" xfId="22583"/>
    <cellStyle name="normálne 2 2 2 2 6 3 2" xfId="46328"/>
    <cellStyle name="normálne 2 2 2 2 6 4" xfId="22584"/>
    <cellStyle name="normálne 2 2 2 2 6 4 2" xfId="46329"/>
    <cellStyle name="normálne 2 2 2 2 6 5" xfId="46324"/>
    <cellStyle name="normálne 2 2 2 2 7" xfId="22585"/>
    <cellStyle name="normálne 2 2 2 2 7 2" xfId="22586"/>
    <cellStyle name="normálne 2 2 2 2 7 2 2" xfId="46331"/>
    <cellStyle name="normálne 2 2 2 2 7 3" xfId="22587"/>
    <cellStyle name="normálne 2 2 2 2 7 3 2" xfId="46332"/>
    <cellStyle name="normálne 2 2 2 2 7 4" xfId="46330"/>
    <cellStyle name="normálne 2 2 2 2 8" xfId="22588"/>
    <cellStyle name="normálne 2 2 2 2 8 2" xfId="46333"/>
    <cellStyle name="normálne 2 2 2 2 9" xfId="22589"/>
    <cellStyle name="normálne 2 2 2 2 9 2" xfId="46334"/>
    <cellStyle name="normálne 2 2 2 3" xfId="22590"/>
    <cellStyle name="normálne 2 2 2 3 2" xfId="22591"/>
    <cellStyle name="normálne 2 2 2 3 2 2" xfId="22592"/>
    <cellStyle name="normálne 2 2 2 3 2 2 2" xfId="22593"/>
    <cellStyle name="normálne 2 2 2 3 2 2 2 2" xfId="22594"/>
    <cellStyle name="normálne 2 2 2 3 2 2 2 2 2" xfId="22595"/>
    <cellStyle name="normálne 2 2 2 3 2 2 2 2 2 2" xfId="46340"/>
    <cellStyle name="normálne 2 2 2 3 2 2 2 2 3" xfId="22596"/>
    <cellStyle name="normálne 2 2 2 3 2 2 2 2 3 2" xfId="46341"/>
    <cellStyle name="normálne 2 2 2 3 2 2 2 2 4" xfId="46339"/>
    <cellStyle name="normálne 2 2 2 3 2 2 2 3" xfId="22597"/>
    <cellStyle name="normálne 2 2 2 3 2 2 2 3 2" xfId="46342"/>
    <cellStyle name="normálne 2 2 2 3 2 2 2 4" xfId="22598"/>
    <cellStyle name="normálne 2 2 2 3 2 2 2 4 2" xfId="46343"/>
    <cellStyle name="normálne 2 2 2 3 2 2 2 5" xfId="46338"/>
    <cellStyle name="normálne 2 2 2 3 2 2 3" xfId="22599"/>
    <cellStyle name="normálne 2 2 2 3 2 2 3 2" xfId="22600"/>
    <cellStyle name="normálne 2 2 2 3 2 2 3 2 2" xfId="46345"/>
    <cellStyle name="normálne 2 2 2 3 2 2 3 3" xfId="22601"/>
    <cellStyle name="normálne 2 2 2 3 2 2 3 3 2" xfId="46346"/>
    <cellStyle name="normálne 2 2 2 3 2 2 3 4" xfId="46344"/>
    <cellStyle name="normálne 2 2 2 3 2 2 4" xfId="22602"/>
    <cellStyle name="normálne 2 2 2 3 2 2 4 2" xfId="46347"/>
    <cellStyle name="normálne 2 2 2 3 2 2 5" xfId="22603"/>
    <cellStyle name="normálne 2 2 2 3 2 2 5 2" xfId="46348"/>
    <cellStyle name="normálne 2 2 2 3 2 2 6" xfId="46337"/>
    <cellStyle name="normálne 2 2 2 3 2 3" xfId="22604"/>
    <cellStyle name="normálne 2 2 2 3 2 3 2" xfId="22605"/>
    <cellStyle name="normálne 2 2 2 3 2 3 2 2" xfId="22606"/>
    <cellStyle name="normálne 2 2 2 3 2 3 2 2 2" xfId="46351"/>
    <cellStyle name="normálne 2 2 2 3 2 3 2 3" xfId="22607"/>
    <cellStyle name="normálne 2 2 2 3 2 3 2 3 2" xfId="46352"/>
    <cellStyle name="normálne 2 2 2 3 2 3 2 4" xfId="46350"/>
    <cellStyle name="normálne 2 2 2 3 2 3 3" xfId="22608"/>
    <cellStyle name="normálne 2 2 2 3 2 3 3 2" xfId="46353"/>
    <cellStyle name="normálne 2 2 2 3 2 3 4" xfId="22609"/>
    <cellStyle name="normálne 2 2 2 3 2 3 4 2" xfId="46354"/>
    <cellStyle name="normálne 2 2 2 3 2 3 5" xfId="46349"/>
    <cellStyle name="normálne 2 2 2 3 2 4" xfId="22610"/>
    <cellStyle name="normálne 2 2 2 3 2 4 2" xfId="22611"/>
    <cellStyle name="normálne 2 2 2 3 2 4 2 2" xfId="22612"/>
    <cellStyle name="normálne 2 2 2 3 2 4 2 2 2" xfId="46357"/>
    <cellStyle name="normálne 2 2 2 3 2 4 2 3" xfId="22613"/>
    <cellStyle name="normálne 2 2 2 3 2 4 2 3 2" xfId="46358"/>
    <cellStyle name="normálne 2 2 2 3 2 4 2 4" xfId="46356"/>
    <cellStyle name="normálne 2 2 2 3 2 4 3" xfId="22614"/>
    <cellStyle name="normálne 2 2 2 3 2 4 3 2" xfId="46359"/>
    <cellStyle name="normálne 2 2 2 3 2 4 4" xfId="22615"/>
    <cellStyle name="normálne 2 2 2 3 2 4 4 2" xfId="46360"/>
    <cellStyle name="normálne 2 2 2 3 2 4 5" xfId="46355"/>
    <cellStyle name="normálne 2 2 2 3 2 5" xfId="22616"/>
    <cellStyle name="normálne 2 2 2 3 2 5 2" xfId="22617"/>
    <cellStyle name="normálne 2 2 2 3 2 5 2 2" xfId="46362"/>
    <cellStyle name="normálne 2 2 2 3 2 5 3" xfId="22618"/>
    <cellStyle name="normálne 2 2 2 3 2 5 3 2" xfId="46363"/>
    <cellStyle name="normálne 2 2 2 3 2 5 4" xfId="46361"/>
    <cellStyle name="normálne 2 2 2 3 2 6" xfId="22619"/>
    <cellStyle name="normálne 2 2 2 3 2 6 2" xfId="46364"/>
    <cellStyle name="normálne 2 2 2 3 2 7" xfId="22620"/>
    <cellStyle name="normálne 2 2 2 3 2 7 2" xfId="46365"/>
    <cellStyle name="normálne 2 2 2 3 2 8" xfId="46336"/>
    <cellStyle name="normálne 2 2 2 3 3" xfId="22621"/>
    <cellStyle name="normálne 2 2 2 3 3 2" xfId="22622"/>
    <cellStyle name="normálne 2 2 2 3 3 2 2" xfId="22623"/>
    <cellStyle name="normálne 2 2 2 3 3 2 2 2" xfId="22624"/>
    <cellStyle name="normálne 2 2 2 3 3 2 2 2 2" xfId="46369"/>
    <cellStyle name="normálne 2 2 2 3 3 2 2 3" xfId="22625"/>
    <cellStyle name="normálne 2 2 2 3 3 2 2 3 2" xfId="46370"/>
    <cellStyle name="normálne 2 2 2 3 3 2 2 4" xfId="46368"/>
    <cellStyle name="normálne 2 2 2 3 3 2 3" xfId="22626"/>
    <cellStyle name="normálne 2 2 2 3 3 2 3 2" xfId="46371"/>
    <cellStyle name="normálne 2 2 2 3 3 2 4" xfId="22627"/>
    <cellStyle name="normálne 2 2 2 3 3 2 4 2" xfId="46372"/>
    <cellStyle name="normálne 2 2 2 3 3 2 5" xfId="46367"/>
    <cellStyle name="normálne 2 2 2 3 3 3" xfId="22628"/>
    <cellStyle name="normálne 2 2 2 3 3 3 2" xfId="22629"/>
    <cellStyle name="normálne 2 2 2 3 3 3 2 2" xfId="46374"/>
    <cellStyle name="normálne 2 2 2 3 3 3 3" xfId="22630"/>
    <cellStyle name="normálne 2 2 2 3 3 3 3 2" xfId="46375"/>
    <cellStyle name="normálne 2 2 2 3 3 3 4" xfId="46373"/>
    <cellStyle name="normálne 2 2 2 3 3 4" xfId="22631"/>
    <cellStyle name="normálne 2 2 2 3 3 4 2" xfId="46376"/>
    <cellStyle name="normálne 2 2 2 3 3 5" xfId="22632"/>
    <cellStyle name="normálne 2 2 2 3 3 5 2" xfId="46377"/>
    <cellStyle name="normálne 2 2 2 3 3 6" xfId="46366"/>
    <cellStyle name="normálne 2 2 2 3 4" xfId="22633"/>
    <cellStyle name="normálne 2 2 2 3 4 2" xfId="22634"/>
    <cellStyle name="normálne 2 2 2 3 4 2 2" xfId="22635"/>
    <cellStyle name="normálne 2 2 2 3 4 2 2 2" xfId="46380"/>
    <cellStyle name="normálne 2 2 2 3 4 2 3" xfId="22636"/>
    <cellStyle name="normálne 2 2 2 3 4 2 3 2" xfId="46381"/>
    <cellStyle name="normálne 2 2 2 3 4 2 4" xfId="46379"/>
    <cellStyle name="normálne 2 2 2 3 4 3" xfId="22637"/>
    <cellStyle name="normálne 2 2 2 3 4 3 2" xfId="46382"/>
    <cellStyle name="normálne 2 2 2 3 4 4" xfId="22638"/>
    <cellStyle name="normálne 2 2 2 3 4 4 2" xfId="46383"/>
    <cellStyle name="normálne 2 2 2 3 4 5" xfId="46378"/>
    <cellStyle name="normálne 2 2 2 3 5" xfId="22639"/>
    <cellStyle name="normálne 2 2 2 3 5 2" xfId="22640"/>
    <cellStyle name="normálne 2 2 2 3 5 2 2" xfId="22641"/>
    <cellStyle name="normálne 2 2 2 3 5 2 2 2" xfId="46386"/>
    <cellStyle name="normálne 2 2 2 3 5 2 3" xfId="22642"/>
    <cellStyle name="normálne 2 2 2 3 5 2 3 2" xfId="46387"/>
    <cellStyle name="normálne 2 2 2 3 5 2 4" xfId="46385"/>
    <cellStyle name="normálne 2 2 2 3 5 3" xfId="22643"/>
    <cellStyle name="normálne 2 2 2 3 5 3 2" xfId="46388"/>
    <cellStyle name="normálne 2 2 2 3 5 4" xfId="22644"/>
    <cellStyle name="normálne 2 2 2 3 5 4 2" xfId="46389"/>
    <cellStyle name="normálne 2 2 2 3 5 5" xfId="46384"/>
    <cellStyle name="normálne 2 2 2 3 6" xfId="22645"/>
    <cellStyle name="normálne 2 2 2 3 6 2" xfId="22646"/>
    <cellStyle name="normálne 2 2 2 3 6 2 2" xfId="46391"/>
    <cellStyle name="normálne 2 2 2 3 6 3" xfId="22647"/>
    <cellStyle name="normálne 2 2 2 3 6 3 2" xfId="46392"/>
    <cellStyle name="normálne 2 2 2 3 6 4" xfId="46390"/>
    <cellStyle name="normálne 2 2 2 3 7" xfId="22648"/>
    <cellStyle name="normálne 2 2 2 3 7 2" xfId="46393"/>
    <cellStyle name="normálne 2 2 2 3 8" xfId="22649"/>
    <cellStyle name="normálne 2 2 2 3 8 2" xfId="46394"/>
    <cellStyle name="normálne 2 2 2 3 9" xfId="46335"/>
    <cellStyle name="normálne 2 2 2 4" xfId="22650"/>
    <cellStyle name="normálne 2 2 2 4 2" xfId="22651"/>
    <cellStyle name="normálne 2 2 2 4 2 2" xfId="22652"/>
    <cellStyle name="normálne 2 2 2 4 2 2 2" xfId="22653"/>
    <cellStyle name="normálne 2 2 2 4 2 2 2 2" xfId="22654"/>
    <cellStyle name="normálne 2 2 2 4 2 2 2 2 2" xfId="22655"/>
    <cellStyle name="normálne 2 2 2 4 2 2 2 2 2 2" xfId="46400"/>
    <cellStyle name="normálne 2 2 2 4 2 2 2 2 3" xfId="22656"/>
    <cellStyle name="normálne 2 2 2 4 2 2 2 2 3 2" xfId="46401"/>
    <cellStyle name="normálne 2 2 2 4 2 2 2 2 4" xfId="46399"/>
    <cellStyle name="normálne 2 2 2 4 2 2 2 3" xfId="22657"/>
    <cellStyle name="normálne 2 2 2 4 2 2 2 3 2" xfId="46402"/>
    <cellStyle name="normálne 2 2 2 4 2 2 2 4" xfId="22658"/>
    <cellStyle name="normálne 2 2 2 4 2 2 2 4 2" xfId="46403"/>
    <cellStyle name="normálne 2 2 2 4 2 2 2 5" xfId="46398"/>
    <cellStyle name="normálne 2 2 2 4 2 2 3" xfId="22659"/>
    <cellStyle name="normálne 2 2 2 4 2 2 3 2" xfId="22660"/>
    <cellStyle name="normálne 2 2 2 4 2 2 3 2 2" xfId="46405"/>
    <cellStyle name="normálne 2 2 2 4 2 2 3 3" xfId="22661"/>
    <cellStyle name="normálne 2 2 2 4 2 2 3 3 2" xfId="46406"/>
    <cellStyle name="normálne 2 2 2 4 2 2 3 4" xfId="46404"/>
    <cellStyle name="normálne 2 2 2 4 2 2 4" xfId="22662"/>
    <cellStyle name="normálne 2 2 2 4 2 2 4 2" xfId="46407"/>
    <cellStyle name="normálne 2 2 2 4 2 2 5" xfId="22663"/>
    <cellStyle name="normálne 2 2 2 4 2 2 5 2" xfId="46408"/>
    <cellStyle name="normálne 2 2 2 4 2 2 6" xfId="46397"/>
    <cellStyle name="normálne 2 2 2 4 2 3" xfId="22664"/>
    <cellStyle name="normálne 2 2 2 4 2 3 2" xfId="22665"/>
    <cellStyle name="normálne 2 2 2 4 2 3 2 2" xfId="22666"/>
    <cellStyle name="normálne 2 2 2 4 2 3 2 2 2" xfId="46411"/>
    <cellStyle name="normálne 2 2 2 4 2 3 2 3" xfId="22667"/>
    <cellStyle name="normálne 2 2 2 4 2 3 2 3 2" xfId="46412"/>
    <cellStyle name="normálne 2 2 2 4 2 3 2 4" xfId="46410"/>
    <cellStyle name="normálne 2 2 2 4 2 3 3" xfId="22668"/>
    <cellStyle name="normálne 2 2 2 4 2 3 3 2" xfId="46413"/>
    <cellStyle name="normálne 2 2 2 4 2 3 4" xfId="22669"/>
    <cellStyle name="normálne 2 2 2 4 2 3 4 2" xfId="46414"/>
    <cellStyle name="normálne 2 2 2 4 2 3 5" xfId="46409"/>
    <cellStyle name="normálne 2 2 2 4 2 4" xfId="22670"/>
    <cellStyle name="normálne 2 2 2 4 2 4 2" xfId="22671"/>
    <cellStyle name="normálne 2 2 2 4 2 4 2 2" xfId="22672"/>
    <cellStyle name="normálne 2 2 2 4 2 4 2 2 2" xfId="46417"/>
    <cellStyle name="normálne 2 2 2 4 2 4 2 3" xfId="22673"/>
    <cellStyle name="normálne 2 2 2 4 2 4 2 3 2" xfId="46418"/>
    <cellStyle name="normálne 2 2 2 4 2 4 2 4" xfId="46416"/>
    <cellStyle name="normálne 2 2 2 4 2 4 3" xfId="22674"/>
    <cellStyle name="normálne 2 2 2 4 2 4 3 2" xfId="46419"/>
    <cellStyle name="normálne 2 2 2 4 2 4 4" xfId="22675"/>
    <cellStyle name="normálne 2 2 2 4 2 4 4 2" xfId="46420"/>
    <cellStyle name="normálne 2 2 2 4 2 4 5" xfId="46415"/>
    <cellStyle name="normálne 2 2 2 4 2 5" xfId="22676"/>
    <cellStyle name="normálne 2 2 2 4 2 5 2" xfId="22677"/>
    <cellStyle name="normálne 2 2 2 4 2 5 2 2" xfId="46422"/>
    <cellStyle name="normálne 2 2 2 4 2 5 3" xfId="22678"/>
    <cellStyle name="normálne 2 2 2 4 2 5 3 2" xfId="46423"/>
    <cellStyle name="normálne 2 2 2 4 2 5 4" xfId="46421"/>
    <cellStyle name="normálne 2 2 2 4 2 6" xfId="22679"/>
    <cellStyle name="normálne 2 2 2 4 2 6 2" xfId="46424"/>
    <cellStyle name="normálne 2 2 2 4 2 7" xfId="22680"/>
    <cellStyle name="normálne 2 2 2 4 2 7 2" xfId="46425"/>
    <cellStyle name="normálne 2 2 2 4 2 8" xfId="46396"/>
    <cellStyle name="normálne 2 2 2 4 3" xfId="22681"/>
    <cellStyle name="normálne 2 2 2 4 3 2" xfId="22682"/>
    <cellStyle name="normálne 2 2 2 4 3 2 2" xfId="22683"/>
    <cellStyle name="normálne 2 2 2 4 3 2 2 2" xfId="22684"/>
    <cellStyle name="normálne 2 2 2 4 3 2 2 2 2" xfId="46429"/>
    <cellStyle name="normálne 2 2 2 4 3 2 2 3" xfId="22685"/>
    <cellStyle name="normálne 2 2 2 4 3 2 2 3 2" xfId="46430"/>
    <cellStyle name="normálne 2 2 2 4 3 2 2 4" xfId="46428"/>
    <cellStyle name="normálne 2 2 2 4 3 2 3" xfId="22686"/>
    <cellStyle name="normálne 2 2 2 4 3 2 3 2" xfId="46431"/>
    <cellStyle name="normálne 2 2 2 4 3 2 4" xfId="22687"/>
    <cellStyle name="normálne 2 2 2 4 3 2 4 2" xfId="46432"/>
    <cellStyle name="normálne 2 2 2 4 3 2 5" xfId="46427"/>
    <cellStyle name="normálne 2 2 2 4 3 3" xfId="22688"/>
    <cellStyle name="normálne 2 2 2 4 3 3 2" xfId="22689"/>
    <cellStyle name="normálne 2 2 2 4 3 3 2 2" xfId="46434"/>
    <cellStyle name="normálne 2 2 2 4 3 3 3" xfId="22690"/>
    <cellStyle name="normálne 2 2 2 4 3 3 3 2" xfId="46435"/>
    <cellStyle name="normálne 2 2 2 4 3 3 4" xfId="46433"/>
    <cellStyle name="normálne 2 2 2 4 3 4" xfId="22691"/>
    <cellStyle name="normálne 2 2 2 4 3 4 2" xfId="46436"/>
    <cellStyle name="normálne 2 2 2 4 3 5" xfId="22692"/>
    <cellStyle name="normálne 2 2 2 4 3 5 2" xfId="46437"/>
    <cellStyle name="normálne 2 2 2 4 3 6" xfId="46426"/>
    <cellStyle name="normálne 2 2 2 4 4" xfId="22693"/>
    <cellStyle name="normálne 2 2 2 4 4 2" xfId="22694"/>
    <cellStyle name="normálne 2 2 2 4 4 2 2" xfId="22695"/>
    <cellStyle name="normálne 2 2 2 4 4 2 2 2" xfId="46440"/>
    <cellStyle name="normálne 2 2 2 4 4 2 3" xfId="22696"/>
    <cellStyle name="normálne 2 2 2 4 4 2 3 2" xfId="46441"/>
    <cellStyle name="normálne 2 2 2 4 4 2 4" xfId="46439"/>
    <cellStyle name="normálne 2 2 2 4 4 3" xfId="22697"/>
    <cellStyle name="normálne 2 2 2 4 4 3 2" xfId="46442"/>
    <cellStyle name="normálne 2 2 2 4 4 4" xfId="22698"/>
    <cellStyle name="normálne 2 2 2 4 4 4 2" xfId="46443"/>
    <cellStyle name="normálne 2 2 2 4 4 5" xfId="46438"/>
    <cellStyle name="normálne 2 2 2 4 5" xfId="22699"/>
    <cellStyle name="normálne 2 2 2 4 5 2" xfId="22700"/>
    <cellStyle name="normálne 2 2 2 4 5 2 2" xfId="22701"/>
    <cellStyle name="normálne 2 2 2 4 5 2 2 2" xfId="46446"/>
    <cellStyle name="normálne 2 2 2 4 5 2 3" xfId="22702"/>
    <cellStyle name="normálne 2 2 2 4 5 2 3 2" xfId="46447"/>
    <cellStyle name="normálne 2 2 2 4 5 2 4" xfId="46445"/>
    <cellStyle name="normálne 2 2 2 4 5 3" xfId="22703"/>
    <cellStyle name="normálne 2 2 2 4 5 3 2" xfId="46448"/>
    <cellStyle name="normálne 2 2 2 4 5 4" xfId="22704"/>
    <cellStyle name="normálne 2 2 2 4 5 4 2" xfId="46449"/>
    <cellStyle name="normálne 2 2 2 4 5 5" xfId="46444"/>
    <cellStyle name="normálne 2 2 2 4 6" xfId="22705"/>
    <cellStyle name="normálne 2 2 2 4 6 2" xfId="22706"/>
    <cellStyle name="normálne 2 2 2 4 6 2 2" xfId="46451"/>
    <cellStyle name="normálne 2 2 2 4 6 3" xfId="22707"/>
    <cellStyle name="normálne 2 2 2 4 6 3 2" xfId="46452"/>
    <cellStyle name="normálne 2 2 2 4 6 4" xfId="46450"/>
    <cellStyle name="normálne 2 2 2 4 7" xfId="22708"/>
    <cellStyle name="normálne 2 2 2 4 7 2" xfId="46453"/>
    <cellStyle name="normálne 2 2 2 4 8" xfId="22709"/>
    <cellStyle name="normálne 2 2 2 4 8 2" xfId="46454"/>
    <cellStyle name="normálne 2 2 2 4 9" xfId="46395"/>
    <cellStyle name="normálne 2 2 2 5" xfId="22710"/>
    <cellStyle name="normálne 2 2 2 5 2" xfId="22711"/>
    <cellStyle name="normálne 2 2 2 5 2 2" xfId="22712"/>
    <cellStyle name="normálne 2 2 2 5 2 2 2" xfId="22713"/>
    <cellStyle name="normálne 2 2 2 5 2 2 2 2" xfId="22714"/>
    <cellStyle name="normálne 2 2 2 5 2 2 2 2 2" xfId="46459"/>
    <cellStyle name="normálne 2 2 2 5 2 2 2 3" xfId="22715"/>
    <cellStyle name="normálne 2 2 2 5 2 2 2 3 2" xfId="46460"/>
    <cellStyle name="normálne 2 2 2 5 2 2 2 4" xfId="46458"/>
    <cellStyle name="normálne 2 2 2 5 2 2 3" xfId="22716"/>
    <cellStyle name="normálne 2 2 2 5 2 2 3 2" xfId="46461"/>
    <cellStyle name="normálne 2 2 2 5 2 2 4" xfId="22717"/>
    <cellStyle name="normálne 2 2 2 5 2 2 4 2" xfId="46462"/>
    <cellStyle name="normálne 2 2 2 5 2 2 5" xfId="46457"/>
    <cellStyle name="normálne 2 2 2 5 2 3" xfId="22718"/>
    <cellStyle name="normálne 2 2 2 5 2 3 2" xfId="22719"/>
    <cellStyle name="normálne 2 2 2 5 2 3 2 2" xfId="46464"/>
    <cellStyle name="normálne 2 2 2 5 2 3 3" xfId="22720"/>
    <cellStyle name="normálne 2 2 2 5 2 3 3 2" xfId="46465"/>
    <cellStyle name="normálne 2 2 2 5 2 3 4" xfId="46463"/>
    <cellStyle name="normálne 2 2 2 5 2 4" xfId="22721"/>
    <cellStyle name="normálne 2 2 2 5 2 4 2" xfId="46466"/>
    <cellStyle name="normálne 2 2 2 5 2 5" xfId="22722"/>
    <cellStyle name="normálne 2 2 2 5 2 5 2" xfId="46467"/>
    <cellStyle name="normálne 2 2 2 5 2 6" xfId="46456"/>
    <cellStyle name="normálne 2 2 2 5 3" xfId="22723"/>
    <cellStyle name="normálne 2 2 2 5 3 2" xfId="22724"/>
    <cellStyle name="normálne 2 2 2 5 3 2 2" xfId="22725"/>
    <cellStyle name="normálne 2 2 2 5 3 2 2 2" xfId="46470"/>
    <cellStyle name="normálne 2 2 2 5 3 2 3" xfId="22726"/>
    <cellStyle name="normálne 2 2 2 5 3 2 3 2" xfId="46471"/>
    <cellStyle name="normálne 2 2 2 5 3 2 4" xfId="46469"/>
    <cellStyle name="normálne 2 2 2 5 3 3" xfId="22727"/>
    <cellStyle name="normálne 2 2 2 5 3 3 2" xfId="46472"/>
    <cellStyle name="normálne 2 2 2 5 3 4" xfId="22728"/>
    <cellStyle name="normálne 2 2 2 5 3 4 2" xfId="46473"/>
    <cellStyle name="normálne 2 2 2 5 3 5" xfId="46468"/>
    <cellStyle name="normálne 2 2 2 5 4" xfId="22729"/>
    <cellStyle name="normálne 2 2 2 5 4 2" xfId="22730"/>
    <cellStyle name="normálne 2 2 2 5 4 2 2" xfId="22731"/>
    <cellStyle name="normálne 2 2 2 5 4 2 2 2" xfId="46476"/>
    <cellStyle name="normálne 2 2 2 5 4 2 3" xfId="22732"/>
    <cellStyle name="normálne 2 2 2 5 4 2 3 2" xfId="46477"/>
    <cellStyle name="normálne 2 2 2 5 4 2 4" xfId="46475"/>
    <cellStyle name="normálne 2 2 2 5 4 3" xfId="22733"/>
    <cellStyle name="normálne 2 2 2 5 4 3 2" xfId="46478"/>
    <cellStyle name="normálne 2 2 2 5 4 4" xfId="22734"/>
    <cellStyle name="normálne 2 2 2 5 4 4 2" xfId="46479"/>
    <cellStyle name="normálne 2 2 2 5 4 5" xfId="46474"/>
    <cellStyle name="normálne 2 2 2 5 5" xfId="22735"/>
    <cellStyle name="normálne 2 2 2 5 5 2" xfId="22736"/>
    <cellStyle name="normálne 2 2 2 5 5 2 2" xfId="46481"/>
    <cellStyle name="normálne 2 2 2 5 5 3" xfId="22737"/>
    <cellStyle name="normálne 2 2 2 5 5 3 2" xfId="46482"/>
    <cellStyle name="normálne 2 2 2 5 5 4" xfId="46480"/>
    <cellStyle name="normálne 2 2 2 5 6" xfId="22738"/>
    <cellStyle name="normálne 2 2 2 5 6 2" xfId="46483"/>
    <cellStyle name="normálne 2 2 2 5 7" xfId="22739"/>
    <cellStyle name="normálne 2 2 2 5 7 2" xfId="46484"/>
    <cellStyle name="normálne 2 2 2 5 8" xfId="46455"/>
    <cellStyle name="normálne 2 2 2 6" xfId="22740"/>
    <cellStyle name="normálne 2 2 2 6 2" xfId="22741"/>
    <cellStyle name="normálne 2 2 2 6 2 2" xfId="22742"/>
    <cellStyle name="normálne 2 2 2 6 2 2 2" xfId="22743"/>
    <cellStyle name="normálne 2 2 2 6 2 2 2 2" xfId="22744"/>
    <cellStyle name="normálne 2 2 2 6 2 2 2 2 2" xfId="46489"/>
    <cellStyle name="normálne 2 2 2 6 2 2 2 3" xfId="22745"/>
    <cellStyle name="normálne 2 2 2 6 2 2 2 3 2" xfId="46490"/>
    <cellStyle name="normálne 2 2 2 6 2 2 2 4" xfId="46488"/>
    <cellStyle name="normálne 2 2 2 6 2 2 3" xfId="22746"/>
    <cellStyle name="normálne 2 2 2 6 2 2 3 2" xfId="46491"/>
    <cellStyle name="normálne 2 2 2 6 2 2 4" xfId="22747"/>
    <cellStyle name="normálne 2 2 2 6 2 2 4 2" xfId="46492"/>
    <cellStyle name="normálne 2 2 2 6 2 2 5" xfId="46487"/>
    <cellStyle name="normálne 2 2 2 6 2 3" xfId="22748"/>
    <cellStyle name="normálne 2 2 2 6 2 3 2" xfId="22749"/>
    <cellStyle name="normálne 2 2 2 6 2 3 2 2" xfId="46494"/>
    <cellStyle name="normálne 2 2 2 6 2 3 3" xfId="22750"/>
    <cellStyle name="normálne 2 2 2 6 2 3 3 2" xfId="46495"/>
    <cellStyle name="normálne 2 2 2 6 2 3 4" xfId="46493"/>
    <cellStyle name="normálne 2 2 2 6 2 4" xfId="22751"/>
    <cellStyle name="normálne 2 2 2 6 2 4 2" xfId="46496"/>
    <cellStyle name="normálne 2 2 2 6 2 5" xfId="22752"/>
    <cellStyle name="normálne 2 2 2 6 2 5 2" xfId="46497"/>
    <cellStyle name="normálne 2 2 2 6 2 6" xfId="46486"/>
    <cellStyle name="normálne 2 2 2 6 3" xfId="22753"/>
    <cellStyle name="normálne 2 2 2 6 3 2" xfId="22754"/>
    <cellStyle name="normálne 2 2 2 6 3 2 2" xfId="22755"/>
    <cellStyle name="normálne 2 2 2 6 3 2 2 2" xfId="46500"/>
    <cellStyle name="normálne 2 2 2 6 3 2 3" xfId="22756"/>
    <cellStyle name="normálne 2 2 2 6 3 2 3 2" xfId="46501"/>
    <cellStyle name="normálne 2 2 2 6 3 2 4" xfId="46499"/>
    <cellStyle name="normálne 2 2 2 6 3 3" xfId="22757"/>
    <cellStyle name="normálne 2 2 2 6 3 3 2" xfId="46502"/>
    <cellStyle name="normálne 2 2 2 6 3 4" xfId="22758"/>
    <cellStyle name="normálne 2 2 2 6 3 4 2" xfId="46503"/>
    <cellStyle name="normálne 2 2 2 6 3 5" xfId="46498"/>
    <cellStyle name="normálne 2 2 2 6 4" xfId="22759"/>
    <cellStyle name="normálne 2 2 2 6 4 2" xfId="22760"/>
    <cellStyle name="normálne 2 2 2 6 4 2 2" xfId="22761"/>
    <cellStyle name="normálne 2 2 2 6 4 2 2 2" xfId="46506"/>
    <cellStyle name="normálne 2 2 2 6 4 2 3" xfId="22762"/>
    <cellStyle name="normálne 2 2 2 6 4 2 3 2" xfId="46507"/>
    <cellStyle name="normálne 2 2 2 6 4 2 4" xfId="46505"/>
    <cellStyle name="normálne 2 2 2 6 4 3" xfId="22763"/>
    <cellStyle name="normálne 2 2 2 6 4 3 2" xfId="46508"/>
    <cellStyle name="normálne 2 2 2 6 4 4" xfId="22764"/>
    <cellStyle name="normálne 2 2 2 6 4 4 2" xfId="46509"/>
    <cellStyle name="normálne 2 2 2 6 4 5" xfId="46504"/>
    <cellStyle name="normálne 2 2 2 6 5" xfId="22765"/>
    <cellStyle name="normálne 2 2 2 6 5 2" xfId="22766"/>
    <cellStyle name="normálne 2 2 2 6 5 2 2" xfId="46511"/>
    <cellStyle name="normálne 2 2 2 6 5 3" xfId="22767"/>
    <cellStyle name="normálne 2 2 2 6 5 3 2" xfId="46512"/>
    <cellStyle name="normálne 2 2 2 6 5 4" xfId="46510"/>
    <cellStyle name="normálne 2 2 2 6 6" xfId="22768"/>
    <cellStyle name="normálne 2 2 2 6 6 2" xfId="46513"/>
    <cellStyle name="normálne 2 2 2 6 7" xfId="22769"/>
    <cellStyle name="normálne 2 2 2 6 7 2" xfId="46514"/>
    <cellStyle name="normálne 2 2 2 6 8" xfId="46485"/>
    <cellStyle name="normálne 2 2 2 7" xfId="22770"/>
    <cellStyle name="normálne 2 2 2 7 2" xfId="22771"/>
    <cellStyle name="normálne 2 2 2 7 2 2" xfId="22772"/>
    <cellStyle name="normálne 2 2 2 7 2 2 2" xfId="22773"/>
    <cellStyle name="normálne 2 2 2 7 2 2 2 2" xfId="46518"/>
    <cellStyle name="normálne 2 2 2 7 2 2 3" xfId="22774"/>
    <cellStyle name="normálne 2 2 2 7 2 2 3 2" xfId="46519"/>
    <cellStyle name="normálne 2 2 2 7 2 2 4" xfId="46517"/>
    <cellStyle name="normálne 2 2 2 7 2 3" xfId="22775"/>
    <cellStyle name="normálne 2 2 2 7 2 3 2" xfId="46520"/>
    <cellStyle name="normálne 2 2 2 7 2 4" xfId="22776"/>
    <cellStyle name="normálne 2 2 2 7 2 4 2" xfId="46521"/>
    <cellStyle name="normálne 2 2 2 7 2 5" xfId="46516"/>
    <cellStyle name="normálne 2 2 2 7 3" xfId="22777"/>
    <cellStyle name="normálne 2 2 2 7 3 2" xfId="22778"/>
    <cellStyle name="normálne 2 2 2 7 3 2 2" xfId="22779"/>
    <cellStyle name="normálne 2 2 2 7 3 2 2 2" xfId="46524"/>
    <cellStyle name="normálne 2 2 2 7 3 2 3" xfId="22780"/>
    <cellStyle name="normálne 2 2 2 7 3 2 3 2" xfId="46525"/>
    <cellStyle name="normálne 2 2 2 7 3 2 4" xfId="46523"/>
    <cellStyle name="normálne 2 2 2 7 3 3" xfId="22781"/>
    <cellStyle name="normálne 2 2 2 7 3 3 2" xfId="46526"/>
    <cellStyle name="normálne 2 2 2 7 3 4" xfId="22782"/>
    <cellStyle name="normálne 2 2 2 7 3 4 2" xfId="46527"/>
    <cellStyle name="normálne 2 2 2 7 3 5" xfId="46522"/>
    <cellStyle name="normálne 2 2 2 7 4" xfId="22783"/>
    <cellStyle name="normálne 2 2 2 7 4 2" xfId="22784"/>
    <cellStyle name="normálne 2 2 2 7 4 2 2" xfId="46529"/>
    <cellStyle name="normálne 2 2 2 7 4 3" xfId="22785"/>
    <cellStyle name="normálne 2 2 2 7 4 3 2" xfId="46530"/>
    <cellStyle name="normálne 2 2 2 7 4 4" xfId="46528"/>
    <cellStyle name="normálne 2 2 2 7 5" xfId="22786"/>
    <cellStyle name="normálne 2 2 2 7 5 2" xfId="46531"/>
    <cellStyle name="normálne 2 2 2 7 6" xfId="22787"/>
    <cellStyle name="normálne 2 2 2 7 6 2" xfId="46532"/>
    <cellStyle name="normálne 2 2 2 7 7" xfId="46515"/>
    <cellStyle name="normálne 2 2 2 8" xfId="22788"/>
    <cellStyle name="normálne 2 2 2 8 2" xfId="22789"/>
    <cellStyle name="normálne 2 2 2 8 2 2" xfId="22790"/>
    <cellStyle name="normálne 2 2 2 8 2 2 2" xfId="22791"/>
    <cellStyle name="normálne 2 2 2 8 2 2 2 2" xfId="46536"/>
    <cellStyle name="normálne 2 2 2 8 2 2 3" xfId="22792"/>
    <cellStyle name="normálne 2 2 2 8 2 2 3 2" xfId="46537"/>
    <cellStyle name="normálne 2 2 2 8 2 2 4" xfId="46535"/>
    <cellStyle name="normálne 2 2 2 8 2 3" xfId="22793"/>
    <cellStyle name="normálne 2 2 2 8 2 3 2" xfId="46538"/>
    <cellStyle name="normálne 2 2 2 8 2 4" xfId="22794"/>
    <cellStyle name="normálne 2 2 2 8 2 4 2" xfId="46539"/>
    <cellStyle name="normálne 2 2 2 8 2 5" xfId="46534"/>
    <cellStyle name="normálne 2 2 2 8 3" xfId="22795"/>
    <cellStyle name="normálne 2 2 2 8 3 2" xfId="22796"/>
    <cellStyle name="normálne 2 2 2 8 3 2 2" xfId="22797"/>
    <cellStyle name="normálne 2 2 2 8 3 2 2 2" xfId="46542"/>
    <cellStyle name="normálne 2 2 2 8 3 2 3" xfId="22798"/>
    <cellStyle name="normálne 2 2 2 8 3 2 3 2" xfId="46543"/>
    <cellStyle name="normálne 2 2 2 8 3 2 4" xfId="46541"/>
    <cellStyle name="normálne 2 2 2 8 3 3" xfId="22799"/>
    <cellStyle name="normálne 2 2 2 8 3 3 2" xfId="46544"/>
    <cellStyle name="normálne 2 2 2 8 3 4" xfId="22800"/>
    <cellStyle name="normálne 2 2 2 8 3 4 2" xfId="46545"/>
    <cellStyle name="normálne 2 2 2 8 3 5" xfId="46540"/>
    <cellStyle name="normálne 2 2 2 8 4" xfId="22801"/>
    <cellStyle name="normálne 2 2 2 8 4 2" xfId="22802"/>
    <cellStyle name="normálne 2 2 2 8 4 2 2" xfId="46547"/>
    <cellStyle name="normálne 2 2 2 8 4 3" xfId="22803"/>
    <cellStyle name="normálne 2 2 2 8 4 3 2" xfId="46548"/>
    <cellStyle name="normálne 2 2 2 8 4 4" xfId="46546"/>
    <cellStyle name="normálne 2 2 2 8 5" xfId="22804"/>
    <cellStyle name="normálne 2 2 2 8 5 2" xfId="46549"/>
    <cellStyle name="normálne 2 2 2 8 6" xfId="22805"/>
    <cellStyle name="normálne 2 2 2 8 6 2" xfId="46550"/>
    <cellStyle name="normálne 2 2 2 8 7" xfId="46533"/>
    <cellStyle name="normálne 2 2 2 9" xfId="22806"/>
    <cellStyle name="normálne 2 2 2 9 2" xfId="22807"/>
    <cellStyle name="normálne 2 2 2 9 2 2" xfId="22808"/>
    <cellStyle name="normálne 2 2 2 9 2 2 2" xfId="46553"/>
    <cellStyle name="normálne 2 2 2 9 2 3" xfId="22809"/>
    <cellStyle name="normálne 2 2 2 9 2 3 2" xfId="46554"/>
    <cellStyle name="normálne 2 2 2 9 2 4" xfId="46552"/>
    <cellStyle name="normálne 2 2 2 9 3" xfId="22810"/>
    <cellStyle name="normálne 2 2 2 9 3 2" xfId="46555"/>
    <cellStyle name="normálne 2 2 2 9 4" xfId="22811"/>
    <cellStyle name="normálne 2 2 2 9 4 2" xfId="46556"/>
    <cellStyle name="normálne 2 2 2 9 5" xfId="46551"/>
    <cellStyle name="normálne 2 3" xfId="22812"/>
    <cellStyle name="normálne 2 3 2" xfId="22813"/>
    <cellStyle name="normálne 2 4" xfId="22814"/>
    <cellStyle name="normálne 2 5" xfId="22815"/>
    <cellStyle name="normálne 2 5 2" xfId="22816"/>
    <cellStyle name="normálne 2 6" xfId="22817"/>
    <cellStyle name="normálne 2 6 2" xfId="22818"/>
    <cellStyle name="normálne 3" xfId="22819"/>
    <cellStyle name="normálne 3 2" xfId="22820"/>
    <cellStyle name="normálne 4" xfId="22821"/>
    <cellStyle name="normálne 5" xfId="22822"/>
    <cellStyle name="normálne 6" xfId="22823"/>
    <cellStyle name="normálne 6 2" xfId="22824"/>
    <cellStyle name="Normálne 7" xfId="22825"/>
    <cellStyle name="Normálne 7 2" xfId="23785"/>
    <cellStyle name="normálne_003_0819-9-143_&amp;EEC_ZSaZ" xfId="14"/>
    <cellStyle name="normálne_III -VV technolog časť (2)" xfId="23827"/>
    <cellStyle name="normálne_PS 02" xfId="23800"/>
    <cellStyle name="normální_03_6_08605_VV_SO361" xfId="22826"/>
    <cellStyle name="Percentá 2" xfId="22827"/>
    <cellStyle name="Percentá 3" xfId="22828"/>
    <cellStyle name="Percentá 3 2" xfId="46557"/>
    <cellStyle name="Poznámka 2" xfId="22829"/>
    <cellStyle name="Poznámka 2 10" xfId="22830"/>
    <cellStyle name="Poznámka 2 10 2" xfId="46559"/>
    <cellStyle name="Poznámka 2 11" xfId="46558"/>
    <cellStyle name="Poznámka 2 2" xfId="22831"/>
    <cellStyle name="Poznámka 2 2 10" xfId="46560"/>
    <cellStyle name="Poznámka 2 2 2" xfId="22832"/>
    <cellStyle name="Poznámka 2 2 2 2" xfId="22833"/>
    <cellStyle name="Poznámka 2 2 2 2 2" xfId="22834"/>
    <cellStyle name="Poznámka 2 2 2 2 2 2" xfId="22835"/>
    <cellStyle name="Poznámka 2 2 2 2 2 2 2" xfId="22836"/>
    <cellStyle name="Poznámka 2 2 2 2 2 2 2 2" xfId="22837"/>
    <cellStyle name="Poznámka 2 2 2 2 2 2 2 2 2" xfId="46566"/>
    <cellStyle name="Poznámka 2 2 2 2 2 2 2 3" xfId="22838"/>
    <cellStyle name="Poznámka 2 2 2 2 2 2 2 3 2" xfId="46567"/>
    <cellStyle name="Poznámka 2 2 2 2 2 2 2 4" xfId="46565"/>
    <cellStyle name="Poznámka 2 2 2 2 2 2 3" xfId="22839"/>
    <cellStyle name="Poznámka 2 2 2 2 2 2 3 2" xfId="46568"/>
    <cellStyle name="Poznámka 2 2 2 2 2 2 4" xfId="22840"/>
    <cellStyle name="Poznámka 2 2 2 2 2 2 4 2" xfId="46569"/>
    <cellStyle name="Poznámka 2 2 2 2 2 2 5" xfId="46564"/>
    <cellStyle name="Poznámka 2 2 2 2 2 3" xfId="22841"/>
    <cellStyle name="Poznámka 2 2 2 2 2 3 2" xfId="22842"/>
    <cellStyle name="Poznámka 2 2 2 2 2 3 2 2" xfId="46571"/>
    <cellStyle name="Poznámka 2 2 2 2 2 3 3" xfId="22843"/>
    <cellStyle name="Poznámka 2 2 2 2 2 3 3 2" xfId="46572"/>
    <cellStyle name="Poznámka 2 2 2 2 2 3 4" xfId="46570"/>
    <cellStyle name="Poznámka 2 2 2 2 2 4" xfId="22844"/>
    <cellStyle name="Poznámka 2 2 2 2 2 4 2" xfId="46573"/>
    <cellStyle name="Poznámka 2 2 2 2 2 5" xfId="22845"/>
    <cellStyle name="Poznámka 2 2 2 2 2 5 2" xfId="46574"/>
    <cellStyle name="Poznámka 2 2 2 2 2 6" xfId="46563"/>
    <cellStyle name="Poznámka 2 2 2 2 3" xfId="22846"/>
    <cellStyle name="Poznámka 2 2 2 2 3 2" xfId="22847"/>
    <cellStyle name="Poznámka 2 2 2 2 3 2 2" xfId="22848"/>
    <cellStyle name="Poznámka 2 2 2 2 3 2 2 2" xfId="46577"/>
    <cellStyle name="Poznámka 2 2 2 2 3 2 3" xfId="22849"/>
    <cellStyle name="Poznámka 2 2 2 2 3 2 3 2" xfId="46578"/>
    <cellStyle name="Poznámka 2 2 2 2 3 2 4" xfId="46576"/>
    <cellStyle name="Poznámka 2 2 2 2 3 3" xfId="22850"/>
    <cellStyle name="Poznámka 2 2 2 2 3 3 2" xfId="46579"/>
    <cellStyle name="Poznámka 2 2 2 2 3 4" xfId="22851"/>
    <cellStyle name="Poznámka 2 2 2 2 3 4 2" xfId="46580"/>
    <cellStyle name="Poznámka 2 2 2 2 3 5" xfId="46575"/>
    <cellStyle name="Poznámka 2 2 2 2 4" xfId="22852"/>
    <cellStyle name="Poznámka 2 2 2 2 4 2" xfId="22853"/>
    <cellStyle name="Poznámka 2 2 2 2 4 2 2" xfId="22854"/>
    <cellStyle name="Poznámka 2 2 2 2 4 2 2 2" xfId="46583"/>
    <cellStyle name="Poznámka 2 2 2 2 4 2 3" xfId="22855"/>
    <cellStyle name="Poznámka 2 2 2 2 4 2 3 2" xfId="46584"/>
    <cellStyle name="Poznámka 2 2 2 2 4 2 4" xfId="46582"/>
    <cellStyle name="Poznámka 2 2 2 2 4 3" xfId="22856"/>
    <cellStyle name="Poznámka 2 2 2 2 4 3 2" xfId="46585"/>
    <cellStyle name="Poznámka 2 2 2 2 4 4" xfId="22857"/>
    <cellStyle name="Poznámka 2 2 2 2 4 4 2" xfId="46586"/>
    <cellStyle name="Poznámka 2 2 2 2 4 5" xfId="46581"/>
    <cellStyle name="Poznámka 2 2 2 2 5" xfId="22858"/>
    <cellStyle name="Poznámka 2 2 2 2 5 2" xfId="22859"/>
    <cellStyle name="Poznámka 2 2 2 2 5 2 2" xfId="46588"/>
    <cellStyle name="Poznámka 2 2 2 2 5 3" xfId="22860"/>
    <cellStyle name="Poznámka 2 2 2 2 5 3 2" xfId="46589"/>
    <cellStyle name="Poznámka 2 2 2 2 5 4" xfId="46587"/>
    <cellStyle name="Poznámka 2 2 2 2 6" xfId="22861"/>
    <cellStyle name="Poznámka 2 2 2 2 6 2" xfId="46590"/>
    <cellStyle name="Poznámka 2 2 2 2 7" xfId="22862"/>
    <cellStyle name="Poznámka 2 2 2 2 7 2" xfId="46591"/>
    <cellStyle name="Poznámka 2 2 2 2 8" xfId="46562"/>
    <cellStyle name="Poznámka 2 2 2 3" xfId="22863"/>
    <cellStyle name="Poznámka 2 2 2 3 2" xfId="22864"/>
    <cellStyle name="Poznámka 2 2 2 3 2 2" xfId="22865"/>
    <cellStyle name="Poznámka 2 2 2 3 2 2 2" xfId="22866"/>
    <cellStyle name="Poznámka 2 2 2 3 2 2 2 2" xfId="46595"/>
    <cellStyle name="Poznámka 2 2 2 3 2 2 3" xfId="22867"/>
    <cellStyle name="Poznámka 2 2 2 3 2 2 3 2" xfId="46596"/>
    <cellStyle name="Poznámka 2 2 2 3 2 2 4" xfId="46594"/>
    <cellStyle name="Poznámka 2 2 2 3 2 3" xfId="22868"/>
    <cellStyle name="Poznámka 2 2 2 3 2 3 2" xfId="46597"/>
    <cellStyle name="Poznámka 2 2 2 3 2 4" xfId="22869"/>
    <cellStyle name="Poznámka 2 2 2 3 2 4 2" xfId="46598"/>
    <cellStyle name="Poznámka 2 2 2 3 2 5" xfId="46593"/>
    <cellStyle name="Poznámka 2 2 2 3 3" xfId="22870"/>
    <cellStyle name="Poznámka 2 2 2 3 3 2" xfId="22871"/>
    <cellStyle name="Poznámka 2 2 2 3 3 2 2" xfId="46600"/>
    <cellStyle name="Poznámka 2 2 2 3 3 3" xfId="22872"/>
    <cellStyle name="Poznámka 2 2 2 3 3 3 2" xfId="46601"/>
    <cellStyle name="Poznámka 2 2 2 3 3 4" xfId="46599"/>
    <cellStyle name="Poznámka 2 2 2 3 4" xfId="22873"/>
    <cellStyle name="Poznámka 2 2 2 3 4 2" xfId="46602"/>
    <cellStyle name="Poznámka 2 2 2 3 5" xfId="22874"/>
    <cellStyle name="Poznámka 2 2 2 3 5 2" xfId="46603"/>
    <cellStyle name="Poznámka 2 2 2 3 6" xfId="46592"/>
    <cellStyle name="Poznámka 2 2 2 4" xfId="22875"/>
    <cellStyle name="Poznámka 2 2 2 4 2" xfId="22876"/>
    <cellStyle name="Poznámka 2 2 2 4 2 2" xfId="22877"/>
    <cellStyle name="Poznámka 2 2 2 4 2 2 2" xfId="46606"/>
    <cellStyle name="Poznámka 2 2 2 4 2 3" xfId="22878"/>
    <cellStyle name="Poznámka 2 2 2 4 2 3 2" xfId="46607"/>
    <cellStyle name="Poznámka 2 2 2 4 2 4" xfId="46605"/>
    <cellStyle name="Poznámka 2 2 2 4 3" xfId="22879"/>
    <cellStyle name="Poznámka 2 2 2 4 3 2" xfId="46608"/>
    <cellStyle name="Poznámka 2 2 2 4 4" xfId="22880"/>
    <cellStyle name="Poznámka 2 2 2 4 4 2" xfId="46609"/>
    <cellStyle name="Poznámka 2 2 2 4 5" xfId="46604"/>
    <cellStyle name="Poznámka 2 2 2 5" xfId="22881"/>
    <cellStyle name="Poznámka 2 2 2 5 2" xfId="22882"/>
    <cellStyle name="Poznámka 2 2 2 5 2 2" xfId="22883"/>
    <cellStyle name="Poznámka 2 2 2 5 2 2 2" xfId="46612"/>
    <cellStyle name="Poznámka 2 2 2 5 2 3" xfId="22884"/>
    <cellStyle name="Poznámka 2 2 2 5 2 3 2" xfId="46613"/>
    <cellStyle name="Poznámka 2 2 2 5 2 4" xfId="46611"/>
    <cellStyle name="Poznámka 2 2 2 5 3" xfId="22885"/>
    <cellStyle name="Poznámka 2 2 2 5 3 2" xfId="46614"/>
    <cellStyle name="Poznámka 2 2 2 5 4" xfId="22886"/>
    <cellStyle name="Poznámka 2 2 2 5 4 2" xfId="46615"/>
    <cellStyle name="Poznámka 2 2 2 5 5" xfId="46610"/>
    <cellStyle name="Poznámka 2 2 2 6" xfId="22887"/>
    <cellStyle name="Poznámka 2 2 2 6 2" xfId="22888"/>
    <cellStyle name="Poznámka 2 2 2 6 2 2" xfId="46617"/>
    <cellStyle name="Poznámka 2 2 2 6 3" xfId="22889"/>
    <cellStyle name="Poznámka 2 2 2 6 3 2" xfId="46618"/>
    <cellStyle name="Poznámka 2 2 2 6 4" xfId="46616"/>
    <cellStyle name="Poznámka 2 2 2 7" xfId="22890"/>
    <cellStyle name="Poznámka 2 2 2 7 2" xfId="46619"/>
    <cellStyle name="Poznámka 2 2 2 8" xfId="22891"/>
    <cellStyle name="Poznámka 2 2 2 8 2" xfId="46620"/>
    <cellStyle name="Poznámka 2 2 2 9" xfId="46561"/>
    <cellStyle name="Poznámka 2 2 3" xfId="22892"/>
    <cellStyle name="Poznámka 2 2 3 2" xfId="22893"/>
    <cellStyle name="Poznámka 2 2 3 2 2" xfId="22894"/>
    <cellStyle name="Poznámka 2 2 3 2 2 2" xfId="22895"/>
    <cellStyle name="Poznámka 2 2 3 2 2 2 2" xfId="22896"/>
    <cellStyle name="Poznámka 2 2 3 2 2 2 2 2" xfId="46625"/>
    <cellStyle name="Poznámka 2 2 3 2 2 2 3" xfId="22897"/>
    <cellStyle name="Poznámka 2 2 3 2 2 2 3 2" xfId="46626"/>
    <cellStyle name="Poznámka 2 2 3 2 2 2 4" xfId="46624"/>
    <cellStyle name="Poznámka 2 2 3 2 2 3" xfId="22898"/>
    <cellStyle name="Poznámka 2 2 3 2 2 3 2" xfId="46627"/>
    <cellStyle name="Poznámka 2 2 3 2 2 4" xfId="22899"/>
    <cellStyle name="Poznámka 2 2 3 2 2 4 2" xfId="46628"/>
    <cellStyle name="Poznámka 2 2 3 2 2 5" xfId="46623"/>
    <cellStyle name="Poznámka 2 2 3 2 3" xfId="22900"/>
    <cellStyle name="Poznámka 2 2 3 2 3 2" xfId="22901"/>
    <cellStyle name="Poznámka 2 2 3 2 3 2 2" xfId="46630"/>
    <cellStyle name="Poznámka 2 2 3 2 3 3" xfId="22902"/>
    <cellStyle name="Poznámka 2 2 3 2 3 3 2" xfId="46631"/>
    <cellStyle name="Poznámka 2 2 3 2 3 4" xfId="46629"/>
    <cellStyle name="Poznámka 2 2 3 2 4" xfId="22903"/>
    <cellStyle name="Poznámka 2 2 3 2 4 2" xfId="46632"/>
    <cellStyle name="Poznámka 2 2 3 2 5" xfId="22904"/>
    <cellStyle name="Poznámka 2 2 3 2 5 2" xfId="46633"/>
    <cellStyle name="Poznámka 2 2 3 2 6" xfId="46622"/>
    <cellStyle name="Poznámka 2 2 3 3" xfId="22905"/>
    <cellStyle name="Poznámka 2 2 3 3 2" xfId="22906"/>
    <cellStyle name="Poznámka 2 2 3 3 2 2" xfId="22907"/>
    <cellStyle name="Poznámka 2 2 3 3 2 2 2" xfId="46636"/>
    <cellStyle name="Poznámka 2 2 3 3 2 3" xfId="22908"/>
    <cellStyle name="Poznámka 2 2 3 3 2 3 2" xfId="46637"/>
    <cellStyle name="Poznámka 2 2 3 3 2 4" xfId="46635"/>
    <cellStyle name="Poznámka 2 2 3 3 3" xfId="22909"/>
    <cellStyle name="Poznámka 2 2 3 3 3 2" xfId="46638"/>
    <cellStyle name="Poznámka 2 2 3 3 4" xfId="22910"/>
    <cellStyle name="Poznámka 2 2 3 3 4 2" xfId="46639"/>
    <cellStyle name="Poznámka 2 2 3 3 5" xfId="46634"/>
    <cellStyle name="Poznámka 2 2 3 4" xfId="22911"/>
    <cellStyle name="Poznámka 2 2 3 4 2" xfId="22912"/>
    <cellStyle name="Poznámka 2 2 3 4 2 2" xfId="22913"/>
    <cellStyle name="Poznámka 2 2 3 4 2 2 2" xfId="46642"/>
    <cellStyle name="Poznámka 2 2 3 4 2 3" xfId="22914"/>
    <cellStyle name="Poznámka 2 2 3 4 2 3 2" xfId="46643"/>
    <cellStyle name="Poznámka 2 2 3 4 2 4" xfId="46641"/>
    <cellStyle name="Poznámka 2 2 3 4 3" xfId="22915"/>
    <cellStyle name="Poznámka 2 2 3 4 3 2" xfId="46644"/>
    <cellStyle name="Poznámka 2 2 3 4 4" xfId="22916"/>
    <cellStyle name="Poznámka 2 2 3 4 4 2" xfId="46645"/>
    <cellStyle name="Poznámka 2 2 3 4 5" xfId="46640"/>
    <cellStyle name="Poznámka 2 2 3 5" xfId="22917"/>
    <cellStyle name="Poznámka 2 2 3 5 2" xfId="22918"/>
    <cellStyle name="Poznámka 2 2 3 5 2 2" xfId="46647"/>
    <cellStyle name="Poznámka 2 2 3 5 3" xfId="22919"/>
    <cellStyle name="Poznámka 2 2 3 5 3 2" xfId="46648"/>
    <cellStyle name="Poznámka 2 2 3 5 4" xfId="46646"/>
    <cellStyle name="Poznámka 2 2 3 6" xfId="22920"/>
    <cellStyle name="Poznámka 2 2 3 6 2" xfId="46649"/>
    <cellStyle name="Poznámka 2 2 3 7" xfId="22921"/>
    <cellStyle name="Poznámka 2 2 3 7 2" xfId="46650"/>
    <cellStyle name="Poznámka 2 2 3 8" xfId="46621"/>
    <cellStyle name="Poznámka 2 2 4" xfId="22922"/>
    <cellStyle name="Poznámka 2 2 4 2" xfId="22923"/>
    <cellStyle name="Poznámka 2 2 4 2 2" xfId="22924"/>
    <cellStyle name="Poznámka 2 2 4 2 2 2" xfId="22925"/>
    <cellStyle name="Poznámka 2 2 4 2 2 2 2" xfId="46654"/>
    <cellStyle name="Poznámka 2 2 4 2 2 3" xfId="22926"/>
    <cellStyle name="Poznámka 2 2 4 2 2 3 2" xfId="46655"/>
    <cellStyle name="Poznámka 2 2 4 2 2 4" xfId="46653"/>
    <cellStyle name="Poznámka 2 2 4 2 3" xfId="22927"/>
    <cellStyle name="Poznámka 2 2 4 2 3 2" xfId="46656"/>
    <cellStyle name="Poznámka 2 2 4 2 4" xfId="22928"/>
    <cellStyle name="Poznámka 2 2 4 2 4 2" xfId="46657"/>
    <cellStyle name="Poznámka 2 2 4 2 5" xfId="46652"/>
    <cellStyle name="Poznámka 2 2 4 3" xfId="22929"/>
    <cellStyle name="Poznámka 2 2 4 3 2" xfId="22930"/>
    <cellStyle name="Poznámka 2 2 4 3 2 2" xfId="46659"/>
    <cellStyle name="Poznámka 2 2 4 3 3" xfId="22931"/>
    <cellStyle name="Poznámka 2 2 4 3 3 2" xfId="46660"/>
    <cellStyle name="Poznámka 2 2 4 3 4" xfId="46658"/>
    <cellStyle name="Poznámka 2 2 4 4" xfId="22932"/>
    <cellStyle name="Poznámka 2 2 4 4 2" xfId="46661"/>
    <cellStyle name="Poznámka 2 2 4 5" xfId="22933"/>
    <cellStyle name="Poznámka 2 2 4 5 2" xfId="46662"/>
    <cellStyle name="Poznámka 2 2 4 6" xfId="46651"/>
    <cellStyle name="Poznámka 2 2 5" xfId="22934"/>
    <cellStyle name="Poznámka 2 2 5 2" xfId="22935"/>
    <cellStyle name="Poznámka 2 2 5 2 2" xfId="22936"/>
    <cellStyle name="Poznámka 2 2 5 2 2 2" xfId="46665"/>
    <cellStyle name="Poznámka 2 2 5 2 3" xfId="22937"/>
    <cellStyle name="Poznámka 2 2 5 2 3 2" xfId="46666"/>
    <cellStyle name="Poznámka 2 2 5 2 4" xfId="46664"/>
    <cellStyle name="Poznámka 2 2 5 3" xfId="22938"/>
    <cellStyle name="Poznámka 2 2 5 3 2" xfId="46667"/>
    <cellStyle name="Poznámka 2 2 5 4" xfId="22939"/>
    <cellStyle name="Poznámka 2 2 5 4 2" xfId="46668"/>
    <cellStyle name="Poznámka 2 2 5 5" xfId="46663"/>
    <cellStyle name="Poznámka 2 2 6" xfId="22940"/>
    <cellStyle name="Poznámka 2 2 6 2" xfId="22941"/>
    <cellStyle name="Poznámka 2 2 6 2 2" xfId="22942"/>
    <cellStyle name="Poznámka 2 2 6 2 2 2" xfId="46671"/>
    <cellStyle name="Poznámka 2 2 6 2 3" xfId="22943"/>
    <cellStyle name="Poznámka 2 2 6 2 3 2" xfId="46672"/>
    <cellStyle name="Poznámka 2 2 6 2 4" xfId="46670"/>
    <cellStyle name="Poznámka 2 2 6 3" xfId="22944"/>
    <cellStyle name="Poznámka 2 2 6 3 2" xfId="46673"/>
    <cellStyle name="Poznámka 2 2 6 4" xfId="22945"/>
    <cellStyle name="Poznámka 2 2 6 4 2" xfId="46674"/>
    <cellStyle name="Poznámka 2 2 6 5" xfId="46669"/>
    <cellStyle name="Poznámka 2 2 7" xfId="22946"/>
    <cellStyle name="Poznámka 2 2 7 2" xfId="22947"/>
    <cellStyle name="Poznámka 2 2 7 2 2" xfId="46676"/>
    <cellStyle name="Poznámka 2 2 7 3" xfId="22948"/>
    <cellStyle name="Poznámka 2 2 7 3 2" xfId="46677"/>
    <cellStyle name="Poznámka 2 2 7 4" xfId="46675"/>
    <cellStyle name="Poznámka 2 2 8" xfId="22949"/>
    <cellStyle name="Poznámka 2 2 8 2" xfId="46678"/>
    <cellStyle name="Poznámka 2 2 9" xfId="22950"/>
    <cellStyle name="Poznámka 2 2 9 2" xfId="46679"/>
    <cellStyle name="Poznámka 2 3" xfId="22951"/>
    <cellStyle name="Poznámka 2 3 2" xfId="22952"/>
    <cellStyle name="Poznámka 2 3 2 2" xfId="22953"/>
    <cellStyle name="Poznámka 2 3 2 2 2" xfId="22954"/>
    <cellStyle name="Poznámka 2 3 2 2 2 2" xfId="22955"/>
    <cellStyle name="Poznámka 2 3 2 2 2 2 2" xfId="22956"/>
    <cellStyle name="Poznámka 2 3 2 2 2 2 2 2" xfId="46685"/>
    <cellStyle name="Poznámka 2 3 2 2 2 2 3" xfId="22957"/>
    <cellStyle name="Poznámka 2 3 2 2 2 2 3 2" xfId="46686"/>
    <cellStyle name="Poznámka 2 3 2 2 2 2 4" xfId="46684"/>
    <cellStyle name="Poznámka 2 3 2 2 2 3" xfId="22958"/>
    <cellStyle name="Poznámka 2 3 2 2 2 3 2" xfId="46687"/>
    <cellStyle name="Poznámka 2 3 2 2 2 4" xfId="22959"/>
    <cellStyle name="Poznámka 2 3 2 2 2 4 2" xfId="46688"/>
    <cellStyle name="Poznámka 2 3 2 2 2 5" xfId="46683"/>
    <cellStyle name="Poznámka 2 3 2 2 3" xfId="22960"/>
    <cellStyle name="Poznámka 2 3 2 2 3 2" xfId="22961"/>
    <cellStyle name="Poznámka 2 3 2 2 3 2 2" xfId="46690"/>
    <cellStyle name="Poznámka 2 3 2 2 3 3" xfId="22962"/>
    <cellStyle name="Poznámka 2 3 2 2 3 3 2" xfId="46691"/>
    <cellStyle name="Poznámka 2 3 2 2 3 4" xfId="46689"/>
    <cellStyle name="Poznámka 2 3 2 2 4" xfId="22963"/>
    <cellStyle name="Poznámka 2 3 2 2 4 2" xfId="46692"/>
    <cellStyle name="Poznámka 2 3 2 2 5" xfId="22964"/>
    <cellStyle name="Poznámka 2 3 2 2 5 2" xfId="46693"/>
    <cellStyle name="Poznámka 2 3 2 2 6" xfId="46682"/>
    <cellStyle name="Poznámka 2 3 2 3" xfId="22965"/>
    <cellStyle name="Poznámka 2 3 2 3 2" xfId="22966"/>
    <cellStyle name="Poznámka 2 3 2 3 2 2" xfId="22967"/>
    <cellStyle name="Poznámka 2 3 2 3 2 2 2" xfId="46696"/>
    <cellStyle name="Poznámka 2 3 2 3 2 3" xfId="22968"/>
    <cellStyle name="Poznámka 2 3 2 3 2 3 2" xfId="46697"/>
    <cellStyle name="Poznámka 2 3 2 3 2 4" xfId="46695"/>
    <cellStyle name="Poznámka 2 3 2 3 3" xfId="22969"/>
    <cellStyle name="Poznámka 2 3 2 3 3 2" xfId="46698"/>
    <cellStyle name="Poznámka 2 3 2 3 4" xfId="22970"/>
    <cellStyle name="Poznámka 2 3 2 3 4 2" xfId="46699"/>
    <cellStyle name="Poznámka 2 3 2 3 5" xfId="46694"/>
    <cellStyle name="Poznámka 2 3 2 4" xfId="22971"/>
    <cellStyle name="Poznámka 2 3 2 4 2" xfId="22972"/>
    <cellStyle name="Poznámka 2 3 2 4 2 2" xfId="22973"/>
    <cellStyle name="Poznámka 2 3 2 4 2 2 2" xfId="46702"/>
    <cellStyle name="Poznámka 2 3 2 4 2 3" xfId="22974"/>
    <cellStyle name="Poznámka 2 3 2 4 2 3 2" xfId="46703"/>
    <cellStyle name="Poznámka 2 3 2 4 2 4" xfId="46701"/>
    <cellStyle name="Poznámka 2 3 2 4 3" xfId="22975"/>
    <cellStyle name="Poznámka 2 3 2 4 3 2" xfId="46704"/>
    <cellStyle name="Poznámka 2 3 2 4 4" xfId="22976"/>
    <cellStyle name="Poznámka 2 3 2 4 4 2" xfId="46705"/>
    <cellStyle name="Poznámka 2 3 2 4 5" xfId="46700"/>
    <cellStyle name="Poznámka 2 3 2 5" xfId="22977"/>
    <cellStyle name="Poznámka 2 3 2 5 2" xfId="22978"/>
    <cellStyle name="Poznámka 2 3 2 5 2 2" xfId="46707"/>
    <cellStyle name="Poznámka 2 3 2 5 3" xfId="22979"/>
    <cellStyle name="Poznámka 2 3 2 5 3 2" xfId="46708"/>
    <cellStyle name="Poznámka 2 3 2 5 4" xfId="46706"/>
    <cellStyle name="Poznámka 2 3 2 6" xfId="22980"/>
    <cellStyle name="Poznámka 2 3 2 6 2" xfId="46709"/>
    <cellStyle name="Poznámka 2 3 2 7" xfId="22981"/>
    <cellStyle name="Poznámka 2 3 2 7 2" xfId="46710"/>
    <cellStyle name="Poznámka 2 3 2 8" xfId="46681"/>
    <cellStyle name="Poznámka 2 3 3" xfId="22982"/>
    <cellStyle name="Poznámka 2 3 3 2" xfId="22983"/>
    <cellStyle name="Poznámka 2 3 3 2 2" xfId="22984"/>
    <cellStyle name="Poznámka 2 3 3 2 2 2" xfId="22985"/>
    <cellStyle name="Poznámka 2 3 3 2 2 2 2" xfId="46714"/>
    <cellStyle name="Poznámka 2 3 3 2 2 3" xfId="22986"/>
    <cellStyle name="Poznámka 2 3 3 2 2 3 2" xfId="46715"/>
    <cellStyle name="Poznámka 2 3 3 2 2 4" xfId="46713"/>
    <cellStyle name="Poznámka 2 3 3 2 3" xfId="22987"/>
    <cellStyle name="Poznámka 2 3 3 2 3 2" xfId="46716"/>
    <cellStyle name="Poznámka 2 3 3 2 4" xfId="22988"/>
    <cellStyle name="Poznámka 2 3 3 2 4 2" xfId="46717"/>
    <cellStyle name="Poznámka 2 3 3 2 5" xfId="46712"/>
    <cellStyle name="Poznámka 2 3 3 3" xfId="22989"/>
    <cellStyle name="Poznámka 2 3 3 3 2" xfId="22990"/>
    <cellStyle name="Poznámka 2 3 3 3 2 2" xfId="46719"/>
    <cellStyle name="Poznámka 2 3 3 3 3" xfId="22991"/>
    <cellStyle name="Poznámka 2 3 3 3 3 2" xfId="46720"/>
    <cellStyle name="Poznámka 2 3 3 3 4" xfId="46718"/>
    <cellStyle name="Poznámka 2 3 3 4" xfId="22992"/>
    <cellStyle name="Poznámka 2 3 3 4 2" xfId="46721"/>
    <cellStyle name="Poznámka 2 3 3 5" xfId="22993"/>
    <cellStyle name="Poznámka 2 3 3 5 2" xfId="46722"/>
    <cellStyle name="Poznámka 2 3 3 6" xfId="46711"/>
    <cellStyle name="Poznámka 2 3 4" xfId="22994"/>
    <cellStyle name="Poznámka 2 3 4 2" xfId="22995"/>
    <cellStyle name="Poznámka 2 3 4 2 2" xfId="22996"/>
    <cellStyle name="Poznámka 2 3 4 2 2 2" xfId="46725"/>
    <cellStyle name="Poznámka 2 3 4 2 3" xfId="22997"/>
    <cellStyle name="Poznámka 2 3 4 2 3 2" xfId="46726"/>
    <cellStyle name="Poznámka 2 3 4 2 4" xfId="46724"/>
    <cellStyle name="Poznámka 2 3 4 3" xfId="22998"/>
    <cellStyle name="Poznámka 2 3 4 3 2" xfId="46727"/>
    <cellStyle name="Poznámka 2 3 4 4" xfId="22999"/>
    <cellStyle name="Poznámka 2 3 4 4 2" xfId="46728"/>
    <cellStyle name="Poznámka 2 3 4 5" xfId="46723"/>
    <cellStyle name="Poznámka 2 3 5" xfId="23000"/>
    <cellStyle name="Poznámka 2 3 5 2" xfId="23001"/>
    <cellStyle name="Poznámka 2 3 5 2 2" xfId="23002"/>
    <cellStyle name="Poznámka 2 3 5 2 2 2" xfId="46731"/>
    <cellStyle name="Poznámka 2 3 5 2 3" xfId="23003"/>
    <cellStyle name="Poznámka 2 3 5 2 3 2" xfId="46732"/>
    <cellStyle name="Poznámka 2 3 5 2 4" xfId="46730"/>
    <cellStyle name="Poznámka 2 3 5 3" xfId="23004"/>
    <cellStyle name="Poznámka 2 3 5 3 2" xfId="46733"/>
    <cellStyle name="Poznámka 2 3 5 4" xfId="23005"/>
    <cellStyle name="Poznámka 2 3 5 4 2" xfId="46734"/>
    <cellStyle name="Poznámka 2 3 5 5" xfId="46729"/>
    <cellStyle name="Poznámka 2 3 6" xfId="23006"/>
    <cellStyle name="Poznámka 2 3 6 2" xfId="23007"/>
    <cellStyle name="Poznámka 2 3 6 2 2" xfId="46736"/>
    <cellStyle name="Poznámka 2 3 6 3" xfId="23008"/>
    <cellStyle name="Poznámka 2 3 6 3 2" xfId="46737"/>
    <cellStyle name="Poznámka 2 3 6 4" xfId="46735"/>
    <cellStyle name="Poznámka 2 3 7" xfId="23009"/>
    <cellStyle name="Poznámka 2 3 7 2" xfId="46738"/>
    <cellStyle name="Poznámka 2 3 8" xfId="23010"/>
    <cellStyle name="Poznámka 2 3 8 2" xfId="46739"/>
    <cellStyle name="Poznámka 2 3 9" xfId="46680"/>
    <cellStyle name="Poznámka 2 4" xfId="23011"/>
    <cellStyle name="Poznámka 2 4 2" xfId="23012"/>
    <cellStyle name="Poznámka 2 4 2 2" xfId="23013"/>
    <cellStyle name="Poznámka 2 4 2 2 2" xfId="23014"/>
    <cellStyle name="Poznámka 2 4 2 2 2 2" xfId="23015"/>
    <cellStyle name="Poznámka 2 4 2 2 2 2 2" xfId="46744"/>
    <cellStyle name="Poznámka 2 4 2 2 2 3" xfId="23016"/>
    <cellStyle name="Poznámka 2 4 2 2 2 3 2" xfId="46745"/>
    <cellStyle name="Poznámka 2 4 2 2 2 4" xfId="46743"/>
    <cellStyle name="Poznámka 2 4 2 2 3" xfId="23017"/>
    <cellStyle name="Poznámka 2 4 2 2 3 2" xfId="46746"/>
    <cellStyle name="Poznámka 2 4 2 2 4" xfId="23018"/>
    <cellStyle name="Poznámka 2 4 2 2 4 2" xfId="46747"/>
    <cellStyle name="Poznámka 2 4 2 2 5" xfId="46742"/>
    <cellStyle name="Poznámka 2 4 2 3" xfId="23019"/>
    <cellStyle name="Poznámka 2 4 2 3 2" xfId="23020"/>
    <cellStyle name="Poznámka 2 4 2 3 2 2" xfId="46749"/>
    <cellStyle name="Poznámka 2 4 2 3 3" xfId="23021"/>
    <cellStyle name="Poznámka 2 4 2 3 3 2" xfId="46750"/>
    <cellStyle name="Poznámka 2 4 2 3 4" xfId="46748"/>
    <cellStyle name="Poznámka 2 4 2 4" xfId="23022"/>
    <cellStyle name="Poznámka 2 4 2 4 2" xfId="46751"/>
    <cellStyle name="Poznámka 2 4 2 5" xfId="23023"/>
    <cellStyle name="Poznámka 2 4 2 5 2" xfId="46752"/>
    <cellStyle name="Poznámka 2 4 2 6" xfId="46741"/>
    <cellStyle name="Poznámka 2 4 3" xfId="23024"/>
    <cellStyle name="Poznámka 2 4 3 2" xfId="23025"/>
    <cellStyle name="Poznámka 2 4 3 2 2" xfId="23026"/>
    <cellStyle name="Poznámka 2 4 3 2 2 2" xfId="46755"/>
    <cellStyle name="Poznámka 2 4 3 2 3" xfId="23027"/>
    <cellStyle name="Poznámka 2 4 3 2 3 2" xfId="46756"/>
    <cellStyle name="Poznámka 2 4 3 2 4" xfId="46754"/>
    <cellStyle name="Poznámka 2 4 3 3" xfId="23028"/>
    <cellStyle name="Poznámka 2 4 3 3 2" xfId="46757"/>
    <cellStyle name="Poznámka 2 4 3 4" xfId="23029"/>
    <cellStyle name="Poznámka 2 4 3 4 2" xfId="46758"/>
    <cellStyle name="Poznámka 2 4 3 5" xfId="46753"/>
    <cellStyle name="Poznámka 2 4 4" xfId="23030"/>
    <cellStyle name="Poznámka 2 4 4 2" xfId="23031"/>
    <cellStyle name="Poznámka 2 4 4 2 2" xfId="23032"/>
    <cellStyle name="Poznámka 2 4 4 2 2 2" xfId="46761"/>
    <cellStyle name="Poznámka 2 4 4 2 3" xfId="23033"/>
    <cellStyle name="Poznámka 2 4 4 2 3 2" xfId="46762"/>
    <cellStyle name="Poznámka 2 4 4 2 4" xfId="46760"/>
    <cellStyle name="Poznámka 2 4 4 3" xfId="23034"/>
    <cellStyle name="Poznámka 2 4 4 3 2" xfId="46763"/>
    <cellStyle name="Poznámka 2 4 4 4" xfId="23035"/>
    <cellStyle name="Poznámka 2 4 4 4 2" xfId="46764"/>
    <cellStyle name="Poznámka 2 4 4 5" xfId="46759"/>
    <cellStyle name="Poznámka 2 4 5" xfId="23036"/>
    <cellStyle name="Poznámka 2 4 5 2" xfId="23037"/>
    <cellStyle name="Poznámka 2 4 5 2 2" xfId="46766"/>
    <cellStyle name="Poznámka 2 4 5 3" xfId="23038"/>
    <cellStyle name="Poznámka 2 4 5 3 2" xfId="46767"/>
    <cellStyle name="Poznámka 2 4 5 4" xfId="46765"/>
    <cellStyle name="Poznámka 2 4 6" xfId="23039"/>
    <cellStyle name="Poznámka 2 4 6 2" xfId="46768"/>
    <cellStyle name="Poznámka 2 4 7" xfId="23040"/>
    <cellStyle name="Poznámka 2 4 7 2" xfId="46769"/>
    <cellStyle name="Poznámka 2 4 8" xfId="46740"/>
    <cellStyle name="Poznámka 2 5" xfId="23041"/>
    <cellStyle name="Poznámka 2 5 2" xfId="23042"/>
    <cellStyle name="Poznámka 2 5 2 2" xfId="23043"/>
    <cellStyle name="Poznámka 2 5 2 2 2" xfId="23044"/>
    <cellStyle name="Poznámka 2 5 2 2 2 2" xfId="46773"/>
    <cellStyle name="Poznámka 2 5 2 2 3" xfId="23045"/>
    <cellStyle name="Poznámka 2 5 2 2 3 2" xfId="46774"/>
    <cellStyle name="Poznámka 2 5 2 2 4" xfId="46772"/>
    <cellStyle name="Poznámka 2 5 2 3" xfId="23046"/>
    <cellStyle name="Poznámka 2 5 2 3 2" xfId="46775"/>
    <cellStyle name="Poznámka 2 5 2 4" xfId="23047"/>
    <cellStyle name="Poznámka 2 5 2 4 2" xfId="46776"/>
    <cellStyle name="Poznámka 2 5 2 5" xfId="46771"/>
    <cellStyle name="Poznámka 2 5 3" xfId="23048"/>
    <cellStyle name="Poznámka 2 5 3 2" xfId="23049"/>
    <cellStyle name="Poznámka 2 5 3 2 2" xfId="46778"/>
    <cellStyle name="Poznámka 2 5 3 3" xfId="23050"/>
    <cellStyle name="Poznámka 2 5 3 3 2" xfId="46779"/>
    <cellStyle name="Poznámka 2 5 3 4" xfId="46777"/>
    <cellStyle name="Poznámka 2 5 4" xfId="23051"/>
    <cellStyle name="Poznámka 2 5 4 2" xfId="46780"/>
    <cellStyle name="Poznámka 2 5 5" xfId="23052"/>
    <cellStyle name="Poznámka 2 5 5 2" xfId="46781"/>
    <cellStyle name="Poznámka 2 5 6" xfId="46770"/>
    <cellStyle name="Poznámka 2 6" xfId="23053"/>
    <cellStyle name="Poznámka 2 6 2" xfId="23054"/>
    <cellStyle name="Poznámka 2 6 2 2" xfId="23055"/>
    <cellStyle name="Poznámka 2 6 2 2 2" xfId="46784"/>
    <cellStyle name="Poznámka 2 6 2 3" xfId="23056"/>
    <cellStyle name="Poznámka 2 6 2 3 2" xfId="46785"/>
    <cellStyle name="Poznámka 2 6 2 4" xfId="46783"/>
    <cellStyle name="Poznámka 2 6 3" xfId="23057"/>
    <cellStyle name="Poznámka 2 6 3 2" xfId="46786"/>
    <cellStyle name="Poznámka 2 6 4" xfId="23058"/>
    <cellStyle name="Poznámka 2 6 4 2" xfId="46787"/>
    <cellStyle name="Poznámka 2 6 5" xfId="46782"/>
    <cellStyle name="Poznámka 2 7" xfId="23059"/>
    <cellStyle name="Poznámka 2 7 2" xfId="23060"/>
    <cellStyle name="Poznámka 2 7 2 2" xfId="23061"/>
    <cellStyle name="Poznámka 2 7 2 2 2" xfId="46790"/>
    <cellStyle name="Poznámka 2 7 2 3" xfId="23062"/>
    <cellStyle name="Poznámka 2 7 2 3 2" xfId="46791"/>
    <cellStyle name="Poznámka 2 7 2 4" xfId="46789"/>
    <cellStyle name="Poznámka 2 7 3" xfId="23063"/>
    <cellStyle name="Poznámka 2 7 3 2" xfId="46792"/>
    <cellStyle name="Poznámka 2 7 4" xfId="23064"/>
    <cellStyle name="Poznámka 2 7 4 2" xfId="46793"/>
    <cellStyle name="Poznámka 2 7 5" xfId="46788"/>
    <cellStyle name="Poznámka 2 8" xfId="23065"/>
    <cellStyle name="Poznámka 2 8 2" xfId="23066"/>
    <cellStyle name="Poznámka 2 8 2 2" xfId="46795"/>
    <cellStyle name="Poznámka 2 8 3" xfId="23067"/>
    <cellStyle name="Poznámka 2 8 3 2" xfId="46796"/>
    <cellStyle name="Poznámka 2 8 4" xfId="46794"/>
    <cellStyle name="Poznámka 2 9" xfId="23068"/>
    <cellStyle name="Poznámka 2 9 2" xfId="46797"/>
    <cellStyle name="Poznámka 3" xfId="23069"/>
    <cellStyle name="Poznámka 3 10" xfId="23070"/>
    <cellStyle name="Poznámka 3 10 2" xfId="46799"/>
    <cellStyle name="Poznámka 3 11" xfId="46798"/>
    <cellStyle name="Poznámka 3 2" xfId="23071"/>
    <cellStyle name="Poznámka 3 2 10" xfId="46800"/>
    <cellStyle name="Poznámka 3 2 2" xfId="23072"/>
    <cellStyle name="Poznámka 3 2 2 2" xfId="23073"/>
    <cellStyle name="Poznámka 3 2 2 2 2" xfId="23074"/>
    <cellStyle name="Poznámka 3 2 2 2 2 2" xfId="23075"/>
    <cellStyle name="Poznámka 3 2 2 2 2 2 2" xfId="23076"/>
    <cellStyle name="Poznámka 3 2 2 2 2 2 2 2" xfId="23077"/>
    <cellStyle name="Poznámka 3 2 2 2 2 2 2 2 2" xfId="46806"/>
    <cellStyle name="Poznámka 3 2 2 2 2 2 2 3" xfId="23078"/>
    <cellStyle name="Poznámka 3 2 2 2 2 2 2 3 2" xfId="46807"/>
    <cellStyle name="Poznámka 3 2 2 2 2 2 2 4" xfId="46805"/>
    <cellStyle name="Poznámka 3 2 2 2 2 2 3" xfId="23079"/>
    <cellStyle name="Poznámka 3 2 2 2 2 2 3 2" xfId="46808"/>
    <cellStyle name="Poznámka 3 2 2 2 2 2 4" xfId="23080"/>
    <cellStyle name="Poznámka 3 2 2 2 2 2 4 2" xfId="46809"/>
    <cellStyle name="Poznámka 3 2 2 2 2 2 5" xfId="46804"/>
    <cellStyle name="Poznámka 3 2 2 2 2 3" xfId="23081"/>
    <cellStyle name="Poznámka 3 2 2 2 2 3 2" xfId="23082"/>
    <cellStyle name="Poznámka 3 2 2 2 2 3 2 2" xfId="46811"/>
    <cellStyle name="Poznámka 3 2 2 2 2 3 3" xfId="23083"/>
    <cellStyle name="Poznámka 3 2 2 2 2 3 3 2" xfId="46812"/>
    <cellStyle name="Poznámka 3 2 2 2 2 3 4" xfId="46810"/>
    <cellStyle name="Poznámka 3 2 2 2 2 4" xfId="23084"/>
    <cellStyle name="Poznámka 3 2 2 2 2 4 2" xfId="46813"/>
    <cellStyle name="Poznámka 3 2 2 2 2 5" xfId="23085"/>
    <cellStyle name="Poznámka 3 2 2 2 2 5 2" xfId="46814"/>
    <cellStyle name="Poznámka 3 2 2 2 2 6" xfId="46803"/>
    <cellStyle name="Poznámka 3 2 2 2 3" xfId="23086"/>
    <cellStyle name="Poznámka 3 2 2 2 3 2" xfId="23087"/>
    <cellStyle name="Poznámka 3 2 2 2 3 2 2" xfId="23088"/>
    <cellStyle name="Poznámka 3 2 2 2 3 2 2 2" xfId="46817"/>
    <cellStyle name="Poznámka 3 2 2 2 3 2 3" xfId="23089"/>
    <cellStyle name="Poznámka 3 2 2 2 3 2 3 2" xfId="46818"/>
    <cellStyle name="Poznámka 3 2 2 2 3 2 4" xfId="46816"/>
    <cellStyle name="Poznámka 3 2 2 2 3 3" xfId="23090"/>
    <cellStyle name="Poznámka 3 2 2 2 3 3 2" xfId="46819"/>
    <cellStyle name="Poznámka 3 2 2 2 3 4" xfId="23091"/>
    <cellStyle name="Poznámka 3 2 2 2 3 4 2" xfId="46820"/>
    <cellStyle name="Poznámka 3 2 2 2 3 5" xfId="46815"/>
    <cellStyle name="Poznámka 3 2 2 2 4" xfId="23092"/>
    <cellStyle name="Poznámka 3 2 2 2 4 2" xfId="23093"/>
    <cellStyle name="Poznámka 3 2 2 2 4 2 2" xfId="23094"/>
    <cellStyle name="Poznámka 3 2 2 2 4 2 2 2" xfId="46823"/>
    <cellStyle name="Poznámka 3 2 2 2 4 2 3" xfId="23095"/>
    <cellStyle name="Poznámka 3 2 2 2 4 2 3 2" xfId="46824"/>
    <cellStyle name="Poznámka 3 2 2 2 4 2 4" xfId="46822"/>
    <cellStyle name="Poznámka 3 2 2 2 4 3" xfId="23096"/>
    <cellStyle name="Poznámka 3 2 2 2 4 3 2" xfId="46825"/>
    <cellStyle name="Poznámka 3 2 2 2 4 4" xfId="23097"/>
    <cellStyle name="Poznámka 3 2 2 2 4 4 2" xfId="46826"/>
    <cellStyle name="Poznámka 3 2 2 2 4 5" xfId="46821"/>
    <cellStyle name="Poznámka 3 2 2 2 5" xfId="23098"/>
    <cellStyle name="Poznámka 3 2 2 2 5 2" xfId="23099"/>
    <cellStyle name="Poznámka 3 2 2 2 5 2 2" xfId="46828"/>
    <cellStyle name="Poznámka 3 2 2 2 5 3" xfId="23100"/>
    <cellStyle name="Poznámka 3 2 2 2 5 3 2" xfId="46829"/>
    <cellStyle name="Poznámka 3 2 2 2 5 4" xfId="46827"/>
    <cellStyle name="Poznámka 3 2 2 2 6" xfId="23101"/>
    <cellStyle name="Poznámka 3 2 2 2 6 2" xfId="46830"/>
    <cellStyle name="Poznámka 3 2 2 2 7" xfId="23102"/>
    <cellStyle name="Poznámka 3 2 2 2 7 2" xfId="46831"/>
    <cellStyle name="Poznámka 3 2 2 2 8" xfId="46802"/>
    <cellStyle name="Poznámka 3 2 2 3" xfId="23103"/>
    <cellStyle name="Poznámka 3 2 2 3 2" xfId="23104"/>
    <cellStyle name="Poznámka 3 2 2 3 2 2" xfId="23105"/>
    <cellStyle name="Poznámka 3 2 2 3 2 2 2" xfId="23106"/>
    <cellStyle name="Poznámka 3 2 2 3 2 2 2 2" xfId="46835"/>
    <cellStyle name="Poznámka 3 2 2 3 2 2 3" xfId="23107"/>
    <cellStyle name="Poznámka 3 2 2 3 2 2 3 2" xfId="46836"/>
    <cellStyle name="Poznámka 3 2 2 3 2 2 4" xfId="46834"/>
    <cellStyle name="Poznámka 3 2 2 3 2 3" xfId="23108"/>
    <cellStyle name="Poznámka 3 2 2 3 2 3 2" xfId="46837"/>
    <cellStyle name="Poznámka 3 2 2 3 2 4" xfId="23109"/>
    <cellStyle name="Poznámka 3 2 2 3 2 4 2" xfId="46838"/>
    <cellStyle name="Poznámka 3 2 2 3 2 5" xfId="46833"/>
    <cellStyle name="Poznámka 3 2 2 3 3" xfId="23110"/>
    <cellStyle name="Poznámka 3 2 2 3 3 2" xfId="23111"/>
    <cellStyle name="Poznámka 3 2 2 3 3 2 2" xfId="46840"/>
    <cellStyle name="Poznámka 3 2 2 3 3 3" xfId="23112"/>
    <cellStyle name="Poznámka 3 2 2 3 3 3 2" xfId="46841"/>
    <cellStyle name="Poznámka 3 2 2 3 3 4" xfId="46839"/>
    <cellStyle name="Poznámka 3 2 2 3 4" xfId="23113"/>
    <cellStyle name="Poznámka 3 2 2 3 4 2" xfId="46842"/>
    <cellStyle name="Poznámka 3 2 2 3 5" xfId="23114"/>
    <cellStyle name="Poznámka 3 2 2 3 5 2" xfId="46843"/>
    <cellStyle name="Poznámka 3 2 2 3 6" xfId="46832"/>
    <cellStyle name="Poznámka 3 2 2 4" xfId="23115"/>
    <cellStyle name="Poznámka 3 2 2 4 2" xfId="23116"/>
    <cellStyle name="Poznámka 3 2 2 4 2 2" xfId="23117"/>
    <cellStyle name="Poznámka 3 2 2 4 2 2 2" xfId="46846"/>
    <cellStyle name="Poznámka 3 2 2 4 2 3" xfId="23118"/>
    <cellStyle name="Poznámka 3 2 2 4 2 3 2" xfId="46847"/>
    <cellStyle name="Poznámka 3 2 2 4 2 4" xfId="46845"/>
    <cellStyle name="Poznámka 3 2 2 4 3" xfId="23119"/>
    <cellStyle name="Poznámka 3 2 2 4 3 2" xfId="46848"/>
    <cellStyle name="Poznámka 3 2 2 4 4" xfId="23120"/>
    <cellStyle name="Poznámka 3 2 2 4 4 2" xfId="46849"/>
    <cellStyle name="Poznámka 3 2 2 4 5" xfId="46844"/>
    <cellStyle name="Poznámka 3 2 2 5" xfId="23121"/>
    <cellStyle name="Poznámka 3 2 2 5 2" xfId="23122"/>
    <cellStyle name="Poznámka 3 2 2 5 2 2" xfId="23123"/>
    <cellStyle name="Poznámka 3 2 2 5 2 2 2" xfId="46852"/>
    <cellStyle name="Poznámka 3 2 2 5 2 3" xfId="23124"/>
    <cellStyle name="Poznámka 3 2 2 5 2 3 2" xfId="46853"/>
    <cellStyle name="Poznámka 3 2 2 5 2 4" xfId="46851"/>
    <cellStyle name="Poznámka 3 2 2 5 3" xfId="23125"/>
    <cellStyle name="Poznámka 3 2 2 5 3 2" xfId="46854"/>
    <cellStyle name="Poznámka 3 2 2 5 4" xfId="23126"/>
    <cellStyle name="Poznámka 3 2 2 5 4 2" xfId="46855"/>
    <cellStyle name="Poznámka 3 2 2 5 5" xfId="46850"/>
    <cellStyle name="Poznámka 3 2 2 6" xfId="23127"/>
    <cellStyle name="Poznámka 3 2 2 6 2" xfId="23128"/>
    <cellStyle name="Poznámka 3 2 2 6 2 2" xfId="46857"/>
    <cellStyle name="Poznámka 3 2 2 6 3" xfId="23129"/>
    <cellStyle name="Poznámka 3 2 2 6 3 2" xfId="46858"/>
    <cellStyle name="Poznámka 3 2 2 6 4" xfId="46856"/>
    <cellStyle name="Poznámka 3 2 2 7" xfId="23130"/>
    <cellStyle name="Poznámka 3 2 2 7 2" xfId="46859"/>
    <cellStyle name="Poznámka 3 2 2 8" xfId="23131"/>
    <cellStyle name="Poznámka 3 2 2 8 2" xfId="46860"/>
    <cellStyle name="Poznámka 3 2 2 9" xfId="46801"/>
    <cellStyle name="Poznámka 3 2 3" xfId="23132"/>
    <cellStyle name="Poznámka 3 2 3 2" xfId="23133"/>
    <cellStyle name="Poznámka 3 2 3 2 2" xfId="23134"/>
    <cellStyle name="Poznámka 3 2 3 2 2 2" xfId="23135"/>
    <cellStyle name="Poznámka 3 2 3 2 2 2 2" xfId="23136"/>
    <cellStyle name="Poznámka 3 2 3 2 2 2 2 2" xfId="46865"/>
    <cellStyle name="Poznámka 3 2 3 2 2 2 3" xfId="23137"/>
    <cellStyle name="Poznámka 3 2 3 2 2 2 3 2" xfId="46866"/>
    <cellStyle name="Poznámka 3 2 3 2 2 2 4" xfId="46864"/>
    <cellStyle name="Poznámka 3 2 3 2 2 3" xfId="23138"/>
    <cellStyle name="Poznámka 3 2 3 2 2 3 2" xfId="46867"/>
    <cellStyle name="Poznámka 3 2 3 2 2 4" xfId="23139"/>
    <cellStyle name="Poznámka 3 2 3 2 2 4 2" xfId="46868"/>
    <cellStyle name="Poznámka 3 2 3 2 2 5" xfId="46863"/>
    <cellStyle name="Poznámka 3 2 3 2 3" xfId="23140"/>
    <cellStyle name="Poznámka 3 2 3 2 3 2" xfId="23141"/>
    <cellStyle name="Poznámka 3 2 3 2 3 2 2" xfId="46870"/>
    <cellStyle name="Poznámka 3 2 3 2 3 3" xfId="23142"/>
    <cellStyle name="Poznámka 3 2 3 2 3 3 2" xfId="46871"/>
    <cellStyle name="Poznámka 3 2 3 2 3 4" xfId="46869"/>
    <cellStyle name="Poznámka 3 2 3 2 4" xfId="23143"/>
    <cellStyle name="Poznámka 3 2 3 2 4 2" xfId="46872"/>
    <cellStyle name="Poznámka 3 2 3 2 5" xfId="23144"/>
    <cellStyle name="Poznámka 3 2 3 2 5 2" xfId="46873"/>
    <cellStyle name="Poznámka 3 2 3 2 6" xfId="46862"/>
    <cellStyle name="Poznámka 3 2 3 3" xfId="23145"/>
    <cellStyle name="Poznámka 3 2 3 3 2" xfId="23146"/>
    <cellStyle name="Poznámka 3 2 3 3 2 2" xfId="23147"/>
    <cellStyle name="Poznámka 3 2 3 3 2 2 2" xfId="46876"/>
    <cellStyle name="Poznámka 3 2 3 3 2 3" xfId="23148"/>
    <cellStyle name="Poznámka 3 2 3 3 2 3 2" xfId="46877"/>
    <cellStyle name="Poznámka 3 2 3 3 2 4" xfId="46875"/>
    <cellStyle name="Poznámka 3 2 3 3 3" xfId="23149"/>
    <cellStyle name="Poznámka 3 2 3 3 3 2" xfId="46878"/>
    <cellStyle name="Poznámka 3 2 3 3 4" xfId="23150"/>
    <cellStyle name="Poznámka 3 2 3 3 4 2" xfId="46879"/>
    <cellStyle name="Poznámka 3 2 3 3 5" xfId="46874"/>
    <cellStyle name="Poznámka 3 2 3 4" xfId="23151"/>
    <cellStyle name="Poznámka 3 2 3 4 2" xfId="23152"/>
    <cellStyle name="Poznámka 3 2 3 4 2 2" xfId="23153"/>
    <cellStyle name="Poznámka 3 2 3 4 2 2 2" xfId="46882"/>
    <cellStyle name="Poznámka 3 2 3 4 2 3" xfId="23154"/>
    <cellStyle name="Poznámka 3 2 3 4 2 3 2" xfId="46883"/>
    <cellStyle name="Poznámka 3 2 3 4 2 4" xfId="46881"/>
    <cellStyle name="Poznámka 3 2 3 4 3" xfId="23155"/>
    <cellStyle name="Poznámka 3 2 3 4 3 2" xfId="46884"/>
    <cellStyle name="Poznámka 3 2 3 4 4" xfId="23156"/>
    <cellStyle name="Poznámka 3 2 3 4 4 2" xfId="46885"/>
    <cellStyle name="Poznámka 3 2 3 4 5" xfId="46880"/>
    <cellStyle name="Poznámka 3 2 3 5" xfId="23157"/>
    <cellStyle name="Poznámka 3 2 3 5 2" xfId="23158"/>
    <cellStyle name="Poznámka 3 2 3 5 2 2" xfId="46887"/>
    <cellStyle name="Poznámka 3 2 3 5 3" xfId="23159"/>
    <cellStyle name="Poznámka 3 2 3 5 3 2" xfId="46888"/>
    <cellStyle name="Poznámka 3 2 3 5 4" xfId="46886"/>
    <cellStyle name="Poznámka 3 2 3 6" xfId="23160"/>
    <cellStyle name="Poznámka 3 2 3 6 2" xfId="46889"/>
    <cellStyle name="Poznámka 3 2 3 7" xfId="23161"/>
    <cellStyle name="Poznámka 3 2 3 7 2" xfId="46890"/>
    <cellStyle name="Poznámka 3 2 3 8" xfId="46861"/>
    <cellStyle name="Poznámka 3 2 4" xfId="23162"/>
    <cellStyle name="Poznámka 3 2 4 2" xfId="23163"/>
    <cellStyle name="Poznámka 3 2 4 2 2" xfId="23164"/>
    <cellStyle name="Poznámka 3 2 4 2 2 2" xfId="23165"/>
    <cellStyle name="Poznámka 3 2 4 2 2 2 2" xfId="46894"/>
    <cellStyle name="Poznámka 3 2 4 2 2 3" xfId="23166"/>
    <cellStyle name="Poznámka 3 2 4 2 2 3 2" xfId="46895"/>
    <cellStyle name="Poznámka 3 2 4 2 2 4" xfId="46893"/>
    <cellStyle name="Poznámka 3 2 4 2 3" xfId="23167"/>
    <cellStyle name="Poznámka 3 2 4 2 3 2" xfId="46896"/>
    <cellStyle name="Poznámka 3 2 4 2 4" xfId="23168"/>
    <cellStyle name="Poznámka 3 2 4 2 4 2" xfId="46897"/>
    <cellStyle name="Poznámka 3 2 4 2 5" xfId="46892"/>
    <cellStyle name="Poznámka 3 2 4 3" xfId="23169"/>
    <cellStyle name="Poznámka 3 2 4 3 2" xfId="23170"/>
    <cellStyle name="Poznámka 3 2 4 3 2 2" xfId="46899"/>
    <cellStyle name="Poznámka 3 2 4 3 3" xfId="23171"/>
    <cellStyle name="Poznámka 3 2 4 3 3 2" xfId="46900"/>
    <cellStyle name="Poznámka 3 2 4 3 4" xfId="46898"/>
    <cellStyle name="Poznámka 3 2 4 4" xfId="23172"/>
    <cellStyle name="Poznámka 3 2 4 4 2" xfId="46901"/>
    <cellStyle name="Poznámka 3 2 4 5" xfId="23173"/>
    <cellStyle name="Poznámka 3 2 4 5 2" xfId="46902"/>
    <cellStyle name="Poznámka 3 2 4 6" xfId="46891"/>
    <cellStyle name="Poznámka 3 2 5" xfId="23174"/>
    <cellStyle name="Poznámka 3 2 5 2" xfId="23175"/>
    <cellStyle name="Poznámka 3 2 5 2 2" xfId="23176"/>
    <cellStyle name="Poznámka 3 2 5 2 2 2" xfId="46905"/>
    <cellStyle name="Poznámka 3 2 5 2 3" xfId="23177"/>
    <cellStyle name="Poznámka 3 2 5 2 3 2" xfId="46906"/>
    <cellStyle name="Poznámka 3 2 5 2 4" xfId="46904"/>
    <cellStyle name="Poznámka 3 2 5 3" xfId="23178"/>
    <cellStyle name="Poznámka 3 2 5 3 2" xfId="46907"/>
    <cellStyle name="Poznámka 3 2 5 4" xfId="23179"/>
    <cellStyle name="Poznámka 3 2 5 4 2" xfId="46908"/>
    <cellStyle name="Poznámka 3 2 5 5" xfId="46903"/>
    <cellStyle name="Poznámka 3 2 6" xfId="23180"/>
    <cellStyle name="Poznámka 3 2 6 2" xfId="23181"/>
    <cellStyle name="Poznámka 3 2 6 2 2" xfId="23182"/>
    <cellStyle name="Poznámka 3 2 6 2 2 2" xfId="46911"/>
    <cellStyle name="Poznámka 3 2 6 2 3" xfId="23183"/>
    <cellStyle name="Poznámka 3 2 6 2 3 2" xfId="46912"/>
    <cellStyle name="Poznámka 3 2 6 2 4" xfId="46910"/>
    <cellStyle name="Poznámka 3 2 6 3" xfId="23184"/>
    <cellStyle name="Poznámka 3 2 6 3 2" xfId="46913"/>
    <cellStyle name="Poznámka 3 2 6 4" xfId="23185"/>
    <cellStyle name="Poznámka 3 2 6 4 2" xfId="46914"/>
    <cellStyle name="Poznámka 3 2 6 5" xfId="46909"/>
    <cellStyle name="Poznámka 3 2 7" xfId="23186"/>
    <cellStyle name="Poznámka 3 2 7 2" xfId="23187"/>
    <cellStyle name="Poznámka 3 2 7 2 2" xfId="46916"/>
    <cellStyle name="Poznámka 3 2 7 3" xfId="23188"/>
    <cellStyle name="Poznámka 3 2 7 3 2" xfId="46917"/>
    <cellStyle name="Poznámka 3 2 7 4" xfId="46915"/>
    <cellStyle name="Poznámka 3 2 8" xfId="23189"/>
    <cellStyle name="Poznámka 3 2 8 2" xfId="46918"/>
    <cellStyle name="Poznámka 3 2 9" xfId="23190"/>
    <cellStyle name="Poznámka 3 2 9 2" xfId="46919"/>
    <cellStyle name="Poznámka 3 3" xfId="23191"/>
    <cellStyle name="Poznámka 3 3 2" xfId="23192"/>
    <cellStyle name="Poznámka 3 3 2 2" xfId="23193"/>
    <cellStyle name="Poznámka 3 3 2 2 2" xfId="23194"/>
    <cellStyle name="Poznámka 3 3 2 2 2 2" xfId="23195"/>
    <cellStyle name="Poznámka 3 3 2 2 2 2 2" xfId="23196"/>
    <cellStyle name="Poznámka 3 3 2 2 2 2 2 2" xfId="46925"/>
    <cellStyle name="Poznámka 3 3 2 2 2 2 3" xfId="23197"/>
    <cellStyle name="Poznámka 3 3 2 2 2 2 3 2" xfId="46926"/>
    <cellStyle name="Poznámka 3 3 2 2 2 2 4" xfId="46924"/>
    <cellStyle name="Poznámka 3 3 2 2 2 3" xfId="23198"/>
    <cellStyle name="Poznámka 3 3 2 2 2 3 2" xfId="46927"/>
    <cellStyle name="Poznámka 3 3 2 2 2 4" xfId="23199"/>
    <cellStyle name="Poznámka 3 3 2 2 2 4 2" xfId="46928"/>
    <cellStyle name="Poznámka 3 3 2 2 2 5" xfId="46923"/>
    <cellStyle name="Poznámka 3 3 2 2 3" xfId="23200"/>
    <cellStyle name="Poznámka 3 3 2 2 3 2" xfId="23201"/>
    <cellStyle name="Poznámka 3 3 2 2 3 2 2" xfId="46930"/>
    <cellStyle name="Poznámka 3 3 2 2 3 3" xfId="23202"/>
    <cellStyle name="Poznámka 3 3 2 2 3 3 2" xfId="46931"/>
    <cellStyle name="Poznámka 3 3 2 2 3 4" xfId="46929"/>
    <cellStyle name="Poznámka 3 3 2 2 4" xfId="23203"/>
    <cellStyle name="Poznámka 3 3 2 2 4 2" xfId="46932"/>
    <cellStyle name="Poznámka 3 3 2 2 5" xfId="23204"/>
    <cellStyle name="Poznámka 3 3 2 2 5 2" xfId="46933"/>
    <cellStyle name="Poznámka 3 3 2 2 6" xfId="46922"/>
    <cellStyle name="Poznámka 3 3 2 3" xfId="23205"/>
    <cellStyle name="Poznámka 3 3 2 3 2" xfId="23206"/>
    <cellStyle name="Poznámka 3 3 2 3 2 2" xfId="23207"/>
    <cellStyle name="Poznámka 3 3 2 3 2 2 2" xfId="46936"/>
    <cellStyle name="Poznámka 3 3 2 3 2 3" xfId="23208"/>
    <cellStyle name="Poznámka 3 3 2 3 2 3 2" xfId="46937"/>
    <cellStyle name="Poznámka 3 3 2 3 2 4" xfId="46935"/>
    <cellStyle name="Poznámka 3 3 2 3 3" xfId="23209"/>
    <cellStyle name="Poznámka 3 3 2 3 3 2" xfId="46938"/>
    <cellStyle name="Poznámka 3 3 2 3 4" xfId="23210"/>
    <cellStyle name="Poznámka 3 3 2 3 4 2" xfId="46939"/>
    <cellStyle name="Poznámka 3 3 2 3 5" xfId="46934"/>
    <cellStyle name="Poznámka 3 3 2 4" xfId="23211"/>
    <cellStyle name="Poznámka 3 3 2 4 2" xfId="23212"/>
    <cellStyle name="Poznámka 3 3 2 4 2 2" xfId="23213"/>
    <cellStyle name="Poznámka 3 3 2 4 2 2 2" xfId="46942"/>
    <cellStyle name="Poznámka 3 3 2 4 2 3" xfId="23214"/>
    <cellStyle name="Poznámka 3 3 2 4 2 3 2" xfId="46943"/>
    <cellStyle name="Poznámka 3 3 2 4 2 4" xfId="46941"/>
    <cellStyle name="Poznámka 3 3 2 4 3" xfId="23215"/>
    <cellStyle name="Poznámka 3 3 2 4 3 2" xfId="46944"/>
    <cellStyle name="Poznámka 3 3 2 4 4" xfId="23216"/>
    <cellStyle name="Poznámka 3 3 2 4 4 2" xfId="46945"/>
    <cellStyle name="Poznámka 3 3 2 4 5" xfId="46940"/>
    <cellStyle name="Poznámka 3 3 2 5" xfId="23217"/>
    <cellStyle name="Poznámka 3 3 2 5 2" xfId="23218"/>
    <cellStyle name="Poznámka 3 3 2 5 2 2" xfId="46947"/>
    <cellStyle name="Poznámka 3 3 2 5 3" xfId="23219"/>
    <cellStyle name="Poznámka 3 3 2 5 3 2" xfId="46948"/>
    <cellStyle name="Poznámka 3 3 2 5 4" xfId="46946"/>
    <cellStyle name="Poznámka 3 3 2 6" xfId="23220"/>
    <cellStyle name="Poznámka 3 3 2 6 2" xfId="46949"/>
    <cellStyle name="Poznámka 3 3 2 7" xfId="23221"/>
    <cellStyle name="Poznámka 3 3 2 7 2" xfId="46950"/>
    <cellStyle name="Poznámka 3 3 2 8" xfId="46921"/>
    <cellStyle name="Poznámka 3 3 3" xfId="23222"/>
    <cellStyle name="Poznámka 3 3 3 2" xfId="23223"/>
    <cellStyle name="Poznámka 3 3 3 2 2" xfId="23224"/>
    <cellStyle name="Poznámka 3 3 3 2 2 2" xfId="23225"/>
    <cellStyle name="Poznámka 3 3 3 2 2 2 2" xfId="46954"/>
    <cellStyle name="Poznámka 3 3 3 2 2 3" xfId="23226"/>
    <cellStyle name="Poznámka 3 3 3 2 2 3 2" xfId="46955"/>
    <cellStyle name="Poznámka 3 3 3 2 2 4" xfId="46953"/>
    <cellStyle name="Poznámka 3 3 3 2 3" xfId="23227"/>
    <cellStyle name="Poznámka 3 3 3 2 3 2" xfId="46956"/>
    <cellStyle name="Poznámka 3 3 3 2 4" xfId="23228"/>
    <cellStyle name="Poznámka 3 3 3 2 4 2" xfId="46957"/>
    <cellStyle name="Poznámka 3 3 3 2 5" xfId="46952"/>
    <cellStyle name="Poznámka 3 3 3 3" xfId="23229"/>
    <cellStyle name="Poznámka 3 3 3 3 2" xfId="23230"/>
    <cellStyle name="Poznámka 3 3 3 3 2 2" xfId="46959"/>
    <cellStyle name="Poznámka 3 3 3 3 3" xfId="23231"/>
    <cellStyle name="Poznámka 3 3 3 3 3 2" xfId="46960"/>
    <cellStyle name="Poznámka 3 3 3 3 4" xfId="46958"/>
    <cellStyle name="Poznámka 3 3 3 4" xfId="23232"/>
    <cellStyle name="Poznámka 3 3 3 4 2" xfId="46961"/>
    <cellStyle name="Poznámka 3 3 3 5" xfId="23233"/>
    <cellStyle name="Poznámka 3 3 3 5 2" xfId="46962"/>
    <cellStyle name="Poznámka 3 3 3 6" xfId="46951"/>
    <cellStyle name="Poznámka 3 3 4" xfId="23234"/>
    <cellStyle name="Poznámka 3 3 4 2" xfId="23235"/>
    <cellStyle name="Poznámka 3 3 4 2 2" xfId="23236"/>
    <cellStyle name="Poznámka 3 3 4 2 2 2" xfId="46965"/>
    <cellStyle name="Poznámka 3 3 4 2 3" xfId="23237"/>
    <cellStyle name="Poznámka 3 3 4 2 3 2" xfId="46966"/>
    <cellStyle name="Poznámka 3 3 4 2 4" xfId="46964"/>
    <cellStyle name="Poznámka 3 3 4 3" xfId="23238"/>
    <cellStyle name="Poznámka 3 3 4 3 2" xfId="46967"/>
    <cellStyle name="Poznámka 3 3 4 4" xfId="23239"/>
    <cellStyle name="Poznámka 3 3 4 4 2" xfId="46968"/>
    <cellStyle name="Poznámka 3 3 4 5" xfId="46963"/>
    <cellStyle name="Poznámka 3 3 5" xfId="23240"/>
    <cellStyle name="Poznámka 3 3 5 2" xfId="23241"/>
    <cellStyle name="Poznámka 3 3 5 2 2" xfId="23242"/>
    <cellStyle name="Poznámka 3 3 5 2 2 2" xfId="46971"/>
    <cellStyle name="Poznámka 3 3 5 2 3" xfId="23243"/>
    <cellStyle name="Poznámka 3 3 5 2 3 2" xfId="46972"/>
    <cellStyle name="Poznámka 3 3 5 2 4" xfId="46970"/>
    <cellStyle name="Poznámka 3 3 5 3" xfId="23244"/>
    <cellStyle name="Poznámka 3 3 5 3 2" xfId="46973"/>
    <cellStyle name="Poznámka 3 3 5 4" xfId="23245"/>
    <cellStyle name="Poznámka 3 3 5 4 2" xfId="46974"/>
    <cellStyle name="Poznámka 3 3 5 5" xfId="46969"/>
    <cellStyle name="Poznámka 3 3 6" xfId="23246"/>
    <cellStyle name="Poznámka 3 3 6 2" xfId="23247"/>
    <cellStyle name="Poznámka 3 3 6 2 2" xfId="46976"/>
    <cellStyle name="Poznámka 3 3 6 3" xfId="23248"/>
    <cellStyle name="Poznámka 3 3 6 3 2" xfId="46977"/>
    <cellStyle name="Poznámka 3 3 6 4" xfId="46975"/>
    <cellStyle name="Poznámka 3 3 7" xfId="23249"/>
    <cellStyle name="Poznámka 3 3 7 2" xfId="46978"/>
    <cellStyle name="Poznámka 3 3 8" xfId="23250"/>
    <cellStyle name="Poznámka 3 3 8 2" xfId="46979"/>
    <cellStyle name="Poznámka 3 3 9" xfId="46920"/>
    <cellStyle name="Poznámka 3 4" xfId="23251"/>
    <cellStyle name="Poznámka 3 4 2" xfId="23252"/>
    <cellStyle name="Poznámka 3 4 2 2" xfId="23253"/>
    <cellStyle name="Poznámka 3 4 2 2 2" xfId="23254"/>
    <cellStyle name="Poznámka 3 4 2 2 2 2" xfId="23255"/>
    <cellStyle name="Poznámka 3 4 2 2 2 2 2" xfId="46984"/>
    <cellStyle name="Poznámka 3 4 2 2 2 3" xfId="23256"/>
    <cellStyle name="Poznámka 3 4 2 2 2 3 2" xfId="46985"/>
    <cellStyle name="Poznámka 3 4 2 2 2 4" xfId="46983"/>
    <cellStyle name="Poznámka 3 4 2 2 3" xfId="23257"/>
    <cellStyle name="Poznámka 3 4 2 2 3 2" xfId="46986"/>
    <cellStyle name="Poznámka 3 4 2 2 4" xfId="23258"/>
    <cellStyle name="Poznámka 3 4 2 2 4 2" xfId="46987"/>
    <cellStyle name="Poznámka 3 4 2 2 5" xfId="46982"/>
    <cellStyle name="Poznámka 3 4 2 3" xfId="23259"/>
    <cellStyle name="Poznámka 3 4 2 3 2" xfId="23260"/>
    <cellStyle name="Poznámka 3 4 2 3 2 2" xfId="46989"/>
    <cellStyle name="Poznámka 3 4 2 3 3" xfId="23261"/>
    <cellStyle name="Poznámka 3 4 2 3 3 2" xfId="46990"/>
    <cellStyle name="Poznámka 3 4 2 3 4" xfId="46988"/>
    <cellStyle name="Poznámka 3 4 2 4" xfId="23262"/>
    <cellStyle name="Poznámka 3 4 2 4 2" xfId="46991"/>
    <cellStyle name="Poznámka 3 4 2 5" xfId="23263"/>
    <cellStyle name="Poznámka 3 4 2 5 2" xfId="46992"/>
    <cellStyle name="Poznámka 3 4 2 6" xfId="46981"/>
    <cellStyle name="Poznámka 3 4 3" xfId="23264"/>
    <cellStyle name="Poznámka 3 4 3 2" xfId="23265"/>
    <cellStyle name="Poznámka 3 4 3 2 2" xfId="23266"/>
    <cellStyle name="Poznámka 3 4 3 2 2 2" xfId="46995"/>
    <cellStyle name="Poznámka 3 4 3 2 3" xfId="23267"/>
    <cellStyle name="Poznámka 3 4 3 2 3 2" xfId="46996"/>
    <cellStyle name="Poznámka 3 4 3 2 4" xfId="46994"/>
    <cellStyle name="Poznámka 3 4 3 3" xfId="23268"/>
    <cellStyle name="Poznámka 3 4 3 3 2" xfId="46997"/>
    <cellStyle name="Poznámka 3 4 3 4" xfId="23269"/>
    <cellStyle name="Poznámka 3 4 3 4 2" xfId="46998"/>
    <cellStyle name="Poznámka 3 4 3 5" xfId="46993"/>
    <cellStyle name="Poznámka 3 4 4" xfId="23270"/>
    <cellStyle name="Poznámka 3 4 4 2" xfId="23271"/>
    <cellStyle name="Poznámka 3 4 4 2 2" xfId="23272"/>
    <cellStyle name="Poznámka 3 4 4 2 2 2" xfId="47001"/>
    <cellStyle name="Poznámka 3 4 4 2 3" xfId="23273"/>
    <cellStyle name="Poznámka 3 4 4 2 3 2" xfId="47002"/>
    <cellStyle name="Poznámka 3 4 4 2 4" xfId="47000"/>
    <cellStyle name="Poznámka 3 4 4 3" xfId="23274"/>
    <cellStyle name="Poznámka 3 4 4 3 2" xfId="47003"/>
    <cellStyle name="Poznámka 3 4 4 4" xfId="23275"/>
    <cellStyle name="Poznámka 3 4 4 4 2" xfId="47004"/>
    <cellStyle name="Poznámka 3 4 4 5" xfId="46999"/>
    <cellStyle name="Poznámka 3 4 5" xfId="23276"/>
    <cellStyle name="Poznámka 3 4 5 2" xfId="23277"/>
    <cellStyle name="Poznámka 3 4 5 2 2" xfId="47006"/>
    <cellStyle name="Poznámka 3 4 5 3" xfId="23278"/>
    <cellStyle name="Poznámka 3 4 5 3 2" xfId="47007"/>
    <cellStyle name="Poznámka 3 4 5 4" xfId="47005"/>
    <cellStyle name="Poznámka 3 4 6" xfId="23279"/>
    <cellStyle name="Poznámka 3 4 6 2" xfId="47008"/>
    <cellStyle name="Poznámka 3 4 7" xfId="23280"/>
    <cellStyle name="Poznámka 3 4 7 2" xfId="47009"/>
    <cellStyle name="Poznámka 3 4 8" xfId="46980"/>
    <cellStyle name="Poznámka 3 5" xfId="23281"/>
    <cellStyle name="Poznámka 3 5 2" xfId="23282"/>
    <cellStyle name="Poznámka 3 5 2 2" xfId="23283"/>
    <cellStyle name="Poznámka 3 5 2 2 2" xfId="23284"/>
    <cellStyle name="Poznámka 3 5 2 2 2 2" xfId="47013"/>
    <cellStyle name="Poznámka 3 5 2 2 3" xfId="23285"/>
    <cellStyle name="Poznámka 3 5 2 2 3 2" xfId="47014"/>
    <cellStyle name="Poznámka 3 5 2 2 4" xfId="47012"/>
    <cellStyle name="Poznámka 3 5 2 3" xfId="23286"/>
    <cellStyle name="Poznámka 3 5 2 3 2" xfId="47015"/>
    <cellStyle name="Poznámka 3 5 2 4" xfId="23287"/>
    <cellStyle name="Poznámka 3 5 2 4 2" xfId="47016"/>
    <cellStyle name="Poznámka 3 5 2 5" xfId="47011"/>
    <cellStyle name="Poznámka 3 5 3" xfId="23288"/>
    <cellStyle name="Poznámka 3 5 3 2" xfId="23289"/>
    <cellStyle name="Poznámka 3 5 3 2 2" xfId="47018"/>
    <cellStyle name="Poznámka 3 5 3 3" xfId="23290"/>
    <cellStyle name="Poznámka 3 5 3 3 2" xfId="47019"/>
    <cellStyle name="Poznámka 3 5 3 4" xfId="47017"/>
    <cellStyle name="Poznámka 3 5 4" xfId="23291"/>
    <cellStyle name="Poznámka 3 5 4 2" xfId="47020"/>
    <cellStyle name="Poznámka 3 5 5" xfId="23292"/>
    <cellStyle name="Poznámka 3 5 5 2" xfId="47021"/>
    <cellStyle name="Poznámka 3 5 6" xfId="47010"/>
    <cellStyle name="Poznámka 3 6" xfId="23293"/>
    <cellStyle name="Poznámka 3 6 2" xfId="23294"/>
    <cellStyle name="Poznámka 3 6 2 2" xfId="23295"/>
    <cellStyle name="Poznámka 3 6 2 2 2" xfId="47024"/>
    <cellStyle name="Poznámka 3 6 2 3" xfId="23296"/>
    <cellStyle name="Poznámka 3 6 2 3 2" xfId="47025"/>
    <cellStyle name="Poznámka 3 6 2 4" xfId="47023"/>
    <cellStyle name="Poznámka 3 6 3" xfId="23297"/>
    <cellStyle name="Poznámka 3 6 3 2" xfId="47026"/>
    <cellStyle name="Poznámka 3 6 4" xfId="23298"/>
    <cellStyle name="Poznámka 3 6 4 2" xfId="47027"/>
    <cellStyle name="Poznámka 3 6 5" xfId="47022"/>
    <cellStyle name="Poznámka 3 7" xfId="23299"/>
    <cellStyle name="Poznámka 3 7 2" xfId="23300"/>
    <cellStyle name="Poznámka 3 7 2 2" xfId="23301"/>
    <cellStyle name="Poznámka 3 7 2 2 2" xfId="47030"/>
    <cellStyle name="Poznámka 3 7 2 3" xfId="23302"/>
    <cellStyle name="Poznámka 3 7 2 3 2" xfId="47031"/>
    <cellStyle name="Poznámka 3 7 2 4" xfId="47029"/>
    <cellStyle name="Poznámka 3 7 3" xfId="23303"/>
    <cellStyle name="Poznámka 3 7 3 2" xfId="47032"/>
    <cellStyle name="Poznámka 3 7 4" xfId="23304"/>
    <cellStyle name="Poznámka 3 7 4 2" xfId="47033"/>
    <cellStyle name="Poznámka 3 7 5" xfId="47028"/>
    <cellStyle name="Poznámka 3 8" xfId="23305"/>
    <cellStyle name="Poznámka 3 8 2" xfId="23306"/>
    <cellStyle name="Poznámka 3 8 2 2" xfId="47035"/>
    <cellStyle name="Poznámka 3 8 3" xfId="23307"/>
    <cellStyle name="Poznámka 3 8 3 2" xfId="47036"/>
    <cellStyle name="Poznámka 3 8 4" xfId="47034"/>
    <cellStyle name="Poznámka 3 9" xfId="23308"/>
    <cellStyle name="Poznámka 3 9 2" xfId="47037"/>
    <cellStyle name="Poznámka 4" xfId="23309"/>
    <cellStyle name="Poznámka 4 10" xfId="23310"/>
    <cellStyle name="Poznámka 4 10 2" xfId="47039"/>
    <cellStyle name="Poznámka 4 11" xfId="47038"/>
    <cellStyle name="Poznámka 4 2" xfId="23311"/>
    <cellStyle name="Poznámka 4 2 10" xfId="47040"/>
    <cellStyle name="Poznámka 4 2 2" xfId="23312"/>
    <cellStyle name="Poznámka 4 2 2 2" xfId="23313"/>
    <cellStyle name="Poznámka 4 2 2 2 2" xfId="23314"/>
    <cellStyle name="Poznámka 4 2 2 2 2 2" xfId="23315"/>
    <cellStyle name="Poznámka 4 2 2 2 2 2 2" xfId="23316"/>
    <cellStyle name="Poznámka 4 2 2 2 2 2 2 2" xfId="23317"/>
    <cellStyle name="Poznámka 4 2 2 2 2 2 2 2 2" xfId="47046"/>
    <cellStyle name="Poznámka 4 2 2 2 2 2 2 3" xfId="23318"/>
    <cellStyle name="Poznámka 4 2 2 2 2 2 2 3 2" xfId="47047"/>
    <cellStyle name="Poznámka 4 2 2 2 2 2 2 4" xfId="47045"/>
    <cellStyle name="Poznámka 4 2 2 2 2 2 3" xfId="23319"/>
    <cellStyle name="Poznámka 4 2 2 2 2 2 3 2" xfId="47048"/>
    <cellStyle name="Poznámka 4 2 2 2 2 2 4" xfId="23320"/>
    <cellStyle name="Poznámka 4 2 2 2 2 2 4 2" xfId="47049"/>
    <cellStyle name="Poznámka 4 2 2 2 2 2 5" xfId="47044"/>
    <cellStyle name="Poznámka 4 2 2 2 2 3" xfId="23321"/>
    <cellStyle name="Poznámka 4 2 2 2 2 3 2" xfId="23322"/>
    <cellStyle name="Poznámka 4 2 2 2 2 3 2 2" xfId="47051"/>
    <cellStyle name="Poznámka 4 2 2 2 2 3 3" xfId="23323"/>
    <cellStyle name="Poznámka 4 2 2 2 2 3 3 2" xfId="47052"/>
    <cellStyle name="Poznámka 4 2 2 2 2 3 4" xfId="47050"/>
    <cellStyle name="Poznámka 4 2 2 2 2 4" xfId="23324"/>
    <cellStyle name="Poznámka 4 2 2 2 2 4 2" xfId="47053"/>
    <cellStyle name="Poznámka 4 2 2 2 2 5" xfId="23325"/>
    <cellStyle name="Poznámka 4 2 2 2 2 5 2" xfId="47054"/>
    <cellStyle name="Poznámka 4 2 2 2 2 6" xfId="47043"/>
    <cellStyle name="Poznámka 4 2 2 2 3" xfId="23326"/>
    <cellStyle name="Poznámka 4 2 2 2 3 2" xfId="23327"/>
    <cellStyle name="Poznámka 4 2 2 2 3 2 2" xfId="23328"/>
    <cellStyle name="Poznámka 4 2 2 2 3 2 2 2" xfId="47057"/>
    <cellStyle name="Poznámka 4 2 2 2 3 2 3" xfId="23329"/>
    <cellStyle name="Poznámka 4 2 2 2 3 2 3 2" xfId="47058"/>
    <cellStyle name="Poznámka 4 2 2 2 3 2 4" xfId="47056"/>
    <cellStyle name="Poznámka 4 2 2 2 3 3" xfId="23330"/>
    <cellStyle name="Poznámka 4 2 2 2 3 3 2" xfId="47059"/>
    <cellStyle name="Poznámka 4 2 2 2 3 4" xfId="23331"/>
    <cellStyle name="Poznámka 4 2 2 2 3 4 2" xfId="47060"/>
    <cellStyle name="Poznámka 4 2 2 2 3 5" xfId="47055"/>
    <cellStyle name="Poznámka 4 2 2 2 4" xfId="23332"/>
    <cellStyle name="Poznámka 4 2 2 2 4 2" xfId="23333"/>
    <cellStyle name="Poznámka 4 2 2 2 4 2 2" xfId="23334"/>
    <cellStyle name="Poznámka 4 2 2 2 4 2 2 2" xfId="47063"/>
    <cellStyle name="Poznámka 4 2 2 2 4 2 3" xfId="23335"/>
    <cellStyle name="Poznámka 4 2 2 2 4 2 3 2" xfId="47064"/>
    <cellStyle name="Poznámka 4 2 2 2 4 2 4" xfId="47062"/>
    <cellStyle name="Poznámka 4 2 2 2 4 3" xfId="23336"/>
    <cellStyle name="Poznámka 4 2 2 2 4 3 2" xfId="47065"/>
    <cellStyle name="Poznámka 4 2 2 2 4 4" xfId="23337"/>
    <cellStyle name="Poznámka 4 2 2 2 4 4 2" xfId="47066"/>
    <cellStyle name="Poznámka 4 2 2 2 4 5" xfId="47061"/>
    <cellStyle name="Poznámka 4 2 2 2 5" xfId="23338"/>
    <cellStyle name="Poznámka 4 2 2 2 5 2" xfId="23339"/>
    <cellStyle name="Poznámka 4 2 2 2 5 2 2" xfId="47068"/>
    <cellStyle name="Poznámka 4 2 2 2 5 3" xfId="23340"/>
    <cellStyle name="Poznámka 4 2 2 2 5 3 2" xfId="47069"/>
    <cellStyle name="Poznámka 4 2 2 2 5 4" xfId="47067"/>
    <cellStyle name="Poznámka 4 2 2 2 6" xfId="23341"/>
    <cellStyle name="Poznámka 4 2 2 2 6 2" xfId="47070"/>
    <cellStyle name="Poznámka 4 2 2 2 7" xfId="23342"/>
    <cellStyle name="Poznámka 4 2 2 2 7 2" xfId="47071"/>
    <cellStyle name="Poznámka 4 2 2 2 8" xfId="47042"/>
    <cellStyle name="Poznámka 4 2 2 3" xfId="23343"/>
    <cellStyle name="Poznámka 4 2 2 3 2" xfId="23344"/>
    <cellStyle name="Poznámka 4 2 2 3 2 2" xfId="23345"/>
    <cellStyle name="Poznámka 4 2 2 3 2 2 2" xfId="23346"/>
    <cellStyle name="Poznámka 4 2 2 3 2 2 2 2" xfId="47075"/>
    <cellStyle name="Poznámka 4 2 2 3 2 2 3" xfId="23347"/>
    <cellStyle name="Poznámka 4 2 2 3 2 2 3 2" xfId="47076"/>
    <cellStyle name="Poznámka 4 2 2 3 2 2 4" xfId="47074"/>
    <cellStyle name="Poznámka 4 2 2 3 2 3" xfId="23348"/>
    <cellStyle name="Poznámka 4 2 2 3 2 3 2" xfId="47077"/>
    <cellStyle name="Poznámka 4 2 2 3 2 4" xfId="23349"/>
    <cellStyle name="Poznámka 4 2 2 3 2 4 2" xfId="47078"/>
    <cellStyle name="Poznámka 4 2 2 3 2 5" xfId="47073"/>
    <cellStyle name="Poznámka 4 2 2 3 3" xfId="23350"/>
    <cellStyle name="Poznámka 4 2 2 3 3 2" xfId="23351"/>
    <cellStyle name="Poznámka 4 2 2 3 3 2 2" xfId="47080"/>
    <cellStyle name="Poznámka 4 2 2 3 3 3" xfId="23352"/>
    <cellStyle name="Poznámka 4 2 2 3 3 3 2" xfId="47081"/>
    <cellStyle name="Poznámka 4 2 2 3 3 4" xfId="47079"/>
    <cellStyle name="Poznámka 4 2 2 3 4" xfId="23353"/>
    <cellStyle name="Poznámka 4 2 2 3 4 2" xfId="47082"/>
    <cellStyle name="Poznámka 4 2 2 3 5" xfId="23354"/>
    <cellStyle name="Poznámka 4 2 2 3 5 2" xfId="47083"/>
    <cellStyle name="Poznámka 4 2 2 3 6" xfId="47072"/>
    <cellStyle name="Poznámka 4 2 2 4" xfId="23355"/>
    <cellStyle name="Poznámka 4 2 2 4 2" xfId="23356"/>
    <cellStyle name="Poznámka 4 2 2 4 2 2" xfId="23357"/>
    <cellStyle name="Poznámka 4 2 2 4 2 2 2" xfId="47086"/>
    <cellStyle name="Poznámka 4 2 2 4 2 3" xfId="23358"/>
    <cellStyle name="Poznámka 4 2 2 4 2 3 2" xfId="47087"/>
    <cellStyle name="Poznámka 4 2 2 4 2 4" xfId="47085"/>
    <cellStyle name="Poznámka 4 2 2 4 3" xfId="23359"/>
    <cellStyle name="Poznámka 4 2 2 4 3 2" xfId="47088"/>
    <cellStyle name="Poznámka 4 2 2 4 4" xfId="23360"/>
    <cellStyle name="Poznámka 4 2 2 4 4 2" xfId="47089"/>
    <cellStyle name="Poznámka 4 2 2 4 5" xfId="47084"/>
    <cellStyle name="Poznámka 4 2 2 5" xfId="23361"/>
    <cellStyle name="Poznámka 4 2 2 5 2" xfId="23362"/>
    <cellStyle name="Poznámka 4 2 2 5 2 2" xfId="23363"/>
    <cellStyle name="Poznámka 4 2 2 5 2 2 2" xfId="47092"/>
    <cellStyle name="Poznámka 4 2 2 5 2 3" xfId="23364"/>
    <cellStyle name="Poznámka 4 2 2 5 2 3 2" xfId="47093"/>
    <cellStyle name="Poznámka 4 2 2 5 2 4" xfId="47091"/>
    <cellStyle name="Poznámka 4 2 2 5 3" xfId="23365"/>
    <cellStyle name="Poznámka 4 2 2 5 3 2" xfId="47094"/>
    <cellStyle name="Poznámka 4 2 2 5 4" xfId="23366"/>
    <cellStyle name="Poznámka 4 2 2 5 4 2" xfId="47095"/>
    <cellStyle name="Poznámka 4 2 2 5 5" xfId="47090"/>
    <cellStyle name="Poznámka 4 2 2 6" xfId="23367"/>
    <cellStyle name="Poznámka 4 2 2 6 2" xfId="23368"/>
    <cellStyle name="Poznámka 4 2 2 6 2 2" xfId="47097"/>
    <cellStyle name="Poznámka 4 2 2 6 3" xfId="23369"/>
    <cellStyle name="Poznámka 4 2 2 6 3 2" xfId="47098"/>
    <cellStyle name="Poznámka 4 2 2 6 4" xfId="47096"/>
    <cellStyle name="Poznámka 4 2 2 7" xfId="23370"/>
    <cellStyle name="Poznámka 4 2 2 7 2" xfId="47099"/>
    <cellStyle name="Poznámka 4 2 2 8" xfId="23371"/>
    <cellStyle name="Poznámka 4 2 2 8 2" xfId="47100"/>
    <cellStyle name="Poznámka 4 2 2 9" xfId="47041"/>
    <cellStyle name="Poznámka 4 2 3" xfId="23372"/>
    <cellStyle name="Poznámka 4 2 3 2" xfId="23373"/>
    <cellStyle name="Poznámka 4 2 3 2 2" xfId="23374"/>
    <cellStyle name="Poznámka 4 2 3 2 2 2" xfId="23375"/>
    <cellStyle name="Poznámka 4 2 3 2 2 2 2" xfId="23376"/>
    <cellStyle name="Poznámka 4 2 3 2 2 2 2 2" xfId="47105"/>
    <cellStyle name="Poznámka 4 2 3 2 2 2 3" xfId="23377"/>
    <cellStyle name="Poznámka 4 2 3 2 2 2 3 2" xfId="47106"/>
    <cellStyle name="Poznámka 4 2 3 2 2 2 4" xfId="47104"/>
    <cellStyle name="Poznámka 4 2 3 2 2 3" xfId="23378"/>
    <cellStyle name="Poznámka 4 2 3 2 2 3 2" xfId="47107"/>
    <cellStyle name="Poznámka 4 2 3 2 2 4" xfId="23379"/>
    <cellStyle name="Poznámka 4 2 3 2 2 4 2" xfId="47108"/>
    <cellStyle name="Poznámka 4 2 3 2 2 5" xfId="47103"/>
    <cellStyle name="Poznámka 4 2 3 2 3" xfId="23380"/>
    <cellStyle name="Poznámka 4 2 3 2 3 2" xfId="23381"/>
    <cellStyle name="Poznámka 4 2 3 2 3 2 2" xfId="47110"/>
    <cellStyle name="Poznámka 4 2 3 2 3 3" xfId="23382"/>
    <cellStyle name="Poznámka 4 2 3 2 3 3 2" xfId="47111"/>
    <cellStyle name="Poznámka 4 2 3 2 3 4" xfId="47109"/>
    <cellStyle name="Poznámka 4 2 3 2 4" xfId="23383"/>
    <cellStyle name="Poznámka 4 2 3 2 4 2" xfId="47112"/>
    <cellStyle name="Poznámka 4 2 3 2 5" xfId="23384"/>
    <cellStyle name="Poznámka 4 2 3 2 5 2" xfId="47113"/>
    <cellStyle name="Poznámka 4 2 3 2 6" xfId="47102"/>
    <cellStyle name="Poznámka 4 2 3 3" xfId="23385"/>
    <cellStyle name="Poznámka 4 2 3 3 2" xfId="23386"/>
    <cellStyle name="Poznámka 4 2 3 3 2 2" xfId="23387"/>
    <cellStyle name="Poznámka 4 2 3 3 2 2 2" xfId="47116"/>
    <cellStyle name="Poznámka 4 2 3 3 2 3" xfId="23388"/>
    <cellStyle name="Poznámka 4 2 3 3 2 3 2" xfId="47117"/>
    <cellStyle name="Poznámka 4 2 3 3 2 4" xfId="47115"/>
    <cellStyle name="Poznámka 4 2 3 3 3" xfId="23389"/>
    <cellStyle name="Poznámka 4 2 3 3 3 2" xfId="47118"/>
    <cellStyle name="Poznámka 4 2 3 3 4" xfId="23390"/>
    <cellStyle name="Poznámka 4 2 3 3 4 2" xfId="47119"/>
    <cellStyle name="Poznámka 4 2 3 3 5" xfId="47114"/>
    <cellStyle name="Poznámka 4 2 3 4" xfId="23391"/>
    <cellStyle name="Poznámka 4 2 3 4 2" xfId="23392"/>
    <cellStyle name="Poznámka 4 2 3 4 2 2" xfId="23393"/>
    <cellStyle name="Poznámka 4 2 3 4 2 2 2" xfId="47122"/>
    <cellStyle name="Poznámka 4 2 3 4 2 3" xfId="23394"/>
    <cellStyle name="Poznámka 4 2 3 4 2 3 2" xfId="47123"/>
    <cellStyle name="Poznámka 4 2 3 4 2 4" xfId="47121"/>
    <cellStyle name="Poznámka 4 2 3 4 3" xfId="23395"/>
    <cellStyle name="Poznámka 4 2 3 4 3 2" xfId="47124"/>
    <cellStyle name="Poznámka 4 2 3 4 4" xfId="23396"/>
    <cellStyle name="Poznámka 4 2 3 4 4 2" xfId="47125"/>
    <cellStyle name="Poznámka 4 2 3 4 5" xfId="47120"/>
    <cellStyle name="Poznámka 4 2 3 5" xfId="23397"/>
    <cellStyle name="Poznámka 4 2 3 5 2" xfId="23398"/>
    <cellStyle name="Poznámka 4 2 3 5 2 2" xfId="47127"/>
    <cellStyle name="Poznámka 4 2 3 5 3" xfId="23399"/>
    <cellStyle name="Poznámka 4 2 3 5 3 2" xfId="47128"/>
    <cellStyle name="Poznámka 4 2 3 5 4" xfId="47126"/>
    <cellStyle name="Poznámka 4 2 3 6" xfId="23400"/>
    <cellStyle name="Poznámka 4 2 3 6 2" xfId="47129"/>
    <cellStyle name="Poznámka 4 2 3 7" xfId="23401"/>
    <cellStyle name="Poznámka 4 2 3 7 2" xfId="47130"/>
    <cellStyle name="Poznámka 4 2 3 8" xfId="47101"/>
    <cellStyle name="Poznámka 4 2 4" xfId="23402"/>
    <cellStyle name="Poznámka 4 2 4 2" xfId="23403"/>
    <cellStyle name="Poznámka 4 2 4 2 2" xfId="23404"/>
    <cellStyle name="Poznámka 4 2 4 2 2 2" xfId="23405"/>
    <cellStyle name="Poznámka 4 2 4 2 2 2 2" xfId="47134"/>
    <cellStyle name="Poznámka 4 2 4 2 2 3" xfId="23406"/>
    <cellStyle name="Poznámka 4 2 4 2 2 3 2" xfId="47135"/>
    <cellStyle name="Poznámka 4 2 4 2 2 4" xfId="47133"/>
    <cellStyle name="Poznámka 4 2 4 2 3" xfId="23407"/>
    <cellStyle name="Poznámka 4 2 4 2 3 2" xfId="47136"/>
    <cellStyle name="Poznámka 4 2 4 2 4" xfId="23408"/>
    <cellStyle name="Poznámka 4 2 4 2 4 2" xfId="47137"/>
    <cellStyle name="Poznámka 4 2 4 2 5" xfId="47132"/>
    <cellStyle name="Poznámka 4 2 4 3" xfId="23409"/>
    <cellStyle name="Poznámka 4 2 4 3 2" xfId="23410"/>
    <cellStyle name="Poznámka 4 2 4 3 2 2" xfId="47139"/>
    <cellStyle name="Poznámka 4 2 4 3 3" xfId="23411"/>
    <cellStyle name="Poznámka 4 2 4 3 3 2" xfId="47140"/>
    <cellStyle name="Poznámka 4 2 4 3 4" xfId="47138"/>
    <cellStyle name="Poznámka 4 2 4 4" xfId="23412"/>
    <cellStyle name="Poznámka 4 2 4 4 2" xfId="47141"/>
    <cellStyle name="Poznámka 4 2 4 5" xfId="23413"/>
    <cellStyle name="Poznámka 4 2 4 5 2" xfId="47142"/>
    <cellStyle name="Poznámka 4 2 4 6" xfId="47131"/>
    <cellStyle name="Poznámka 4 2 5" xfId="23414"/>
    <cellStyle name="Poznámka 4 2 5 2" xfId="23415"/>
    <cellStyle name="Poznámka 4 2 5 2 2" xfId="23416"/>
    <cellStyle name="Poznámka 4 2 5 2 2 2" xfId="47145"/>
    <cellStyle name="Poznámka 4 2 5 2 3" xfId="23417"/>
    <cellStyle name="Poznámka 4 2 5 2 3 2" xfId="47146"/>
    <cellStyle name="Poznámka 4 2 5 2 4" xfId="47144"/>
    <cellStyle name="Poznámka 4 2 5 3" xfId="23418"/>
    <cellStyle name="Poznámka 4 2 5 3 2" xfId="47147"/>
    <cellStyle name="Poznámka 4 2 5 4" xfId="23419"/>
    <cellStyle name="Poznámka 4 2 5 4 2" xfId="47148"/>
    <cellStyle name="Poznámka 4 2 5 5" xfId="47143"/>
    <cellStyle name="Poznámka 4 2 6" xfId="23420"/>
    <cellStyle name="Poznámka 4 2 6 2" xfId="23421"/>
    <cellStyle name="Poznámka 4 2 6 2 2" xfId="23422"/>
    <cellStyle name="Poznámka 4 2 6 2 2 2" xfId="47151"/>
    <cellStyle name="Poznámka 4 2 6 2 3" xfId="23423"/>
    <cellStyle name="Poznámka 4 2 6 2 3 2" xfId="47152"/>
    <cellStyle name="Poznámka 4 2 6 2 4" xfId="47150"/>
    <cellStyle name="Poznámka 4 2 6 3" xfId="23424"/>
    <cellStyle name="Poznámka 4 2 6 3 2" xfId="47153"/>
    <cellStyle name="Poznámka 4 2 6 4" xfId="23425"/>
    <cellStyle name="Poznámka 4 2 6 4 2" xfId="47154"/>
    <cellStyle name="Poznámka 4 2 6 5" xfId="47149"/>
    <cellStyle name="Poznámka 4 2 7" xfId="23426"/>
    <cellStyle name="Poznámka 4 2 7 2" xfId="23427"/>
    <cellStyle name="Poznámka 4 2 7 2 2" xfId="47156"/>
    <cellStyle name="Poznámka 4 2 7 3" xfId="23428"/>
    <cellStyle name="Poznámka 4 2 7 3 2" xfId="47157"/>
    <cellStyle name="Poznámka 4 2 7 4" xfId="47155"/>
    <cellStyle name="Poznámka 4 2 8" xfId="23429"/>
    <cellStyle name="Poznámka 4 2 8 2" xfId="47158"/>
    <cellStyle name="Poznámka 4 2 9" xfId="23430"/>
    <cellStyle name="Poznámka 4 2 9 2" xfId="47159"/>
    <cellStyle name="Poznámka 4 3" xfId="23431"/>
    <cellStyle name="Poznámka 4 3 2" xfId="23432"/>
    <cellStyle name="Poznámka 4 3 2 2" xfId="23433"/>
    <cellStyle name="Poznámka 4 3 2 2 2" xfId="23434"/>
    <cellStyle name="Poznámka 4 3 2 2 2 2" xfId="23435"/>
    <cellStyle name="Poznámka 4 3 2 2 2 2 2" xfId="23436"/>
    <cellStyle name="Poznámka 4 3 2 2 2 2 2 2" xfId="47165"/>
    <cellStyle name="Poznámka 4 3 2 2 2 2 3" xfId="23437"/>
    <cellStyle name="Poznámka 4 3 2 2 2 2 3 2" xfId="47166"/>
    <cellStyle name="Poznámka 4 3 2 2 2 2 4" xfId="47164"/>
    <cellStyle name="Poznámka 4 3 2 2 2 3" xfId="23438"/>
    <cellStyle name="Poznámka 4 3 2 2 2 3 2" xfId="47167"/>
    <cellStyle name="Poznámka 4 3 2 2 2 4" xfId="23439"/>
    <cellStyle name="Poznámka 4 3 2 2 2 4 2" xfId="47168"/>
    <cellStyle name="Poznámka 4 3 2 2 2 5" xfId="47163"/>
    <cellStyle name="Poznámka 4 3 2 2 3" xfId="23440"/>
    <cellStyle name="Poznámka 4 3 2 2 3 2" xfId="23441"/>
    <cellStyle name="Poznámka 4 3 2 2 3 2 2" xfId="47170"/>
    <cellStyle name="Poznámka 4 3 2 2 3 3" xfId="23442"/>
    <cellStyle name="Poznámka 4 3 2 2 3 3 2" xfId="47171"/>
    <cellStyle name="Poznámka 4 3 2 2 3 4" xfId="47169"/>
    <cellStyle name="Poznámka 4 3 2 2 4" xfId="23443"/>
    <cellStyle name="Poznámka 4 3 2 2 4 2" xfId="47172"/>
    <cellStyle name="Poznámka 4 3 2 2 5" xfId="23444"/>
    <cellStyle name="Poznámka 4 3 2 2 5 2" xfId="47173"/>
    <cellStyle name="Poznámka 4 3 2 2 6" xfId="47162"/>
    <cellStyle name="Poznámka 4 3 2 3" xfId="23445"/>
    <cellStyle name="Poznámka 4 3 2 3 2" xfId="23446"/>
    <cellStyle name="Poznámka 4 3 2 3 2 2" xfId="23447"/>
    <cellStyle name="Poznámka 4 3 2 3 2 2 2" xfId="47176"/>
    <cellStyle name="Poznámka 4 3 2 3 2 3" xfId="23448"/>
    <cellStyle name="Poznámka 4 3 2 3 2 3 2" xfId="47177"/>
    <cellStyle name="Poznámka 4 3 2 3 2 4" xfId="47175"/>
    <cellStyle name="Poznámka 4 3 2 3 3" xfId="23449"/>
    <cellStyle name="Poznámka 4 3 2 3 3 2" xfId="47178"/>
    <cellStyle name="Poznámka 4 3 2 3 4" xfId="23450"/>
    <cellStyle name="Poznámka 4 3 2 3 4 2" xfId="47179"/>
    <cellStyle name="Poznámka 4 3 2 3 5" xfId="47174"/>
    <cellStyle name="Poznámka 4 3 2 4" xfId="23451"/>
    <cellStyle name="Poznámka 4 3 2 4 2" xfId="23452"/>
    <cellStyle name="Poznámka 4 3 2 4 2 2" xfId="23453"/>
    <cellStyle name="Poznámka 4 3 2 4 2 2 2" xfId="47182"/>
    <cellStyle name="Poznámka 4 3 2 4 2 3" xfId="23454"/>
    <cellStyle name="Poznámka 4 3 2 4 2 3 2" xfId="47183"/>
    <cellStyle name="Poznámka 4 3 2 4 2 4" xfId="47181"/>
    <cellStyle name="Poznámka 4 3 2 4 3" xfId="23455"/>
    <cellStyle name="Poznámka 4 3 2 4 3 2" xfId="47184"/>
    <cellStyle name="Poznámka 4 3 2 4 4" xfId="23456"/>
    <cellStyle name="Poznámka 4 3 2 4 4 2" xfId="47185"/>
    <cellStyle name="Poznámka 4 3 2 4 5" xfId="47180"/>
    <cellStyle name="Poznámka 4 3 2 5" xfId="23457"/>
    <cellStyle name="Poznámka 4 3 2 5 2" xfId="23458"/>
    <cellStyle name="Poznámka 4 3 2 5 2 2" xfId="47187"/>
    <cellStyle name="Poznámka 4 3 2 5 3" xfId="23459"/>
    <cellStyle name="Poznámka 4 3 2 5 3 2" xfId="47188"/>
    <cellStyle name="Poznámka 4 3 2 5 4" xfId="47186"/>
    <cellStyle name="Poznámka 4 3 2 6" xfId="23460"/>
    <cellStyle name="Poznámka 4 3 2 6 2" xfId="47189"/>
    <cellStyle name="Poznámka 4 3 2 7" xfId="23461"/>
    <cellStyle name="Poznámka 4 3 2 7 2" xfId="47190"/>
    <cellStyle name="Poznámka 4 3 2 8" xfId="47161"/>
    <cellStyle name="Poznámka 4 3 3" xfId="23462"/>
    <cellStyle name="Poznámka 4 3 3 2" xfId="23463"/>
    <cellStyle name="Poznámka 4 3 3 2 2" xfId="23464"/>
    <cellStyle name="Poznámka 4 3 3 2 2 2" xfId="23465"/>
    <cellStyle name="Poznámka 4 3 3 2 2 2 2" xfId="47194"/>
    <cellStyle name="Poznámka 4 3 3 2 2 3" xfId="23466"/>
    <cellStyle name="Poznámka 4 3 3 2 2 3 2" xfId="47195"/>
    <cellStyle name="Poznámka 4 3 3 2 2 4" xfId="47193"/>
    <cellStyle name="Poznámka 4 3 3 2 3" xfId="23467"/>
    <cellStyle name="Poznámka 4 3 3 2 3 2" xfId="47196"/>
    <cellStyle name="Poznámka 4 3 3 2 4" xfId="23468"/>
    <cellStyle name="Poznámka 4 3 3 2 4 2" xfId="47197"/>
    <cellStyle name="Poznámka 4 3 3 2 5" xfId="47192"/>
    <cellStyle name="Poznámka 4 3 3 3" xfId="23469"/>
    <cellStyle name="Poznámka 4 3 3 3 2" xfId="23470"/>
    <cellStyle name="Poznámka 4 3 3 3 2 2" xfId="47199"/>
    <cellStyle name="Poznámka 4 3 3 3 3" xfId="23471"/>
    <cellStyle name="Poznámka 4 3 3 3 3 2" xfId="47200"/>
    <cellStyle name="Poznámka 4 3 3 3 4" xfId="47198"/>
    <cellStyle name="Poznámka 4 3 3 4" xfId="23472"/>
    <cellStyle name="Poznámka 4 3 3 4 2" xfId="47201"/>
    <cellStyle name="Poznámka 4 3 3 5" xfId="23473"/>
    <cellStyle name="Poznámka 4 3 3 5 2" xfId="47202"/>
    <cellStyle name="Poznámka 4 3 3 6" xfId="47191"/>
    <cellStyle name="Poznámka 4 3 4" xfId="23474"/>
    <cellStyle name="Poznámka 4 3 4 2" xfId="23475"/>
    <cellStyle name="Poznámka 4 3 4 2 2" xfId="23476"/>
    <cellStyle name="Poznámka 4 3 4 2 2 2" xfId="47205"/>
    <cellStyle name="Poznámka 4 3 4 2 3" xfId="23477"/>
    <cellStyle name="Poznámka 4 3 4 2 3 2" xfId="47206"/>
    <cellStyle name="Poznámka 4 3 4 2 4" xfId="47204"/>
    <cellStyle name="Poznámka 4 3 4 3" xfId="23478"/>
    <cellStyle name="Poznámka 4 3 4 3 2" xfId="47207"/>
    <cellStyle name="Poznámka 4 3 4 4" xfId="23479"/>
    <cellStyle name="Poznámka 4 3 4 4 2" xfId="47208"/>
    <cellStyle name="Poznámka 4 3 4 5" xfId="47203"/>
    <cellStyle name="Poznámka 4 3 5" xfId="23480"/>
    <cellStyle name="Poznámka 4 3 5 2" xfId="23481"/>
    <cellStyle name="Poznámka 4 3 5 2 2" xfId="23482"/>
    <cellStyle name="Poznámka 4 3 5 2 2 2" xfId="47211"/>
    <cellStyle name="Poznámka 4 3 5 2 3" xfId="23483"/>
    <cellStyle name="Poznámka 4 3 5 2 3 2" xfId="47212"/>
    <cellStyle name="Poznámka 4 3 5 2 4" xfId="47210"/>
    <cellStyle name="Poznámka 4 3 5 3" xfId="23484"/>
    <cellStyle name="Poznámka 4 3 5 3 2" xfId="47213"/>
    <cellStyle name="Poznámka 4 3 5 4" xfId="23485"/>
    <cellStyle name="Poznámka 4 3 5 4 2" xfId="47214"/>
    <cellStyle name="Poznámka 4 3 5 5" xfId="47209"/>
    <cellStyle name="Poznámka 4 3 6" xfId="23486"/>
    <cellStyle name="Poznámka 4 3 6 2" xfId="23487"/>
    <cellStyle name="Poznámka 4 3 6 2 2" xfId="47216"/>
    <cellStyle name="Poznámka 4 3 6 3" xfId="23488"/>
    <cellStyle name="Poznámka 4 3 6 3 2" xfId="47217"/>
    <cellStyle name="Poznámka 4 3 6 4" xfId="47215"/>
    <cellStyle name="Poznámka 4 3 7" xfId="23489"/>
    <cellStyle name="Poznámka 4 3 7 2" xfId="47218"/>
    <cellStyle name="Poznámka 4 3 8" xfId="23490"/>
    <cellStyle name="Poznámka 4 3 8 2" xfId="47219"/>
    <cellStyle name="Poznámka 4 3 9" xfId="47160"/>
    <cellStyle name="Poznámka 4 4" xfId="23491"/>
    <cellStyle name="Poznámka 4 4 2" xfId="23492"/>
    <cellStyle name="Poznámka 4 4 2 2" xfId="23493"/>
    <cellStyle name="Poznámka 4 4 2 2 2" xfId="23494"/>
    <cellStyle name="Poznámka 4 4 2 2 2 2" xfId="23495"/>
    <cellStyle name="Poznámka 4 4 2 2 2 2 2" xfId="47224"/>
    <cellStyle name="Poznámka 4 4 2 2 2 3" xfId="23496"/>
    <cellStyle name="Poznámka 4 4 2 2 2 3 2" xfId="47225"/>
    <cellStyle name="Poznámka 4 4 2 2 2 4" xfId="47223"/>
    <cellStyle name="Poznámka 4 4 2 2 3" xfId="23497"/>
    <cellStyle name="Poznámka 4 4 2 2 3 2" xfId="47226"/>
    <cellStyle name="Poznámka 4 4 2 2 4" xfId="23498"/>
    <cellStyle name="Poznámka 4 4 2 2 4 2" xfId="47227"/>
    <cellStyle name="Poznámka 4 4 2 2 5" xfId="47222"/>
    <cellStyle name="Poznámka 4 4 2 3" xfId="23499"/>
    <cellStyle name="Poznámka 4 4 2 3 2" xfId="23500"/>
    <cellStyle name="Poznámka 4 4 2 3 2 2" xfId="47229"/>
    <cellStyle name="Poznámka 4 4 2 3 3" xfId="23501"/>
    <cellStyle name="Poznámka 4 4 2 3 3 2" xfId="47230"/>
    <cellStyle name="Poznámka 4 4 2 3 4" xfId="47228"/>
    <cellStyle name="Poznámka 4 4 2 4" xfId="23502"/>
    <cellStyle name="Poznámka 4 4 2 4 2" xfId="47231"/>
    <cellStyle name="Poznámka 4 4 2 5" xfId="23503"/>
    <cellStyle name="Poznámka 4 4 2 5 2" xfId="47232"/>
    <cellStyle name="Poznámka 4 4 2 6" xfId="47221"/>
    <cellStyle name="Poznámka 4 4 3" xfId="23504"/>
    <cellStyle name="Poznámka 4 4 3 2" xfId="23505"/>
    <cellStyle name="Poznámka 4 4 3 2 2" xfId="23506"/>
    <cellStyle name="Poznámka 4 4 3 2 2 2" xfId="47235"/>
    <cellStyle name="Poznámka 4 4 3 2 3" xfId="23507"/>
    <cellStyle name="Poznámka 4 4 3 2 3 2" xfId="47236"/>
    <cellStyle name="Poznámka 4 4 3 2 4" xfId="47234"/>
    <cellStyle name="Poznámka 4 4 3 3" xfId="23508"/>
    <cellStyle name="Poznámka 4 4 3 3 2" xfId="47237"/>
    <cellStyle name="Poznámka 4 4 3 4" xfId="23509"/>
    <cellStyle name="Poznámka 4 4 3 4 2" xfId="47238"/>
    <cellStyle name="Poznámka 4 4 3 5" xfId="47233"/>
    <cellStyle name="Poznámka 4 4 4" xfId="23510"/>
    <cellStyle name="Poznámka 4 4 4 2" xfId="23511"/>
    <cellStyle name="Poznámka 4 4 4 2 2" xfId="23512"/>
    <cellStyle name="Poznámka 4 4 4 2 2 2" xfId="47241"/>
    <cellStyle name="Poznámka 4 4 4 2 3" xfId="23513"/>
    <cellStyle name="Poznámka 4 4 4 2 3 2" xfId="47242"/>
    <cellStyle name="Poznámka 4 4 4 2 4" xfId="47240"/>
    <cellStyle name="Poznámka 4 4 4 3" xfId="23514"/>
    <cellStyle name="Poznámka 4 4 4 3 2" xfId="47243"/>
    <cellStyle name="Poznámka 4 4 4 4" xfId="23515"/>
    <cellStyle name="Poznámka 4 4 4 4 2" xfId="47244"/>
    <cellStyle name="Poznámka 4 4 4 5" xfId="47239"/>
    <cellStyle name="Poznámka 4 4 5" xfId="23516"/>
    <cellStyle name="Poznámka 4 4 5 2" xfId="23517"/>
    <cellStyle name="Poznámka 4 4 5 2 2" xfId="47246"/>
    <cellStyle name="Poznámka 4 4 5 3" xfId="23518"/>
    <cellStyle name="Poznámka 4 4 5 3 2" xfId="47247"/>
    <cellStyle name="Poznámka 4 4 5 4" xfId="47245"/>
    <cellStyle name="Poznámka 4 4 6" xfId="23519"/>
    <cellStyle name="Poznámka 4 4 6 2" xfId="47248"/>
    <cellStyle name="Poznámka 4 4 7" xfId="23520"/>
    <cellStyle name="Poznámka 4 4 7 2" xfId="47249"/>
    <cellStyle name="Poznámka 4 4 8" xfId="47220"/>
    <cellStyle name="Poznámka 4 5" xfId="23521"/>
    <cellStyle name="Poznámka 4 5 2" xfId="23522"/>
    <cellStyle name="Poznámka 4 5 2 2" xfId="23523"/>
    <cellStyle name="Poznámka 4 5 2 2 2" xfId="23524"/>
    <cellStyle name="Poznámka 4 5 2 2 2 2" xfId="47253"/>
    <cellStyle name="Poznámka 4 5 2 2 3" xfId="23525"/>
    <cellStyle name="Poznámka 4 5 2 2 3 2" xfId="47254"/>
    <cellStyle name="Poznámka 4 5 2 2 4" xfId="47252"/>
    <cellStyle name="Poznámka 4 5 2 3" xfId="23526"/>
    <cellStyle name="Poznámka 4 5 2 3 2" xfId="47255"/>
    <cellStyle name="Poznámka 4 5 2 4" xfId="23527"/>
    <cellStyle name="Poznámka 4 5 2 4 2" xfId="47256"/>
    <cellStyle name="Poznámka 4 5 2 5" xfId="47251"/>
    <cellStyle name="Poznámka 4 5 3" xfId="23528"/>
    <cellStyle name="Poznámka 4 5 3 2" xfId="23529"/>
    <cellStyle name="Poznámka 4 5 3 2 2" xfId="47258"/>
    <cellStyle name="Poznámka 4 5 3 3" xfId="23530"/>
    <cellStyle name="Poznámka 4 5 3 3 2" xfId="47259"/>
    <cellStyle name="Poznámka 4 5 3 4" xfId="47257"/>
    <cellStyle name="Poznámka 4 5 4" xfId="23531"/>
    <cellStyle name="Poznámka 4 5 4 2" xfId="47260"/>
    <cellStyle name="Poznámka 4 5 5" xfId="23532"/>
    <cellStyle name="Poznámka 4 5 5 2" xfId="47261"/>
    <cellStyle name="Poznámka 4 5 6" xfId="47250"/>
    <cellStyle name="Poznámka 4 6" xfId="23533"/>
    <cellStyle name="Poznámka 4 6 2" xfId="23534"/>
    <cellStyle name="Poznámka 4 6 2 2" xfId="23535"/>
    <cellStyle name="Poznámka 4 6 2 2 2" xfId="47264"/>
    <cellStyle name="Poznámka 4 6 2 3" xfId="23536"/>
    <cellStyle name="Poznámka 4 6 2 3 2" xfId="47265"/>
    <cellStyle name="Poznámka 4 6 2 4" xfId="47263"/>
    <cellStyle name="Poznámka 4 6 3" xfId="23537"/>
    <cellStyle name="Poznámka 4 6 3 2" xfId="47266"/>
    <cellStyle name="Poznámka 4 6 4" xfId="23538"/>
    <cellStyle name="Poznámka 4 6 4 2" xfId="47267"/>
    <cellStyle name="Poznámka 4 6 5" xfId="47262"/>
    <cellStyle name="Poznámka 4 7" xfId="23539"/>
    <cellStyle name="Poznámka 4 7 2" xfId="23540"/>
    <cellStyle name="Poznámka 4 7 2 2" xfId="23541"/>
    <cellStyle name="Poznámka 4 7 2 2 2" xfId="47270"/>
    <cellStyle name="Poznámka 4 7 2 3" xfId="23542"/>
    <cellStyle name="Poznámka 4 7 2 3 2" xfId="47271"/>
    <cellStyle name="Poznámka 4 7 2 4" xfId="47269"/>
    <cellStyle name="Poznámka 4 7 3" xfId="23543"/>
    <cellStyle name="Poznámka 4 7 3 2" xfId="47272"/>
    <cellStyle name="Poznámka 4 7 4" xfId="23544"/>
    <cellStyle name="Poznámka 4 7 4 2" xfId="47273"/>
    <cellStyle name="Poznámka 4 7 5" xfId="47268"/>
    <cellStyle name="Poznámka 4 8" xfId="23545"/>
    <cellStyle name="Poznámka 4 8 2" xfId="23546"/>
    <cellStyle name="Poznámka 4 8 2 2" xfId="47275"/>
    <cellStyle name="Poznámka 4 8 3" xfId="23547"/>
    <cellStyle name="Poznámka 4 8 3 2" xfId="47276"/>
    <cellStyle name="Poznámka 4 8 4" xfId="47274"/>
    <cellStyle name="Poznámka 4 9" xfId="23548"/>
    <cellStyle name="Poznámka 4 9 2" xfId="47277"/>
    <cellStyle name="Poznámka 5" xfId="23549"/>
    <cellStyle name="Poznámka 5 10" xfId="47278"/>
    <cellStyle name="Poznámka 5 2" xfId="23550"/>
    <cellStyle name="Poznámka 5 2 2" xfId="23551"/>
    <cellStyle name="Poznámka 5 2 2 2" xfId="23552"/>
    <cellStyle name="Poznámka 5 2 2 2 2" xfId="23553"/>
    <cellStyle name="Poznámka 5 2 2 2 2 2" xfId="23554"/>
    <cellStyle name="Poznámka 5 2 2 2 2 2 2" xfId="23555"/>
    <cellStyle name="Poznámka 5 2 2 2 2 2 2 2" xfId="47284"/>
    <cellStyle name="Poznámka 5 2 2 2 2 2 3" xfId="23556"/>
    <cellStyle name="Poznámka 5 2 2 2 2 2 3 2" xfId="47285"/>
    <cellStyle name="Poznámka 5 2 2 2 2 2 4" xfId="47283"/>
    <cellStyle name="Poznámka 5 2 2 2 2 3" xfId="23557"/>
    <cellStyle name="Poznámka 5 2 2 2 2 3 2" xfId="47286"/>
    <cellStyle name="Poznámka 5 2 2 2 2 4" xfId="23558"/>
    <cellStyle name="Poznámka 5 2 2 2 2 4 2" xfId="47287"/>
    <cellStyle name="Poznámka 5 2 2 2 2 5" xfId="47282"/>
    <cellStyle name="Poznámka 5 2 2 2 3" xfId="23559"/>
    <cellStyle name="Poznámka 5 2 2 2 3 2" xfId="23560"/>
    <cellStyle name="Poznámka 5 2 2 2 3 2 2" xfId="47289"/>
    <cellStyle name="Poznámka 5 2 2 2 3 3" xfId="23561"/>
    <cellStyle name="Poznámka 5 2 2 2 3 3 2" xfId="47290"/>
    <cellStyle name="Poznámka 5 2 2 2 3 4" xfId="47288"/>
    <cellStyle name="Poznámka 5 2 2 2 4" xfId="23562"/>
    <cellStyle name="Poznámka 5 2 2 2 4 2" xfId="47291"/>
    <cellStyle name="Poznámka 5 2 2 2 5" xfId="23563"/>
    <cellStyle name="Poznámka 5 2 2 2 5 2" xfId="47292"/>
    <cellStyle name="Poznámka 5 2 2 2 6" xfId="47281"/>
    <cellStyle name="Poznámka 5 2 2 3" xfId="23564"/>
    <cellStyle name="Poznámka 5 2 2 3 2" xfId="23565"/>
    <cellStyle name="Poznámka 5 2 2 3 2 2" xfId="23566"/>
    <cellStyle name="Poznámka 5 2 2 3 2 2 2" xfId="47295"/>
    <cellStyle name="Poznámka 5 2 2 3 2 3" xfId="23567"/>
    <cellStyle name="Poznámka 5 2 2 3 2 3 2" xfId="47296"/>
    <cellStyle name="Poznámka 5 2 2 3 2 4" xfId="47294"/>
    <cellStyle name="Poznámka 5 2 2 3 3" xfId="23568"/>
    <cellStyle name="Poznámka 5 2 2 3 3 2" xfId="47297"/>
    <cellStyle name="Poznámka 5 2 2 3 4" xfId="23569"/>
    <cellStyle name="Poznámka 5 2 2 3 4 2" xfId="47298"/>
    <cellStyle name="Poznámka 5 2 2 3 5" xfId="47293"/>
    <cellStyle name="Poznámka 5 2 2 4" xfId="23570"/>
    <cellStyle name="Poznámka 5 2 2 4 2" xfId="23571"/>
    <cellStyle name="Poznámka 5 2 2 4 2 2" xfId="23572"/>
    <cellStyle name="Poznámka 5 2 2 4 2 2 2" xfId="47301"/>
    <cellStyle name="Poznámka 5 2 2 4 2 3" xfId="23573"/>
    <cellStyle name="Poznámka 5 2 2 4 2 3 2" xfId="47302"/>
    <cellStyle name="Poznámka 5 2 2 4 2 4" xfId="47300"/>
    <cellStyle name="Poznámka 5 2 2 4 3" xfId="23574"/>
    <cellStyle name="Poznámka 5 2 2 4 3 2" xfId="47303"/>
    <cellStyle name="Poznámka 5 2 2 4 4" xfId="23575"/>
    <cellStyle name="Poznámka 5 2 2 4 4 2" xfId="47304"/>
    <cellStyle name="Poznámka 5 2 2 4 5" xfId="47299"/>
    <cellStyle name="Poznámka 5 2 2 5" xfId="23576"/>
    <cellStyle name="Poznámka 5 2 2 5 2" xfId="23577"/>
    <cellStyle name="Poznámka 5 2 2 5 2 2" xfId="47306"/>
    <cellStyle name="Poznámka 5 2 2 5 3" xfId="23578"/>
    <cellStyle name="Poznámka 5 2 2 5 3 2" xfId="47307"/>
    <cellStyle name="Poznámka 5 2 2 5 4" xfId="47305"/>
    <cellStyle name="Poznámka 5 2 2 6" xfId="23579"/>
    <cellStyle name="Poznámka 5 2 2 6 2" xfId="47308"/>
    <cellStyle name="Poznámka 5 2 2 7" xfId="23580"/>
    <cellStyle name="Poznámka 5 2 2 7 2" xfId="47309"/>
    <cellStyle name="Poznámka 5 2 2 8" xfId="47280"/>
    <cellStyle name="Poznámka 5 2 3" xfId="23581"/>
    <cellStyle name="Poznámka 5 2 3 2" xfId="23582"/>
    <cellStyle name="Poznámka 5 2 3 2 2" xfId="23583"/>
    <cellStyle name="Poznámka 5 2 3 2 2 2" xfId="23584"/>
    <cellStyle name="Poznámka 5 2 3 2 2 2 2" xfId="47313"/>
    <cellStyle name="Poznámka 5 2 3 2 2 3" xfId="23585"/>
    <cellStyle name="Poznámka 5 2 3 2 2 3 2" xfId="47314"/>
    <cellStyle name="Poznámka 5 2 3 2 2 4" xfId="47312"/>
    <cellStyle name="Poznámka 5 2 3 2 3" xfId="23586"/>
    <cellStyle name="Poznámka 5 2 3 2 3 2" xfId="47315"/>
    <cellStyle name="Poznámka 5 2 3 2 4" xfId="23587"/>
    <cellStyle name="Poznámka 5 2 3 2 4 2" xfId="47316"/>
    <cellStyle name="Poznámka 5 2 3 2 5" xfId="47311"/>
    <cellStyle name="Poznámka 5 2 3 3" xfId="23588"/>
    <cellStyle name="Poznámka 5 2 3 3 2" xfId="23589"/>
    <cellStyle name="Poznámka 5 2 3 3 2 2" xfId="47318"/>
    <cellStyle name="Poznámka 5 2 3 3 3" xfId="23590"/>
    <cellStyle name="Poznámka 5 2 3 3 3 2" xfId="47319"/>
    <cellStyle name="Poznámka 5 2 3 3 4" xfId="47317"/>
    <cellStyle name="Poznámka 5 2 3 4" xfId="23591"/>
    <cellStyle name="Poznámka 5 2 3 4 2" xfId="47320"/>
    <cellStyle name="Poznámka 5 2 3 5" xfId="23592"/>
    <cellStyle name="Poznámka 5 2 3 5 2" xfId="47321"/>
    <cellStyle name="Poznámka 5 2 3 6" xfId="47310"/>
    <cellStyle name="Poznámka 5 2 4" xfId="23593"/>
    <cellStyle name="Poznámka 5 2 4 2" xfId="23594"/>
    <cellStyle name="Poznámka 5 2 4 2 2" xfId="23595"/>
    <cellStyle name="Poznámka 5 2 4 2 2 2" xfId="47324"/>
    <cellStyle name="Poznámka 5 2 4 2 3" xfId="23596"/>
    <cellStyle name="Poznámka 5 2 4 2 3 2" xfId="47325"/>
    <cellStyle name="Poznámka 5 2 4 2 4" xfId="47323"/>
    <cellStyle name="Poznámka 5 2 4 3" xfId="23597"/>
    <cellStyle name="Poznámka 5 2 4 3 2" xfId="47326"/>
    <cellStyle name="Poznámka 5 2 4 4" xfId="23598"/>
    <cellStyle name="Poznámka 5 2 4 4 2" xfId="47327"/>
    <cellStyle name="Poznámka 5 2 4 5" xfId="47322"/>
    <cellStyle name="Poznámka 5 2 5" xfId="23599"/>
    <cellStyle name="Poznámka 5 2 5 2" xfId="23600"/>
    <cellStyle name="Poznámka 5 2 5 2 2" xfId="23601"/>
    <cellStyle name="Poznámka 5 2 5 2 2 2" xfId="47330"/>
    <cellStyle name="Poznámka 5 2 5 2 3" xfId="23602"/>
    <cellStyle name="Poznámka 5 2 5 2 3 2" xfId="47331"/>
    <cellStyle name="Poznámka 5 2 5 2 4" xfId="47329"/>
    <cellStyle name="Poznámka 5 2 5 3" xfId="23603"/>
    <cellStyle name="Poznámka 5 2 5 3 2" xfId="47332"/>
    <cellStyle name="Poznámka 5 2 5 4" xfId="23604"/>
    <cellStyle name="Poznámka 5 2 5 4 2" xfId="47333"/>
    <cellStyle name="Poznámka 5 2 5 5" xfId="47328"/>
    <cellStyle name="Poznámka 5 2 6" xfId="23605"/>
    <cellStyle name="Poznámka 5 2 6 2" xfId="23606"/>
    <cellStyle name="Poznámka 5 2 6 2 2" xfId="47335"/>
    <cellStyle name="Poznámka 5 2 6 3" xfId="23607"/>
    <cellStyle name="Poznámka 5 2 6 3 2" xfId="47336"/>
    <cellStyle name="Poznámka 5 2 6 4" xfId="47334"/>
    <cellStyle name="Poznámka 5 2 7" xfId="23608"/>
    <cellStyle name="Poznámka 5 2 7 2" xfId="47337"/>
    <cellStyle name="Poznámka 5 2 8" xfId="23609"/>
    <cellStyle name="Poznámka 5 2 8 2" xfId="47338"/>
    <cellStyle name="Poznámka 5 2 9" xfId="47279"/>
    <cellStyle name="Poznámka 5 3" xfId="23610"/>
    <cellStyle name="Poznámka 5 3 2" xfId="23611"/>
    <cellStyle name="Poznámka 5 3 2 2" xfId="23612"/>
    <cellStyle name="Poznámka 5 3 2 2 2" xfId="23613"/>
    <cellStyle name="Poznámka 5 3 2 2 2 2" xfId="23614"/>
    <cellStyle name="Poznámka 5 3 2 2 2 2 2" xfId="47343"/>
    <cellStyle name="Poznámka 5 3 2 2 2 3" xfId="23615"/>
    <cellStyle name="Poznámka 5 3 2 2 2 3 2" xfId="47344"/>
    <cellStyle name="Poznámka 5 3 2 2 2 4" xfId="47342"/>
    <cellStyle name="Poznámka 5 3 2 2 3" xfId="23616"/>
    <cellStyle name="Poznámka 5 3 2 2 3 2" xfId="47345"/>
    <cellStyle name="Poznámka 5 3 2 2 4" xfId="23617"/>
    <cellStyle name="Poznámka 5 3 2 2 4 2" xfId="47346"/>
    <cellStyle name="Poznámka 5 3 2 2 5" xfId="47341"/>
    <cellStyle name="Poznámka 5 3 2 3" xfId="23618"/>
    <cellStyle name="Poznámka 5 3 2 3 2" xfId="23619"/>
    <cellStyle name="Poznámka 5 3 2 3 2 2" xfId="47348"/>
    <cellStyle name="Poznámka 5 3 2 3 3" xfId="23620"/>
    <cellStyle name="Poznámka 5 3 2 3 3 2" xfId="47349"/>
    <cellStyle name="Poznámka 5 3 2 3 4" xfId="47347"/>
    <cellStyle name="Poznámka 5 3 2 4" xfId="23621"/>
    <cellStyle name="Poznámka 5 3 2 4 2" xfId="47350"/>
    <cellStyle name="Poznámka 5 3 2 5" xfId="23622"/>
    <cellStyle name="Poznámka 5 3 2 5 2" xfId="47351"/>
    <cellStyle name="Poznámka 5 3 2 6" xfId="47340"/>
    <cellStyle name="Poznámka 5 3 3" xfId="23623"/>
    <cellStyle name="Poznámka 5 3 3 2" xfId="23624"/>
    <cellStyle name="Poznámka 5 3 3 2 2" xfId="23625"/>
    <cellStyle name="Poznámka 5 3 3 2 2 2" xfId="47354"/>
    <cellStyle name="Poznámka 5 3 3 2 3" xfId="23626"/>
    <cellStyle name="Poznámka 5 3 3 2 3 2" xfId="47355"/>
    <cellStyle name="Poznámka 5 3 3 2 4" xfId="47353"/>
    <cellStyle name="Poznámka 5 3 3 3" xfId="23627"/>
    <cellStyle name="Poznámka 5 3 3 3 2" xfId="47356"/>
    <cellStyle name="Poznámka 5 3 3 4" xfId="23628"/>
    <cellStyle name="Poznámka 5 3 3 4 2" xfId="47357"/>
    <cellStyle name="Poznámka 5 3 3 5" xfId="47352"/>
    <cellStyle name="Poznámka 5 3 4" xfId="23629"/>
    <cellStyle name="Poznámka 5 3 4 2" xfId="23630"/>
    <cellStyle name="Poznámka 5 3 4 2 2" xfId="23631"/>
    <cellStyle name="Poznámka 5 3 4 2 2 2" xfId="47360"/>
    <cellStyle name="Poznámka 5 3 4 2 3" xfId="23632"/>
    <cellStyle name="Poznámka 5 3 4 2 3 2" xfId="47361"/>
    <cellStyle name="Poznámka 5 3 4 2 4" xfId="47359"/>
    <cellStyle name="Poznámka 5 3 4 3" xfId="23633"/>
    <cellStyle name="Poznámka 5 3 4 3 2" xfId="47362"/>
    <cellStyle name="Poznámka 5 3 4 4" xfId="23634"/>
    <cellStyle name="Poznámka 5 3 4 4 2" xfId="47363"/>
    <cellStyle name="Poznámka 5 3 4 5" xfId="47358"/>
    <cellStyle name="Poznámka 5 3 5" xfId="23635"/>
    <cellStyle name="Poznámka 5 3 5 2" xfId="23636"/>
    <cellStyle name="Poznámka 5 3 5 2 2" xfId="47365"/>
    <cellStyle name="Poznámka 5 3 5 3" xfId="23637"/>
    <cellStyle name="Poznámka 5 3 5 3 2" xfId="47366"/>
    <cellStyle name="Poznámka 5 3 5 4" xfId="47364"/>
    <cellStyle name="Poznámka 5 3 6" xfId="23638"/>
    <cellStyle name="Poznámka 5 3 6 2" xfId="47367"/>
    <cellStyle name="Poznámka 5 3 7" xfId="23639"/>
    <cellStyle name="Poznámka 5 3 7 2" xfId="47368"/>
    <cellStyle name="Poznámka 5 3 8" xfId="47339"/>
    <cellStyle name="Poznámka 5 4" xfId="23640"/>
    <cellStyle name="Poznámka 5 4 2" xfId="23641"/>
    <cellStyle name="Poznámka 5 4 2 2" xfId="23642"/>
    <cellStyle name="Poznámka 5 4 2 2 2" xfId="23643"/>
    <cellStyle name="Poznámka 5 4 2 2 2 2" xfId="47372"/>
    <cellStyle name="Poznámka 5 4 2 2 3" xfId="23644"/>
    <cellStyle name="Poznámka 5 4 2 2 3 2" xfId="47373"/>
    <cellStyle name="Poznámka 5 4 2 2 4" xfId="47371"/>
    <cellStyle name="Poznámka 5 4 2 3" xfId="23645"/>
    <cellStyle name="Poznámka 5 4 2 3 2" xfId="47374"/>
    <cellStyle name="Poznámka 5 4 2 4" xfId="23646"/>
    <cellStyle name="Poznámka 5 4 2 4 2" xfId="47375"/>
    <cellStyle name="Poznámka 5 4 2 5" xfId="47370"/>
    <cellStyle name="Poznámka 5 4 3" xfId="23647"/>
    <cellStyle name="Poznámka 5 4 3 2" xfId="23648"/>
    <cellStyle name="Poznámka 5 4 3 2 2" xfId="47377"/>
    <cellStyle name="Poznámka 5 4 3 3" xfId="23649"/>
    <cellStyle name="Poznámka 5 4 3 3 2" xfId="47378"/>
    <cellStyle name="Poznámka 5 4 3 4" xfId="47376"/>
    <cellStyle name="Poznámka 5 4 4" xfId="23650"/>
    <cellStyle name="Poznámka 5 4 4 2" xfId="47379"/>
    <cellStyle name="Poznámka 5 4 5" xfId="23651"/>
    <cellStyle name="Poznámka 5 4 5 2" xfId="47380"/>
    <cellStyle name="Poznámka 5 4 6" xfId="47369"/>
    <cellStyle name="Poznámka 5 5" xfId="23652"/>
    <cellStyle name="Poznámka 5 5 2" xfId="23653"/>
    <cellStyle name="Poznámka 5 5 2 2" xfId="23654"/>
    <cellStyle name="Poznámka 5 5 2 2 2" xfId="47383"/>
    <cellStyle name="Poznámka 5 5 2 3" xfId="23655"/>
    <cellStyle name="Poznámka 5 5 2 3 2" xfId="47384"/>
    <cellStyle name="Poznámka 5 5 2 4" xfId="47382"/>
    <cellStyle name="Poznámka 5 5 3" xfId="23656"/>
    <cellStyle name="Poznámka 5 5 3 2" xfId="47385"/>
    <cellStyle name="Poznámka 5 5 4" xfId="23657"/>
    <cellStyle name="Poznámka 5 5 4 2" xfId="47386"/>
    <cellStyle name="Poznámka 5 5 5" xfId="47381"/>
    <cellStyle name="Poznámka 5 6" xfId="23658"/>
    <cellStyle name="Poznámka 5 6 2" xfId="23659"/>
    <cellStyle name="Poznámka 5 6 2 2" xfId="23660"/>
    <cellStyle name="Poznámka 5 6 2 2 2" xfId="47389"/>
    <cellStyle name="Poznámka 5 6 2 3" xfId="23661"/>
    <cellStyle name="Poznámka 5 6 2 3 2" xfId="47390"/>
    <cellStyle name="Poznámka 5 6 2 4" xfId="47388"/>
    <cellStyle name="Poznámka 5 6 3" xfId="23662"/>
    <cellStyle name="Poznámka 5 6 3 2" xfId="47391"/>
    <cellStyle name="Poznámka 5 6 4" xfId="23663"/>
    <cellStyle name="Poznámka 5 6 4 2" xfId="47392"/>
    <cellStyle name="Poznámka 5 6 5" xfId="47387"/>
    <cellStyle name="Poznámka 5 7" xfId="23664"/>
    <cellStyle name="Poznámka 5 7 2" xfId="23665"/>
    <cellStyle name="Poznámka 5 7 2 2" xfId="47394"/>
    <cellStyle name="Poznámka 5 7 3" xfId="23666"/>
    <cellStyle name="Poznámka 5 7 3 2" xfId="47395"/>
    <cellStyle name="Poznámka 5 7 4" xfId="47393"/>
    <cellStyle name="Poznámka 5 8" xfId="23667"/>
    <cellStyle name="Poznámka 5 8 2" xfId="47396"/>
    <cellStyle name="Poznámka 5 9" xfId="23668"/>
    <cellStyle name="Poznámka 5 9 2" xfId="47397"/>
    <cellStyle name="Poznámka 6" xfId="23669"/>
    <cellStyle name="Poznámka 6 2" xfId="23670"/>
    <cellStyle name="Poznámka 6 2 2" xfId="23671"/>
    <cellStyle name="Poznámka 6 2 2 2" xfId="23672"/>
    <cellStyle name="Poznámka 6 2 2 2 2" xfId="23673"/>
    <cellStyle name="Poznámka 6 2 2 2 2 2" xfId="23674"/>
    <cellStyle name="Poznámka 6 2 2 2 2 2 2" xfId="47403"/>
    <cellStyle name="Poznámka 6 2 2 2 2 3" xfId="23675"/>
    <cellStyle name="Poznámka 6 2 2 2 2 3 2" xfId="47404"/>
    <cellStyle name="Poznámka 6 2 2 2 2 4" xfId="47402"/>
    <cellStyle name="Poznámka 6 2 2 2 3" xfId="23676"/>
    <cellStyle name="Poznámka 6 2 2 2 3 2" xfId="47405"/>
    <cellStyle name="Poznámka 6 2 2 2 4" xfId="23677"/>
    <cellStyle name="Poznámka 6 2 2 2 4 2" xfId="47406"/>
    <cellStyle name="Poznámka 6 2 2 2 5" xfId="47401"/>
    <cellStyle name="Poznámka 6 2 2 3" xfId="23678"/>
    <cellStyle name="Poznámka 6 2 2 3 2" xfId="23679"/>
    <cellStyle name="Poznámka 6 2 2 3 2 2" xfId="47408"/>
    <cellStyle name="Poznámka 6 2 2 3 3" xfId="23680"/>
    <cellStyle name="Poznámka 6 2 2 3 3 2" xfId="47409"/>
    <cellStyle name="Poznámka 6 2 2 3 4" xfId="47407"/>
    <cellStyle name="Poznámka 6 2 2 4" xfId="23681"/>
    <cellStyle name="Poznámka 6 2 2 4 2" xfId="47410"/>
    <cellStyle name="Poznámka 6 2 2 5" xfId="23682"/>
    <cellStyle name="Poznámka 6 2 2 5 2" xfId="47411"/>
    <cellStyle name="Poznámka 6 2 2 6" xfId="47400"/>
    <cellStyle name="Poznámka 6 2 3" xfId="23683"/>
    <cellStyle name="Poznámka 6 2 3 2" xfId="23684"/>
    <cellStyle name="Poznámka 6 2 3 2 2" xfId="23685"/>
    <cellStyle name="Poznámka 6 2 3 2 2 2" xfId="47414"/>
    <cellStyle name="Poznámka 6 2 3 2 3" xfId="23686"/>
    <cellStyle name="Poznámka 6 2 3 2 3 2" xfId="47415"/>
    <cellStyle name="Poznámka 6 2 3 2 4" xfId="47413"/>
    <cellStyle name="Poznámka 6 2 3 3" xfId="23687"/>
    <cellStyle name="Poznámka 6 2 3 3 2" xfId="47416"/>
    <cellStyle name="Poznámka 6 2 3 4" xfId="23688"/>
    <cellStyle name="Poznámka 6 2 3 4 2" xfId="47417"/>
    <cellStyle name="Poznámka 6 2 3 5" xfId="47412"/>
    <cellStyle name="Poznámka 6 2 4" xfId="23689"/>
    <cellStyle name="Poznámka 6 2 4 2" xfId="23690"/>
    <cellStyle name="Poznámka 6 2 4 2 2" xfId="23691"/>
    <cellStyle name="Poznámka 6 2 4 2 2 2" xfId="47420"/>
    <cellStyle name="Poznámka 6 2 4 2 3" xfId="23692"/>
    <cellStyle name="Poznámka 6 2 4 2 3 2" xfId="47421"/>
    <cellStyle name="Poznámka 6 2 4 2 4" xfId="47419"/>
    <cellStyle name="Poznámka 6 2 4 3" xfId="23693"/>
    <cellStyle name="Poznámka 6 2 4 3 2" xfId="47422"/>
    <cellStyle name="Poznámka 6 2 4 4" xfId="23694"/>
    <cellStyle name="Poznámka 6 2 4 4 2" xfId="47423"/>
    <cellStyle name="Poznámka 6 2 4 5" xfId="47418"/>
    <cellStyle name="Poznámka 6 2 5" xfId="23695"/>
    <cellStyle name="Poznámka 6 2 5 2" xfId="23696"/>
    <cellStyle name="Poznámka 6 2 5 2 2" xfId="47425"/>
    <cellStyle name="Poznámka 6 2 5 3" xfId="23697"/>
    <cellStyle name="Poznámka 6 2 5 3 2" xfId="47426"/>
    <cellStyle name="Poznámka 6 2 5 4" xfId="47424"/>
    <cellStyle name="Poznámka 6 2 6" xfId="23698"/>
    <cellStyle name="Poznámka 6 2 6 2" xfId="47427"/>
    <cellStyle name="Poznámka 6 2 7" xfId="23699"/>
    <cellStyle name="Poznámka 6 2 7 2" xfId="47428"/>
    <cellStyle name="Poznámka 6 2 8" xfId="47399"/>
    <cellStyle name="Poznámka 6 3" xfId="23700"/>
    <cellStyle name="Poznámka 6 3 2" xfId="23701"/>
    <cellStyle name="Poznámka 6 3 2 2" xfId="23702"/>
    <cellStyle name="Poznámka 6 3 2 2 2" xfId="23703"/>
    <cellStyle name="Poznámka 6 3 2 2 2 2" xfId="47432"/>
    <cellStyle name="Poznámka 6 3 2 2 3" xfId="23704"/>
    <cellStyle name="Poznámka 6 3 2 2 3 2" xfId="47433"/>
    <cellStyle name="Poznámka 6 3 2 2 4" xfId="47431"/>
    <cellStyle name="Poznámka 6 3 2 3" xfId="23705"/>
    <cellStyle name="Poznámka 6 3 2 3 2" xfId="47434"/>
    <cellStyle name="Poznámka 6 3 2 4" xfId="23706"/>
    <cellStyle name="Poznámka 6 3 2 4 2" xfId="47435"/>
    <cellStyle name="Poznámka 6 3 2 5" xfId="47430"/>
    <cellStyle name="Poznámka 6 3 3" xfId="23707"/>
    <cellStyle name="Poznámka 6 3 3 2" xfId="23708"/>
    <cellStyle name="Poznámka 6 3 3 2 2" xfId="47437"/>
    <cellStyle name="Poznámka 6 3 3 3" xfId="23709"/>
    <cellStyle name="Poznámka 6 3 3 3 2" xfId="47438"/>
    <cellStyle name="Poznámka 6 3 3 4" xfId="47436"/>
    <cellStyle name="Poznámka 6 3 4" xfId="23710"/>
    <cellStyle name="Poznámka 6 3 4 2" xfId="47439"/>
    <cellStyle name="Poznámka 6 3 5" xfId="23711"/>
    <cellStyle name="Poznámka 6 3 5 2" xfId="47440"/>
    <cellStyle name="Poznámka 6 3 6" xfId="47429"/>
    <cellStyle name="Poznámka 6 4" xfId="23712"/>
    <cellStyle name="Poznámka 6 4 2" xfId="23713"/>
    <cellStyle name="Poznámka 6 4 2 2" xfId="23714"/>
    <cellStyle name="Poznámka 6 4 2 2 2" xfId="47443"/>
    <cellStyle name="Poznámka 6 4 2 3" xfId="23715"/>
    <cellStyle name="Poznámka 6 4 2 3 2" xfId="47444"/>
    <cellStyle name="Poznámka 6 4 2 4" xfId="47442"/>
    <cellStyle name="Poznámka 6 4 3" xfId="23716"/>
    <cellStyle name="Poznámka 6 4 3 2" xfId="47445"/>
    <cellStyle name="Poznámka 6 4 4" xfId="23717"/>
    <cellStyle name="Poznámka 6 4 4 2" xfId="47446"/>
    <cellStyle name="Poznámka 6 4 5" xfId="47441"/>
    <cellStyle name="Poznámka 6 5" xfId="23718"/>
    <cellStyle name="Poznámka 6 5 2" xfId="23719"/>
    <cellStyle name="Poznámka 6 5 2 2" xfId="23720"/>
    <cellStyle name="Poznámka 6 5 2 2 2" xfId="47449"/>
    <cellStyle name="Poznámka 6 5 2 3" xfId="23721"/>
    <cellStyle name="Poznámka 6 5 2 3 2" xfId="47450"/>
    <cellStyle name="Poznámka 6 5 2 4" xfId="47448"/>
    <cellStyle name="Poznámka 6 5 3" xfId="23722"/>
    <cellStyle name="Poznámka 6 5 3 2" xfId="47451"/>
    <cellStyle name="Poznámka 6 5 4" xfId="23723"/>
    <cellStyle name="Poznámka 6 5 4 2" xfId="47452"/>
    <cellStyle name="Poznámka 6 5 5" xfId="47447"/>
    <cellStyle name="Poznámka 6 6" xfId="23724"/>
    <cellStyle name="Poznámka 6 6 2" xfId="23725"/>
    <cellStyle name="Poznámka 6 6 2 2" xfId="47454"/>
    <cellStyle name="Poznámka 6 6 3" xfId="23726"/>
    <cellStyle name="Poznámka 6 6 3 2" xfId="47455"/>
    <cellStyle name="Poznámka 6 6 4" xfId="47453"/>
    <cellStyle name="Poznámka 6 7" xfId="23727"/>
    <cellStyle name="Poznámka 6 7 2" xfId="47456"/>
    <cellStyle name="Poznámka 6 8" xfId="23728"/>
    <cellStyle name="Poznámka 6 8 2" xfId="47457"/>
    <cellStyle name="Poznámka 6 9" xfId="47398"/>
    <cellStyle name="Poznámka 7" xfId="23729"/>
    <cellStyle name="Poznámka 7 2" xfId="23730"/>
    <cellStyle name="Poznámka 7 2 2" xfId="23731"/>
    <cellStyle name="Poznámka 7 2 2 2" xfId="23732"/>
    <cellStyle name="Poznámka 7 2 2 2 2" xfId="23733"/>
    <cellStyle name="Poznámka 7 2 2 2 2 2" xfId="47462"/>
    <cellStyle name="Poznámka 7 2 2 2 3" xfId="23734"/>
    <cellStyle name="Poznámka 7 2 2 2 3 2" xfId="47463"/>
    <cellStyle name="Poznámka 7 2 2 2 4" xfId="47461"/>
    <cellStyle name="Poznámka 7 2 2 3" xfId="23735"/>
    <cellStyle name="Poznámka 7 2 2 3 2" xfId="47464"/>
    <cellStyle name="Poznámka 7 2 2 4" xfId="23736"/>
    <cellStyle name="Poznámka 7 2 2 4 2" xfId="47465"/>
    <cellStyle name="Poznámka 7 2 2 5" xfId="47460"/>
    <cellStyle name="Poznámka 7 2 3" xfId="23737"/>
    <cellStyle name="Poznámka 7 2 3 2" xfId="23738"/>
    <cellStyle name="Poznámka 7 2 3 2 2" xfId="47467"/>
    <cellStyle name="Poznámka 7 2 3 3" xfId="23739"/>
    <cellStyle name="Poznámka 7 2 3 3 2" xfId="47468"/>
    <cellStyle name="Poznámka 7 2 3 4" xfId="47466"/>
    <cellStyle name="Poznámka 7 2 4" xfId="23740"/>
    <cellStyle name="Poznámka 7 2 4 2" xfId="47469"/>
    <cellStyle name="Poznámka 7 2 5" xfId="23741"/>
    <cellStyle name="Poznámka 7 2 5 2" xfId="47470"/>
    <cellStyle name="Poznámka 7 2 6" xfId="47459"/>
    <cellStyle name="Poznámka 7 3" xfId="23742"/>
    <cellStyle name="Poznámka 7 3 2" xfId="23743"/>
    <cellStyle name="Poznámka 7 3 2 2" xfId="23744"/>
    <cellStyle name="Poznámka 7 3 2 2 2" xfId="47473"/>
    <cellStyle name="Poznámka 7 3 2 3" xfId="23745"/>
    <cellStyle name="Poznámka 7 3 2 3 2" xfId="47474"/>
    <cellStyle name="Poznámka 7 3 2 4" xfId="47472"/>
    <cellStyle name="Poznámka 7 3 3" xfId="23746"/>
    <cellStyle name="Poznámka 7 3 3 2" xfId="47475"/>
    <cellStyle name="Poznámka 7 3 4" xfId="23747"/>
    <cellStyle name="Poznámka 7 3 4 2" xfId="47476"/>
    <cellStyle name="Poznámka 7 3 5" xfId="47471"/>
    <cellStyle name="Poznámka 7 4" xfId="23748"/>
    <cellStyle name="Poznámka 7 4 2" xfId="23749"/>
    <cellStyle name="Poznámka 7 4 2 2" xfId="23750"/>
    <cellStyle name="Poznámka 7 4 2 2 2" xfId="47479"/>
    <cellStyle name="Poznámka 7 4 2 3" xfId="23751"/>
    <cellStyle name="Poznámka 7 4 2 3 2" xfId="47480"/>
    <cellStyle name="Poznámka 7 4 2 4" xfId="47478"/>
    <cellStyle name="Poznámka 7 4 3" xfId="23752"/>
    <cellStyle name="Poznámka 7 4 3 2" xfId="47481"/>
    <cellStyle name="Poznámka 7 4 4" xfId="23753"/>
    <cellStyle name="Poznámka 7 4 4 2" xfId="47482"/>
    <cellStyle name="Poznámka 7 4 5" xfId="47477"/>
    <cellStyle name="Poznámka 7 5" xfId="23754"/>
    <cellStyle name="Poznámka 7 5 2" xfId="23755"/>
    <cellStyle name="Poznámka 7 5 2 2" xfId="47484"/>
    <cellStyle name="Poznámka 7 5 3" xfId="23756"/>
    <cellStyle name="Poznámka 7 5 3 2" xfId="47485"/>
    <cellStyle name="Poznámka 7 5 4" xfId="47483"/>
    <cellStyle name="Poznámka 7 6" xfId="23757"/>
    <cellStyle name="Poznámka 7 6 2" xfId="47486"/>
    <cellStyle name="Poznámka 7 7" xfId="23758"/>
    <cellStyle name="Poznámka 7 7 2" xfId="47487"/>
    <cellStyle name="Poznámka 7 8" xfId="47458"/>
    <cellStyle name="Poznámka 8" xfId="23759"/>
    <cellStyle name="Poznámka 8 2" xfId="23760"/>
    <cellStyle name="Poznámka 8 2 2" xfId="23761"/>
    <cellStyle name="Poznámka 8 2 2 2" xfId="47490"/>
    <cellStyle name="Poznámka 8 2 3" xfId="23762"/>
    <cellStyle name="Poznámka 8 2 3 2" xfId="47491"/>
    <cellStyle name="Poznámka 8 2 4" xfId="47489"/>
    <cellStyle name="Poznámka 8 3" xfId="23763"/>
    <cellStyle name="Poznámka 8 3 2" xfId="47492"/>
    <cellStyle name="Poznámka 8 4" xfId="23764"/>
    <cellStyle name="Poznámka 8 4 2" xfId="47493"/>
    <cellStyle name="Poznámka 8 5" xfId="47488"/>
    <cellStyle name="Poznámka 9" xfId="23765"/>
    <cellStyle name="Prepojená bunka 2" xfId="23766"/>
    <cellStyle name="Spolu 2" xfId="23767"/>
    <cellStyle name="Štýl 1" xfId="15"/>
    <cellStyle name="tender" xfId="23768"/>
    <cellStyle name="Text upozornenia 2" xfId="23769"/>
    <cellStyle name="Vstup 2" xfId="23770"/>
    <cellStyle name="Výpočet 2" xfId="23771"/>
    <cellStyle name="Výstup 2" xfId="23772"/>
    <cellStyle name="Vysvetľujúci text 2" xfId="23773"/>
    <cellStyle name="Zlá 2" xfId="23774"/>
    <cellStyle name="Zvýraznenie1 2" xfId="23775"/>
    <cellStyle name="Zvýraznenie2 2" xfId="23776"/>
    <cellStyle name="Zvýraznenie3 2" xfId="23777"/>
    <cellStyle name="Zvýraznenie4 2" xfId="23778"/>
    <cellStyle name="Zvýraznenie5 2" xfId="23779"/>
    <cellStyle name="Zvýraznenie6 2" xfId="23780"/>
  </cellStyles>
  <dxfs count="0"/>
  <tableStyles count="0" defaultTableStyle="TableStyleMedium2" defaultPivotStyle="PivotStyleLight16"/>
  <colors>
    <mruColors>
      <color rgb="FFFFFFCC"/>
      <color rgb="FF3333FF"/>
      <color rgb="FFFF3300"/>
      <color rgb="FF0000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</xdr:rowOff>
    </xdr:from>
    <xdr:to>
      <xdr:col>1</xdr:col>
      <xdr:colOff>619125</xdr:colOff>
      <xdr:row>6</xdr:row>
      <xdr:rowOff>19050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8FE455A0-ADFD-4A2E-AF06-7122B3406C2D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0"/>
          <a:ext cx="1358900" cy="838200"/>
        </a:xfrm>
        <a:prstGeom prst="rect">
          <a:avLst/>
        </a:prstGeom>
      </xdr:spPr>
    </xdr:pic>
    <xdr:clientData/>
  </xdr:twoCellAnchor>
  <xdr:twoCellAnchor>
    <xdr:from>
      <xdr:col>2</xdr:col>
      <xdr:colOff>314325</xdr:colOff>
      <xdr:row>1</xdr:row>
      <xdr:rowOff>19050</xdr:rowOff>
    </xdr:from>
    <xdr:to>
      <xdr:col>4</xdr:col>
      <xdr:colOff>1230312</xdr:colOff>
      <xdr:row>6</xdr:row>
      <xdr:rowOff>38100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E6DB99EB-C805-472C-892F-FF9D9D748362}"/>
            </a:ext>
          </a:extLst>
        </xdr:cNvPr>
        <xdr:cNvSpPr txBox="1"/>
      </xdr:nvSpPr>
      <xdr:spPr>
        <a:xfrm>
          <a:off x="1676400" y="104775"/>
          <a:ext cx="2278062" cy="847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k-SK" sz="1600" b="1"/>
            <a:t>LiV</a:t>
          </a:r>
          <a:r>
            <a:rPr lang="sk-SK" sz="1600" b="1" baseline="0"/>
            <a:t> - EPI, s.r.o.</a:t>
          </a:r>
        </a:p>
        <a:p>
          <a:pPr algn="ctr"/>
          <a:r>
            <a:rPr lang="sk-SK" sz="1100" baseline="0"/>
            <a:t>Trenčianska 56/F, 821 09 Bratislava        </a:t>
          </a:r>
        </a:p>
        <a:p>
          <a:pPr algn="ctr"/>
          <a:endParaRPr lang="sk-SK" sz="400" baseline="0"/>
        </a:p>
        <a:p>
          <a:pPr algn="ctr"/>
          <a:r>
            <a:rPr lang="sk-SK" sz="800" baseline="0"/>
            <a:t>tel: +421/2/57 286 351   fax:  +421/2/57 286 352</a:t>
          </a:r>
        </a:p>
        <a:p>
          <a:pPr algn="ctr"/>
          <a:r>
            <a:rPr lang="sk-SK" sz="800"/>
            <a:t>email: liv-epi@liv-epi.sk                  www.liv-epi.sk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27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32.bin"/><Relationship Id="rId4" Type="http://schemas.openxmlformats.org/officeDocument/2006/relationships/printerSettings" Target="../printerSettings/printerSettings31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37.bin"/><Relationship Id="rId4" Type="http://schemas.openxmlformats.org/officeDocument/2006/relationships/printerSettings" Target="../printerSettings/printerSettings3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4.bin"/><Relationship Id="rId2" Type="http://schemas.openxmlformats.org/officeDocument/2006/relationships/printerSettings" Target="../printerSettings/printerSettings43.bin"/><Relationship Id="rId1" Type="http://schemas.openxmlformats.org/officeDocument/2006/relationships/printerSettings" Target="../printerSettings/printerSettings42.bin"/><Relationship Id="rId4" Type="http://schemas.openxmlformats.org/officeDocument/2006/relationships/printerSettings" Target="../printerSettings/printerSettings4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0.bin"/><Relationship Id="rId2" Type="http://schemas.openxmlformats.org/officeDocument/2006/relationships/printerSettings" Target="../printerSettings/printerSettings49.bin"/><Relationship Id="rId1" Type="http://schemas.openxmlformats.org/officeDocument/2006/relationships/printerSettings" Target="../printerSettings/printerSettings48.bin"/><Relationship Id="rId5" Type="http://schemas.openxmlformats.org/officeDocument/2006/relationships/printerSettings" Target="../printerSettings/printerSettings52.bin"/><Relationship Id="rId4" Type="http://schemas.openxmlformats.org/officeDocument/2006/relationships/printerSettings" Target="../printerSettings/printerSettings51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5.bin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5" Type="http://schemas.openxmlformats.org/officeDocument/2006/relationships/printerSettings" Target="../printerSettings/printerSettings57.bin"/><Relationship Id="rId4" Type="http://schemas.openxmlformats.org/officeDocument/2006/relationships/printerSettings" Target="../printerSettings/printerSettings5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5.bin"/><Relationship Id="rId2" Type="http://schemas.openxmlformats.org/officeDocument/2006/relationships/printerSettings" Target="../printerSettings/printerSettings64.bin"/><Relationship Id="rId1" Type="http://schemas.openxmlformats.org/officeDocument/2006/relationships/printerSettings" Target="../printerSettings/printerSettings63.bin"/><Relationship Id="rId5" Type="http://schemas.openxmlformats.org/officeDocument/2006/relationships/printerSettings" Target="../printerSettings/printerSettings67.bin"/><Relationship Id="rId4" Type="http://schemas.openxmlformats.org/officeDocument/2006/relationships/printerSettings" Target="../printerSettings/printerSettings6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/>
  <dimension ref="A1:I57"/>
  <sheetViews>
    <sheetView showGridLines="0" view="pageBreakPreview" topLeftCell="A34" zoomScale="120" zoomScaleNormal="100" zoomScaleSheetLayoutView="120" workbookViewId="0">
      <selection activeCell="G16" sqref="G16:H16"/>
    </sheetView>
  </sheetViews>
  <sheetFormatPr defaultColWidth="8.7265625" defaultRowHeight="13.2"/>
  <cols>
    <col min="1" max="1" width="8.26953125" style="156" customWidth="1"/>
    <col min="2" max="3" width="7.54296875" style="156" customWidth="1"/>
    <col min="4" max="4" width="8.26953125" style="156" customWidth="1"/>
    <col min="5" max="5" width="14.54296875" style="156" customWidth="1"/>
    <col min="6" max="6" width="11.453125" style="156" customWidth="1"/>
    <col min="7" max="8" width="5.54296875" style="156" customWidth="1"/>
    <col min="9" max="16384" width="8.7265625" style="156"/>
  </cols>
  <sheetData>
    <row r="1" spans="1:9" ht="7.2" customHeight="1">
      <c r="A1" s="565"/>
      <c r="B1" s="566"/>
      <c r="C1" s="1298"/>
      <c r="D1" s="1298"/>
      <c r="E1" s="1298"/>
      <c r="F1" s="1298"/>
      <c r="G1" s="1299"/>
      <c r="H1" s="1300"/>
    </row>
    <row r="2" spans="1:9" ht="21" customHeight="1">
      <c r="A2" s="567"/>
      <c r="B2" s="568"/>
      <c r="C2" s="569"/>
      <c r="D2" s="570"/>
      <c r="E2" s="570"/>
      <c r="F2" s="570"/>
      <c r="G2" s="571"/>
      <c r="H2" s="572"/>
    </row>
    <row r="3" spans="1:9" ht="15" customHeight="1">
      <c r="A3" s="567"/>
      <c r="B3" s="568"/>
      <c r="C3" s="573"/>
      <c r="D3" s="570"/>
      <c r="E3" s="570"/>
      <c r="F3" s="570"/>
      <c r="G3" s="571"/>
      <c r="H3" s="572"/>
    </row>
    <row r="4" spans="1:9" ht="10.199999999999999" customHeight="1">
      <c r="A4" s="567"/>
      <c r="B4" s="568"/>
      <c r="C4" s="574"/>
      <c r="D4" s="575"/>
      <c r="E4" s="575"/>
      <c r="F4" s="570"/>
      <c r="G4" s="571"/>
      <c r="H4" s="572"/>
    </row>
    <row r="5" spans="1:9" ht="10.199999999999999" customHeight="1">
      <c r="A5" s="567"/>
      <c r="B5" s="568"/>
      <c r="C5" s="574"/>
      <c r="D5" s="570"/>
      <c r="E5" s="570"/>
      <c r="F5" s="570"/>
      <c r="G5" s="571"/>
      <c r="H5" s="572"/>
    </row>
    <row r="6" spans="1:9" ht="10.199999999999999" customHeight="1">
      <c r="A6" s="567"/>
      <c r="B6" s="568"/>
      <c r="C6" s="574"/>
      <c r="D6" s="570"/>
      <c r="E6" s="570"/>
      <c r="F6" s="570"/>
      <c r="G6" s="571"/>
      <c r="H6" s="572"/>
    </row>
    <row r="7" spans="1:9" ht="7.2" customHeight="1">
      <c r="A7" s="576"/>
      <c r="B7" s="577"/>
      <c r="C7" s="578"/>
      <c r="D7" s="579"/>
      <c r="E7" s="579"/>
      <c r="F7" s="579"/>
      <c r="G7" s="580"/>
      <c r="H7" s="581"/>
    </row>
    <row r="8" spans="1:9" s="158" customFormat="1" ht="17.25" customHeight="1">
      <c r="A8" s="582" t="s">
        <v>402</v>
      </c>
      <c r="B8" s="583"/>
      <c r="C8" s="584" t="str">
        <f>+Obsah!N1</f>
        <v>15709 - Nižná / Tr 110/22kV</v>
      </c>
      <c r="D8" s="585"/>
      <c r="E8" s="585"/>
      <c r="F8" s="586"/>
      <c r="G8" s="587" t="s">
        <v>403</v>
      </c>
      <c r="H8" s="588"/>
      <c r="I8" s="157"/>
    </row>
    <row r="9" spans="1:9" s="160" customFormat="1" ht="17.25" customHeight="1">
      <c r="A9" s="589"/>
      <c r="B9" s="590"/>
      <c r="C9" s="591" t="str">
        <f>+Obsah!N2</f>
        <v>- komplexná rekonštrukcia</v>
      </c>
      <c r="D9" s="590"/>
      <c r="E9" s="590"/>
      <c r="F9" s="592"/>
      <c r="G9" s="1301" t="s">
        <v>893</v>
      </c>
      <c r="H9" s="1302"/>
      <c r="I9" s="159"/>
    </row>
    <row r="10" spans="1:9" s="160" customFormat="1" ht="17.25" customHeight="1">
      <c r="A10" s="593"/>
      <c r="B10" s="594"/>
      <c r="C10" s="591" t="str">
        <f>+Obsah!N3</f>
        <v xml:space="preserve"> </v>
      </c>
      <c r="D10" s="594"/>
      <c r="E10" s="594"/>
      <c r="F10" s="595"/>
      <c r="G10" s="1301"/>
      <c r="H10" s="1302"/>
      <c r="I10" s="159"/>
    </row>
    <row r="11" spans="1:9" s="160" customFormat="1" ht="17.25" customHeight="1">
      <c r="A11" s="596" t="s">
        <v>6</v>
      </c>
      <c r="B11" s="597"/>
      <c r="C11" s="598" t="s">
        <v>894</v>
      </c>
      <c r="D11" s="599"/>
      <c r="E11" s="600"/>
      <c r="F11" s="601"/>
      <c r="G11" s="1303"/>
      <c r="H11" s="1304"/>
      <c r="I11" s="159"/>
    </row>
    <row r="12" spans="1:9" s="160" customFormat="1" ht="17.25" customHeight="1">
      <c r="A12" s="602" t="s">
        <v>404</v>
      </c>
      <c r="B12" s="603"/>
      <c r="C12" s="597"/>
      <c r="D12" s="604"/>
      <c r="E12" s="594"/>
      <c r="F12" s="605"/>
      <c r="G12" s="606" t="s">
        <v>405</v>
      </c>
      <c r="H12" s="607" t="s">
        <v>414</v>
      </c>
      <c r="I12" s="66"/>
    </row>
    <row r="13" spans="1:9" s="158" customFormat="1" ht="16.2" customHeight="1">
      <c r="A13" s="1305" t="s">
        <v>5477</v>
      </c>
      <c r="B13" s="1306"/>
      <c r="C13" s="1306"/>
      <c r="D13" s="1306"/>
      <c r="E13" s="1306"/>
      <c r="F13" s="1306"/>
      <c r="G13" s="1306"/>
      <c r="H13" s="1307"/>
    </row>
    <row r="14" spans="1:9" s="160" customFormat="1" ht="16.2" customHeight="1">
      <c r="A14" s="1308"/>
      <c r="B14" s="1309"/>
      <c r="C14" s="1309"/>
      <c r="D14" s="1309"/>
      <c r="E14" s="1309"/>
      <c r="F14" s="1309"/>
      <c r="G14" s="1309"/>
      <c r="H14" s="1310"/>
    </row>
    <row r="15" spans="1:9" s="158" customFormat="1" ht="13.8">
      <c r="A15" s="1311" t="s">
        <v>4</v>
      </c>
      <c r="B15" s="1312"/>
      <c r="C15" s="1313"/>
      <c r="D15" s="608" t="s">
        <v>3</v>
      </c>
      <c r="E15" s="609"/>
      <c r="F15" s="610" t="s">
        <v>1</v>
      </c>
      <c r="G15" s="1314" t="s">
        <v>406</v>
      </c>
      <c r="H15" s="1315"/>
    </row>
    <row r="16" spans="1:9" s="160" customFormat="1" ht="14.4" thickBot="1">
      <c r="A16" s="1316" t="s">
        <v>896</v>
      </c>
      <c r="B16" s="1317"/>
      <c r="C16" s="1318"/>
      <c r="D16" s="623" t="s">
        <v>895</v>
      </c>
      <c r="E16" s="624"/>
      <c r="F16" s="611">
        <f>Obsah!Z3</f>
        <v>46174</v>
      </c>
      <c r="G16" s="1319">
        <v>181</v>
      </c>
      <c r="H16" s="1320"/>
    </row>
    <row r="17" spans="1:8" s="160" customFormat="1">
      <c r="A17" s="612"/>
      <c r="B17" s="613"/>
      <c r="C17" s="613"/>
      <c r="D17" s="613"/>
      <c r="E17" s="613"/>
      <c r="F17" s="613"/>
      <c r="G17" s="613"/>
      <c r="H17" s="614"/>
    </row>
    <row r="18" spans="1:8" s="160" customFormat="1">
      <c r="A18" s="612"/>
      <c r="B18" s="613"/>
      <c r="C18" s="613"/>
      <c r="D18" s="613"/>
      <c r="E18" s="613"/>
      <c r="F18" s="615"/>
      <c r="G18" s="613"/>
      <c r="H18" s="614"/>
    </row>
    <row r="19" spans="1:8" s="160" customFormat="1">
      <c r="A19" s="612"/>
      <c r="B19" s="613"/>
      <c r="C19" s="613"/>
      <c r="D19" s="613"/>
      <c r="E19" s="613"/>
      <c r="F19" s="615"/>
      <c r="G19" s="613"/>
      <c r="H19" s="614"/>
    </row>
    <row r="20" spans="1:8" s="160" customFormat="1">
      <c r="A20" s="612"/>
      <c r="B20" s="613"/>
      <c r="C20" s="613"/>
      <c r="D20" s="613"/>
      <c r="E20" s="613"/>
      <c r="F20" s="613"/>
      <c r="G20" s="613"/>
      <c r="H20" s="614"/>
    </row>
    <row r="21" spans="1:8" s="160" customFormat="1">
      <c r="A21" s="612"/>
      <c r="B21" s="613"/>
      <c r="C21" s="613"/>
      <c r="D21" s="616"/>
      <c r="E21" s="616"/>
      <c r="F21" s="613"/>
      <c r="G21" s="613"/>
      <c r="H21" s="614"/>
    </row>
    <row r="22" spans="1:8" s="160" customFormat="1">
      <c r="A22" s="612"/>
      <c r="B22" s="613"/>
      <c r="C22" s="613"/>
      <c r="D22" s="613"/>
      <c r="E22" s="613"/>
      <c r="F22" s="613"/>
      <c r="G22" s="613"/>
      <c r="H22" s="614"/>
    </row>
    <row r="23" spans="1:8" s="160" customFormat="1">
      <c r="A23" s="612"/>
      <c r="B23" s="613"/>
      <c r="C23" s="613"/>
      <c r="D23" s="613"/>
      <c r="E23" s="613"/>
      <c r="F23" s="613"/>
      <c r="G23" s="613"/>
      <c r="H23" s="614"/>
    </row>
    <row r="24" spans="1:8" s="160" customFormat="1">
      <c r="A24" s="612"/>
      <c r="B24" s="613"/>
      <c r="C24" s="613"/>
      <c r="D24" s="613"/>
      <c r="E24" s="613"/>
      <c r="F24" s="613"/>
      <c r="G24" s="613"/>
      <c r="H24" s="614"/>
    </row>
    <row r="25" spans="1:8" s="160" customFormat="1">
      <c r="A25" s="612"/>
      <c r="B25" s="613"/>
      <c r="C25" s="613"/>
      <c r="D25" s="613"/>
      <c r="E25" s="613"/>
      <c r="F25" s="613"/>
      <c r="G25" s="613"/>
      <c r="H25" s="614"/>
    </row>
    <row r="26" spans="1:8" s="160" customFormat="1">
      <c r="A26" s="612"/>
      <c r="B26" s="613"/>
      <c r="C26" s="613"/>
      <c r="D26" s="613"/>
      <c r="E26" s="613"/>
      <c r="F26" s="613"/>
      <c r="G26" s="613"/>
      <c r="H26" s="614"/>
    </row>
    <row r="27" spans="1:8" s="160" customFormat="1">
      <c r="A27" s="612"/>
      <c r="B27" s="613"/>
      <c r="C27" s="613"/>
      <c r="D27" s="613"/>
      <c r="E27" s="613"/>
      <c r="F27" s="613"/>
      <c r="G27" s="613"/>
      <c r="H27" s="614"/>
    </row>
    <row r="28" spans="1:8" s="160" customFormat="1">
      <c r="A28" s="612"/>
      <c r="B28" s="613"/>
      <c r="C28" s="613"/>
      <c r="D28" s="613"/>
      <c r="E28" s="613"/>
      <c r="F28" s="613"/>
      <c r="G28" s="613"/>
      <c r="H28" s="614"/>
    </row>
    <row r="29" spans="1:8" s="160" customFormat="1">
      <c r="A29" s="612"/>
      <c r="B29" s="613"/>
      <c r="C29" s="613"/>
      <c r="D29" s="613"/>
      <c r="E29" s="613"/>
      <c r="F29" s="613"/>
      <c r="G29" s="613"/>
      <c r="H29" s="614"/>
    </row>
    <row r="30" spans="1:8" s="160" customFormat="1">
      <c r="A30" s="612"/>
      <c r="B30" s="613"/>
      <c r="C30" s="613"/>
      <c r="D30" s="613"/>
      <c r="E30" s="613"/>
      <c r="F30" s="613"/>
      <c r="G30" s="613"/>
      <c r="H30" s="614"/>
    </row>
    <row r="31" spans="1:8" s="160" customFormat="1">
      <c r="A31" s="612"/>
      <c r="B31" s="613"/>
      <c r="C31" s="613"/>
      <c r="D31" s="613"/>
      <c r="E31" s="613"/>
      <c r="F31" s="613"/>
      <c r="G31" s="613"/>
      <c r="H31" s="614"/>
    </row>
    <row r="32" spans="1:8" s="160" customFormat="1">
      <c r="A32" s="612"/>
      <c r="B32" s="613"/>
      <c r="C32" s="613"/>
      <c r="D32" s="613"/>
      <c r="E32" s="613"/>
      <c r="F32" s="613"/>
      <c r="G32" s="613"/>
      <c r="H32" s="614"/>
    </row>
    <row r="33" spans="1:8" s="160" customFormat="1">
      <c r="A33" s="612"/>
      <c r="B33" s="613"/>
      <c r="C33" s="613"/>
      <c r="D33" s="613"/>
      <c r="E33" s="613"/>
      <c r="F33" s="613"/>
      <c r="G33" s="613"/>
      <c r="H33" s="614"/>
    </row>
    <row r="34" spans="1:8" s="160" customFormat="1">
      <c r="A34" s="612"/>
      <c r="B34" s="613"/>
      <c r="C34" s="613"/>
      <c r="D34" s="613"/>
      <c r="E34" s="613"/>
      <c r="F34" s="613"/>
      <c r="G34" s="613"/>
      <c r="H34" s="614"/>
    </row>
    <row r="35" spans="1:8" s="160" customFormat="1">
      <c r="A35" s="612"/>
      <c r="B35" s="613"/>
      <c r="C35" s="613"/>
      <c r="D35" s="613"/>
      <c r="E35" s="613"/>
      <c r="F35" s="613"/>
      <c r="G35" s="613"/>
      <c r="H35" s="614"/>
    </row>
    <row r="36" spans="1:8" s="160" customFormat="1">
      <c r="A36" s="612"/>
      <c r="B36" s="613"/>
      <c r="C36" s="613"/>
      <c r="D36" s="613"/>
      <c r="E36" s="613"/>
      <c r="F36" s="613"/>
      <c r="G36" s="613"/>
      <c r="H36" s="614"/>
    </row>
    <row r="37" spans="1:8" s="160" customFormat="1">
      <c r="A37" s="612"/>
      <c r="B37" s="613"/>
      <c r="C37" s="613"/>
      <c r="D37" s="613"/>
      <c r="E37" s="613"/>
      <c r="F37" s="613"/>
      <c r="G37" s="613"/>
      <c r="H37" s="614"/>
    </row>
    <row r="38" spans="1:8" s="160" customFormat="1">
      <c r="A38" s="612"/>
      <c r="B38" s="613"/>
      <c r="C38" s="613"/>
      <c r="D38" s="613"/>
      <c r="E38" s="613"/>
      <c r="F38" s="613"/>
      <c r="G38" s="613"/>
      <c r="H38" s="614"/>
    </row>
    <row r="39" spans="1:8" s="160" customFormat="1">
      <c r="A39" s="612"/>
      <c r="B39" s="613"/>
      <c r="C39" s="613"/>
      <c r="D39" s="613"/>
      <c r="E39" s="613"/>
      <c r="F39" s="613"/>
      <c r="G39" s="613"/>
      <c r="H39" s="614"/>
    </row>
    <row r="40" spans="1:8" s="160" customFormat="1">
      <c r="A40" s="612"/>
      <c r="B40" s="613"/>
      <c r="C40" s="613"/>
      <c r="D40" s="613"/>
      <c r="E40" s="613"/>
      <c r="F40" s="613"/>
      <c r="G40" s="613"/>
      <c r="H40" s="614"/>
    </row>
    <row r="41" spans="1:8" s="160" customFormat="1">
      <c r="A41" s="612"/>
      <c r="B41" s="613"/>
      <c r="C41" s="613"/>
      <c r="D41" s="613"/>
      <c r="E41" s="613"/>
      <c r="F41" s="613"/>
      <c r="G41" s="613"/>
      <c r="H41" s="614"/>
    </row>
    <row r="42" spans="1:8" s="160" customFormat="1">
      <c r="A42" s="612"/>
      <c r="B42" s="613"/>
      <c r="C42" s="613"/>
      <c r="D42" s="613"/>
      <c r="E42" s="613"/>
      <c r="F42" s="613"/>
      <c r="G42" s="613"/>
      <c r="H42" s="614"/>
    </row>
    <row r="43" spans="1:8" s="160" customFormat="1">
      <c r="A43" s="612"/>
      <c r="B43" s="613"/>
      <c r="C43" s="613"/>
      <c r="D43" s="613"/>
      <c r="E43" s="613"/>
      <c r="F43" s="613"/>
      <c r="G43" s="613"/>
      <c r="H43" s="614"/>
    </row>
    <row r="44" spans="1:8" s="160" customFormat="1">
      <c r="A44" s="612"/>
      <c r="B44" s="613"/>
      <c r="C44" s="613"/>
      <c r="D44" s="613"/>
      <c r="E44" s="613"/>
      <c r="F44" s="613"/>
      <c r="G44" s="613"/>
      <c r="H44" s="614"/>
    </row>
    <row r="45" spans="1:8" s="160" customFormat="1">
      <c r="A45" s="612"/>
      <c r="B45" s="613"/>
      <c r="C45" s="613"/>
      <c r="D45" s="613"/>
      <c r="E45" s="613"/>
      <c r="F45" s="613"/>
      <c r="G45" s="613"/>
      <c r="H45" s="614"/>
    </row>
    <row r="46" spans="1:8" s="160" customFormat="1">
      <c r="A46" s="612"/>
      <c r="B46" s="613"/>
      <c r="C46" s="613"/>
      <c r="D46" s="613"/>
      <c r="E46" s="613"/>
      <c r="F46" s="613"/>
      <c r="G46" s="1321" t="s">
        <v>407</v>
      </c>
      <c r="H46" s="1322"/>
    </row>
    <row r="47" spans="1:8" s="160" customFormat="1">
      <c r="A47" s="612"/>
      <c r="B47" s="613"/>
      <c r="C47" s="613"/>
      <c r="D47" s="613"/>
      <c r="E47" s="613"/>
      <c r="F47" s="613"/>
      <c r="G47" s="1323"/>
      <c r="H47" s="1324"/>
    </row>
    <row r="48" spans="1:8" s="160" customFormat="1">
      <c r="A48" s="612"/>
      <c r="B48" s="613"/>
      <c r="C48" s="613"/>
      <c r="D48" s="613"/>
      <c r="E48" s="613"/>
      <c r="F48" s="613"/>
      <c r="G48" s="1325"/>
      <c r="H48" s="1326"/>
    </row>
    <row r="49" spans="1:8" s="160" customFormat="1">
      <c r="A49" s="612"/>
      <c r="B49" s="613"/>
      <c r="C49" s="613"/>
      <c r="D49" s="613"/>
      <c r="E49" s="613"/>
      <c r="F49" s="613"/>
      <c r="G49" s="1325"/>
      <c r="H49" s="1326"/>
    </row>
    <row r="50" spans="1:8" s="160" customFormat="1">
      <c r="A50" s="612"/>
      <c r="B50" s="613"/>
      <c r="C50" s="613"/>
      <c r="D50" s="613"/>
      <c r="E50" s="613"/>
      <c r="F50" s="613"/>
      <c r="G50" s="1325"/>
      <c r="H50" s="1326"/>
    </row>
    <row r="51" spans="1:8" s="160" customFormat="1">
      <c r="A51" s="612"/>
      <c r="B51" s="613"/>
      <c r="C51" s="613"/>
      <c r="D51" s="613"/>
      <c r="E51" s="613"/>
      <c r="F51" s="613"/>
      <c r="G51" s="1325"/>
      <c r="H51" s="1326"/>
    </row>
    <row r="52" spans="1:8" s="160" customFormat="1" ht="12.75" customHeight="1">
      <c r="A52" s="612"/>
      <c r="B52" s="613"/>
      <c r="C52" s="613"/>
      <c r="D52" s="613"/>
      <c r="E52" s="613"/>
      <c r="F52" s="613"/>
      <c r="G52" s="1327"/>
      <c r="H52" s="1328"/>
    </row>
    <row r="53" spans="1:8" s="158" customFormat="1" ht="12" customHeight="1">
      <c r="A53" s="617" t="s">
        <v>408</v>
      </c>
      <c r="B53" s="1329"/>
      <c r="C53" s="1330"/>
      <c r="D53" s="1330"/>
      <c r="E53" s="1331"/>
      <c r="F53" s="618"/>
      <c r="G53" s="1332"/>
      <c r="H53" s="1333"/>
    </row>
    <row r="54" spans="1:8" s="160" customFormat="1" ht="12" customHeight="1">
      <c r="A54" s="619" t="s">
        <v>409</v>
      </c>
      <c r="B54" s="1336"/>
      <c r="C54" s="1337"/>
      <c r="D54" s="1337"/>
      <c r="E54" s="1338"/>
      <c r="F54" s="620"/>
      <c r="G54" s="1339"/>
      <c r="H54" s="1340"/>
    </row>
    <row r="55" spans="1:8" s="160" customFormat="1" ht="12" customHeight="1">
      <c r="A55" s="619" t="s">
        <v>410</v>
      </c>
      <c r="B55" s="1341"/>
      <c r="C55" s="1342"/>
      <c r="D55" s="1342"/>
      <c r="E55" s="1343"/>
      <c r="F55" s="620"/>
      <c r="G55" s="1339"/>
      <c r="H55" s="1340"/>
    </row>
    <row r="56" spans="1:8" s="160" customFormat="1" ht="16.2" customHeight="1">
      <c r="A56" s="621" t="s">
        <v>0</v>
      </c>
      <c r="B56" s="1344" t="s">
        <v>411</v>
      </c>
      <c r="C56" s="1345"/>
      <c r="D56" s="1345"/>
      <c r="E56" s="1346"/>
      <c r="F56" s="622" t="s">
        <v>412</v>
      </c>
      <c r="G56" s="1344" t="s">
        <v>413</v>
      </c>
      <c r="H56" s="1347"/>
    </row>
    <row r="57" spans="1:8" ht="13.5" customHeight="1">
      <c r="A57" s="1334"/>
      <c r="B57" s="1334"/>
      <c r="C57" s="1335"/>
      <c r="D57" s="1335"/>
      <c r="E57" s="1335"/>
      <c r="F57" s="1335"/>
      <c r="G57" s="1335"/>
      <c r="H57" s="66"/>
    </row>
  </sheetData>
  <customSheetViews>
    <customSheetView guid="{528951BC-AEE0-4955-AE94-C32C5D2DEF39}" showPageBreaks="1" showGridLines="0" printArea="1" view="pageBreakPreview">
      <selection activeCell="F17" sqref="F17"/>
      <pageMargins left="0.98425196850393704" right="0.39370078740157483" top="0.78740157480314965" bottom="0.78740157480314965" header="0.39370078740157483" footer="0"/>
      <printOptions horizontalCentered="1"/>
      <pageSetup paperSize="9" firstPageNumber="2" fitToHeight="50" orientation="portrait" r:id="rId1"/>
      <headerFooter>
        <oddFooter>&amp;C&amp;8Táto dokumentácia je duševným majetkom zhotoviteľa
Žiadna časť tejto dokumentácie nesmie byť reprodukovaná alebo použitá bez jej písomného povolenia.
&amp;10
Arch. č.:2423_VPP_01_2315_E00_000_000_VYV_00&amp;RList č.: &amp;P</oddFooter>
      </headerFooter>
    </customSheetView>
    <customSheetView guid="{61BB9AB2-CC6F-4923-A5A4-B8772605E1EF}" showPageBreaks="1" showGridLines="0" printArea="1" view="pageBreakPreview">
      <selection activeCell="F17" sqref="F17"/>
      <pageMargins left="0.98425196850393704" right="0.39370078740157483" top="0.78740157480314965" bottom="0.78740157480314965" header="0.39370078740157483" footer="0"/>
      <printOptions horizontalCentered="1"/>
      <pageSetup paperSize="9" firstPageNumber="2" fitToHeight="50" orientation="portrait" r:id="rId2"/>
      <headerFooter>
        <oddFooter>&amp;C&amp;8Táto dokumentácia je duševným majetkom zhotoviteľa
Žiadna časť tejto dokumentácie nesmie byť reprodukovaná alebo použitá bez jej písomného povolenia.
&amp;10
Arch. č.:2423_VPP_01_2315_E00_000_000_VYV_00&amp;RList č.: &amp;P</oddFooter>
      </headerFooter>
    </customSheetView>
    <customSheetView guid="{91BDB633-9259-4256-B41C-66F4E297D14F}" showPageBreaks="1" showGridLines="0" printArea="1" view="pageBreakPreview">
      <selection activeCell="C12" sqref="C12"/>
      <pageMargins left="0.98425196850393704" right="0.39370078740157483" top="0.78740157480314965" bottom="0.78740157480314965" header="0.39370078740157483" footer="0"/>
      <printOptions horizontalCentered="1"/>
      <pageSetup paperSize="9" firstPageNumber="2" fitToHeight="50" orientation="portrait" r:id="rId3"/>
      <headerFooter>
        <oddFooter>&amp;C&amp;8Táto dokumentácia je duševným majetkom zhotoviteľa
Žiadna časť tejto dokumentácie nesmie byť reprodukovaná alebo použitá bez jej písomného povolenia.
&amp;10
Arch. č.:2423_VPP_01_2315_E00_000_000_VYV_00&amp;RList č.: &amp;P</oddFooter>
      </headerFooter>
    </customSheetView>
    <customSheetView guid="{A9D1DD74-94BA-42CE-815C-B24B34713708}" showPageBreaks="1" showGridLines="0" printArea="1" view="pageBreakPreview">
      <selection activeCell="F17" sqref="F17"/>
      <pageMargins left="0.98425196850393704" right="0.39370078740157483" top="0.78740157480314965" bottom="0.78740157480314965" header="0.39370078740157483" footer="0"/>
      <printOptions horizontalCentered="1"/>
      <pageSetup paperSize="9" firstPageNumber="2" fitToHeight="50" orientation="portrait" r:id="rId4"/>
      <headerFooter>
        <oddFooter>&amp;C&amp;8Táto dokumentácia je duševným majetkom zhotoviteľa
Žiadna časť tejto dokumentácie nesmie byť reprodukovaná alebo použitá bez jej písomného povolenia.
&amp;10
Arch. č.:2423_VPP_01_2315_E00_000_000_VYV_00&amp;RList č.: &amp;P</oddFooter>
      </headerFooter>
    </customSheetView>
  </customSheetViews>
  <mergeCells count="19">
    <mergeCell ref="A57:G57"/>
    <mergeCell ref="B54:E54"/>
    <mergeCell ref="G54:H54"/>
    <mergeCell ref="B55:E55"/>
    <mergeCell ref="G55:H55"/>
    <mergeCell ref="B56:E56"/>
    <mergeCell ref="G56:H56"/>
    <mergeCell ref="A16:C16"/>
    <mergeCell ref="G16:H16"/>
    <mergeCell ref="G46:H46"/>
    <mergeCell ref="G47:H52"/>
    <mergeCell ref="B53:E53"/>
    <mergeCell ref="G53:H53"/>
    <mergeCell ref="C1:F1"/>
    <mergeCell ref="G1:H1"/>
    <mergeCell ref="G9:H11"/>
    <mergeCell ref="A13:H14"/>
    <mergeCell ref="A15:C15"/>
    <mergeCell ref="G15:H15"/>
  </mergeCells>
  <printOptions horizontalCentered="1"/>
  <pageMargins left="0.98425196850393704" right="0.39370078740157483" top="0.78740157480314965" bottom="0.78740157480314965" header="0.39370078740157483" footer="0"/>
  <pageSetup paperSize="9" firstPageNumber="2" fitToHeight="50" orientation="portrait" r:id="rId5"/>
  <headerFooter>
    <oddFooter>&amp;C&amp;8Táto dokumentácia je duševným majetkom zhotoviteľa
Žiadna časť tejto dokumentácie nesmie byť reprodukovaná alebo použitá bez jej písomného povolenia.
&amp;10
Arch. č.:2423_VPP_01_2315_E00_000_000_VYV_00&amp;RList č.: &amp;P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>
    <pageSetUpPr fitToPage="1"/>
  </sheetPr>
  <dimension ref="A1:Z68"/>
  <sheetViews>
    <sheetView view="pageBreakPreview" topLeftCell="A13" zoomScale="120" zoomScaleNormal="100" zoomScaleSheetLayoutView="120" workbookViewId="0">
      <selection activeCell="B19" sqref="B19:G19"/>
    </sheetView>
  </sheetViews>
  <sheetFormatPr defaultColWidth="6" defaultRowHeight="10.199999999999999"/>
  <cols>
    <col min="1" max="1" width="9.7265625" style="564" customWidth="1"/>
    <col min="2" max="2" width="10" style="564" customWidth="1"/>
    <col min="3" max="3" width="3.453125" style="564" customWidth="1"/>
    <col min="4" max="4" width="13" style="564" customWidth="1"/>
    <col min="5" max="5" width="15.54296875" style="564" customWidth="1"/>
    <col min="6" max="6" width="8" style="564" customWidth="1"/>
    <col min="7" max="8" width="5" style="564" customWidth="1"/>
    <col min="9" max="10" width="6" style="564"/>
    <col min="11" max="13" width="0" style="564" hidden="1" customWidth="1"/>
    <col min="14" max="14" width="7.7265625" style="564" hidden="1" customWidth="1"/>
    <col min="15" max="25" width="0" style="564" hidden="1" customWidth="1"/>
    <col min="26" max="26" width="6.26953125" style="564" hidden="1" customWidth="1"/>
    <col min="27" max="33" width="0" style="564" hidden="1" customWidth="1"/>
    <col min="34" max="16384" width="6" style="564"/>
  </cols>
  <sheetData>
    <row r="1" spans="1:26" s="558" customFormat="1" ht="15" customHeight="1">
      <c r="A1" s="625"/>
      <c r="B1" s="625"/>
      <c r="C1" s="626"/>
      <c r="D1" s="626"/>
      <c r="E1" s="626"/>
      <c r="F1" s="627"/>
      <c r="G1" s="625"/>
      <c r="H1" s="625"/>
      <c r="K1" s="558" t="s">
        <v>44</v>
      </c>
      <c r="N1" s="559" t="s">
        <v>416</v>
      </c>
      <c r="W1" s="558" t="s">
        <v>46</v>
      </c>
      <c r="Z1" s="558" t="s">
        <v>453</v>
      </c>
    </row>
    <row r="2" spans="1:26" s="558" customFormat="1" ht="15" customHeight="1">
      <c r="A2" s="625"/>
      <c r="B2" s="625"/>
      <c r="C2" s="626"/>
      <c r="D2" s="626"/>
      <c r="E2" s="628"/>
      <c r="F2" s="629"/>
      <c r="G2" s="629"/>
      <c r="H2" s="625"/>
      <c r="N2" s="559" t="s">
        <v>417</v>
      </c>
      <c r="W2" s="558" t="s">
        <v>49</v>
      </c>
      <c r="Z2" s="558" t="s">
        <v>454</v>
      </c>
    </row>
    <row r="3" spans="1:26" s="558" customFormat="1" ht="15" customHeight="1">
      <c r="A3" s="625"/>
      <c r="B3" s="625"/>
      <c r="C3" s="626"/>
      <c r="D3" s="626"/>
      <c r="E3" s="626"/>
      <c r="F3" s="627"/>
      <c r="G3" s="625"/>
      <c r="H3" s="625"/>
      <c r="N3" s="559" t="s">
        <v>322</v>
      </c>
      <c r="W3" s="558" t="s">
        <v>50</v>
      </c>
      <c r="Z3" s="560">
        <v>46174</v>
      </c>
    </row>
    <row r="4" spans="1:26" s="561" customFormat="1" ht="17.399999999999999">
      <c r="A4" s="630" t="s">
        <v>7</v>
      </c>
      <c r="B4" s="631"/>
      <c r="C4" s="631"/>
      <c r="D4" s="632"/>
      <c r="E4" s="632"/>
      <c r="F4" s="632"/>
      <c r="G4" s="633"/>
      <c r="H4" s="632"/>
    </row>
    <row r="5" spans="1:26" s="562" customFormat="1" ht="18" customHeight="1">
      <c r="A5" s="634"/>
      <c r="B5" s="634" t="s">
        <v>8</v>
      </c>
      <c r="C5" s="634"/>
      <c r="D5" s="634"/>
      <c r="E5" s="634"/>
      <c r="F5" s="634"/>
      <c r="G5" s="635"/>
      <c r="H5" s="634"/>
    </row>
    <row r="6" spans="1:26" s="563" customFormat="1" ht="15" customHeight="1">
      <c r="A6" s="636"/>
      <c r="B6" s="1350" t="s">
        <v>418</v>
      </c>
      <c r="C6" s="1350"/>
      <c r="D6" s="1350"/>
      <c r="E6" s="1350"/>
      <c r="F6" s="1350"/>
      <c r="G6" s="1350"/>
      <c r="H6" s="636"/>
    </row>
    <row r="7" spans="1:26" s="563" customFormat="1" ht="15" customHeight="1">
      <c r="A7" s="636"/>
      <c r="B7" s="1348" t="s">
        <v>419</v>
      </c>
      <c r="C7" s="1348"/>
      <c r="D7" s="1348"/>
      <c r="E7" s="1348"/>
      <c r="F7" s="1348"/>
      <c r="G7" s="1348"/>
      <c r="H7" s="636"/>
    </row>
    <row r="8" spans="1:26" s="563" customFormat="1" ht="15" customHeight="1">
      <c r="A8" s="637"/>
      <c r="B8" s="1348" t="s">
        <v>420</v>
      </c>
      <c r="C8" s="1348"/>
      <c r="D8" s="1348"/>
      <c r="E8" s="1348"/>
      <c r="F8" s="1348"/>
      <c r="G8" s="1348"/>
      <c r="H8" s="636"/>
    </row>
    <row r="9" spans="1:26" s="563" customFormat="1" ht="15" customHeight="1">
      <c r="A9" s="638"/>
      <c r="B9" s="1348" t="s">
        <v>421</v>
      </c>
      <c r="C9" s="1348"/>
      <c r="D9" s="1348"/>
      <c r="E9" s="1348"/>
      <c r="F9" s="1348"/>
      <c r="G9" s="1348"/>
      <c r="H9" s="636"/>
    </row>
    <row r="10" spans="1:26" s="563" customFormat="1" ht="15" customHeight="1">
      <c r="A10" s="638"/>
      <c r="B10" s="1348" t="s">
        <v>422</v>
      </c>
      <c r="C10" s="1348"/>
      <c r="D10" s="1348"/>
      <c r="E10" s="1348"/>
      <c r="F10" s="1348"/>
      <c r="G10" s="1348"/>
      <c r="H10" s="636"/>
    </row>
    <row r="11" spans="1:26" s="563" customFormat="1" ht="15" customHeight="1">
      <c r="A11" s="638"/>
      <c r="B11" s="1348" t="s">
        <v>423</v>
      </c>
      <c r="C11" s="1348"/>
      <c r="D11" s="1348"/>
      <c r="E11" s="1348"/>
      <c r="F11" s="1348"/>
      <c r="G11" s="1348"/>
      <c r="H11" s="636"/>
    </row>
    <row r="12" spans="1:26" s="563" customFormat="1" ht="15" customHeight="1">
      <c r="A12" s="638"/>
      <c r="B12" s="1348" t="s">
        <v>424</v>
      </c>
      <c r="C12" s="1348"/>
      <c r="D12" s="1348"/>
      <c r="E12" s="1348"/>
      <c r="F12" s="1348"/>
      <c r="G12" s="1348"/>
      <c r="H12" s="636"/>
    </row>
    <row r="13" spans="1:26" s="563" customFormat="1" ht="15" customHeight="1">
      <c r="A13" s="638"/>
      <c r="B13" s="1348" t="s">
        <v>425</v>
      </c>
      <c r="C13" s="1348"/>
      <c r="D13" s="1348"/>
      <c r="E13" s="1348"/>
      <c r="F13" s="1348"/>
      <c r="G13" s="1348"/>
      <c r="H13" s="636"/>
    </row>
    <row r="14" spans="1:26" s="563" customFormat="1" ht="15" customHeight="1">
      <c r="A14" s="638"/>
      <c r="B14" s="1348" t="s">
        <v>426</v>
      </c>
      <c r="C14" s="1348"/>
      <c r="D14" s="1348"/>
      <c r="E14" s="1348"/>
      <c r="F14" s="1348"/>
      <c r="G14" s="1348"/>
      <c r="H14" s="636"/>
    </row>
    <row r="15" spans="1:26" s="563" customFormat="1" ht="15" customHeight="1">
      <c r="A15" s="638"/>
      <c r="B15" s="1348" t="s">
        <v>427</v>
      </c>
      <c r="C15" s="1348"/>
      <c r="D15" s="1348"/>
      <c r="E15" s="1348"/>
      <c r="F15" s="1348"/>
      <c r="G15" s="1348"/>
      <c r="H15" s="636"/>
    </row>
    <row r="16" spans="1:26" s="563" customFormat="1" ht="15" customHeight="1">
      <c r="A16" s="638"/>
      <c r="B16" s="1348" t="s">
        <v>428</v>
      </c>
      <c r="C16" s="1348"/>
      <c r="D16" s="1348"/>
      <c r="E16" s="1348"/>
      <c r="F16" s="1348"/>
      <c r="G16" s="1348"/>
      <c r="H16" s="636"/>
    </row>
    <row r="17" spans="1:8" s="563" customFormat="1" ht="15" customHeight="1">
      <c r="A17" s="638"/>
      <c r="B17" s="1348" t="s">
        <v>429</v>
      </c>
      <c r="C17" s="1348"/>
      <c r="D17" s="1348"/>
      <c r="E17" s="1348"/>
      <c r="F17" s="1348"/>
      <c r="G17" s="1348"/>
      <c r="H17" s="636"/>
    </row>
    <row r="18" spans="1:8" s="563" customFormat="1" ht="31.5" customHeight="1">
      <c r="A18" s="638"/>
      <c r="B18" s="1348" t="s">
        <v>1467</v>
      </c>
      <c r="C18" s="1348"/>
      <c r="D18" s="1348"/>
      <c r="E18" s="1348"/>
      <c r="F18" s="1348"/>
      <c r="G18" s="1348"/>
      <c r="H18" s="636"/>
    </row>
    <row r="19" spans="1:8" s="563" customFormat="1" ht="15" customHeight="1">
      <c r="A19" s="638"/>
      <c r="B19" s="1348" t="s">
        <v>430</v>
      </c>
      <c r="C19" s="1348"/>
      <c r="D19" s="1348"/>
      <c r="E19" s="1348"/>
      <c r="F19" s="1348"/>
      <c r="G19" s="1348"/>
      <c r="H19" s="636"/>
    </row>
    <row r="20" spans="1:8" s="563" customFormat="1" ht="15" customHeight="1">
      <c r="A20" s="638"/>
      <c r="B20" s="1348" t="s">
        <v>431</v>
      </c>
      <c r="C20" s="1348"/>
      <c r="D20" s="1348"/>
      <c r="E20" s="1348"/>
      <c r="F20" s="1348"/>
      <c r="G20" s="1348"/>
      <c r="H20" s="636"/>
    </row>
    <row r="21" spans="1:8" s="563" customFormat="1" ht="15" customHeight="1">
      <c r="A21" s="638"/>
      <c r="B21" s="1348" t="s">
        <v>432</v>
      </c>
      <c r="C21" s="1348"/>
      <c r="D21" s="1348"/>
      <c r="E21" s="1348"/>
      <c r="F21" s="1348"/>
      <c r="G21" s="1348"/>
      <c r="H21" s="636"/>
    </row>
    <row r="22" spans="1:8" s="563" customFormat="1" ht="15" customHeight="1">
      <c r="A22" s="638"/>
      <c r="B22" s="1348" t="s">
        <v>433</v>
      </c>
      <c r="C22" s="1348"/>
      <c r="D22" s="1348"/>
      <c r="E22" s="1348"/>
      <c r="F22" s="1348"/>
      <c r="G22" s="1348"/>
      <c r="H22" s="636"/>
    </row>
    <row r="23" spans="1:8" s="563" customFormat="1" ht="15" customHeight="1">
      <c r="A23" s="638"/>
      <c r="B23" s="1348" t="s">
        <v>434</v>
      </c>
      <c r="C23" s="1348"/>
      <c r="D23" s="1348"/>
      <c r="E23" s="1348"/>
      <c r="F23" s="1348"/>
      <c r="G23" s="1348"/>
      <c r="H23" s="636"/>
    </row>
    <row r="24" spans="1:8" s="563" customFormat="1" ht="15" customHeight="1">
      <c r="A24" s="638"/>
      <c r="B24" s="1348" t="s">
        <v>435</v>
      </c>
      <c r="C24" s="1348"/>
      <c r="D24" s="1348"/>
      <c r="E24" s="1348"/>
      <c r="F24" s="1348"/>
      <c r="G24" s="1348"/>
      <c r="H24" s="636"/>
    </row>
    <row r="25" spans="1:8" s="563" customFormat="1" ht="15" customHeight="1">
      <c r="A25" s="638"/>
      <c r="B25" s="1348" t="s">
        <v>436</v>
      </c>
      <c r="C25" s="1348"/>
      <c r="D25" s="1348"/>
      <c r="E25" s="1348"/>
      <c r="F25" s="1348"/>
      <c r="G25" s="1348"/>
      <c r="H25" s="636"/>
    </row>
    <row r="26" spans="1:8" s="563" customFormat="1" ht="15" customHeight="1">
      <c r="A26" s="638"/>
      <c r="B26" s="1348" t="s">
        <v>437</v>
      </c>
      <c r="C26" s="1348"/>
      <c r="D26" s="1348"/>
      <c r="E26" s="1348"/>
      <c r="F26" s="1348"/>
      <c r="G26" s="1348"/>
      <c r="H26" s="636"/>
    </row>
    <row r="27" spans="1:8" s="563" customFormat="1" ht="15" customHeight="1">
      <c r="A27" s="638"/>
      <c r="B27" s="1348" t="s">
        <v>438</v>
      </c>
      <c r="C27" s="1348"/>
      <c r="D27" s="1348"/>
      <c r="E27" s="1348"/>
      <c r="F27" s="1348"/>
      <c r="G27" s="1348"/>
      <c r="H27" s="636"/>
    </row>
    <row r="28" spans="1:8" s="563" customFormat="1" ht="15" customHeight="1">
      <c r="A28" s="638"/>
      <c r="B28" s="1348" t="s">
        <v>5393</v>
      </c>
      <c r="C28" s="1348"/>
      <c r="D28" s="1348"/>
      <c r="E28" s="1348"/>
      <c r="F28" s="1348"/>
      <c r="G28" s="1348"/>
      <c r="H28" s="636"/>
    </row>
    <row r="29" spans="1:8" s="563" customFormat="1" ht="15" customHeight="1">
      <c r="A29" s="638"/>
      <c r="B29" s="1349" t="s">
        <v>5395</v>
      </c>
      <c r="C29" s="1349"/>
      <c r="D29" s="1349"/>
      <c r="E29" s="1349"/>
      <c r="F29" s="1349"/>
      <c r="G29" s="1349"/>
      <c r="H29" s="636"/>
    </row>
    <row r="30" spans="1:8" s="563" customFormat="1" ht="15" customHeight="1">
      <c r="A30" s="638"/>
      <c r="B30" s="1349" t="s">
        <v>1199</v>
      </c>
      <c r="C30" s="1349"/>
      <c r="D30" s="1349"/>
      <c r="E30" s="1349"/>
      <c r="F30" s="1349"/>
      <c r="G30" s="1349"/>
      <c r="H30" s="636"/>
    </row>
    <row r="31" spans="1:8" s="563" customFormat="1" ht="15" customHeight="1">
      <c r="A31" s="638"/>
      <c r="B31" s="1349" t="s">
        <v>1200</v>
      </c>
      <c r="C31" s="1349"/>
      <c r="D31" s="1349"/>
      <c r="E31" s="1349"/>
      <c r="F31" s="1349"/>
      <c r="G31" s="1349"/>
      <c r="H31" s="636"/>
    </row>
    <row r="32" spans="1:8" s="563" customFormat="1" ht="15" customHeight="1">
      <c r="A32" s="638"/>
      <c r="B32" s="1349" t="s">
        <v>1201</v>
      </c>
      <c r="C32" s="1349"/>
      <c r="D32" s="1349"/>
      <c r="E32" s="1349"/>
      <c r="F32" s="1349"/>
      <c r="G32" s="1349"/>
      <c r="H32" s="636"/>
    </row>
    <row r="33" spans="1:8" s="563" customFormat="1" ht="15" customHeight="1">
      <c r="A33" s="638"/>
      <c r="B33" s="1349" t="s">
        <v>711</v>
      </c>
      <c r="C33" s="1349"/>
      <c r="D33" s="1349"/>
      <c r="E33" s="1349"/>
      <c r="F33" s="1349"/>
      <c r="G33" s="1349"/>
      <c r="H33" s="636"/>
    </row>
    <row r="34" spans="1:8" s="563" customFormat="1" ht="15" customHeight="1">
      <c r="A34" s="638"/>
      <c r="B34" s="1349" t="s">
        <v>5399</v>
      </c>
      <c r="C34" s="1349"/>
      <c r="D34" s="1349"/>
      <c r="E34" s="1349"/>
      <c r="F34" s="1349"/>
      <c r="G34" s="1349"/>
      <c r="H34" s="636"/>
    </row>
    <row r="35" spans="1:8" s="563" customFormat="1" ht="15" customHeight="1">
      <c r="A35" s="638"/>
      <c r="B35" s="1349" t="s">
        <v>5400</v>
      </c>
      <c r="C35" s="1349"/>
      <c r="D35" s="1349"/>
      <c r="E35" s="1349"/>
      <c r="F35" s="1349"/>
      <c r="G35" s="1349"/>
      <c r="H35" s="636"/>
    </row>
    <row r="36" spans="1:8" s="563" customFormat="1" ht="15" customHeight="1">
      <c r="A36" s="638"/>
      <c r="B36" s="1348" t="s">
        <v>439</v>
      </c>
      <c r="C36" s="1348"/>
      <c r="D36" s="1348"/>
      <c r="E36" s="1348"/>
      <c r="F36" s="1348"/>
      <c r="G36" s="1348"/>
      <c r="H36" s="636"/>
    </row>
    <row r="37" spans="1:8" s="563" customFormat="1" ht="15" customHeight="1">
      <c r="A37" s="638"/>
      <c r="B37" s="1349" t="s">
        <v>5404</v>
      </c>
      <c r="C37" s="1349"/>
      <c r="D37" s="1349"/>
      <c r="E37" s="1349"/>
      <c r="F37" s="1349"/>
      <c r="G37" s="1349"/>
      <c r="H37" s="636"/>
    </row>
    <row r="38" spans="1:8" s="563" customFormat="1" ht="15" customHeight="1">
      <c r="A38" s="638"/>
      <c r="B38" s="1349" t="s">
        <v>5391</v>
      </c>
      <c r="C38" s="1349"/>
      <c r="D38" s="1349"/>
      <c r="E38" s="1349"/>
      <c r="F38" s="1349"/>
      <c r="G38" s="1349"/>
      <c r="H38" s="636"/>
    </row>
    <row r="39" spans="1:8" s="563" customFormat="1" ht="15" customHeight="1">
      <c r="A39" s="638"/>
      <c r="B39" s="1349" t="s">
        <v>5405</v>
      </c>
      <c r="C39" s="1349"/>
      <c r="D39" s="1349"/>
      <c r="E39" s="1349"/>
      <c r="F39" s="1349"/>
      <c r="G39" s="1349"/>
      <c r="H39" s="636"/>
    </row>
    <row r="40" spans="1:8" s="563" customFormat="1" ht="15" customHeight="1">
      <c r="A40" s="638"/>
      <c r="B40" s="1349" t="s">
        <v>5392</v>
      </c>
      <c r="C40" s="1349"/>
      <c r="D40" s="1349"/>
      <c r="E40" s="1349"/>
      <c r="F40" s="1349"/>
      <c r="G40" s="1349"/>
      <c r="H40" s="636"/>
    </row>
    <row r="41" spans="1:8" s="563" customFormat="1" ht="15" customHeight="1">
      <c r="A41" s="638"/>
      <c r="B41" s="1348" t="s">
        <v>440</v>
      </c>
      <c r="C41" s="1348"/>
      <c r="D41" s="1348"/>
      <c r="E41" s="1348"/>
      <c r="F41" s="1348"/>
      <c r="G41" s="1348"/>
      <c r="H41" s="636"/>
    </row>
    <row r="42" spans="1:8" s="563" customFormat="1" ht="15" customHeight="1">
      <c r="A42" s="638"/>
      <c r="B42" s="1348" t="s">
        <v>441</v>
      </c>
      <c r="C42" s="1348"/>
      <c r="D42" s="1348"/>
      <c r="E42" s="1348"/>
      <c r="F42" s="1348"/>
      <c r="G42" s="1348"/>
      <c r="H42" s="636"/>
    </row>
    <row r="43" spans="1:8" s="563" customFormat="1" ht="15" customHeight="1">
      <c r="A43" s="638"/>
      <c r="B43" s="1348" t="s">
        <v>442</v>
      </c>
      <c r="C43" s="1348"/>
      <c r="D43" s="1348"/>
      <c r="E43" s="1348"/>
      <c r="F43" s="1348"/>
      <c r="G43" s="1348"/>
      <c r="H43" s="636"/>
    </row>
    <row r="44" spans="1:8" s="563" customFormat="1" ht="15" customHeight="1">
      <c r="A44" s="638"/>
      <c r="B44" s="1349" t="s">
        <v>5396</v>
      </c>
      <c r="C44" s="1349"/>
      <c r="D44" s="1349"/>
      <c r="E44" s="1349"/>
      <c r="F44" s="1349"/>
      <c r="G44" s="1349"/>
      <c r="H44" s="636"/>
    </row>
    <row r="45" spans="1:8" s="563" customFormat="1" ht="15" customHeight="1">
      <c r="A45" s="638"/>
      <c r="B45" s="1349" t="s">
        <v>5397</v>
      </c>
      <c r="C45" s="1349"/>
      <c r="D45" s="1349"/>
      <c r="E45" s="1349"/>
      <c r="F45" s="1349"/>
      <c r="G45" s="1349"/>
      <c r="H45" s="636"/>
    </row>
    <row r="46" spans="1:8" s="563" customFormat="1" ht="15" customHeight="1">
      <c r="A46" s="638"/>
      <c r="B46" s="1349" t="s">
        <v>5398</v>
      </c>
      <c r="C46" s="1349"/>
      <c r="D46" s="1349"/>
      <c r="E46" s="1349"/>
      <c r="F46" s="1349"/>
      <c r="G46" s="1349"/>
      <c r="H46" s="636"/>
    </row>
    <row r="47" spans="1:8" s="563" customFormat="1" ht="15" customHeight="1">
      <c r="A47" s="638"/>
      <c r="B47" s="1348" t="s">
        <v>5401</v>
      </c>
      <c r="C47" s="1348"/>
      <c r="D47" s="1348"/>
      <c r="E47" s="1348"/>
      <c r="F47" s="1348"/>
      <c r="G47" s="1348"/>
      <c r="H47" s="636"/>
    </row>
    <row r="48" spans="1:8" s="563" customFormat="1" ht="15" customHeight="1">
      <c r="A48" s="638"/>
      <c r="B48" s="1348" t="s">
        <v>5402</v>
      </c>
      <c r="C48" s="1348"/>
      <c r="D48" s="1348"/>
      <c r="E48" s="1348"/>
      <c r="F48" s="1348"/>
      <c r="G48" s="1348"/>
      <c r="H48" s="636"/>
    </row>
    <row r="49" spans="1:8" s="563" customFormat="1" ht="15" customHeight="1">
      <c r="A49" s="638"/>
      <c r="B49" s="1348" t="s">
        <v>443</v>
      </c>
      <c r="C49" s="1348"/>
      <c r="D49" s="1348"/>
      <c r="E49" s="1348"/>
      <c r="F49" s="1348"/>
      <c r="G49" s="1348"/>
      <c r="H49" s="636"/>
    </row>
    <row r="50" spans="1:8" s="563" customFormat="1" ht="15" customHeight="1">
      <c r="A50" s="637"/>
      <c r="B50" s="1348" t="s">
        <v>444</v>
      </c>
      <c r="C50" s="1348"/>
      <c r="D50" s="1348"/>
      <c r="E50" s="1348"/>
      <c r="F50" s="1348"/>
      <c r="G50" s="1348"/>
      <c r="H50" s="636"/>
    </row>
    <row r="51" spans="1:8" s="563" customFormat="1" ht="15" customHeight="1">
      <c r="A51" s="637"/>
      <c r="B51" s="1348" t="s">
        <v>445</v>
      </c>
      <c r="C51" s="1348"/>
      <c r="D51" s="1348"/>
      <c r="E51" s="1348"/>
      <c r="F51" s="1348"/>
      <c r="G51" s="1348"/>
      <c r="H51" s="636"/>
    </row>
    <row r="52" spans="1:8" s="563" customFormat="1" ht="15" customHeight="1">
      <c r="A52" s="637"/>
      <c r="B52" s="1348" t="s">
        <v>446</v>
      </c>
      <c r="C52" s="1348"/>
      <c r="D52" s="1348"/>
      <c r="E52" s="1348"/>
      <c r="F52" s="1348"/>
      <c r="G52" s="1348"/>
      <c r="H52" s="636"/>
    </row>
    <row r="53" spans="1:8" s="563" customFormat="1" ht="15" customHeight="1">
      <c r="A53" s="637"/>
      <c r="B53" s="1348" t="s">
        <v>447</v>
      </c>
      <c r="C53" s="1348"/>
      <c r="D53" s="1348"/>
      <c r="E53" s="1348"/>
      <c r="F53" s="1348"/>
      <c r="G53" s="1348"/>
      <c r="H53" s="636"/>
    </row>
    <row r="54" spans="1:8" s="563" customFormat="1" ht="15" customHeight="1">
      <c r="A54" s="637"/>
      <c r="B54" s="1348" t="s">
        <v>1463</v>
      </c>
      <c r="C54" s="1348"/>
      <c r="D54" s="1348"/>
      <c r="E54" s="1348"/>
      <c r="F54" s="1348"/>
      <c r="G54" s="1348"/>
      <c r="H54" s="636"/>
    </row>
    <row r="55" spans="1:8" s="563" customFormat="1" ht="15" customHeight="1">
      <c r="A55" s="637"/>
      <c r="B55" s="1348" t="s">
        <v>5403</v>
      </c>
      <c r="C55" s="1348"/>
      <c r="D55" s="1348"/>
      <c r="E55" s="1348"/>
      <c r="F55" s="1348"/>
      <c r="G55" s="1348"/>
      <c r="H55" s="636"/>
    </row>
    <row r="56" spans="1:8" s="563" customFormat="1" ht="15" customHeight="1">
      <c r="A56" s="637"/>
      <c r="B56" s="1348" t="s">
        <v>448</v>
      </c>
      <c r="C56" s="1348"/>
      <c r="D56" s="1348"/>
      <c r="E56" s="1348"/>
      <c r="F56" s="1348"/>
      <c r="G56" s="1348"/>
      <c r="H56" s="636"/>
    </row>
    <row r="57" spans="1:8" s="563" customFormat="1" ht="15" customHeight="1">
      <c r="A57" s="637"/>
      <c r="B57" s="1350" t="s">
        <v>5473</v>
      </c>
      <c r="C57" s="1350"/>
      <c r="D57" s="1350"/>
      <c r="E57" s="1350"/>
      <c r="F57" s="1350"/>
      <c r="G57" s="1350"/>
      <c r="H57" s="636"/>
    </row>
    <row r="58" spans="1:8" s="563" customFormat="1" ht="15" customHeight="1">
      <c r="A58" s="637"/>
      <c r="B58" s="1348" t="s">
        <v>5474</v>
      </c>
      <c r="C58" s="1348"/>
      <c r="D58" s="1348"/>
      <c r="E58" s="1348"/>
      <c r="F58" s="1348"/>
      <c r="G58" s="1348"/>
      <c r="H58" s="636"/>
    </row>
    <row r="59" spans="1:8" s="563" customFormat="1" ht="15" customHeight="1">
      <c r="A59" s="637"/>
      <c r="B59" s="1348" t="s">
        <v>5475</v>
      </c>
      <c r="C59" s="1348"/>
      <c r="D59" s="1348"/>
      <c r="E59" s="1348"/>
      <c r="F59" s="1348"/>
      <c r="G59" s="1348"/>
      <c r="H59" s="636"/>
    </row>
    <row r="60" spans="1:8" s="563" customFormat="1" ht="15" customHeight="1">
      <c r="A60" s="637"/>
      <c r="B60" s="1348" t="s">
        <v>5476</v>
      </c>
      <c r="C60" s="1348"/>
      <c r="D60" s="1348"/>
      <c r="E60" s="1348"/>
      <c r="F60" s="1348"/>
      <c r="G60" s="1348"/>
      <c r="H60" s="636"/>
    </row>
    <row r="61" spans="1:8" ht="15.6">
      <c r="A61" s="639"/>
      <c r="B61" s="1350" t="s">
        <v>9</v>
      </c>
      <c r="C61" s="1350"/>
      <c r="D61" s="1350"/>
      <c r="E61" s="1350"/>
      <c r="F61" s="1350"/>
      <c r="G61" s="1350"/>
      <c r="H61" s="639"/>
    </row>
    <row r="62" spans="1:8" ht="15.6">
      <c r="A62" s="639"/>
      <c r="B62" s="1350" t="s">
        <v>10</v>
      </c>
      <c r="C62" s="1350"/>
      <c r="D62" s="1350"/>
      <c r="E62" s="1350"/>
      <c r="F62" s="1350"/>
      <c r="G62" s="1350"/>
      <c r="H62" s="639"/>
    </row>
    <row r="63" spans="1:8">
      <c r="A63" s="639"/>
      <c r="B63" s="639"/>
      <c r="C63" s="639"/>
      <c r="D63" s="639"/>
      <c r="E63" s="639"/>
      <c r="F63" s="639"/>
      <c r="G63" s="639"/>
      <c r="H63" s="639"/>
    </row>
    <row r="64" spans="1:8">
      <c r="A64" s="639"/>
      <c r="B64" s="639"/>
      <c r="C64" s="639"/>
      <c r="D64" s="639"/>
      <c r="E64" s="639"/>
      <c r="F64" s="639"/>
      <c r="G64" s="639"/>
      <c r="H64" s="639"/>
    </row>
    <row r="65" spans="1:8">
      <c r="A65" s="639"/>
      <c r="B65" s="639"/>
      <c r="C65" s="639"/>
      <c r="D65" s="639"/>
      <c r="E65" s="639"/>
      <c r="F65" s="639"/>
      <c r="G65" s="639"/>
      <c r="H65" s="639"/>
    </row>
    <row r="66" spans="1:8">
      <c r="A66" s="639"/>
      <c r="B66" s="639"/>
      <c r="C66" s="639"/>
      <c r="D66" s="639"/>
      <c r="E66" s="639"/>
      <c r="F66" s="639"/>
      <c r="G66" s="639"/>
      <c r="H66" s="639"/>
    </row>
    <row r="67" spans="1:8">
      <c r="A67" s="639"/>
      <c r="B67" s="639"/>
      <c r="C67" s="639"/>
      <c r="D67" s="639"/>
      <c r="E67" s="639"/>
      <c r="F67" s="639"/>
      <c r="G67" s="639"/>
      <c r="H67" s="639"/>
    </row>
    <row r="68" spans="1:8">
      <c r="A68" s="639"/>
      <c r="B68" s="639"/>
      <c r="C68" s="639"/>
      <c r="D68" s="639"/>
      <c r="E68" s="639"/>
      <c r="F68" s="639"/>
      <c r="G68" s="639"/>
      <c r="H68" s="639"/>
    </row>
  </sheetData>
  <customSheetViews>
    <customSheetView guid="{528951BC-AEE0-4955-AE94-C32C5D2DEF39}" scale="112" showPageBreaks="1" fitToPage="1" printArea="1" view="pageBreakPreview">
      <selection activeCell="Z4" sqref="Z4"/>
      <rowBreaks count="1" manualBreakCount="1">
        <brk id="62" max="7" man="1"/>
      </rowBreaks>
      <pageMargins left="0.78740157480314965" right="0.39370078740157483" top="0.59055118110236227" bottom="1.1811023622047245" header="0" footer="0"/>
      <printOptions horizontalCentered="1"/>
      <pageSetup paperSize="9" fitToHeight="0" orientation="portrait" r:id="rId1"/>
      <headerFooter>
        <oddFooter>&amp;C&amp;"Arial,Normálne"&amp;10
Výmery uvedené v tabuľke majú len informatívny charakter. Dodávateľ je povinný si výmery overiť a prípadne opraviť, resp. doplniť chýbajúce položky na základe kontroly priloženej dokumentácie&amp;"-,Normálne"&amp;13.
&amp;R&amp;10List č.: &amp;P</oddFooter>
      </headerFooter>
    </customSheetView>
    <customSheetView guid="{61BB9AB2-CC6F-4923-A5A4-B8772605E1EF}" scale="112" showPageBreaks="1" fitToPage="1" printArea="1" view="pageBreakPreview">
      <selection activeCell="Z4" sqref="Z4"/>
      <rowBreaks count="1" manualBreakCount="1">
        <brk id="62" max="7" man="1"/>
      </rowBreaks>
      <pageMargins left="0.78740157480314965" right="0.39370078740157483" top="0.59055118110236227" bottom="1.1811023622047245" header="0" footer="0"/>
      <printOptions horizontalCentered="1"/>
      <pageSetup paperSize="9" fitToHeight="0" orientation="portrait" r:id="rId2"/>
      <headerFooter>
        <oddFooter>&amp;C&amp;"Arial,Normálne"&amp;10
Výmery uvedené v tabuľke majú len informatívny charakter. Dodávateľ je povinný si výmery overiť a prípadne opraviť, resp. doplniť chýbajúce položky na základe kontroly priloženej dokumentácie&amp;"-,Normálne"&amp;13.
&amp;R&amp;10List č.: &amp;P</oddFooter>
      </headerFooter>
    </customSheetView>
    <customSheetView guid="{91BDB633-9259-4256-B41C-66F4E297D14F}" scale="112" showPageBreaks="1" fitToPage="1" printArea="1" view="pageBreakPreview">
      <selection activeCell="T6" sqref="T6"/>
      <rowBreaks count="1" manualBreakCount="1">
        <brk id="59" max="7" man="1"/>
      </rowBreaks>
      <pageMargins left="0.78740157480314965" right="0.39370078740157483" top="0.59055118110236227" bottom="1.1811023622047245" header="0" footer="0"/>
      <printOptions horizontalCentered="1"/>
      <pageSetup paperSize="9" fitToHeight="0" orientation="portrait" r:id="rId3"/>
      <headerFooter>
        <oddFooter>&amp;C&amp;"Arial,Normálne"&amp;10
Výmery uvedené v tabuľke majú len informatívny charakter. Dodávateľ je povinný si výmery overiť a prípadne opraviť, resp. doplniť chýbajúce položky na základe kontroly priloženej dokumentácie&amp;"-,Normálne"&amp;13.
&amp;R&amp;10List č.: &amp;P</oddFooter>
      </headerFooter>
    </customSheetView>
    <customSheetView guid="{A9D1DD74-94BA-42CE-815C-B24B34713708}" scale="112" showPageBreaks="1" fitToPage="1" printArea="1" view="pageBreakPreview">
      <selection activeCell="Z4" sqref="Z4"/>
      <rowBreaks count="1" manualBreakCount="1">
        <brk id="62" max="7" man="1"/>
      </rowBreaks>
      <pageMargins left="0.78740157480314965" right="0.39370078740157483" top="0.59055118110236227" bottom="1.1811023622047245" header="0" footer="0"/>
      <printOptions horizontalCentered="1"/>
      <pageSetup paperSize="9" fitToHeight="0" orientation="portrait" r:id="rId4"/>
      <headerFooter>
        <oddFooter>&amp;C&amp;"Arial,Normálne"&amp;10
Výmery uvedené v tabuľke majú len informatívny charakter. Dodávateľ je povinný si výmery overiť a prípadne opraviť, resp. doplniť chýbajúce položky na základe kontroly priloženej dokumentácie&amp;"-,Normálne"&amp;13.
&amp;R&amp;10List č.: &amp;P</oddFooter>
      </headerFooter>
    </customSheetView>
  </customSheetViews>
  <mergeCells count="57">
    <mergeCell ref="B48:G48"/>
    <mergeCell ref="B39:G39"/>
    <mergeCell ref="B38:G38"/>
    <mergeCell ref="B37:G37"/>
    <mergeCell ref="B60:G60"/>
    <mergeCell ref="B58:G58"/>
    <mergeCell ref="B42:G42"/>
    <mergeCell ref="B43:G43"/>
    <mergeCell ref="B44:G44"/>
    <mergeCell ref="B45:G45"/>
    <mergeCell ref="B40:G40"/>
    <mergeCell ref="B61:G61"/>
    <mergeCell ref="B50:G50"/>
    <mergeCell ref="B51:G51"/>
    <mergeCell ref="B52:G52"/>
    <mergeCell ref="B53:G53"/>
    <mergeCell ref="B54:G54"/>
    <mergeCell ref="B55:G55"/>
    <mergeCell ref="B59:G59"/>
    <mergeCell ref="B57:G57"/>
    <mergeCell ref="B62:G62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36:G36"/>
    <mergeCell ref="B41:G41"/>
    <mergeCell ref="B46:G46"/>
    <mergeCell ref="B47:G47"/>
    <mergeCell ref="B49:G49"/>
    <mergeCell ref="B56:G56"/>
    <mergeCell ref="B6:G6"/>
    <mergeCell ref="B7:G7"/>
    <mergeCell ref="B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33:G33"/>
    <mergeCell ref="B34:G34"/>
    <mergeCell ref="B35:G35"/>
    <mergeCell ref="B29:G29"/>
    <mergeCell ref="B30:G30"/>
    <mergeCell ref="B31:G31"/>
    <mergeCell ref="B32:G32"/>
    <mergeCell ref="B18:G18"/>
    <mergeCell ref="B19:G19"/>
  </mergeCells>
  <phoneticPr fontId="56" type="noConversion"/>
  <printOptions horizontalCentered="1"/>
  <pageMargins left="0.78740157480314965" right="0.39370078740157483" top="0.59055118110236227" bottom="1.1811023622047245" header="0" footer="0"/>
  <pageSetup paperSize="9" fitToHeight="0" orientation="portrait" r:id="rId5"/>
  <headerFooter>
    <oddFooter>&amp;C&amp;"Arial,Normálne"&amp;10
Výmery uvedené v tabuľke majú len informatívny charakter. Dodávateľ je povinný si výmery overiť a prípadne opraviť, resp. doplniť chýbajúce položky na základe kontroly priloženej dokumentácie&amp;"-,Normálne"&amp;13.
&amp;R&amp;10List č.: &amp;P</oddFooter>
  </headerFooter>
  <rowBreaks count="1" manualBreakCount="1">
    <brk id="68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4">
    <pageSetUpPr fitToPage="1"/>
  </sheetPr>
  <dimension ref="A1:L65"/>
  <sheetViews>
    <sheetView tabSelected="1" view="pageBreakPreview" zoomScale="115" zoomScaleNormal="100" zoomScaleSheetLayoutView="115" workbookViewId="0">
      <pane ySplit="9" topLeftCell="A10" activePane="bottomLeft" state="frozen"/>
      <selection activeCell="F19" sqref="F19"/>
      <selection pane="bottomLeft" activeCell="C16" sqref="C16"/>
    </sheetView>
  </sheetViews>
  <sheetFormatPr defaultColWidth="7" defaultRowHeight="10.199999999999999"/>
  <cols>
    <col min="1" max="1" width="12.54296875" style="166" customWidth="1"/>
    <col min="2" max="2" width="48" style="166" customWidth="1"/>
    <col min="3" max="5" width="16.1796875" style="166" bestFit="1" customWidth="1"/>
    <col min="6" max="6" width="30.36328125" style="166" bestFit="1" customWidth="1"/>
    <col min="7" max="8" width="10.453125" style="166" customWidth="1"/>
    <col min="9" max="9" width="8.54296875" style="166" bestFit="1" customWidth="1"/>
    <col min="10" max="10" width="8.453125" style="166" bestFit="1" customWidth="1"/>
    <col min="11" max="11" width="7" style="166"/>
    <col min="12" max="12" width="16.26953125" style="166" customWidth="1"/>
    <col min="13" max="16384" width="7" style="166"/>
  </cols>
  <sheetData>
    <row r="1" spans="1:12" ht="17.399999999999999">
      <c r="A1" s="1351" t="s">
        <v>11</v>
      </c>
      <c r="B1" s="1351"/>
      <c r="C1" s="1351"/>
      <c r="D1" s="1351"/>
      <c r="E1" s="1351"/>
      <c r="F1" s="1351"/>
      <c r="G1" s="1351"/>
      <c r="H1" s="1351"/>
    </row>
    <row r="2" spans="1:12" ht="17.25" customHeight="1">
      <c r="A2" s="1352" t="s">
        <v>5</v>
      </c>
      <c r="B2" s="41" t="str">
        <f>Obsah!N1</f>
        <v>15709 - Nižná / Tr 110/22kV</v>
      </c>
      <c r="C2" s="41"/>
      <c r="D2" s="41"/>
      <c r="E2" s="18"/>
      <c r="F2" s="18"/>
      <c r="G2" s="18"/>
      <c r="H2" s="18"/>
    </row>
    <row r="3" spans="1:12" ht="12">
      <c r="A3" s="1352"/>
      <c r="B3" s="41" t="str">
        <f>Obsah!N2</f>
        <v>- komplexná rekonštrukcia</v>
      </c>
      <c r="C3" s="41"/>
      <c r="D3" s="41"/>
      <c r="E3" s="18"/>
      <c r="F3" s="18"/>
      <c r="G3" s="18"/>
      <c r="H3" s="18"/>
    </row>
    <row r="4" spans="1:12" ht="12">
      <c r="A4" s="1352"/>
      <c r="B4" s="41" t="str">
        <f>Obsah!N3</f>
        <v xml:space="preserve"> </v>
      </c>
      <c r="C4" s="41"/>
      <c r="D4" s="41"/>
      <c r="E4" s="42"/>
      <c r="F4" s="42"/>
      <c r="G4" s="42"/>
      <c r="H4" s="640"/>
    </row>
    <row r="5" spans="1:12" ht="15" customHeight="1">
      <c r="A5" s="18" t="s">
        <v>12</v>
      </c>
      <c r="B5" s="641" t="str">
        <f>Obsah!Z1</f>
        <v>Stredoslovenská distribučná, a. s., Pri Rajčianke 2927/8, 010 47 Žilina</v>
      </c>
      <c r="C5" s="18"/>
      <c r="D5" s="18"/>
      <c r="E5" s="18" t="s">
        <v>13</v>
      </c>
      <c r="F5" s="18" t="s">
        <v>14</v>
      </c>
      <c r="G5" s="42"/>
      <c r="H5" s="640"/>
    </row>
    <row r="6" spans="1:12" ht="15" customHeight="1">
      <c r="A6" s="18" t="s">
        <v>15</v>
      </c>
      <c r="B6" s="650" t="s">
        <v>16</v>
      </c>
      <c r="C6" s="18"/>
      <c r="D6" s="18"/>
      <c r="E6" s="18" t="s">
        <v>17</v>
      </c>
      <c r="F6" s="18" t="s">
        <v>895</v>
      </c>
      <c r="G6" s="42"/>
      <c r="H6" s="18"/>
    </row>
    <row r="7" spans="1:12" ht="15" customHeight="1">
      <c r="A7" s="18" t="s">
        <v>19</v>
      </c>
      <c r="B7" s="18" t="str">
        <f>Obsah!Z2</f>
        <v>Tr 110/22 kV Nižná</v>
      </c>
      <c r="C7" s="42"/>
      <c r="D7" s="42"/>
      <c r="E7" s="18" t="s">
        <v>20</v>
      </c>
      <c r="F7" s="43">
        <f>Obsah!Z3</f>
        <v>46174</v>
      </c>
      <c r="G7" s="42"/>
      <c r="H7" s="42"/>
    </row>
    <row r="8" spans="1:12" ht="6.75" customHeight="1">
      <c r="A8" s="16"/>
      <c r="B8" s="17"/>
      <c r="C8" s="17"/>
      <c r="D8" s="17"/>
      <c r="E8" s="17"/>
      <c r="F8" s="17"/>
      <c r="G8" s="17"/>
      <c r="H8" s="17"/>
    </row>
    <row r="9" spans="1:12" ht="25.5" customHeight="1">
      <c r="A9" s="19" t="s">
        <v>21</v>
      </c>
      <c r="B9" s="19" t="s">
        <v>22</v>
      </c>
      <c r="C9" s="19" t="s">
        <v>23</v>
      </c>
      <c r="D9" s="19" t="s">
        <v>24</v>
      </c>
      <c r="E9" s="19" t="s">
        <v>25</v>
      </c>
      <c r="F9" s="19" t="s">
        <v>5394</v>
      </c>
      <c r="G9" s="19" t="s">
        <v>26</v>
      </c>
      <c r="H9" s="19" t="s">
        <v>27</v>
      </c>
      <c r="J9" s="554"/>
    </row>
    <row r="10" spans="1:12" s="243" customFormat="1" ht="6.75" customHeight="1">
      <c r="A10" s="20"/>
      <c r="B10" s="21"/>
      <c r="C10" s="21"/>
      <c r="D10" s="21"/>
      <c r="E10" s="21"/>
      <c r="F10" s="21"/>
      <c r="G10" s="21"/>
      <c r="H10" s="21"/>
    </row>
    <row r="11" spans="1:12" s="243" customFormat="1" ht="14.7" customHeight="1">
      <c r="A11" s="49"/>
      <c r="B11" s="49" t="str">
        <f>B4</f>
        <v xml:space="preserve"> </v>
      </c>
      <c r="C11" s="50">
        <f>SUM(C12:C44,C46,C49:C52,C55:C56,C58:C60)</f>
        <v>0</v>
      </c>
      <c r="D11" s="50"/>
      <c r="E11" s="50"/>
      <c r="F11" s="50"/>
      <c r="G11" s="50"/>
      <c r="H11" s="50"/>
    </row>
    <row r="12" spans="1:12" s="556" customFormat="1" ht="14.25" customHeight="1">
      <c r="A12" s="55" t="str">
        <f t="shared" ref="A12:A44" si="0">+MID(B12,5,4)</f>
        <v>SO11</v>
      </c>
      <c r="B12" s="53" t="str">
        <f>Obsah!B24</f>
        <v>S01_SO11_Vedenia 22kV</v>
      </c>
      <c r="C12" s="54">
        <f t="shared" ref="C12:C15" si="1">SUM(F12:H12)</f>
        <v>0</v>
      </c>
      <c r="D12" s="54">
        <f t="shared" ref="D12:D46" si="2">C12*23%</f>
        <v>0</v>
      </c>
      <c r="E12" s="54">
        <f t="shared" ref="E12:E44" si="3">D12+C12</f>
        <v>0</v>
      </c>
      <c r="F12" s="67">
        <f>'SO11'!H107</f>
        <v>0</v>
      </c>
      <c r="G12" s="67">
        <f>'SO11'!H113</f>
        <v>0</v>
      </c>
      <c r="H12" s="67">
        <f>'SO11'!H116</f>
        <v>0</v>
      </c>
      <c r="J12" s="243"/>
      <c r="K12" s="557"/>
      <c r="L12" s="555"/>
    </row>
    <row r="13" spans="1:12" s="556" customFormat="1" ht="14.25" customHeight="1">
      <c r="A13" s="55" t="str">
        <f t="shared" si="0"/>
        <v>SO31</v>
      </c>
      <c r="B13" s="53" t="str">
        <f>Obsah!B25</f>
        <v>S02_SO31_Rozvodňa 110kV</v>
      </c>
      <c r="C13" s="54">
        <f t="shared" si="1"/>
        <v>0</v>
      </c>
      <c r="D13" s="54">
        <f t="shared" si="2"/>
        <v>0</v>
      </c>
      <c r="E13" s="54">
        <f t="shared" si="3"/>
        <v>0</v>
      </c>
      <c r="F13" s="67">
        <f>'SO31'!J97</f>
        <v>0</v>
      </c>
      <c r="G13" s="67">
        <v>0</v>
      </c>
      <c r="H13" s="67">
        <f>'SO31'!J104</f>
        <v>0</v>
      </c>
      <c r="J13" s="243"/>
      <c r="L13" s="555"/>
    </row>
    <row r="14" spans="1:12" s="556" customFormat="1" ht="14.25" customHeight="1">
      <c r="A14" s="55" t="str">
        <f t="shared" si="0"/>
        <v>SO32</v>
      </c>
      <c r="B14" s="53" t="str">
        <f>Obsah!B26</f>
        <v>S03_SO32_Stanovište transformátorov</v>
      </c>
      <c r="C14" s="54">
        <f t="shared" si="1"/>
        <v>0</v>
      </c>
      <c r="D14" s="54">
        <f t="shared" si="2"/>
        <v>0</v>
      </c>
      <c r="E14" s="54">
        <f t="shared" si="3"/>
        <v>0</v>
      </c>
      <c r="F14" s="67">
        <f>'SO32'!J97</f>
        <v>0</v>
      </c>
      <c r="G14" s="67">
        <v>0</v>
      </c>
      <c r="H14" s="67">
        <f>'SO32'!J102</f>
        <v>0</v>
      </c>
      <c r="J14" s="243"/>
      <c r="L14" s="555"/>
    </row>
    <row r="15" spans="1:12" s="556" customFormat="1" ht="14.25" customHeight="1">
      <c r="A15" s="55" t="str">
        <f t="shared" si="0"/>
        <v>SO33</v>
      </c>
      <c r="B15" s="53" t="str">
        <f>Obsah!B27</f>
        <v>S04_SO33_Stanovište tlmiviek a odporníkov</v>
      </c>
      <c r="C15" s="54">
        <f t="shared" si="1"/>
        <v>0</v>
      </c>
      <c r="D15" s="54">
        <f t="shared" si="2"/>
        <v>0</v>
      </c>
      <c r="E15" s="54">
        <f t="shared" si="3"/>
        <v>0</v>
      </c>
      <c r="F15" s="67">
        <f>'SO33'!J97</f>
        <v>0</v>
      </c>
      <c r="G15" s="67">
        <v>0</v>
      </c>
      <c r="H15" s="67">
        <f>'SO33'!J102</f>
        <v>0</v>
      </c>
      <c r="J15" s="243"/>
      <c r="L15" s="555"/>
    </row>
    <row r="16" spans="1:12" s="556" customFormat="1" ht="14.25" customHeight="1">
      <c r="A16" s="1256" t="str">
        <f t="shared" si="0"/>
        <v>SO34</v>
      </c>
      <c r="B16" s="1257" t="str">
        <f>Obsah!B28</f>
        <v>S05_SO34_Budová spoločných prevádzok</v>
      </c>
      <c r="C16" s="1258"/>
      <c r="D16" s="1258"/>
      <c r="E16" s="1258"/>
      <c r="F16" s="1258"/>
      <c r="G16" s="1258"/>
      <c r="H16" s="1258"/>
      <c r="J16" s="243"/>
      <c r="L16" s="555"/>
    </row>
    <row r="17" spans="1:12" s="556" customFormat="1" ht="14.25" customHeight="1">
      <c r="A17" s="108" t="str">
        <f>+MID(B17,5,7)</f>
        <v>SO34.01</v>
      </c>
      <c r="B17" s="107" t="str">
        <f>Obsah!B29</f>
        <v>S05_SO34.01_ASR (+ statika)</v>
      </c>
      <c r="C17" s="54">
        <f t="shared" ref="C17:C23" si="4">SUM(F17:H17)</f>
        <v>0</v>
      </c>
      <c r="D17" s="54">
        <f t="shared" si="2"/>
        <v>0</v>
      </c>
      <c r="E17" s="54">
        <f t="shared" ref="E17:E21" si="5">D17+C17</f>
        <v>0</v>
      </c>
      <c r="F17" s="67">
        <f>'SO34.01 '!J97+'SO34.01 '!J106+'SO34.01 '!J124</f>
        <v>0</v>
      </c>
      <c r="G17" s="67">
        <v>0</v>
      </c>
      <c r="H17" s="67">
        <f>'SO34.01 '!J128</f>
        <v>0</v>
      </c>
      <c r="J17" s="243"/>
      <c r="L17" s="555"/>
    </row>
    <row r="18" spans="1:12" s="556" customFormat="1" ht="14.25" customHeight="1">
      <c r="A18" s="108" t="str">
        <f t="shared" ref="A18:A23" si="6">+MID(B18,5,7)</f>
        <v>SO34.03</v>
      </c>
      <c r="B18" s="107" t="str">
        <f>Obsah!B30</f>
        <v>S05_SO34.03_Zdravotechnická inštalácia</v>
      </c>
      <c r="C18" s="54">
        <f t="shared" si="4"/>
        <v>0</v>
      </c>
      <c r="D18" s="54">
        <f t="shared" si="2"/>
        <v>0</v>
      </c>
      <c r="E18" s="54">
        <f t="shared" si="5"/>
        <v>0</v>
      </c>
      <c r="F18" s="67">
        <f>'SO34.03'!G13+'SO34.03'!G26</f>
        <v>0</v>
      </c>
      <c r="G18" s="67">
        <v>0</v>
      </c>
      <c r="H18" s="67">
        <f>'SO34.03'!G125</f>
        <v>0</v>
      </c>
      <c r="J18" s="243"/>
      <c r="L18" s="555"/>
    </row>
    <row r="19" spans="1:12" s="556" customFormat="1" ht="14.25" customHeight="1">
      <c r="A19" s="108" t="str">
        <f t="shared" si="6"/>
        <v>SO34.04</v>
      </c>
      <c r="B19" s="107" t="str">
        <f>Obsah!B31</f>
        <v>S05_SO34.04_Vzduchotechnika a chladenie</v>
      </c>
      <c r="C19" s="54">
        <f t="shared" si="4"/>
        <v>0</v>
      </c>
      <c r="D19" s="54">
        <f t="shared" si="2"/>
        <v>0</v>
      </c>
      <c r="E19" s="54">
        <f t="shared" si="5"/>
        <v>0</v>
      </c>
      <c r="F19" s="67">
        <f>'SO34.04'!G333</f>
        <v>0</v>
      </c>
      <c r="G19" s="67">
        <f>'SO34.04'!H334</f>
        <v>0</v>
      </c>
      <c r="H19" s="67">
        <f>'SO34.04'!G336</f>
        <v>0</v>
      </c>
      <c r="J19" s="243"/>
      <c r="L19" s="555"/>
    </row>
    <row r="20" spans="1:12" s="556" customFormat="1" ht="14.25" customHeight="1">
      <c r="A20" s="108" t="str">
        <f t="shared" si="6"/>
        <v>SO34.05</v>
      </c>
      <c r="B20" s="107" t="str">
        <f>Obsah!B32</f>
        <v>S05_SO34.05_Vykurovanie</v>
      </c>
      <c r="C20" s="54">
        <f t="shared" si="4"/>
        <v>0</v>
      </c>
      <c r="D20" s="54">
        <f t="shared" si="2"/>
        <v>0</v>
      </c>
      <c r="E20" s="54">
        <f t="shared" si="5"/>
        <v>0</v>
      </c>
      <c r="F20" s="67">
        <f>'SO34.05'!J120</f>
        <v>0</v>
      </c>
      <c r="G20" s="67">
        <v>0</v>
      </c>
      <c r="H20" s="67">
        <f>'SO34.05'!J132</f>
        <v>0</v>
      </c>
      <c r="J20" s="243"/>
      <c r="L20" s="555"/>
    </row>
    <row r="21" spans="1:12" s="556" customFormat="1" ht="14.25" customHeight="1">
      <c r="A21" s="108" t="str">
        <f t="shared" si="6"/>
        <v>SO34.06</v>
      </c>
      <c r="B21" s="107" t="str">
        <f>Obsah!B33</f>
        <v>S05_SO34.06_Elektroinštalácia</v>
      </c>
      <c r="C21" s="54">
        <f t="shared" si="4"/>
        <v>0</v>
      </c>
      <c r="D21" s="54">
        <f t="shared" si="2"/>
        <v>0</v>
      </c>
      <c r="E21" s="54">
        <f t="shared" si="5"/>
        <v>0</v>
      </c>
      <c r="F21" s="67">
        <f>SO34_06!I226</f>
        <v>0</v>
      </c>
      <c r="G21" s="67">
        <f>SO34_06!I233</f>
        <v>0</v>
      </c>
      <c r="H21" s="67">
        <f>SO34_06!I236</f>
        <v>0</v>
      </c>
      <c r="J21" s="243"/>
      <c r="K21" s="557"/>
      <c r="L21" s="555"/>
    </row>
    <row r="22" spans="1:12" s="556" customFormat="1" ht="14.25" customHeight="1">
      <c r="A22" s="108" t="str">
        <f t="shared" si="6"/>
        <v>SO34.07</v>
      </c>
      <c r="B22" s="107" t="str">
        <f>Obsah!B34</f>
        <v>S05_SO34.07_Výzbroj káblových trás</v>
      </c>
      <c r="C22" s="54">
        <f t="shared" si="4"/>
        <v>0</v>
      </c>
      <c r="D22" s="54">
        <f t="shared" si="2"/>
        <v>0</v>
      </c>
      <c r="E22" s="54">
        <f t="shared" ref="E22" si="7">D22+C22</f>
        <v>0</v>
      </c>
      <c r="F22" s="67">
        <f>'SO34.07'!I135</f>
        <v>0</v>
      </c>
      <c r="G22" s="67">
        <f>'SO34.07'!I138</f>
        <v>0</v>
      </c>
      <c r="H22" s="67">
        <f>'SO34.07'!I138</f>
        <v>0</v>
      </c>
      <c r="J22" s="243"/>
      <c r="K22" s="557"/>
      <c r="L22" s="555"/>
    </row>
    <row r="23" spans="1:12" s="556" customFormat="1" ht="14.25" customHeight="1">
      <c r="A23" s="108" t="str">
        <f t="shared" si="6"/>
        <v>SO34.08</v>
      </c>
      <c r="B23" s="107" t="str">
        <f>Obsah!B35</f>
        <v>S05_SO34.08_Systémové prestupy</v>
      </c>
      <c r="C23" s="54">
        <f t="shared" si="4"/>
        <v>0</v>
      </c>
      <c r="D23" s="54">
        <f t="shared" si="2"/>
        <v>0</v>
      </c>
      <c r="E23" s="54">
        <f t="shared" ref="E23" si="8">D23+C23</f>
        <v>0</v>
      </c>
      <c r="F23" s="67">
        <f>'SO34.08'!I45</f>
        <v>0</v>
      </c>
      <c r="G23" s="67">
        <f>'SO34.08'!I48</f>
        <v>0</v>
      </c>
      <c r="H23" s="67">
        <f>'SO34.08'!I48</f>
        <v>0</v>
      </c>
      <c r="J23" s="243"/>
      <c r="K23" s="557"/>
      <c r="L23" s="555"/>
    </row>
    <row r="24" spans="1:12" s="556" customFormat="1" ht="14.25" customHeight="1">
      <c r="A24" s="1256" t="str">
        <f>+MID(B28,5,4)</f>
        <v>SO36</v>
      </c>
      <c r="B24" s="1257" t="str">
        <f>Obsah!B36</f>
        <v>S06_SO36_Technologické domčeky</v>
      </c>
      <c r="C24" s="1258"/>
      <c r="D24" s="1258"/>
      <c r="E24" s="1258"/>
      <c r="F24" s="1258"/>
      <c r="G24" s="1258"/>
      <c r="H24" s="1258"/>
      <c r="J24" s="243"/>
      <c r="L24" s="555"/>
    </row>
    <row r="25" spans="1:12" s="556" customFormat="1" ht="14.25" customHeight="1">
      <c r="A25" s="108" t="str">
        <f>+MID(B25,5,4)</f>
        <v>SO36</v>
      </c>
      <c r="B25" s="109" t="str">
        <f>Obsah!B37</f>
        <v>S06_SO36_ASR</v>
      </c>
      <c r="C25" s="54">
        <f t="shared" ref="C25:C30" si="9">SUM(F25:H25)</f>
        <v>0</v>
      </c>
      <c r="D25" s="54">
        <f t="shared" si="2"/>
        <v>0</v>
      </c>
      <c r="E25" s="54">
        <f t="shared" ref="E25:E27" si="10">D25+C25</f>
        <v>0</v>
      </c>
      <c r="F25" s="67">
        <f>'SO36'!J125+'SO36'!J134</f>
        <v>0</v>
      </c>
      <c r="G25" s="67">
        <v>0</v>
      </c>
      <c r="H25" s="67">
        <f>'SO36'!J137</f>
        <v>0</v>
      </c>
      <c r="J25" s="243"/>
      <c r="L25" s="555"/>
    </row>
    <row r="26" spans="1:12" s="556" customFormat="1" ht="14.25" customHeight="1">
      <c r="A26" s="108" t="str">
        <f>+MID(B26,5,5)</f>
        <v>SO36a</v>
      </c>
      <c r="B26" s="109" t="str">
        <f>Obsah!B38</f>
        <v>S06_SO36a_Vyurovanie</v>
      </c>
      <c r="C26" s="54">
        <f t="shared" si="9"/>
        <v>0</v>
      </c>
      <c r="D26" s="54">
        <f t="shared" si="2"/>
        <v>0</v>
      </c>
      <c r="E26" s="54">
        <f t="shared" si="10"/>
        <v>0</v>
      </c>
      <c r="F26" s="67">
        <f>SO36a!J120</f>
        <v>0</v>
      </c>
      <c r="G26" s="67">
        <v>0</v>
      </c>
      <c r="H26" s="67">
        <f>SO36a!J128</f>
        <v>0</v>
      </c>
      <c r="J26" s="243"/>
      <c r="L26" s="555"/>
    </row>
    <row r="27" spans="1:12" s="556" customFormat="1" ht="14.25" customHeight="1">
      <c r="A27" s="108" t="str">
        <f>+MID(B27,5,5)</f>
        <v>SO36b</v>
      </c>
      <c r="B27" s="109" t="str">
        <f>Obsah!B39</f>
        <v>S06_SO36b_Vzduchotechnika</v>
      </c>
      <c r="C27" s="54">
        <f t="shared" si="9"/>
        <v>0</v>
      </c>
      <c r="D27" s="54">
        <f t="shared" si="2"/>
        <v>0</v>
      </c>
      <c r="E27" s="54">
        <f t="shared" si="10"/>
        <v>0</v>
      </c>
      <c r="F27" s="67">
        <f>SO36b!G33</f>
        <v>0</v>
      </c>
      <c r="G27" s="67">
        <f>SO36b!H34</f>
        <v>0</v>
      </c>
      <c r="H27" s="67">
        <f>SO36b!G36</f>
        <v>0</v>
      </c>
      <c r="J27" s="243"/>
      <c r="L27" s="555"/>
    </row>
    <row r="28" spans="1:12" s="556" customFormat="1" ht="14.25" customHeight="1">
      <c r="A28" s="108" t="str">
        <f>+MID(B28,5,7)</f>
        <v>SO36_El</v>
      </c>
      <c r="B28" s="107" t="str">
        <f>Obsah!B40</f>
        <v>S06_SO36_Elektroinštalácia</v>
      </c>
      <c r="C28" s="54">
        <f t="shared" si="9"/>
        <v>0</v>
      </c>
      <c r="D28" s="54">
        <f t="shared" si="2"/>
        <v>0</v>
      </c>
      <c r="E28" s="54">
        <f t="shared" si="3"/>
        <v>0</v>
      </c>
      <c r="F28" s="67">
        <f>'SO36-ELI'!I129</f>
        <v>0</v>
      </c>
      <c r="G28" s="67">
        <f>'SO36-ELI'!I136</f>
        <v>0</v>
      </c>
      <c r="H28" s="67">
        <f>'SO36-ELI'!I139</f>
        <v>0</v>
      </c>
      <c r="J28" s="243"/>
      <c r="K28" s="557"/>
      <c r="L28" s="555"/>
    </row>
    <row r="29" spans="1:12" s="556" customFormat="1" ht="14.25" customHeight="1">
      <c r="A29" s="55" t="str">
        <f t="shared" si="0"/>
        <v>SO37</v>
      </c>
      <c r="B29" s="53" t="str">
        <f>Obsah!B41</f>
        <v>S07_SO37_SO38_SO39_Vonkajšie osvetlenie</v>
      </c>
      <c r="C29" s="54">
        <f t="shared" si="9"/>
        <v>0</v>
      </c>
      <c r="D29" s="54">
        <f t="shared" si="2"/>
        <v>0</v>
      </c>
      <c r="E29" s="54">
        <f t="shared" si="3"/>
        <v>0</v>
      </c>
      <c r="F29" s="67">
        <f>'SO37'!I144</f>
        <v>0</v>
      </c>
      <c r="G29" s="67">
        <f>'SO37'!I150</f>
        <v>0</v>
      </c>
      <c r="H29" s="67">
        <f>'SO37'!I153</f>
        <v>0</v>
      </c>
      <c r="J29" s="243"/>
      <c r="K29" s="557"/>
      <c r="L29" s="555"/>
    </row>
    <row r="30" spans="1:12" s="556" customFormat="1" ht="14.25" customHeight="1">
      <c r="A30" s="55" t="str">
        <f t="shared" si="0"/>
        <v>SO41</v>
      </c>
      <c r="B30" s="53" t="str">
        <f>Obsah!B42</f>
        <v>S08_SO41_Vnútorné komunikácie</v>
      </c>
      <c r="C30" s="54">
        <f t="shared" si="9"/>
        <v>0</v>
      </c>
      <c r="D30" s="54">
        <f t="shared" si="2"/>
        <v>0</v>
      </c>
      <c r="E30" s="54">
        <f t="shared" si="3"/>
        <v>0</v>
      </c>
      <c r="F30" s="67">
        <f>'SO41'!J97</f>
        <v>0</v>
      </c>
      <c r="G30" s="67">
        <v>0</v>
      </c>
      <c r="H30" s="67">
        <f>'SO41'!J105</f>
        <v>0</v>
      </c>
      <c r="J30" s="243"/>
      <c r="L30" s="555"/>
    </row>
    <row r="31" spans="1:12" s="556" customFormat="1" ht="14.25" customHeight="1">
      <c r="A31" s="1256" t="str">
        <f t="shared" si="0"/>
        <v>SO42</v>
      </c>
      <c r="B31" s="1257" t="str">
        <f>Obsah!B43</f>
        <v>S09_SO42_Káblové kanály</v>
      </c>
      <c r="C31" s="1258"/>
      <c r="D31" s="1258"/>
      <c r="E31" s="1258"/>
      <c r="F31" s="1258"/>
      <c r="G31" s="1258"/>
      <c r="H31" s="1258"/>
      <c r="J31" s="243"/>
      <c r="L31" s="555"/>
    </row>
    <row r="32" spans="1:12" s="556" customFormat="1" ht="14.25" customHeight="1">
      <c r="A32" s="108" t="str">
        <f>+MID(B32,5,7)</f>
        <v>SO42.01</v>
      </c>
      <c r="B32" s="107" t="str">
        <f>Obsah!B44</f>
        <v>S09_SO42.01_ASR (+ Statika)</v>
      </c>
      <c r="C32" s="54">
        <f t="shared" ref="C32:C44" si="11">SUM(F32:H32)</f>
        <v>0</v>
      </c>
      <c r="D32" s="54">
        <f t="shared" si="2"/>
        <v>0</v>
      </c>
      <c r="E32" s="54">
        <f t="shared" si="3"/>
        <v>0</v>
      </c>
      <c r="F32" s="67">
        <f>'SO42.01'!J97+'SO42.01'!J106+'SO42.01'!J109</f>
        <v>0</v>
      </c>
      <c r="G32" s="67">
        <v>0</v>
      </c>
      <c r="H32" s="67">
        <f>'SO42.01'!J111</f>
        <v>0</v>
      </c>
      <c r="J32" s="243"/>
      <c r="L32" s="555"/>
    </row>
    <row r="33" spans="1:12" s="556" customFormat="1" ht="14.25" customHeight="1">
      <c r="A33" s="108" t="str">
        <f t="shared" ref="A33:A34" si="12">+MID(B33,5,7)</f>
        <v>SO42.03</v>
      </c>
      <c r="B33" s="107" t="str">
        <f>Obsah!B45</f>
        <v>S09_SO42.03_Výzbroj káblových trás</v>
      </c>
      <c r="C33" s="54">
        <f t="shared" si="11"/>
        <v>0</v>
      </c>
      <c r="D33" s="54">
        <f t="shared" si="2"/>
        <v>0</v>
      </c>
      <c r="E33" s="54">
        <f t="shared" ref="E33:E34" si="13">D33+C33</f>
        <v>0</v>
      </c>
      <c r="F33" s="67">
        <f>'SO42.03'!I77</f>
        <v>0</v>
      </c>
      <c r="G33" s="67">
        <v>0</v>
      </c>
      <c r="H33" s="67">
        <f>'SO42.03'!I80</f>
        <v>0</v>
      </c>
      <c r="J33" s="243"/>
      <c r="K33" s="557"/>
      <c r="L33" s="555"/>
    </row>
    <row r="34" spans="1:12" s="556" customFormat="1" ht="14.25" customHeight="1">
      <c r="A34" s="108" t="str">
        <f t="shared" si="12"/>
        <v>SO42.04</v>
      </c>
      <c r="B34" s="107" t="str">
        <f>Obsah!B46</f>
        <v>S09_SO42.04_Systémové prestupy</v>
      </c>
      <c r="C34" s="54">
        <f t="shared" si="11"/>
        <v>0</v>
      </c>
      <c r="D34" s="54">
        <f t="shared" si="2"/>
        <v>0</v>
      </c>
      <c r="E34" s="54">
        <f t="shared" si="13"/>
        <v>0</v>
      </c>
      <c r="F34" s="67">
        <f>'SO42.04'!I46</f>
        <v>0</v>
      </c>
      <c r="G34" s="67">
        <v>0</v>
      </c>
      <c r="H34" s="67">
        <f>'SO42.04'!I49</f>
        <v>0</v>
      </c>
      <c r="J34" s="243"/>
      <c r="K34" s="557"/>
      <c r="L34" s="555"/>
    </row>
    <row r="35" spans="1:12" s="556" customFormat="1" ht="14.25" customHeight="1">
      <c r="A35" s="55" t="str">
        <f t="shared" si="0"/>
        <v>SO45</v>
      </c>
      <c r="B35" s="53" t="str">
        <f>Obsah!B47</f>
        <v>S10_SO45_Hrubá úprava terénu</v>
      </c>
      <c r="C35" s="54">
        <f t="shared" si="11"/>
        <v>0</v>
      </c>
      <c r="D35" s="54">
        <f t="shared" si="2"/>
        <v>0</v>
      </c>
      <c r="E35" s="54">
        <f t="shared" si="3"/>
        <v>0</v>
      </c>
      <c r="F35" s="67">
        <f>'SO45'!J97</f>
        <v>0</v>
      </c>
      <c r="G35" s="67">
        <v>0</v>
      </c>
      <c r="H35" s="67">
        <f>'SO45'!J101</f>
        <v>0</v>
      </c>
      <c r="J35" s="243"/>
      <c r="L35" s="555"/>
    </row>
    <row r="36" spans="1:12" s="556" customFormat="1" ht="14.25" customHeight="1">
      <c r="A36" s="55" t="str">
        <f t="shared" ref="A36" si="14">+MID(B36,5,4)</f>
        <v>SO46</v>
      </c>
      <c r="B36" s="53" t="str">
        <f>Obsah!B48</f>
        <v>S10_SO46_Konečná úprava terénu</v>
      </c>
      <c r="C36" s="54">
        <f t="shared" si="11"/>
        <v>0</v>
      </c>
      <c r="D36" s="54">
        <f t="shared" si="2"/>
        <v>0</v>
      </c>
      <c r="E36" s="54">
        <f t="shared" ref="E36" si="15">D36+C36</f>
        <v>0</v>
      </c>
      <c r="F36" s="67">
        <f>'SO46'!J97</f>
        <v>0</v>
      </c>
      <c r="G36" s="67">
        <v>0</v>
      </c>
      <c r="H36" s="67">
        <f>'SO46'!J104</f>
        <v>0</v>
      </c>
      <c r="J36" s="243"/>
      <c r="L36" s="555"/>
    </row>
    <row r="37" spans="1:12" s="556" customFormat="1" ht="14.25" customHeight="1">
      <c r="A37" s="55" t="str">
        <f t="shared" si="0"/>
        <v>SO47</v>
      </c>
      <c r="B37" s="53" t="str">
        <f>Obsah!B49</f>
        <v>S11_SO47_Vonkajšie oplotenie</v>
      </c>
      <c r="C37" s="54">
        <f t="shared" si="11"/>
        <v>0</v>
      </c>
      <c r="D37" s="54">
        <f t="shared" si="2"/>
        <v>0</v>
      </c>
      <c r="E37" s="54">
        <f t="shared" si="3"/>
        <v>0</v>
      </c>
      <c r="F37" s="67">
        <f>'SO47'!J97+'SO47'!J105+'SO47'!J107</f>
        <v>0</v>
      </c>
      <c r="G37" s="67">
        <v>0</v>
      </c>
      <c r="H37" s="67">
        <f>'SO47'!J109</f>
        <v>0</v>
      </c>
      <c r="J37" s="243"/>
      <c r="L37" s="555"/>
    </row>
    <row r="38" spans="1:12" s="556" customFormat="1" ht="14.25" customHeight="1">
      <c r="A38" s="55" t="str">
        <f t="shared" si="0"/>
        <v>SO48</v>
      </c>
      <c r="B38" s="53" t="str">
        <f>Obsah!B50</f>
        <v>S12_SO48_Vnútorné oplotenie</v>
      </c>
      <c r="C38" s="54">
        <f t="shared" si="11"/>
        <v>0</v>
      </c>
      <c r="D38" s="54">
        <f t="shared" si="2"/>
        <v>0</v>
      </c>
      <c r="E38" s="54">
        <f t="shared" si="3"/>
        <v>0</v>
      </c>
      <c r="F38" s="67">
        <f>'SO48'!J97+'SO48'!J103+'SO48'!J105</f>
        <v>0</v>
      </c>
      <c r="G38" s="67">
        <v>0</v>
      </c>
      <c r="H38" s="67">
        <f>'SO48'!J107</f>
        <v>0</v>
      </c>
      <c r="J38" s="243"/>
      <c r="L38" s="555"/>
    </row>
    <row r="39" spans="1:12" s="556" customFormat="1" ht="14.25" customHeight="1">
      <c r="A39" s="55" t="str">
        <f t="shared" si="0"/>
        <v>SO49</v>
      </c>
      <c r="B39" s="53" t="str">
        <f>Obsah!B51</f>
        <v>S13_SO49_Demolácie</v>
      </c>
      <c r="C39" s="54">
        <f t="shared" si="11"/>
        <v>0</v>
      </c>
      <c r="D39" s="54">
        <f t="shared" si="2"/>
        <v>0</v>
      </c>
      <c r="E39" s="54">
        <f t="shared" si="3"/>
        <v>0</v>
      </c>
      <c r="F39" s="67">
        <f>'SO49'!J97+'SO49'!J102+'SO49'!J104</f>
        <v>0</v>
      </c>
      <c r="G39" s="67">
        <v>0</v>
      </c>
      <c r="H39" s="67">
        <f>'SO49'!J107</f>
        <v>0</v>
      </c>
      <c r="J39" s="243"/>
      <c r="L39" s="555"/>
    </row>
    <row r="40" spans="1:12" s="556" customFormat="1" ht="14.25" customHeight="1">
      <c r="A40" s="55" t="str">
        <f t="shared" si="0"/>
        <v>SO50</v>
      </c>
      <c r="B40" s="53" t="str">
        <f>Obsah!B52</f>
        <v>S14_SO50_Uzemnenie</v>
      </c>
      <c r="C40" s="54">
        <f t="shared" si="11"/>
        <v>0</v>
      </c>
      <c r="D40" s="54">
        <f t="shared" si="2"/>
        <v>0</v>
      </c>
      <c r="E40" s="54">
        <f t="shared" si="3"/>
        <v>0</v>
      </c>
      <c r="F40" s="67">
        <f>'SO50'!I45</f>
        <v>0</v>
      </c>
      <c r="G40" s="67">
        <f>'SO50'!I48</f>
        <v>0</v>
      </c>
      <c r="H40" s="67">
        <f>'SO50'!I51</f>
        <v>0</v>
      </c>
      <c r="J40" s="243"/>
      <c r="K40" s="557"/>
      <c r="L40" s="555"/>
    </row>
    <row r="41" spans="1:12" s="556" customFormat="1" ht="14.25" customHeight="1">
      <c r="A41" s="55" t="str">
        <f t="shared" si="0"/>
        <v>SO63</v>
      </c>
      <c r="B41" s="53" t="str">
        <f>Obsah!B53</f>
        <v>S15_SO63_Dažďová kanalizácia</v>
      </c>
      <c r="C41" s="54">
        <f t="shared" si="11"/>
        <v>0</v>
      </c>
      <c r="D41" s="54">
        <f t="shared" si="2"/>
        <v>0</v>
      </c>
      <c r="E41" s="54">
        <f t="shared" si="3"/>
        <v>0</v>
      </c>
      <c r="F41" s="67">
        <f>'SO63'!G13+'SO63'!G89+'SO63'!G93</f>
        <v>0</v>
      </c>
      <c r="G41" s="67">
        <v>0</v>
      </c>
      <c r="H41" s="67">
        <f>'SO63'!G104</f>
        <v>0</v>
      </c>
      <c r="J41" s="243"/>
      <c r="L41" s="555"/>
    </row>
    <row r="42" spans="1:12" s="556" customFormat="1" ht="14.25" customHeight="1">
      <c r="A42" s="55" t="str">
        <f t="shared" si="0"/>
        <v>SO64</v>
      </c>
      <c r="B42" s="53" t="str">
        <f>Obsah!B54</f>
        <v>S16_SO64_Splašková kanalizácia</v>
      </c>
      <c r="C42" s="54">
        <f t="shared" si="11"/>
        <v>0</v>
      </c>
      <c r="D42" s="54">
        <f t="shared" si="2"/>
        <v>0</v>
      </c>
      <c r="E42" s="54">
        <f t="shared" si="3"/>
        <v>0</v>
      </c>
      <c r="F42" s="67">
        <f>'SO64 '!J97</f>
        <v>0</v>
      </c>
      <c r="G42" s="67">
        <v>0</v>
      </c>
      <c r="H42" s="67">
        <f>'SO64 '!J102</f>
        <v>0</v>
      </c>
      <c r="J42" s="243"/>
      <c r="L42" s="555"/>
    </row>
    <row r="43" spans="1:12" s="556" customFormat="1" ht="14.25" customHeight="1">
      <c r="A43" s="55" t="str">
        <f t="shared" ref="A43" si="16">+MID(B43,5,4)</f>
        <v>SO66</v>
      </c>
      <c r="B43" s="53" t="str">
        <f>Obsah!B55</f>
        <v>S16_SO66_Žumpa</v>
      </c>
      <c r="C43" s="54">
        <f t="shared" si="11"/>
        <v>0</v>
      </c>
      <c r="D43" s="54">
        <f t="shared" si="2"/>
        <v>0</v>
      </c>
      <c r="E43" s="54">
        <f t="shared" ref="E43" si="17">D43+C43</f>
        <v>0</v>
      </c>
      <c r="F43" s="67">
        <f>'SO66'!G13</f>
        <v>0</v>
      </c>
      <c r="G43" s="67">
        <v>0</v>
      </c>
      <c r="H43" s="67">
        <f>'SO66'!G43</f>
        <v>0</v>
      </c>
      <c r="J43" s="243"/>
      <c r="L43" s="555"/>
    </row>
    <row r="44" spans="1:12" s="556" customFormat="1" ht="14.25" customHeight="1">
      <c r="A44" s="55" t="str">
        <f t="shared" si="0"/>
        <v>SO71</v>
      </c>
      <c r="B44" s="53" t="str">
        <f>Obsah!B56</f>
        <v>S17_SO71_Vodovodná prípojka</v>
      </c>
      <c r="C44" s="54">
        <f t="shared" si="11"/>
        <v>0</v>
      </c>
      <c r="D44" s="54">
        <f t="shared" si="2"/>
        <v>0</v>
      </c>
      <c r="E44" s="54">
        <f t="shared" si="3"/>
        <v>0</v>
      </c>
      <c r="F44" s="67">
        <f>'SO71'!G13+'SO71'!G50</f>
        <v>0</v>
      </c>
      <c r="G44" s="67">
        <v>0</v>
      </c>
      <c r="H44" s="67">
        <f>'SO71'!G55</f>
        <v>0</v>
      </c>
      <c r="J44" s="243"/>
      <c r="L44" s="555"/>
    </row>
    <row r="45" spans="1:12" s="555" customFormat="1" ht="13.5" customHeight="1">
      <c r="A45" s="51" t="s">
        <v>5434</v>
      </c>
      <c r="B45" s="642" t="str">
        <f>Obsah!B58</f>
        <v>POV_SO_Plán organizácie výstavby_stavebné objekty</v>
      </c>
      <c r="C45" s="52">
        <f>SUM(C46:C46)</f>
        <v>0</v>
      </c>
      <c r="D45" s="52">
        <f>SUM(D46:D46)</f>
        <v>0</v>
      </c>
      <c r="E45" s="52">
        <f>SUM(E46:E46)</f>
        <v>0</v>
      </c>
      <c r="F45" s="52">
        <f>SUM(F46:F46)</f>
        <v>0</v>
      </c>
      <c r="G45" s="52">
        <f>SUM(G46:G46)</f>
        <v>0</v>
      </c>
      <c r="H45" s="52">
        <f>SUM(H46:H46)</f>
        <v>0</v>
      </c>
      <c r="J45" s="243"/>
    </row>
    <row r="46" spans="1:12" s="556" customFormat="1" ht="14.25" customHeight="1">
      <c r="A46" s="55" t="str">
        <f>+MID(B46,1,6)</f>
        <v>POV_SO</v>
      </c>
      <c r="B46" s="53" t="str">
        <f>Obsah!B58</f>
        <v>POV_SO_Plán organizácie výstavby_stavebné objekty</v>
      </c>
      <c r="C46" s="54">
        <f t="shared" ref="C46" si="18">SUM(F46:H46)</f>
        <v>0</v>
      </c>
      <c r="D46" s="54">
        <f t="shared" si="2"/>
        <v>0</v>
      </c>
      <c r="E46" s="54">
        <f t="shared" ref="E46" si="19">D46+C46</f>
        <v>0</v>
      </c>
      <c r="F46" s="67">
        <f>POV_SO!J97+POV_SO!J105</f>
        <v>0</v>
      </c>
      <c r="G46" s="67">
        <f>POV_SO!J107</f>
        <v>0</v>
      </c>
      <c r="H46" s="67">
        <f>POV_SO!J108</f>
        <v>0</v>
      </c>
      <c r="J46" s="243"/>
      <c r="K46" s="557"/>
      <c r="L46" s="555"/>
    </row>
    <row r="47" spans="1:12" s="556" customFormat="1" ht="9" customHeight="1">
      <c r="A47" s="74"/>
      <c r="B47" s="75"/>
      <c r="C47" s="67"/>
      <c r="D47" s="67"/>
      <c r="E47" s="67"/>
      <c r="F47" s="67"/>
      <c r="G47" s="67"/>
      <c r="H47" s="67"/>
      <c r="J47" s="243"/>
      <c r="L47" s="555"/>
    </row>
    <row r="48" spans="1:12" s="555" customFormat="1" ht="13.5" customHeight="1">
      <c r="A48" s="51" t="s">
        <v>28</v>
      </c>
      <c r="B48" s="642" t="str">
        <f>Obsah!B61</f>
        <v>H_Ostatné</v>
      </c>
      <c r="C48" s="52">
        <f>SUM(C49:C52,C55:C56,C58)</f>
        <v>0</v>
      </c>
      <c r="D48" s="52">
        <f t="shared" ref="D48:H48" si="20">SUM(D49:D58)</f>
        <v>0</v>
      </c>
      <c r="E48" s="52">
        <f t="shared" si="20"/>
        <v>0</v>
      </c>
      <c r="F48" s="52">
        <f t="shared" si="20"/>
        <v>0</v>
      </c>
      <c r="G48" s="52">
        <f t="shared" si="20"/>
        <v>0</v>
      </c>
      <c r="H48" s="52">
        <f t="shared" si="20"/>
        <v>0</v>
      </c>
      <c r="J48" s="243"/>
    </row>
    <row r="49" spans="1:12" s="45" customFormat="1" ht="20.399999999999999">
      <c r="A49" s="643" t="s">
        <v>29</v>
      </c>
      <c r="B49" s="644" t="s">
        <v>5488</v>
      </c>
      <c r="C49" s="645">
        <f t="shared" ref="C49:C58" si="21">SUM(F49)</f>
        <v>0</v>
      </c>
      <c r="D49" s="54">
        <f t="shared" ref="D49:D60" si="22">C49*23%</f>
        <v>0</v>
      </c>
      <c r="E49" s="645">
        <f t="shared" ref="E49:E58" si="23">D49+C49</f>
        <v>0</v>
      </c>
      <c r="F49" s="1236">
        <v>0</v>
      </c>
      <c r="G49" s="54"/>
      <c r="H49" s="54"/>
      <c r="J49" s="243"/>
      <c r="L49" s="555"/>
    </row>
    <row r="50" spans="1:12" s="45" customFormat="1" ht="20.399999999999999">
      <c r="A50" s="643" t="s">
        <v>30</v>
      </c>
      <c r="B50" s="81" t="s">
        <v>1197</v>
      </c>
      <c r="C50" s="645">
        <f t="shared" si="21"/>
        <v>0</v>
      </c>
      <c r="D50" s="54">
        <f t="shared" si="22"/>
        <v>0</v>
      </c>
      <c r="E50" s="645">
        <f t="shared" si="23"/>
        <v>0</v>
      </c>
      <c r="F50" s="1237">
        <v>0</v>
      </c>
      <c r="G50" s="67"/>
      <c r="H50" s="67"/>
      <c r="J50" s="243"/>
      <c r="L50" s="555"/>
    </row>
    <row r="51" spans="1:12" s="45" customFormat="1">
      <c r="A51" s="643" t="s">
        <v>32</v>
      </c>
      <c r="B51" s="81" t="s">
        <v>5490</v>
      </c>
      <c r="C51" s="645">
        <f t="shared" ref="C51" si="24">SUM(F51)</f>
        <v>0</v>
      </c>
      <c r="D51" s="54">
        <f t="shared" ref="D51" si="25">C51*23%</f>
        <v>0</v>
      </c>
      <c r="E51" s="645">
        <f t="shared" ref="E51" si="26">D51+C51</f>
        <v>0</v>
      </c>
      <c r="F51" s="1237">
        <v>0</v>
      </c>
      <c r="G51" s="67"/>
      <c r="H51" s="67"/>
      <c r="J51" s="243"/>
      <c r="L51" s="555"/>
    </row>
    <row r="52" spans="1:12" s="45" customFormat="1" ht="30.6">
      <c r="A52" s="643" t="s">
        <v>34</v>
      </c>
      <c r="B52" s="81" t="s">
        <v>31</v>
      </c>
      <c r="C52" s="645">
        <f t="shared" si="21"/>
        <v>0</v>
      </c>
      <c r="D52" s="54">
        <f t="shared" si="22"/>
        <v>0</v>
      </c>
      <c r="E52" s="645">
        <f t="shared" si="23"/>
        <v>0</v>
      </c>
      <c r="F52" s="1236">
        <v>0</v>
      </c>
      <c r="G52" s="54"/>
      <c r="H52" s="54"/>
      <c r="J52" s="243"/>
      <c r="L52" s="555"/>
    </row>
    <row r="53" spans="1:12" s="45" customFormat="1" ht="13.5" customHeight="1">
      <c r="A53" s="643" t="s">
        <v>36</v>
      </c>
      <c r="B53" s="646" t="s">
        <v>33</v>
      </c>
      <c r="C53" s="645" t="s">
        <v>5502</v>
      </c>
      <c r="D53" s="645" t="s">
        <v>5502</v>
      </c>
      <c r="E53" s="645" t="s">
        <v>5502</v>
      </c>
      <c r="F53" s="645" t="s">
        <v>5502</v>
      </c>
      <c r="G53" s="54"/>
      <c r="H53" s="54"/>
      <c r="J53" s="243"/>
      <c r="L53" s="555"/>
    </row>
    <row r="54" spans="1:12" s="45" customFormat="1" ht="13.5" customHeight="1">
      <c r="A54" s="643" t="s">
        <v>37</v>
      </c>
      <c r="B54" s="646" t="s">
        <v>35</v>
      </c>
      <c r="C54" s="645" t="s">
        <v>5502</v>
      </c>
      <c r="D54" s="645" t="s">
        <v>5502</v>
      </c>
      <c r="E54" s="645" t="s">
        <v>5502</v>
      </c>
      <c r="F54" s="645" t="s">
        <v>5502</v>
      </c>
      <c r="G54" s="54"/>
      <c r="H54" s="54"/>
      <c r="J54" s="243"/>
      <c r="L54" s="555"/>
    </row>
    <row r="55" spans="1:12" s="45" customFormat="1" ht="20.399999999999999">
      <c r="A55" s="643" t="s">
        <v>39</v>
      </c>
      <c r="B55" s="647" t="s">
        <v>5432</v>
      </c>
      <c r="C55" s="645">
        <f>SUM(F55)</f>
        <v>0</v>
      </c>
      <c r="D55" s="54">
        <f t="shared" si="22"/>
        <v>0</v>
      </c>
      <c r="E55" s="645">
        <f t="shared" si="23"/>
        <v>0</v>
      </c>
      <c r="F55" s="1236">
        <v>0</v>
      </c>
      <c r="G55" s="54"/>
      <c r="H55" s="54"/>
      <c r="J55" s="243"/>
      <c r="L55" s="555"/>
    </row>
    <row r="56" spans="1:12" s="45" customFormat="1" ht="13.5" customHeight="1">
      <c r="A56" s="643" t="s">
        <v>5414</v>
      </c>
      <c r="B56" s="644" t="s">
        <v>38</v>
      </c>
      <c r="C56" s="645">
        <f t="shared" si="21"/>
        <v>0</v>
      </c>
      <c r="D56" s="54">
        <f t="shared" si="22"/>
        <v>0</v>
      </c>
      <c r="E56" s="645">
        <f t="shared" si="23"/>
        <v>0</v>
      </c>
      <c r="F56" s="1236">
        <v>0</v>
      </c>
      <c r="G56" s="54"/>
      <c r="H56" s="54"/>
      <c r="J56" s="243"/>
      <c r="L56" s="555"/>
    </row>
    <row r="57" spans="1:12" s="45" customFormat="1" ht="13.5" customHeight="1">
      <c r="A57" s="643" t="s">
        <v>40</v>
      </c>
      <c r="B57" s="644" t="s">
        <v>5433</v>
      </c>
      <c r="C57" s="645" t="s">
        <v>5502</v>
      </c>
      <c r="D57" s="645" t="s">
        <v>5502</v>
      </c>
      <c r="E57" s="645" t="s">
        <v>5502</v>
      </c>
      <c r="F57" s="645" t="s">
        <v>5502</v>
      </c>
      <c r="G57" s="54"/>
      <c r="H57" s="54"/>
      <c r="J57" s="243"/>
      <c r="L57" s="555"/>
    </row>
    <row r="58" spans="1:12" s="45" customFormat="1" ht="13.5" customHeight="1">
      <c r="A58" s="643" t="s">
        <v>5489</v>
      </c>
      <c r="B58" s="644" t="s">
        <v>41</v>
      </c>
      <c r="C58" s="645">
        <f t="shared" si="21"/>
        <v>0</v>
      </c>
      <c r="D58" s="54">
        <f t="shared" si="22"/>
        <v>0</v>
      </c>
      <c r="E58" s="645">
        <f t="shared" si="23"/>
        <v>0</v>
      </c>
      <c r="F58" s="1236">
        <v>0</v>
      </c>
      <c r="G58" s="54"/>
      <c r="H58" s="54"/>
      <c r="J58" s="243"/>
      <c r="L58" s="555"/>
    </row>
    <row r="59" spans="1:12" s="555" customFormat="1" ht="13.5" customHeight="1">
      <c r="A59" s="51" t="s">
        <v>42</v>
      </c>
      <c r="B59" s="642" t="str">
        <f>Obsah!B62</f>
        <v>I_Odpady</v>
      </c>
      <c r="C59" s="52">
        <f t="shared" ref="C59:H59" si="27">SUM(C60:C60)</f>
        <v>0</v>
      </c>
      <c r="D59" s="52">
        <f t="shared" si="27"/>
        <v>0</v>
      </c>
      <c r="E59" s="52">
        <f t="shared" si="27"/>
        <v>0</v>
      </c>
      <c r="F59" s="52">
        <f t="shared" si="27"/>
        <v>0</v>
      </c>
      <c r="G59" s="52">
        <f t="shared" si="27"/>
        <v>0</v>
      </c>
      <c r="H59" s="52">
        <f t="shared" si="27"/>
        <v>0</v>
      </c>
      <c r="J59" s="243"/>
    </row>
    <row r="60" spans="1:12" s="555" customFormat="1" ht="13.5" customHeight="1">
      <c r="A60" s="648" t="s">
        <v>5415</v>
      </c>
      <c r="B60" s="116" t="s">
        <v>5416</v>
      </c>
      <c r="C60" s="649">
        <f t="shared" ref="C60" si="28">SUM(F60)</f>
        <v>0</v>
      </c>
      <c r="D60" s="54">
        <f t="shared" si="22"/>
        <v>0</v>
      </c>
      <c r="E60" s="649">
        <f t="shared" ref="E60" si="29">D60+C60</f>
        <v>0</v>
      </c>
      <c r="F60" s="1235">
        <f>'Likvidácia odpadov'!H64</f>
        <v>0</v>
      </c>
      <c r="G60" s="115"/>
      <c r="H60" s="115"/>
      <c r="J60" s="243"/>
    </row>
    <row r="61" spans="1:12" s="243" customFormat="1" ht="18.75" customHeight="1">
      <c r="A61" s="46"/>
      <c r="B61" s="47" t="s">
        <v>43</v>
      </c>
      <c r="C61" s="48">
        <f>C11</f>
        <v>0</v>
      </c>
      <c r="D61" s="48">
        <f t="shared" ref="D61:H61" si="30">D11</f>
        <v>0</v>
      </c>
      <c r="E61" s="48">
        <f t="shared" si="30"/>
        <v>0</v>
      </c>
      <c r="F61" s="48">
        <f t="shared" si="30"/>
        <v>0</v>
      </c>
      <c r="G61" s="48">
        <f t="shared" si="30"/>
        <v>0</v>
      </c>
      <c r="H61" s="48">
        <f t="shared" si="30"/>
        <v>0</v>
      </c>
      <c r="L61" s="555"/>
    </row>
    <row r="65" spans="2:2">
      <c r="B65" s="553"/>
    </row>
  </sheetData>
  <customSheetViews>
    <customSheetView guid="{528951BC-AEE0-4955-AE94-C32C5D2DEF39}" scale="115" fitToPage="1" topLeftCell="A29">
      <selection activeCell="B68" sqref="B68"/>
      <pageMargins left="0.78740157480314965" right="0.39370078740157483" top="0.59055118110236227" bottom="1.1811023622047245" header="0" footer="0"/>
      <printOptions horizontalCentered="1"/>
      <pageSetup paperSize="9" scale="61" fitToHeight="0" orientation="portrait" r:id="rId1"/>
      <headerFooter>
        <oddFooter>&amp;C&amp;"Arial,Normálne"&amp;10
Výmery uvedené v tabuľke majú len informatívny charakter. Dodávateľ je povinný si výmery overiť a prípadne opraviť, resp. doplniť chýbajúce položky na základe kontroly priloženej dokumentácie&amp;"-,Normálne"&amp;13.
&amp;R&amp;10List č.: &amp;P</oddFooter>
      </headerFooter>
    </customSheetView>
    <customSheetView guid="{61BB9AB2-CC6F-4923-A5A4-B8772605E1EF}" scale="115" fitToPage="1" topLeftCell="A29">
      <selection activeCell="B68" sqref="B68"/>
      <pageMargins left="0.78740157480314965" right="0.39370078740157483" top="0.59055118110236227" bottom="1.1811023622047245" header="0" footer="0"/>
      <printOptions horizontalCentered="1"/>
      <pageSetup paperSize="9" scale="61" fitToHeight="0" orientation="portrait" r:id="rId2"/>
      <headerFooter>
        <oddFooter>&amp;C&amp;"Arial,Normálne"&amp;10
Výmery uvedené v tabuľke majú len informatívny charakter. Dodávateľ je povinný si výmery overiť a prípadne opraviť, resp. doplniť chýbajúce položky na základe kontroly priloženej dokumentácie&amp;"-,Normálne"&amp;13.
&amp;R&amp;10List č.: &amp;P</oddFooter>
      </headerFooter>
    </customSheetView>
    <customSheetView guid="{91BDB633-9259-4256-B41C-66F4E297D14F}" fitToPage="1">
      <selection activeCell="C13" sqref="C13"/>
      <pageMargins left="0.78740157480314965" right="0.39370078740157483" top="0.59055118110236227" bottom="1.1811023622047245" header="0" footer="0"/>
      <printOptions horizontalCentered="1"/>
      <pageSetup paperSize="9" scale="61" fitToHeight="0" orientation="portrait" r:id="rId3"/>
      <headerFooter>
        <oddFooter>&amp;C&amp;"Arial,Normálne"&amp;10
Výmery uvedené v tabuľke majú len informatívny charakter. Dodávateľ je povinný si výmery overiť a prípadne opraviť, resp. doplniť chýbajúce položky na základe kontroly priloženej dokumentácie&amp;"-,Normálne"&amp;13.
&amp;R&amp;10List č.: &amp;P</oddFooter>
      </headerFooter>
    </customSheetView>
    <customSheetView guid="{A9D1DD74-94BA-42CE-815C-B24B34713708}" scale="115" showPageBreaks="1" fitToPage="1" printArea="1" topLeftCell="A29">
      <selection activeCell="B68" sqref="B68"/>
      <pageMargins left="0.78740157480314965" right="0.39370078740157483" top="0.59055118110236227" bottom="1.1811023622047245" header="0" footer="0"/>
      <printOptions horizontalCentered="1"/>
      <pageSetup paperSize="9" scale="61" fitToHeight="0" orientation="portrait" r:id="rId4"/>
      <headerFooter>
        <oddFooter>&amp;C&amp;"Arial,Normálne"&amp;10
Výmery uvedené v tabuľke majú len informatívny charakter. Dodávateľ je povinný si výmery overiť a prípadne opraviť, resp. doplniť chýbajúce položky na základe kontroly priloženej dokumentácie&amp;"-,Normálne"&amp;13.
&amp;R&amp;10List č.: &amp;P</oddFooter>
      </headerFooter>
    </customSheetView>
  </customSheetViews>
  <mergeCells count="2">
    <mergeCell ref="A1:H1"/>
    <mergeCell ref="A2:A4"/>
  </mergeCells>
  <phoneticPr fontId="56" type="noConversion"/>
  <printOptions horizontalCentered="1"/>
  <pageMargins left="0.78740157480314965" right="0.39370078740157483" top="0.59055118110236227" bottom="1.1811023622047245" header="0" footer="0"/>
  <pageSetup paperSize="9" scale="48" fitToHeight="0" orientation="portrait" r:id="rId5"/>
  <headerFooter>
    <oddFooter>&amp;C&amp;"Arial,Normálne"&amp;10
Výmery uvedené v tabuľke majú len informatívny charakter. Dodávateľ je povinný si výmery overiť a prípadne opraviť, resp. doplniť chýbajúce položky na základe kontroly priloženej dokumentácie&amp;"-,Normálne"&amp;13.
&amp;R&amp;10List č.: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5"/>
  <dimension ref="A1:I120"/>
  <sheetViews>
    <sheetView view="pageBreakPreview" zoomScale="130" zoomScaleNormal="120" zoomScaleSheetLayoutView="130" workbookViewId="0">
      <pane xSplit="8" ySplit="11" topLeftCell="I90" activePane="bottomRight" state="frozen"/>
      <selection activeCell="F19" sqref="F19"/>
      <selection pane="topRight" activeCell="F19" sqref="F19"/>
      <selection pane="bottomLeft" activeCell="F19" sqref="F19"/>
      <selection pane="bottomRight" activeCell="F30" sqref="F30"/>
    </sheetView>
  </sheetViews>
  <sheetFormatPr defaultColWidth="7" defaultRowHeight="11.25" customHeight="1"/>
  <cols>
    <col min="1" max="1" width="3.54296875" style="332" customWidth="1"/>
    <col min="2" max="2" width="8.26953125" style="333" customWidth="1"/>
    <col min="3" max="3" width="11.26953125" style="333" customWidth="1"/>
    <col min="4" max="4" width="47.26953125" style="333" customWidth="1"/>
    <col min="5" max="5" width="3.54296875" style="334" customWidth="1"/>
    <col min="6" max="6" width="7.54296875" style="335" customWidth="1"/>
    <col min="7" max="7" width="9" style="336" customWidth="1"/>
    <col min="8" max="8" width="10.26953125" style="336" customWidth="1"/>
    <col min="9" max="16384" width="7" style="162"/>
  </cols>
  <sheetData>
    <row r="1" spans="1:9" ht="35.25" customHeight="1">
      <c r="A1" s="651" t="str">
        <f>+TL!A13</f>
        <v>VÝKAZ VÝMER</v>
      </c>
      <c r="B1" s="651"/>
      <c r="C1" s="651"/>
      <c r="D1" s="651"/>
      <c r="E1" s="651"/>
      <c r="F1" s="651"/>
      <c r="G1" s="651"/>
      <c r="H1" s="651"/>
    </row>
    <row r="2" spans="1:9" s="212" customFormat="1" ht="12.75" customHeight="1">
      <c r="A2" s="652" t="s">
        <v>44</v>
      </c>
      <c r="B2" s="652"/>
      <c r="C2" s="652"/>
      <c r="D2" s="653" t="str">
        <f>Obsah!N1</f>
        <v>15709 - Nižná / Tr 110/22kV</v>
      </c>
      <c r="E2" s="653"/>
      <c r="F2" s="653"/>
      <c r="G2" s="653"/>
      <c r="H2" s="653"/>
    </row>
    <row r="3" spans="1:9" s="212" customFormat="1" ht="12.75" customHeight="1">
      <c r="A3" s="652"/>
      <c r="B3" s="652"/>
      <c r="C3" s="652"/>
      <c r="D3" s="653" t="str">
        <f>Obsah!N2</f>
        <v>- komplexná rekonštrukcia</v>
      </c>
      <c r="E3" s="653"/>
      <c r="F3" s="653"/>
      <c r="G3" s="653"/>
      <c r="H3" s="653"/>
    </row>
    <row r="4" spans="1:9" s="212" customFormat="1" ht="12.75" customHeight="1">
      <c r="A4" s="652"/>
      <c r="B4" s="652"/>
      <c r="C4" s="652"/>
      <c r="D4" s="653" t="str">
        <f>Obsah!N3</f>
        <v xml:space="preserve"> </v>
      </c>
      <c r="E4" s="653"/>
      <c r="F4" s="653"/>
      <c r="G4" s="653"/>
      <c r="H4" s="653"/>
    </row>
    <row r="5" spans="1:9" s="212" customFormat="1" ht="13.5" customHeight="1">
      <c r="A5" s="654" t="s">
        <v>6</v>
      </c>
      <c r="B5" s="654"/>
      <c r="C5" s="655"/>
      <c r="D5" s="656" t="str">
        <f>Obsah!B6</f>
        <v>D. Dokumentácia stavebných objektov a prevádzkových súborov</v>
      </c>
      <c r="E5" s="657"/>
      <c r="F5" s="657"/>
      <c r="G5" s="657"/>
      <c r="H5" s="657"/>
    </row>
    <row r="6" spans="1:9" ht="12.75" customHeight="1">
      <c r="A6" s="654" t="s">
        <v>45</v>
      </c>
      <c r="B6" s="654"/>
      <c r="C6" s="655"/>
      <c r="D6" s="658" t="str">
        <f>Obsah!B24</f>
        <v>S01_SO11_Vedenia 22kV</v>
      </c>
      <c r="E6" s="657"/>
      <c r="F6" s="657"/>
      <c r="G6" s="657"/>
      <c r="H6" s="657"/>
    </row>
    <row r="7" spans="1:9" ht="13.5" customHeight="1">
      <c r="A7" s="659"/>
      <c r="B7" s="659"/>
      <c r="C7" s="660"/>
      <c r="D7" s="658"/>
      <c r="E7" s="661"/>
      <c r="F7" s="659"/>
      <c r="G7" s="662"/>
      <c r="H7" s="663"/>
    </row>
    <row r="8" spans="1:9" s="169" customFormat="1" ht="13.5" customHeight="1">
      <c r="A8" s="658" t="s">
        <v>46</v>
      </c>
      <c r="B8" s="658"/>
      <c r="C8" s="658"/>
      <c r="D8" s="658" t="str">
        <f>Obsah!Z1</f>
        <v>Stredoslovenská distribučná, a. s., Pri Rajčianke 2927/8, 010 47 Žilina</v>
      </c>
      <c r="E8" s="664"/>
      <c r="F8" s="658"/>
      <c r="G8" s="665" t="s">
        <v>47</v>
      </c>
      <c r="H8" s="665" t="s">
        <v>710</v>
      </c>
    </row>
    <row r="9" spans="1:9" s="169" customFormat="1" ht="13.5" customHeight="1">
      <c r="A9" s="658" t="s">
        <v>49</v>
      </c>
      <c r="B9" s="658"/>
      <c r="C9" s="658"/>
      <c r="D9" s="658" t="str">
        <f>Obsah!Z2</f>
        <v>Tr 110/22 kV Nižná</v>
      </c>
      <c r="E9" s="666"/>
      <c r="F9" s="667"/>
      <c r="G9" s="665" t="s">
        <v>50</v>
      </c>
      <c r="H9" s="43">
        <f>Obsah!Z3</f>
        <v>46174</v>
      </c>
      <c r="I9" s="222"/>
    </row>
    <row r="10" spans="1:9" ht="6.75" customHeight="1">
      <c r="A10" s="668"/>
      <c r="B10" s="668"/>
      <c r="C10" s="668"/>
      <c r="D10" s="668"/>
      <c r="E10" s="669"/>
      <c r="F10" s="668"/>
      <c r="G10" s="670"/>
      <c r="H10" s="670"/>
    </row>
    <row r="11" spans="1:9" ht="24" customHeight="1">
      <c r="A11" s="671" t="s">
        <v>51</v>
      </c>
      <c r="B11" s="671" t="s">
        <v>52</v>
      </c>
      <c r="C11" s="672" t="s">
        <v>53</v>
      </c>
      <c r="D11" s="671" t="s">
        <v>54</v>
      </c>
      <c r="E11" s="671" t="s">
        <v>55</v>
      </c>
      <c r="F11" s="671" t="s">
        <v>56</v>
      </c>
      <c r="G11" s="672" t="s">
        <v>57</v>
      </c>
      <c r="H11" s="672" t="s">
        <v>58</v>
      </c>
    </row>
    <row r="12" spans="1:9" ht="30.75" customHeight="1">
      <c r="A12" s="673"/>
      <c r="B12" s="674" t="s">
        <v>59</v>
      </c>
      <c r="C12" s="674"/>
      <c r="D12" s="674" t="s">
        <v>60</v>
      </c>
      <c r="E12" s="675"/>
      <c r="F12" s="676"/>
      <c r="G12" s="677"/>
      <c r="H12" s="678">
        <f>SUM(H13,H28,H48,H53,H55,H104)</f>
        <v>0</v>
      </c>
    </row>
    <row r="13" spans="1:9" ht="28.5" customHeight="1">
      <c r="A13" s="679"/>
      <c r="B13" s="680"/>
      <c r="C13" s="680" t="s">
        <v>1008</v>
      </c>
      <c r="D13" s="681" t="s">
        <v>1009</v>
      </c>
      <c r="E13" s="681"/>
      <c r="F13" s="682"/>
      <c r="G13" s="683"/>
      <c r="H13" s="684">
        <f>SUM(H14:H27)</f>
        <v>0</v>
      </c>
    </row>
    <row r="14" spans="1:9" s="233" customFormat="1" ht="13.5" customHeight="1">
      <c r="A14" s="685">
        <v>1</v>
      </c>
      <c r="B14" s="686" t="s">
        <v>1010</v>
      </c>
      <c r="C14" s="686" t="s">
        <v>1011</v>
      </c>
      <c r="D14" s="686" t="s">
        <v>1012</v>
      </c>
      <c r="E14" s="687" t="s">
        <v>1013</v>
      </c>
      <c r="F14" s="688">
        <v>4</v>
      </c>
      <c r="G14" s="750"/>
      <c r="H14" s="77">
        <f t="shared" ref="H14:H27" si="0">F14*G14</f>
        <v>0</v>
      </c>
    </row>
    <row r="15" spans="1:9" s="233" customFormat="1" ht="13.5" customHeight="1">
      <c r="A15" s="685">
        <f t="shared" ref="A15:A54" si="1">A14+1</f>
        <v>2</v>
      </c>
      <c r="B15" s="686" t="s">
        <v>1014</v>
      </c>
      <c r="C15" s="686" t="s">
        <v>1015</v>
      </c>
      <c r="D15" s="686" t="s">
        <v>1016</v>
      </c>
      <c r="E15" s="687" t="s">
        <v>59</v>
      </c>
      <c r="F15" s="688">
        <v>40</v>
      </c>
      <c r="G15" s="750"/>
      <c r="H15" s="77">
        <f t="shared" si="0"/>
        <v>0</v>
      </c>
    </row>
    <row r="16" spans="1:9" s="233" customFormat="1" ht="13.5" customHeight="1">
      <c r="A16" s="685">
        <f t="shared" si="1"/>
        <v>3</v>
      </c>
      <c r="B16" s="686" t="s">
        <v>1017</v>
      </c>
      <c r="C16" s="686" t="s">
        <v>1018</v>
      </c>
      <c r="D16" s="686" t="s">
        <v>1019</v>
      </c>
      <c r="E16" s="687" t="s">
        <v>59</v>
      </c>
      <c r="F16" s="688">
        <v>50</v>
      </c>
      <c r="G16" s="750"/>
      <c r="H16" s="77">
        <f t="shared" si="0"/>
        <v>0</v>
      </c>
    </row>
    <row r="17" spans="1:9" s="233" customFormat="1" ht="13.5" customHeight="1">
      <c r="A17" s="685">
        <f t="shared" si="1"/>
        <v>4</v>
      </c>
      <c r="B17" s="686" t="s">
        <v>1020</v>
      </c>
      <c r="C17" s="686" t="s">
        <v>1021</v>
      </c>
      <c r="D17" s="686" t="s">
        <v>1022</v>
      </c>
      <c r="E17" s="687" t="s">
        <v>1023</v>
      </c>
      <c r="F17" s="688">
        <v>2</v>
      </c>
      <c r="G17" s="750"/>
      <c r="H17" s="77">
        <f t="shared" si="0"/>
        <v>0</v>
      </c>
    </row>
    <row r="18" spans="1:9" s="233" customFormat="1" ht="13.5" customHeight="1">
      <c r="A18" s="685">
        <f t="shared" si="1"/>
        <v>5</v>
      </c>
      <c r="B18" s="686" t="s">
        <v>1024</v>
      </c>
      <c r="C18" s="686" t="s">
        <v>1025</v>
      </c>
      <c r="D18" s="686" t="s">
        <v>1026</v>
      </c>
      <c r="E18" s="687" t="s">
        <v>1013</v>
      </c>
      <c r="F18" s="688">
        <v>72</v>
      </c>
      <c r="G18" s="750"/>
      <c r="H18" s="77">
        <f t="shared" si="0"/>
        <v>0</v>
      </c>
    </row>
    <row r="19" spans="1:9" s="233" customFormat="1" ht="13.5" customHeight="1">
      <c r="A19" s="685">
        <f t="shared" si="1"/>
        <v>6</v>
      </c>
      <c r="B19" s="686" t="s">
        <v>1027</v>
      </c>
      <c r="C19" s="686" t="s">
        <v>1028</v>
      </c>
      <c r="D19" s="686" t="s">
        <v>1029</v>
      </c>
      <c r="E19" s="687" t="s">
        <v>1013</v>
      </c>
      <c r="F19" s="688">
        <v>72</v>
      </c>
      <c r="G19" s="750"/>
      <c r="H19" s="77">
        <f t="shared" si="0"/>
        <v>0</v>
      </c>
    </row>
    <row r="20" spans="1:9" s="233" customFormat="1" ht="13.5" customHeight="1">
      <c r="A20" s="685">
        <f t="shared" si="1"/>
        <v>7</v>
      </c>
      <c r="B20" s="686" t="s">
        <v>1030</v>
      </c>
      <c r="C20" s="686" t="s">
        <v>1031</v>
      </c>
      <c r="D20" s="686" t="s">
        <v>1032</v>
      </c>
      <c r="E20" s="687" t="s">
        <v>59</v>
      </c>
      <c r="F20" s="688">
        <v>190</v>
      </c>
      <c r="G20" s="750"/>
      <c r="H20" s="77">
        <f t="shared" si="0"/>
        <v>0</v>
      </c>
    </row>
    <row r="21" spans="1:9" s="233" customFormat="1" ht="13.5" customHeight="1">
      <c r="A21" s="685">
        <f t="shared" si="1"/>
        <v>8</v>
      </c>
      <c r="B21" s="686" t="s">
        <v>1033</v>
      </c>
      <c r="C21" s="686" t="s">
        <v>1034</v>
      </c>
      <c r="D21" s="686" t="s">
        <v>1035</v>
      </c>
      <c r="E21" s="687" t="s">
        <v>1023</v>
      </c>
      <c r="F21" s="688">
        <v>2</v>
      </c>
      <c r="G21" s="750"/>
      <c r="H21" s="77">
        <f t="shared" si="0"/>
        <v>0</v>
      </c>
    </row>
    <row r="22" spans="1:9" s="233" customFormat="1" ht="13.5" customHeight="1">
      <c r="A22" s="685">
        <f t="shared" si="1"/>
        <v>9</v>
      </c>
      <c r="B22" s="686" t="s">
        <v>1036</v>
      </c>
      <c r="C22" s="686" t="s">
        <v>1037</v>
      </c>
      <c r="D22" s="686" t="s">
        <v>1038</v>
      </c>
      <c r="E22" s="687" t="s">
        <v>59</v>
      </c>
      <c r="F22" s="688">
        <v>140</v>
      </c>
      <c r="G22" s="750"/>
      <c r="H22" s="77">
        <f t="shared" si="0"/>
        <v>0</v>
      </c>
    </row>
    <row r="23" spans="1:9" s="233" customFormat="1" ht="13.5" customHeight="1">
      <c r="A23" s="685">
        <f t="shared" si="1"/>
        <v>10</v>
      </c>
      <c r="B23" s="686" t="s">
        <v>1039</v>
      </c>
      <c r="C23" s="686" t="s">
        <v>1040</v>
      </c>
      <c r="D23" s="686" t="s">
        <v>989</v>
      </c>
      <c r="E23" s="687" t="s">
        <v>1023</v>
      </c>
      <c r="F23" s="688">
        <v>4</v>
      </c>
      <c r="G23" s="750"/>
      <c r="H23" s="77">
        <f t="shared" si="0"/>
        <v>0</v>
      </c>
    </row>
    <row r="24" spans="1:9" s="233" customFormat="1" ht="13.5" customHeight="1">
      <c r="A24" s="685">
        <f t="shared" si="1"/>
        <v>11</v>
      </c>
      <c r="B24" s="686" t="s">
        <v>1041</v>
      </c>
      <c r="C24" s="686" t="s">
        <v>1042</v>
      </c>
      <c r="D24" s="686" t="s">
        <v>955</v>
      </c>
      <c r="E24" s="687" t="s">
        <v>1023</v>
      </c>
      <c r="F24" s="688">
        <v>6</v>
      </c>
      <c r="G24" s="750"/>
      <c r="H24" s="77">
        <f t="shared" si="0"/>
        <v>0</v>
      </c>
    </row>
    <row r="25" spans="1:9" s="233" customFormat="1" ht="13.5" customHeight="1">
      <c r="A25" s="685">
        <f t="shared" si="1"/>
        <v>12</v>
      </c>
      <c r="B25" s="686" t="s">
        <v>1043</v>
      </c>
      <c r="C25" s="686" t="s">
        <v>1044</v>
      </c>
      <c r="D25" s="686" t="s">
        <v>1045</v>
      </c>
      <c r="E25" s="687" t="s">
        <v>59</v>
      </c>
      <c r="F25" s="688">
        <v>200</v>
      </c>
      <c r="G25" s="750"/>
      <c r="H25" s="77">
        <f t="shared" si="0"/>
        <v>0</v>
      </c>
    </row>
    <row r="26" spans="1:9" s="233" customFormat="1" ht="13.5" customHeight="1">
      <c r="A26" s="685">
        <f t="shared" si="1"/>
        <v>13</v>
      </c>
      <c r="B26" s="686" t="s">
        <v>1046</v>
      </c>
      <c r="C26" s="686" t="s">
        <v>1047</v>
      </c>
      <c r="D26" s="686" t="s">
        <v>1048</v>
      </c>
      <c r="E26" s="687" t="s">
        <v>1013</v>
      </c>
      <c r="F26" s="688">
        <v>24</v>
      </c>
      <c r="G26" s="750"/>
      <c r="H26" s="77">
        <f t="shared" si="0"/>
        <v>0</v>
      </c>
    </row>
    <row r="27" spans="1:9" s="233" customFormat="1" ht="13.5" customHeight="1">
      <c r="A27" s="685">
        <f t="shared" si="1"/>
        <v>14</v>
      </c>
      <c r="B27" s="686" t="s">
        <v>1049</v>
      </c>
      <c r="C27" s="686" t="s">
        <v>1050</v>
      </c>
      <c r="D27" s="686" t="s">
        <v>1051</v>
      </c>
      <c r="E27" s="687" t="s">
        <v>1052</v>
      </c>
      <c r="F27" s="688">
        <v>90</v>
      </c>
      <c r="G27" s="750"/>
      <c r="H27" s="77">
        <f t="shared" si="0"/>
        <v>0</v>
      </c>
    </row>
    <row r="28" spans="1:9" ht="28.5" customHeight="1">
      <c r="A28" s="679">
        <f t="shared" si="1"/>
        <v>15</v>
      </c>
      <c r="B28" s="680"/>
      <c r="C28" s="680" t="s">
        <v>1053</v>
      </c>
      <c r="D28" s="681" t="s">
        <v>1054</v>
      </c>
      <c r="E28" s="681"/>
      <c r="F28" s="682"/>
      <c r="G28" s="683"/>
      <c r="H28" s="684">
        <f>SUM(H29:H47)</f>
        <v>0</v>
      </c>
    </row>
    <row r="29" spans="1:9" s="233" customFormat="1" ht="13.5" customHeight="1">
      <c r="A29" s="685">
        <f t="shared" si="1"/>
        <v>16</v>
      </c>
      <c r="B29" s="686" t="s">
        <v>1055</v>
      </c>
      <c r="C29" s="686" t="s">
        <v>1056</v>
      </c>
      <c r="D29" s="686" t="s">
        <v>1057</v>
      </c>
      <c r="E29" s="687" t="s">
        <v>1023</v>
      </c>
      <c r="F29" s="688">
        <v>9</v>
      </c>
      <c r="G29" s="750"/>
      <c r="H29" s="77">
        <f>F29*G29</f>
        <v>0</v>
      </c>
      <c r="I29" s="1295" t="s">
        <v>5503</v>
      </c>
    </row>
    <row r="30" spans="1:9" s="233" customFormat="1" ht="13.5" customHeight="1">
      <c r="A30" s="685">
        <f t="shared" si="1"/>
        <v>17</v>
      </c>
      <c r="B30" s="686" t="s">
        <v>1058</v>
      </c>
      <c r="C30" s="686" t="s">
        <v>1059</v>
      </c>
      <c r="D30" s="686" t="s">
        <v>1060</v>
      </c>
      <c r="E30" s="687" t="s">
        <v>1061</v>
      </c>
      <c r="F30" s="688">
        <v>5</v>
      </c>
      <c r="G30" s="750"/>
      <c r="H30" s="77">
        <f t="shared" ref="H30:H47" si="2">F30*G30</f>
        <v>0</v>
      </c>
      <c r="I30" s="1295" t="s">
        <v>5503</v>
      </c>
    </row>
    <row r="31" spans="1:9" s="233" customFormat="1" ht="13.5" customHeight="1">
      <c r="A31" s="685">
        <f t="shared" si="1"/>
        <v>18</v>
      </c>
      <c r="B31" s="686" t="s">
        <v>1062</v>
      </c>
      <c r="C31" s="686" t="s">
        <v>1063</v>
      </c>
      <c r="D31" s="686" t="s">
        <v>1064</v>
      </c>
      <c r="E31" s="687" t="s">
        <v>1023</v>
      </c>
      <c r="F31" s="688">
        <v>3</v>
      </c>
      <c r="G31" s="750"/>
      <c r="H31" s="77">
        <f t="shared" si="2"/>
        <v>0</v>
      </c>
      <c r="I31" s="1295" t="s">
        <v>5503</v>
      </c>
    </row>
    <row r="32" spans="1:9" s="233" customFormat="1" ht="13.5" customHeight="1">
      <c r="A32" s="685">
        <f t="shared" si="1"/>
        <v>19</v>
      </c>
      <c r="B32" s="686" t="s">
        <v>1065</v>
      </c>
      <c r="C32" s="686" t="s">
        <v>1066</v>
      </c>
      <c r="D32" s="686" t="s">
        <v>1067</v>
      </c>
      <c r="E32" s="687" t="s">
        <v>1023</v>
      </c>
      <c r="F32" s="688">
        <v>12</v>
      </c>
      <c r="G32" s="750"/>
      <c r="H32" s="77">
        <f t="shared" si="2"/>
        <v>0</v>
      </c>
      <c r="I32" s="1295" t="s">
        <v>5503</v>
      </c>
    </row>
    <row r="33" spans="1:9" s="233" customFormat="1" ht="13.5" customHeight="1">
      <c r="A33" s="685">
        <f t="shared" si="1"/>
        <v>20</v>
      </c>
      <c r="B33" s="686" t="s">
        <v>1068</v>
      </c>
      <c r="C33" s="686" t="s">
        <v>1069</v>
      </c>
      <c r="D33" s="686" t="s">
        <v>1070</v>
      </c>
      <c r="E33" s="687" t="s">
        <v>1023</v>
      </c>
      <c r="F33" s="688">
        <v>6</v>
      </c>
      <c r="G33" s="750"/>
      <c r="H33" s="77">
        <f t="shared" si="2"/>
        <v>0</v>
      </c>
      <c r="I33" s="1295" t="s">
        <v>5503</v>
      </c>
    </row>
    <row r="34" spans="1:9" s="233" customFormat="1" ht="13.5" customHeight="1">
      <c r="A34" s="685">
        <f t="shared" si="1"/>
        <v>21</v>
      </c>
      <c r="B34" s="686" t="s">
        <v>1071</v>
      </c>
      <c r="C34" s="686" t="s">
        <v>1072</v>
      </c>
      <c r="D34" s="686" t="s">
        <v>1073</v>
      </c>
      <c r="E34" s="687" t="s">
        <v>1023</v>
      </c>
      <c r="F34" s="688">
        <v>9</v>
      </c>
      <c r="G34" s="750"/>
      <c r="H34" s="77">
        <f t="shared" si="2"/>
        <v>0</v>
      </c>
      <c r="I34" s="1295" t="s">
        <v>5503</v>
      </c>
    </row>
    <row r="35" spans="1:9" s="233" customFormat="1" ht="13.5" customHeight="1">
      <c r="A35" s="685">
        <f t="shared" si="1"/>
        <v>22</v>
      </c>
      <c r="B35" s="686" t="s">
        <v>1074</v>
      </c>
      <c r="C35" s="686" t="s">
        <v>1075</v>
      </c>
      <c r="D35" s="686" t="s">
        <v>1076</v>
      </c>
      <c r="E35" s="687" t="s">
        <v>1023</v>
      </c>
      <c r="F35" s="688">
        <v>9</v>
      </c>
      <c r="G35" s="750"/>
      <c r="H35" s="77">
        <f t="shared" si="2"/>
        <v>0</v>
      </c>
      <c r="I35" s="1295" t="s">
        <v>5503</v>
      </c>
    </row>
    <row r="36" spans="1:9" s="233" customFormat="1" ht="13.5" customHeight="1">
      <c r="A36" s="685">
        <f t="shared" si="1"/>
        <v>23</v>
      </c>
      <c r="B36" s="686" t="s">
        <v>1077</v>
      </c>
      <c r="C36" s="686" t="s">
        <v>1078</v>
      </c>
      <c r="D36" s="686" t="s">
        <v>1079</v>
      </c>
      <c r="E36" s="687" t="s">
        <v>1023</v>
      </c>
      <c r="F36" s="688">
        <v>9</v>
      </c>
      <c r="G36" s="750"/>
      <c r="H36" s="77">
        <f t="shared" si="2"/>
        <v>0</v>
      </c>
      <c r="I36" s="1295" t="s">
        <v>5503</v>
      </c>
    </row>
    <row r="37" spans="1:9" s="233" customFormat="1" ht="13.5" customHeight="1">
      <c r="A37" s="685">
        <f t="shared" si="1"/>
        <v>24</v>
      </c>
      <c r="B37" s="686" t="s">
        <v>1080</v>
      </c>
      <c r="C37" s="686" t="s">
        <v>1081</v>
      </c>
      <c r="D37" s="686" t="s">
        <v>933</v>
      </c>
      <c r="E37" s="687" t="s">
        <v>1061</v>
      </c>
      <c r="F37" s="688">
        <v>3</v>
      </c>
      <c r="G37" s="750"/>
      <c r="H37" s="77">
        <f t="shared" si="2"/>
        <v>0</v>
      </c>
      <c r="I37" s="1295" t="s">
        <v>5503</v>
      </c>
    </row>
    <row r="38" spans="1:9" s="233" customFormat="1" ht="13.5" customHeight="1">
      <c r="A38" s="685">
        <f t="shared" si="1"/>
        <v>25</v>
      </c>
      <c r="B38" s="686" t="s">
        <v>1082</v>
      </c>
      <c r="C38" s="686" t="s">
        <v>1083</v>
      </c>
      <c r="D38" s="686" t="s">
        <v>1084</v>
      </c>
      <c r="E38" s="687" t="s">
        <v>1023</v>
      </c>
      <c r="F38" s="688">
        <v>6</v>
      </c>
      <c r="G38" s="750"/>
      <c r="H38" s="77">
        <f t="shared" si="2"/>
        <v>0</v>
      </c>
      <c r="I38" s="1295" t="s">
        <v>5503</v>
      </c>
    </row>
    <row r="39" spans="1:9" s="233" customFormat="1" ht="13.5" customHeight="1">
      <c r="A39" s="685">
        <f t="shared" si="1"/>
        <v>26</v>
      </c>
      <c r="B39" s="686" t="s">
        <v>1085</v>
      </c>
      <c r="C39" s="686" t="s">
        <v>1086</v>
      </c>
      <c r="D39" s="686" t="s">
        <v>1087</v>
      </c>
      <c r="E39" s="687" t="s">
        <v>1023</v>
      </c>
      <c r="F39" s="688">
        <v>3</v>
      </c>
      <c r="G39" s="750"/>
      <c r="H39" s="77">
        <f t="shared" si="2"/>
        <v>0</v>
      </c>
      <c r="I39" s="1295" t="s">
        <v>5503</v>
      </c>
    </row>
    <row r="40" spans="1:9" s="233" customFormat="1" ht="13.5" customHeight="1">
      <c r="A40" s="685">
        <f t="shared" si="1"/>
        <v>27</v>
      </c>
      <c r="B40" s="686" t="s">
        <v>1088</v>
      </c>
      <c r="C40" s="686" t="s">
        <v>1089</v>
      </c>
      <c r="D40" s="686" t="s">
        <v>1090</v>
      </c>
      <c r="E40" s="687" t="s">
        <v>1023</v>
      </c>
      <c r="F40" s="688">
        <v>9</v>
      </c>
      <c r="G40" s="750"/>
      <c r="H40" s="77">
        <f t="shared" si="2"/>
        <v>0</v>
      </c>
      <c r="I40" s="1295" t="s">
        <v>5503</v>
      </c>
    </row>
    <row r="41" spans="1:9" s="233" customFormat="1" ht="13.5" customHeight="1">
      <c r="A41" s="685">
        <f t="shared" si="1"/>
        <v>28</v>
      </c>
      <c r="B41" s="686" t="s">
        <v>1091</v>
      </c>
      <c r="C41" s="686" t="s">
        <v>1092</v>
      </c>
      <c r="D41" s="686" t="s">
        <v>1093</v>
      </c>
      <c r="E41" s="687" t="s">
        <v>1023</v>
      </c>
      <c r="F41" s="688">
        <v>5</v>
      </c>
      <c r="G41" s="750"/>
      <c r="H41" s="77">
        <f t="shared" si="2"/>
        <v>0</v>
      </c>
      <c r="I41" s="1295" t="s">
        <v>5503</v>
      </c>
    </row>
    <row r="42" spans="1:9" s="233" customFormat="1" ht="13.5" customHeight="1">
      <c r="A42" s="685">
        <f t="shared" si="1"/>
        <v>29</v>
      </c>
      <c r="B42" s="686" t="s">
        <v>1094</v>
      </c>
      <c r="C42" s="686" t="s">
        <v>1095</v>
      </c>
      <c r="D42" s="686" t="s">
        <v>1096</v>
      </c>
      <c r="E42" s="687" t="s">
        <v>59</v>
      </c>
      <c r="F42" s="688">
        <v>45</v>
      </c>
      <c r="G42" s="750"/>
      <c r="H42" s="77">
        <f t="shared" si="2"/>
        <v>0</v>
      </c>
      <c r="I42" s="1295" t="s">
        <v>5503</v>
      </c>
    </row>
    <row r="43" spans="1:9" s="233" customFormat="1" ht="13.5" customHeight="1">
      <c r="A43" s="685">
        <f t="shared" si="1"/>
        <v>30</v>
      </c>
      <c r="B43" s="686" t="s">
        <v>1097</v>
      </c>
      <c r="C43" s="686" t="s">
        <v>1098</v>
      </c>
      <c r="D43" s="686" t="s">
        <v>1099</v>
      </c>
      <c r="E43" s="687" t="s">
        <v>59</v>
      </c>
      <c r="F43" s="688">
        <v>1200</v>
      </c>
      <c r="G43" s="750"/>
      <c r="H43" s="77">
        <f t="shared" si="2"/>
        <v>0</v>
      </c>
      <c r="I43" s="1295" t="s">
        <v>5503</v>
      </c>
    </row>
    <row r="44" spans="1:9" s="233" customFormat="1" ht="13.5" customHeight="1">
      <c r="A44" s="685">
        <f t="shared" si="1"/>
        <v>31</v>
      </c>
      <c r="B44" s="686" t="s">
        <v>1100</v>
      </c>
      <c r="C44" s="686" t="s">
        <v>1101</v>
      </c>
      <c r="D44" s="686" t="s">
        <v>1102</v>
      </c>
      <c r="E44" s="687" t="s">
        <v>1023</v>
      </c>
      <c r="F44" s="688">
        <v>10</v>
      </c>
      <c r="G44" s="750"/>
      <c r="H44" s="77">
        <f t="shared" si="2"/>
        <v>0</v>
      </c>
      <c r="I44" s="1295" t="s">
        <v>5503</v>
      </c>
    </row>
    <row r="45" spans="1:9" s="233" customFormat="1" ht="13.5" customHeight="1">
      <c r="A45" s="685">
        <f t="shared" si="1"/>
        <v>32</v>
      </c>
      <c r="B45" s="686" t="s">
        <v>1103</v>
      </c>
      <c r="C45" s="686" t="s">
        <v>379</v>
      </c>
      <c r="D45" s="686" t="s">
        <v>1104</v>
      </c>
      <c r="E45" s="687" t="s">
        <v>1023</v>
      </c>
      <c r="F45" s="688">
        <v>100</v>
      </c>
      <c r="G45" s="750"/>
      <c r="H45" s="77">
        <f t="shared" si="2"/>
        <v>0</v>
      </c>
      <c r="I45" s="1295" t="s">
        <v>5503</v>
      </c>
    </row>
    <row r="46" spans="1:9" s="233" customFormat="1" ht="13.5" customHeight="1">
      <c r="A46" s="685">
        <f t="shared" si="1"/>
        <v>33</v>
      </c>
      <c r="B46" s="686" t="s">
        <v>1105</v>
      </c>
      <c r="C46" s="686" t="s">
        <v>1106</v>
      </c>
      <c r="D46" s="686" t="s">
        <v>1107</v>
      </c>
      <c r="E46" s="687" t="s">
        <v>59</v>
      </c>
      <c r="F46" s="688">
        <v>400</v>
      </c>
      <c r="G46" s="750"/>
      <c r="H46" s="77">
        <f t="shared" si="2"/>
        <v>0</v>
      </c>
      <c r="I46" s="1295" t="s">
        <v>5503</v>
      </c>
    </row>
    <row r="47" spans="1:9" s="233" customFormat="1" ht="13.5" customHeight="1">
      <c r="A47" s="685">
        <f t="shared" si="1"/>
        <v>34</v>
      </c>
      <c r="B47" s="686" t="s">
        <v>1108</v>
      </c>
      <c r="C47" s="686" t="s">
        <v>1109</v>
      </c>
      <c r="D47" s="686" t="s">
        <v>1110</v>
      </c>
      <c r="E47" s="687" t="s">
        <v>1023</v>
      </c>
      <c r="F47" s="688">
        <v>5</v>
      </c>
      <c r="G47" s="750"/>
      <c r="H47" s="77">
        <f t="shared" si="2"/>
        <v>0</v>
      </c>
      <c r="I47" s="1295" t="s">
        <v>5503</v>
      </c>
    </row>
    <row r="48" spans="1:9" ht="28.5" customHeight="1">
      <c r="A48" s="679">
        <f t="shared" si="1"/>
        <v>35</v>
      </c>
      <c r="B48" s="680"/>
      <c r="C48" s="680" t="s">
        <v>1111</v>
      </c>
      <c r="D48" s="681" t="s">
        <v>1112</v>
      </c>
      <c r="E48" s="681"/>
      <c r="F48" s="682"/>
      <c r="G48" s="683"/>
      <c r="H48" s="684">
        <f>SUM(H49:H52)</f>
        <v>0</v>
      </c>
      <c r="I48" s="1296"/>
    </row>
    <row r="49" spans="1:9" s="233" customFormat="1" ht="13.5" customHeight="1">
      <c r="A49" s="685">
        <f t="shared" si="1"/>
        <v>36</v>
      </c>
      <c r="B49" s="686" t="s">
        <v>1113</v>
      </c>
      <c r="C49" s="686" t="s">
        <v>1114</v>
      </c>
      <c r="D49" s="686" t="s">
        <v>1115</v>
      </c>
      <c r="E49" s="687" t="s">
        <v>1116</v>
      </c>
      <c r="F49" s="688">
        <v>2</v>
      </c>
      <c r="G49" s="750"/>
      <c r="H49" s="77">
        <f>F49*G49</f>
        <v>0</v>
      </c>
      <c r="I49" s="1295" t="s">
        <v>5503</v>
      </c>
    </row>
    <row r="50" spans="1:9" s="233" customFormat="1" ht="13.5" customHeight="1">
      <c r="A50" s="685">
        <f t="shared" si="1"/>
        <v>37</v>
      </c>
      <c r="B50" s="686" t="s">
        <v>1117</v>
      </c>
      <c r="C50" s="686" t="s">
        <v>1118</v>
      </c>
      <c r="D50" s="686" t="s">
        <v>1119</v>
      </c>
      <c r="E50" s="687" t="s">
        <v>1116</v>
      </c>
      <c r="F50" s="688">
        <v>5</v>
      </c>
      <c r="G50" s="750"/>
      <c r="H50" s="77">
        <f t="shared" ref="H50:H52" si="3">F50*G50</f>
        <v>0</v>
      </c>
      <c r="I50" s="1295" t="s">
        <v>5503</v>
      </c>
    </row>
    <row r="51" spans="1:9" s="233" customFormat="1" ht="13.5" customHeight="1">
      <c r="A51" s="685">
        <f t="shared" si="1"/>
        <v>38</v>
      </c>
      <c r="B51" s="686" t="s">
        <v>1120</v>
      </c>
      <c r="C51" s="686" t="s">
        <v>1121</v>
      </c>
      <c r="D51" s="686" t="s">
        <v>1122</v>
      </c>
      <c r="E51" s="687" t="s">
        <v>1116</v>
      </c>
      <c r="F51" s="688">
        <v>1</v>
      </c>
      <c r="G51" s="750"/>
      <c r="H51" s="77">
        <f t="shared" si="3"/>
        <v>0</v>
      </c>
      <c r="I51" s="1295" t="s">
        <v>5503</v>
      </c>
    </row>
    <row r="52" spans="1:9" s="233" customFormat="1" ht="13.5" customHeight="1">
      <c r="A52" s="685">
        <f t="shared" si="1"/>
        <v>39</v>
      </c>
      <c r="B52" s="686" t="s">
        <v>1123</v>
      </c>
      <c r="C52" s="686" t="s">
        <v>1124</v>
      </c>
      <c r="D52" s="686" t="s">
        <v>1125</v>
      </c>
      <c r="E52" s="687" t="s">
        <v>1116</v>
      </c>
      <c r="F52" s="688">
        <v>2</v>
      </c>
      <c r="G52" s="750"/>
      <c r="H52" s="77">
        <f t="shared" si="3"/>
        <v>0</v>
      </c>
      <c r="I52" s="1295" t="s">
        <v>5503</v>
      </c>
    </row>
    <row r="53" spans="1:9" ht="28.5" customHeight="1">
      <c r="A53" s="679">
        <f t="shared" si="1"/>
        <v>40</v>
      </c>
      <c r="B53" s="680"/>
      <c r="C53" s="680" t="s">
        <v>1126</v>
      </c>
      <c r="D53" s="681" t="s">
        <v>1127</v>
      </c>
      <c r="E53" s="681"/>
      <c r="F53" s="682"/>
      <c r="G53" s="683"/>
      <c r="H53" s="684">
        <f>SUM(H54)</f>
        <v>0</v>
      </c>
      <c r="I53" s="1295" t="s">
        <v>5503</v>
      </c>
    </row>
    <row r="54" spans="1:9" s="233" customFormat="1" ht="13.5" customHeight="1">
      <c r="A54" s="685">
        <f t="shared" si="1"/>
        <v>41</v>
      </c>
      <c r="B54" s="686" t="s">
        <v>1128</v>
      </c>
      <c r="C54" s="686" t="s">
        <v>1129</v>
      </c>
      <c r="D54" s="686" t="s">
        <v>1130</v>
      </c>
      <c r="E54" s="687" t="s">
        <v>311</v>
      </c>
      <c r="F54" s="688">
        <v>1</v>
      </c>
      <c r="G54" s="750"/>
      <c r="H54" s="77">
        <f>F54*G54</f>
        <v>0</v>
      </c>
      <c r="I54" s="1295" t="s">
        <v>5503</v>
      </c>
    </row>
    <row r="55" spans="1:9" ht="28.5" customHeight="1">
      <c r="A55" s="689"/>
      <c r="B55" s="690" t="s">
        <v>130</v>
      </c>
      <c r="C55" s="690"/>
      <c r="D55" s="691" t="s">
        <v>131</v>
      </c>
      <c r="E55" s="691"/>
      <c r="F55" s="682"/>
      <c r="G55" s="683"/>
      <c r="H55" s="684">
        <f>SUM(H56:H103)</f>
        <v>0</v>
      </c>
      <c r="I55" s="1296"/>
    </row>
    <row r="56" spans="1:9" s="222" customFormat="1" ht="10.199999999999999">
      <c r="A56" s="692">
        <f>A54+1</f>
        <v>42</v>
      </c>
      <c r="B56" s="32" t="s">
        <v>917</v>
      </c>
      <c r="C56" s="693"/>
      <c r="D56" s="24" t="s">
        <v>918</v>
      </c>
      <c r="E56" s="27" t="s">
        <v>63</v>
      </c>
      <c r="F56" s="694">
        <v>1259.9999427795401</v>
      </c>
      <c r="G56" s="751"/>
      <c r="H56" s="696">
        <f>F56*G56</f>
        <v>0</v>
      </c>
      <c r="I56" s="1295" t="s">
        <v>5503</v>
      </c>
    </row>
    <row r="57" spans="1:9" s="222" customFormat="1" ht="10.199999999999999">
      <c r="A57" s="692">
        <f>A56+1</f>
        <v>43</v>
      </c>
      <c r="B57" s="32" t="s">
        <v>919</v>
      </c>
      <c r="C57" s="693"/>
      <c r="D57" s="24" t="s">
        <v>920</v>
      </c>
      <c r="E57" s="27" t="s">
        <v>921</v>
      </c>
      <c r="F57" s="694">
        <v>5</v>
      </c>
      <c r="G57" s="751"/>
      <c r="H57" s="696">
        <f t="shared" ref="H57:H101" si="4">F57*G57</f>
        <v>0</v>
      </c>
      <c r="I57" s="1295" t="s">
        <v>5503</v>
      </c>
    </row>
    <row r="58" spans="1:9" s="222" customFormat="1" ht="10.199999999999999">
      <c r="A58" s="692">
        <f t="shared" ref="A58:A101" si="5">A57+1</f>
        <v>44</v>
      </c>
      <c r="B58" s="32" t="s">
        <v>922</v>
      </c>
      <c r="C58" s="693"/>
      <c r="D58" s="24" t="s">
        <v>923</v>
      </c>
      <c r="E58" s="27" t="s">
        <v>62</v>
      </c>
      <c r="F58" s="694">
        <v>9</v>
      </c>
      <c r="G58" s="751"/>
      <c r="H58" s="696">
        <f t="shared" si="4"/>
        <v>0</v>
      </c>
      <c r="I58" s="1295" t="s">
        <v>5503</v>
      </c>
    </row>
    <row r="59" spans="1:9" s="222" customFormat="1" ht="10.199999999999999">
      <c r="A59" s="692">
        <f t="shared" si="5"/>
        <v>45</v>
      </c>
      <c r="B59" s="32"/>
      <c r="C59" s="693"/>
      <c r="D59" s="24" t="s">
        <v>5478</v>
      </c>
      <c r="E59" s="27" t="s">
        <v>921</v>
      </c>
      <c r="F59" s="694">
        <v>5</v>
      </c>
      <c r="G59" s="751"/>
      <c r="H59" s="696">
        <f t="shared" si="4"/>
        <v>0</v>
      </c>
      <c r="I59" s="1295" t="s">
        <v>5503</v>
      </c>
    </row>
    <row r="60" spans="1:9" s="222" customFormat="1" ht="10.199999999999999">
      <c r="A60" s="692">
        <f t="shared" si="5"/>
        <v>46</v>
      </c>
      <c r="B60" s="32" t="s">
        <v>924</v>
      </c>
      <c r="C60" s="693"/>
      <c r="D60" s="24" t="s">
        <v>925</v>
      </c>
      <c r="E60" s="27" t="s">
        <v>62</v>
      </c>
      <c r="F60" s="694">
        <v>9</v>
      </c>
      <c r="G60" s="751"/>
      <c r="H60" s="696">
        <f t="shared" si="4"/>
        <v>0</v>
      </c>
      <c r="I60" s="1295" t="s">
        <v>5503</v>
      </c>
    </row>
    <row r="61" spans="1:9" s="222" customFormat="1" ht="10.199999999999999">
      <c r="A61" s="692">
        <f t="shared" si="5"/>
        <v>47</v>
      </c>
      <c r="B61" s="32" t="s">
        <v>926</v>
      </c>
      <c r="C61" s="693"/>
      <c r="D61" s="24" t="s">
        <v>927</v>
      </c>
      <c r="E61" s="27" t="s">
        <v>62</v>
      </c>
      <c r="F61" s="694">
        <v>9</v>
      </c>
      <c r="G61" s="751"/>
      <c r="H61" s="696">
        <f t="shared" si="4"/>
        <v>0</v>
      </c>
      <c r="I61" s="1295" t="s">
        <v>5503</v>
      </c>
    </row>
    <row r="62" spans="1:9" s="222" customFormat="1" ht="10.199999999999999">
      <c r="A62" s="692">
        <f t="shared" si="5"/>
        <v>48</v>
      </c>
      <c r="B62" s="32" t="s">
        <v>928</v>
      </c>
      <c r="C62" s="693"/>
      <c r="D62" s="24" t="s">
        <v>929</v>
      </c>
      <c r="E62" s="27" t="s">
        <v>62</v>
      </c>
      <c r="F62" s="694">
        <v>33.200000000000003</v>
      </c>
      <c r="G62" s="751"/>
      <c r="H62" s="696">
        <f t="shared" si="4"/>
        <v>0</v>
      </c>
      <c r="I62" s="1295" t="s">
        <v>5503</v>
      </c>
    </row>
    <row r="63" spans="1:9" s="222" customFormat="1" ht="10.199999999999999">
      <c r="A63" s="692">
        <f t="shared" si="5"/>
        <v>49</v>
      </c>
      <c r="B63" s="32" t="s">
        <v>930</v>
      </c>
      <c r="C63" s="693"/>
      <c r="D63" s="24" t="s">
        <v>931</v>
      </c>
      <c r="E63" s="27" t="s">
        <v>63</v>
      </c>
      <c r="F63" s="694">
        <v>199.5</v>
      </c>
      <c r="G63" s="751"/>
      <c r="H63" s="696">
        <f t="shared" si="4"/>
        <v>0</v>
      </c>
      <c r="I63" s="1295" t="s">
        <v>5503</v>
      </c>
    </row>
    <row r="64" spans="1:9" s="222" customFormat="1" ht="10.199999999999999">
      <c r="A64" s="692">
        <f t="shared" si="5"/>
        <v>50</v>
      </c>
      <c r="B64" s="32" t="s">
        <v>932</v>
      </c>
      <c r="C64" s="693"/>
      <c r="D64" s="24" t="s">
        <v>933</v>
      </c>
      <c r="E64" s="27" t="s">
        <v>921</v>
      </c>
      <c r="F64" s="694">
        <v>3</v>
      </c>
      <c r="G64" s="751"/>
      <c r="H64" s="696">
        <f t="shared" si="4"/>
        <v>0</v>
      </c>
      <c r="I64" s="1295" t="s">
        <v>5503</v>
      </c>
    </row>
    <row r="65" spans="1:9" s="222" customFormat="1" ht="10.199999999999999">
      <c r="A65" s="692">
        <f t="shared" si="5"/>
        <v>51</v>
      </c>
      <c r="B65" s="32" t="s">
        <v>934</v>
      </c>
      <c r="C65" s="693"/>
      <c r="D65" s="24" t="s">
        <v>935</v>
      </c>
      <c r="E65" s="27" t="s">
        <v>62</v>
      </c>
      <c r="F65" s="694">
        <v>6</v>
      </c>
      <c r="G65" s="751"/>
      <c r="H65" s="696">
        <f t="shared" si="4"/>
        <v>0</v>
      </c>
      <c r="I65" s="1295" t="s">
        <v>5503</v>
      </c>
    </row>
    <row r="66" spans="1:9" s="222" customFormat="1" ht="10.199999999999999">
      <c r="A66" s="692">
        <f t="shared" si="5"/>
        <v>52</v>
      </c>
      <c r="B66" s="32" t="s">
        <v>936</v>
      </c>
      <c r="C66" s="693"/>
      <c r="D66" s="24" t="s">
        <v>937</v>
      </c>
      <c r="E66" s="27" t="s">
        <v>62</v>
      </c>
      <c r="F66" s="694">
        <v>24</v>
      </c>
      <c r="G66" s="751"/>
      <c r="H66" s="696">
        <f t="shared" si="4"/>
        <v>0</v>
      </c>
      <c r="I66" s="1295" t="s">
        <v>5503</v>
      </c>
    </row>
    <row r="67" spans="1:9" s="222" customFormat="1" ht="10.199999999999999">
      <c r="A67" s="692">
        <f t="shared" si="5"/>
        <v>53</v>
      </c>
      <c r="B67" s="32" t="s">
        <v>938</v>
      </c>
      <c r="C67" s="693"/>
      <c r="D67" s="24" t="s">
        <v>939</v>
      </c>
      <c r="E67" s="27" t="s">
        <v>62</v>
      </c>
      <c r="F67" s="694">
        <v>6</v>
      </c>
      <c r="G67" s="751"/>
      <c r="H67" s="696">
        <f t="shared" si="4"/>
        <v>0</v>
      </c>
      <c r="I67" s="1295" t="s">
        <v>5503</v>
      </c>
    </row>
    <row r="68" spans="1:9" s="222" customFormat="1" ht="10.199999999999999">
      <c r="A68" s="692">
        <f t="shared" si="5"/>
        <v>54</v>
      </c>
      <c r="B68" s="32" t="s">
        <v>940</v>
      </c>
      <c r="C68" s="693"/>
      <c r="D68" s="24" t="s">
        <v>941</v>
      </c>
      <c r="E68" s="27" t="s">
        <v>62</v>
      </c>
      <c r="F68" s="694">
        <v>79.680000000000007</v>
      </c>
      <c r="G68" s="751"/>
      <c r="H68" s="696">
        <f t="shared" si="4"/>
        <v>0</v>
      </c>
      <c r="I68" s="1295" t="s">
        <v>5503</v>
      </c>
    </row>
    <row r="69" spans="1:9" s="222" customFormat="1" ht="10.199999999999999">
      <c r="A69" s="692">
        <f t="shared" si="5"/>
        <v>55</v>
      </c>
      <c r="B69" s="32" t="s">
        <v>942</v>
      </c>
      <c r="C69" s="693"/>
      <c r="D69" s="24" t="s">
        <v>943</v>
      </c>
      <c r="E69" s="27" t="s">
        <v>62</v>
      </c>
      <c r="F69" s="694">
        <v>82</v>
      </c>
      <c r="G69" s="751"/>
      <c r="H69" s="696">
        <f t="shared" si="4"/>
        <v>0</v>
      </c>
      <c r="I69" s="1295" t="s">
        <v>5503</v>
      </c>
    </row>
    <row r="70" spans="1:9" s="222" customFormat="1" ht="10.199999999999999">
      <c r="A70" s="692">
        <f t="shared" si="5"/>
        <v>56</v>
      </c>
      <c r="B70" s="32" t="s">
        <v>944</v>
      </c>
      <c r="C70" s="693"/>
      <c r="D70" s="24" t="s">
        <v>945</v>
      </c>
      <c r="E70" s="27" t="s">
        <v>62</v>
      </c>
      <c r="F70" s="694">
        <v>15</v>
      </c>
      <c r="G70" s="751"/>
      <c r="H70" s="696">
        <f t="shared" si="4"/>
        <v>0</v>
      </c>
      <c r="I70" s="1295" t="s">
        <v>5503</v>
      </c>
    </row>
    <row r="71" spans="1:9" s="222" customFormat="1" ht="10.199999999999999">
      <c r="A71" s="692">
        <f t="shared" si="5"/>
        <v>57</v>
      </c>
      <c r="B71" s="32" t="s">
        <v>946</v>
      </c>
      <c r="C71" s="693"/>
      <c r="D71" s="24" t="s">
        <v>947</v>
      </c>
      <c r="E71" s="27" t="s">
        <v>63</v>
      </c>
      <c r="F71" s="694">
        <v>47.249997854232603</v>
      </c>
      <c r="G71" s="751"/>
      <c r="H71" s="696">
        <f t="shared" si="4"/>
        <v>0</v>
      </c>
      <c r="I71" s="1295" t="s">
        <v>5503</v>
      </c>
    </row>
    <row r="72" spans="1:9" s="222" customFormat="1" ht="10.199999999999999">
      <c r="A72" s="692">
        <f t="shared" si="5"/>
        <v>58</v>
      </c>
      <c r="B72" s="32" t="s">
        <v>948</v>
      </c>
      <c r="C72" s="693"/>
      <c r="D72" s="24" t="s">
        <v>949</v>
      </c>
      <c r="E72" s="27" t="s">
        <v>62</v>
      </c>
      <c r="F72" s="694">
        <v>12</v>
      </c>
      <c r="G72" s="751"/>
      <c r="H72" s="696">
        <f t="shared" si="4"/>
        <v>0</v>
      </c>
      <c r="I72" s="1295" t="s">
        <v>5503</v>
      </c>
    </row>
    <row r="73" spans="1:9" s="222" customFormat="1" ht="10.199999999999999">
      <c r="A73" s="692">
        <f t="shared" si="5"/>
        <v>59</v>
      </c>
      <c r="B73" s="32" t="s">
        <v>950</v>
      </c>
      <c r="C73" s="693"/>
      <c r="D73" s="24" t="s">
        <v>951</v>
      </c>
      <c r="E73" s="27" t="s">
        <v>82</v>
      </c>
      <c r="F73" s="694">
        <v>96</v>
      </c>
      <c r="G73" s="751"/>
      <c r="H73" s="696">
        <f t="shared" si="4"/>
        <v>0</v>
      </c>
      <c r="I73" s="1295" t="s">
        <v>5503</v>
      </c>
    </row>
    <row r="74" spans="1:9" s="222" customFormat="1" ht="10.199999999999999">
      <c r="A74" s="692">
        <f t="shared" si="5"/>
        <v>60</v>
      </c>
      <c r="B74" s="32" t="s">
        <v>952</v>
      </c>
      <c r="C74" s="693"/>
      <c r="D74" s="24" t="s">
        <v>953</v>
      </c>
      <c r="E74" s="27" t="s">
        <v>63</v>
      </c>
      <c r="F74" s="694">
        <v>140</v>
      </c>
      <c r="G74" s="751"/>
      <c r="H74" s="696">
        <f t="shared" si="4"/>
        <v>0</v>
      </c>
      <c r="I74" s="1295" t="s">
        <v>5503</v>
      </c>
    </row>
    <row r="75" spans="1:9" s="222" customFormat="1" ht="10.199999999999999">
      <c r="A75" s="692">
        <f t="shared" si="5"/>
        <v>61</v>
      </c>
      <c r="B75" s="32" t="s">
        <v>954</v>
      </c>
      <c r="C75" s="693"/>
      <c r="D75" s="24" t="s">
        <v>955</v>
      </c>
      <c r="E75" s="27" t="s">
        <v>62</v>
      </c>
      <c r="F75" s="694">
        <v>6</v>
      </c>
      <c r="G75" s="751"/>
      <c r="H75" s="696">
        <f t="shared" si="4"/>
        <v>0</v>
      </c>
      <c r="I75" s="1295" t="s">
        <v>5503</v>
      </c>
    </row>
    <row r="76" spans="1:9" s="222" customFormat="1" ht="10.199999999999999">
      <c r="A76" s="692">
        <f t="shared" si="5"/>
        <v>62</v>
      </c>
      <c r="B76" s="32" t="s">
        <v>956</v>
      </c>
      <c r="C76" s="693"/>
      <c r="D76" s="24" t="s">
        <v>957</v>
      </c>
      <c r="E76" s="27" t="s">
        <v>62</v>
      </c>
      <c r="F76" s="694">
        <v>9</v>
      </c>
      <c r="G76" s="751"/>
      <c r="H76" s="696">
        <f t="shared" si="4"/>
        <v>0</v>
      </c>
      <c r="I76" s="1295" t="s">
        <v>5503</v>
      </c>
    </row>
    <row r="77" spans="1:9" s="222" customFormat="1" ht="10.199999999999999">
      <c r="A77" s="692">
        <f t="shared" si="5"/>
        <v>63</v>
      </c>
      <c r="B77" s="32" t="s">
        <v>958</v>
      </c>
      <c r="C77" s="693"/>
      <c r="D77" s="24" t="s">
        <v>959</v>
      </c>
      <c r="E77" s="27" t="s">
        <v>62</v>
      </c>
      <c r="F77" s="694">
        <v>45</v>
      </c>
      <c r="G77" s="751"/>
      <c r="H77" s="696">
        <f t="shared" si="4"/>
        <v>0</v>
      </c>
      <c r="I77" s="1295" t="s">
        <v>5503</v>
      </c>
    </row>
    <row r="78" spans="1:9" s="222" customFormat="1" ht="10.199999999999999">
      <c r="A78" s="692">
        <f t="shared" si="5"/>
        <v>64</v>
      </c>
      <c r="B78" s="32" t="s">
        <v>960</v>
      </c>
      <c r="C78" s="693"/>
      <c r="D78" s="24" t="s">
        <v>961</v>
      </c>
      <c r="E78" s="27" t="s">
        <v>62</v>
      </c>
      <c r="F78" s="694">
        <v>24</v>
      </c>
      <c r="G78" s="751"/>
      <c r="H78" s="696">
        <f t="shared" si="4"/>
        <v>0</v>
      </c>
      <c r="I78" s="1295" t="s">
        <v>5503</v>
      </c>
    </row>
    <row r="79" spans="1:9" s="222" customFormat="1" ht="10.199999999999999">
      <c r="A79" s="692">
        <f t="shared" si="5"/>
        <v>65</v>
      </c>
      <c r="B79" s="32" t="s">
        <v>962</v>
      </c>
      <c r="C79" s="693"/>
      <c r="D79" s="24" t="s">
        <v>963</v>
      </c>
      <c r="E79" s="27" t="s">
        <v>62</v>
      </c>
      <c r="F79" s="694">
        <v>12</v>
      </c>
      <c r="G79" s="751"/>
      <c r="H79" s="696">
        <f t="shared" si="4"/>
        <v>0</v>
      </c>
      <c r="I79" s="1295" t="s">
        <v>5503</v>
      </c>
    </row>
    <row r="80" spans="1:9" s="222" customFormat="1" ht="10.199999999999999">
      <c r="A80" s="692">
        <f t="shared" si="5"/>
        <v>66</v>
      </c>
      <c r="B80" s="32" t="s">
        <v>964</v>
      </c>
      <c r="C80" s="693"/>
      <c r="D80" s="24" t="s">
        <v>965</v>
      </c>
      <c r="E80" s="27" t="s">
        <v>271</v>
      </c>
      <c r="F80" s="694">
        <v>0.56000000000000005</v>
      </c>
      <c r="G80" s="751"/>
      <c r="H80" s="696">
        <f t="shared" si="4"/>
        <v>0</v>
      </c>
      <c r="I80" s="1295" t="s">
        <v>5503</v>
      </c>
    </row>
    <row r="81" spans="1:9" s="222" customFormat="1" ht="10.199999999999999">
      <c r="A81" s="692">
        <f t="shared" si="5"/>
        <v>67</v>
      </c>
      <c r="B81" s="32" t="s">
        <v>966</v>
      </c>
      <c r="C81" s="693"/>
      <c r="D81" s="24" t="s">
        <v>967</v>
      </c>
      <c r="E81" s="27" t="s">
        <v>62</v>
      </c>
      <c r="F81" s="694">
        <v>6</v>
      </c>
      <c r="G81" s="751"/>
      <c r="H81" s="696">
        <f t="shared" si="4"/>
        <v>0</v>
      </c>
      <c r="I81" s="1295" t="s">
        <v>5503</v>
      </c>
    </row>
    <row r="82" spans="1:9" s="222" customFormat="1" ht="10.199999999999999">
      <c r="A82" s="692">
        <f t="shared" si="5"/>
        <v>68</v>
      </c>
      <c r="B82" s="32" t="s">
        <v>968</v>
      </c>
      <c r="C82" s="693"/>
      <c r="D82" s="24" t="s">
        <v>969</v>
      </c>
      <c r="E82" s="27" t="s">
        <v>62</v>
      </c>
      <c r="F82" s="694">
        <v>48</v>
      </c>
      <c r="G82" s="751"/>
      <c r="H82" s="696">
        <f t="shared" si="4"/>
        <v>0</v>
      </c>
      <c r="I82" s="1295" t="s">
        <v>5503</v>
      </c>
    </row>
    <row r="83" spans="1:9" s="222" customFormat="1" ht="10.199999999999999">
      <c r="A83" s="692">
        <f t="shared" si="5"/>
        <v>69</v>
      </c>
      <c r="B83" s="32" t="s">
        <v>970</v>
      </c>
      <c r="C83" s="693"/>
      <c r="D83" s="24" t="s">
        <v>971</v>
      </c>
      <c r="E83" s="27" t="s">
        <v>62</v>
      </c>
      <c r="F83" s="694">
        <v>100</v>
      </c>
      <c r="G83" s="751"/>
      <c r="H83" s="696">
        <f t="shared" si="4"/>
        <v>0</v>
      </c>
      <c r="I83" s="1295" t="s">
        <v>5503</v>
      </c>
    </row>
    <row r="84" spans="1:9" s="222" customFormat="1" ht="10.199999999999999">
      <c r="A84" s="692">
        <f t="shared" si="5"/>
        <v>70</v>
      </c>
      <c r="B84" s="32" t="s">
        <v>972</v>
      </c>
      <c r="C84" s="693"/>
      <c r="D84" s="24" t="s">
        <v>973</v>
      </c>
      <c r="E84" s="27" t="s">
        <v>62</v>
      </c>
      <c r="F84" s="694">
        <v>72</v>
      </c>
      <c r="G84" s="751"/>
      <c r="H84" s="696">
        <f t="shared" si="4"/>
        <v>0</v>
      </c>
      <c r="I84" s="1295" t="s">
        <v>5503</v>
      </c>
    </row>
    <row r="85" spans="1:9" s="222" customFormat="1" ht="10.199999999999999">
      <c r="A85" s="692">
        <f t="shared" si="5"/>
        <v>71</v>
      </c>
      <c r="B85" s="32" t="s">
        <v>974</v>
      </c>
      <c r="C85" s="693"/>
      <c r="D85" s="24" t="s">
        <v>975</v>
      </c>
      <c r="E85" s="27" t="s">
        <v>62</v>
      </c>
      <c r="F85" s="694">
        <v>10</v>
      </c>
      <c r="G85" s="751"/>
      <c r="H85" s="696">
        <f t="shared" si="4"/>
        <v>0</v>
      </c>
      <c r="I85" s="1295" t="s">
        <v>5503</v>
      </c>
    </row>
    <row r="86" spans="1:9" s="222" customFormat="1" ht="10.199999999999999">
      <c r="A86" s="692">
        <f t="shared" si="5"/>
        <v>72</v>
      </c>
      <c r="B86" s="32" t="s">
        <v>976</v>
      </c>
      <c r="C86" s="693"/>
      <c r="D86" s="24" t="s">
        <v>977</v>
      </c>
      <c r="E86" s="27" t="s">
        <v>62</v>
      </c>
      <c r="F86" s="694">
        <v>12</v>
      </c>
      <c r="G86" s="751"/>
      <c r="H86" s="696">
        <f t="shared" si="4"/>
        <v>0</v>
      </c>
      <c r="I86" s="1295" t="s">
        <v>5503</v>
      </c>
    </row>
    <row r="87" spans="1:9" s="222" customFormat="1" ht="10.199999999999999">
      <c r="A87" s="692">
        <f t="shared" si="5"/>
        <v>73</v>
      </c>
      <c r="B87" s="32" t="s">
        <v>978</v>
      </c>
      <c r="C87" s="693"/>
      <c r="D87" s="24" t="s">
        <v>979</v>
      </c>
      <c r="E87" s="27" t="s">
        <v>62</v>
      </c>
      <c r="F87" s="694">
        <v>60</v>
      </c>
      <c r="G87" s="751"/>
      <c r="H87" s="696">
        <f t="shared" si="4"/>
        <v>0</v>
      </c>
      <c r="I87" s="1295" t="s">
        <v>5503</v>
      </c>
    </row>
    <row r="88" spans="1:9" s="222" customFormat="1" ht="10.199999999999999">
      <c r="A88" s="692">
        <f t="shared" si="5"/>
        <v>74</v>
      </c>
      <c r="B88" s="32" t="s">
        <v>980</v>
      </c>
      <c r="C88" s="693"/>
      <c r="D88" s="24" t="s">
        <v>981</v>
      </c>
      <c r="E88" s="27" t="s">
        <v>62</v>
      </c>
      <c r="F88" s="694">
        <v>12</v>
      </c>
      <c r="G88" s="751"/>
      <c r="H88" s="696">
        <f t="shared" si="4"/>
        <v>0</v>
      </c>
      <c r="I88" s="1295" t="s">
        <v>5503</v>
      </c>
    </row>
    <row r="89" spans="1:9" s="222" customFormat="1" ht="10.199999999999999">
      <c r="A89" s="692">
        <f t="shared" si="5"/>
        <v>75</v>
      </c>
      <c r="B89" s="32" t="s">
        <v>982</v>
      </c>
      <c r="C89" s="693"/>
      <c r="D89" s="24" t="s">
        <v>983</v>
      </c>
      <c r="E89" s="27" t="s">
        <v>62</v>
      </c>
      <c r="F89" s="694">
        <v>36</v>
      </c>
      <c r="G89" s="751"/>
      <c r="H89" s="696">
        <f t="shared" si="4"/>
        <v>0</v>
      </c>
      <c r="I89" s="1295" t="s">
        <v>5503</v>
      </c>
    </row>
    <row r="90" spans="1:9" s="222" customFormat="1" ht="10.199999999999999">
      <c r="A90" s="692">
        <f t="shared" si="5"/>
        <v>76</v>
      </c>
      <c r="B90" s="32" t="s">
        <v>984</v>
      </c>
      <c r="C90" s="693"/>
      <c r="D90" s="24" t="s">
        <v>985</v>
      </c>
      <c r="E90" s="27" t="s">
        <v>62</v>
      </c>
      <c r="F90" s="694">
        <v>48</v>
      </c>
      <c r="G90" s="751"/>
      <c r="H90" s="696">
        <f t="shared" si="4"/>
        <v>0</v>
      </c>
      <c r="I90" s="1295" t="s">
        <v>5503</v>
      </c>
    </row>
    <row r="91" spans="1:9" s="222" customFormat="1" ht="10.199999999999999">
      <c r="A91" s="692">
        <f t="shared" si="5"/>
        <v>77</v>
      </c>
      <c r="B91" s="32" t="s">
        <v>986</v>
      </c>
      <c r="C91" s="693"/>
      <c r="D91" s="24" t="s">
        <v>987</v>
      </c>
      <c r="E91" s="27" t="s">
        <v>62</v>
      </c>
      <c r="F91" s="694">
        <v>36</v>
      </c>
      <c r="G91" s="751"/>
      <c r="H91" s="696">
        <f t="shared" si="4"/>
        <v>0</v>
      </c>
      <c r="I91" s="1295" t="s">
        <v>5503</v>
      </c>
    </row>
    <row r="92" spans="1:9" s="222" customFormat="1" ht="10.199999999999999">
      <c r="A92" s="692">
        <f t="shared" si="5"/>
        <v>78</v>
      </c>
      <c r="B92" s="32" t="s">
        <v>988</v>
      </c>
      <c r="C92" s="693"/>
      <c r="D92" s="24" t="s">
        <v>989</v>
      </c>
      <c r="E92" s="27" t="s">
        <v>62</v>
      </c>
      <c r="F92" s="694">
        <v>4</v>
      </c>
      <c r="G92" s="751"/>
      <c r="H92" s="696">
        <f t="shared" si="4"/>
        <v>0</v>
      </c>
      <c r="I92" s="1295" t="s">
        <v>5503</v>
      </c>
    </row>
    <row r="93" spans="1:9" s="222" customFormat="1" ht="10.199999999999999">
      <c r="A93" s="692">
        <f t="shared" si="5"/>
        <v>79</v>
      </c>
      <c r="B93" s="32" t="s">
        <v>990</v>
      </c>
      <c r="C93" s="693"/>
      <c r="D93" s="24" t="s">
        <v>991</v>
      </c>
      <c r="E93" s="27" t="s">
        <v>62</v>
      </c>
      <c r="F93" s="694">
        <v>24</v>
      </c>
      <c r="G93" s="751"/>
      <c r="H93" s="696">
        <f t="shared" si="4"/>
        <v>0</v>
      </c>
      <c r="I93" s="1295" t="s">
        <v>5503</v>
      </c>
    </row>
    <row r="94" spans="1:9" s="222" customFormat="1" ht="10.199999999999999">
      <c r="A94" s="692">
        <f t="shared" si="5"/>
        <v>80</v>
      </c>
      <c r="B94" s="32" t="s">
        <v>992</v>
      </c>
      <c r="C94" s="693"/>
      <c r="D94" s="24" t="s">
        <v>993</v>
      </c>
      <c r="E94" s="27" t="s">
        <v>62</v>
      </c>
      <c r="F94" s="694">
        <v>48</v>
      </c>
      <c r="G94" s="751"/>
      <c r="H94" s="696">
        <f t="shared" si="4"/>
        <v>0</v>
      </c>
      <c r="I94" s="1295" t="s">
        <v>5503</v>
      </c>
    </row>
    <row r="95" spans="1:9" s="222" customFormat="1" ht="10.199999999999999">
      <c r="A95" s="692">
        <f t="shared" si="5"/>
        <v>81</v>
      </c>
      <c r="B95" s="32" t="s">
        <v>994</v>
      </c>
      <c r="C95" s="693"/>
      <c r="D95" s="24" t="s">
        <v>995</v>
      </c>
      <c r="E95" s="27" t="s">
        <v>62</v>
      </c>
      <c r="F95" s="694">
        <v>24</v>
      </c>
      <c r="G95" s="751"/>
      <c r="H95" s="696">
        <f t="shared" si="4"/>
        <v>0</v>
      </c>
      <c r="I95" s="1295" t="s">
        <v>5503</v>
      </c>
    </row>
    <row r="96" spans="1:9" s="222" customFormat="1" ht="10.199999999999999">
      <c r="A96" s="692">
        <f t="shared" si="5"/>
        <v>82</v>
      </c>
      <c r="B96" s="32" t="s">
        <v>996</v>
      </c>
      <c r="C96" s="693"/>
      <c r="D96" s="24" t="s">
        <v>997</v>
      </c>
      <c r="E96" s="27" t="s">
        <v>62</v>
      </c>
      <c r="F96" s="694">
        <v>48</v>
      </c>
      <c r="G96" s="751"/>
      <c r="H96" s="696">
        <f t="shared" si="4"/>
        <v>0</v>
      </c>
      <c r="I96" s="1295" t="s">
        <v>5503</v>
      </c>
    </row>
    <row r="97" spans="1:9" s="222" customFormat="1" ht="10.199999999999999">
      <c r="A97" s="692">
        <f t="shared" si="5"/>
        <v>83</v>
      </c>
      <c r="B97" s="32" t="s">
        <v>998</v>
      </c>
      <c r="C97" s="693"/>
      <c r="D97" s="24" t="s">
        <v>999</v>
      </c>
      <c r="E97" s="27" t="s">
        <v>62</v>
      </c>
      <c r="F97" s="694">
        <v>36</v>
      </c>
      <c r="G97" s="751"/>
      <c r="H97" s="696">
        <f t="shared" si="4"/>
        <v>0</v>
      </c>
      <c r="I97" s="1295" t="s">
        <v>5503</v>
      </c>
    </row>
    <row r="98" spans="1:9" s="222" customFormat="1" ht="10.199999999999999">
      <c r="A98" s="692">
        <f t="shared" si="5"/>
        <v>84</v>
      </c>
      <c r="B98" s="32" t="s">
        <v>1000</v>
      </c>
      <c r="C98" s="693"/>
      <c r="D98" s="24" t="s">
        <v>1001</v>
      </c>
      <c r="E98" s="27" t="s">
        <v>62</v>
      </c>
      <c r="F98" s="694">
        <v>24</v>
      </c>
      <c r="G98" s="751"/>
      <c r="H98" s="696">
        <f t="shared" si="4"/>
        <v>0</v>
      </c>
      <c r="I98" s="1295" t="s">
        <v>5503</v>
      </c>
    </row>
    <row r="99" spans="1:9" s="222" customFormat="1" ht="10.199999999999999">
      <c r="A99" s="692">
        <f t="shared" si="5"/>
        <v>85</v>
      </c>
      <c r="B99" s="32" t="s">
        <v>1002</v>
      </c>
      <c r="C99" s="693"/>
      <c r="D99" s="24" t="s">
        <v>1003</v>
      </c>
      <c r="E99" s="27" t="s">
        <v>62</v>
      </c>
      <c r="F99" s="694">
        <v>36</v>
      </c>
      <c r="G99" s="751"/>
      <c r="H99" s="696">
        <f t="shared" si="4"/>
        <v>0</v>
      </c>
      <c r="I99" s="1295" t="s">
        <v>5503</v>
      </c>
    </row>
    <row r="100" spans="1:9" s="222" customFormat="1" ht="10.199999999999999">
      <c r="A100" s="692">
        <f t="shared" si="5"/>
        <v>86</v>
      </c>
      <c r="B100" s="32" t="s">
        <v>1004</v>
      </c>
      <c r="C100" s="693"/>
      <c r="D100" s="24" t="s">
        <v>1005</v>
      </c>
      <c r="E100" s="27" t="s">
        <v>62</v>
      </c>
      <c r="F100" s="694">
        <v>36</v>
      </c>
      <c r="G100" s="751"/>
      <c r="H100" s="696">
        <f t="shared" si="4"/>
        <v>0</v>
      </c>
      <c r="I100" s="1295" t="s">
        <v>5503</v>
      </c>
    </row>
    <row r="101" spans="1:9" s="222" customFormat="1" ht="10.199999999999999">
      <c r="A101" s="692">
        <f t="shared" si="5"/>
        <v>87</v>
      </c>
      <c r="B101" s="32" t="s">
        <v>1006</v>
      </c>
      <c r="C101" s="693"/>
      <c r="D101" s="24" t="s">
        <v>1007</v>
      </c>
      <c r="E101" s="27" t="s">
        <v>62</v>
      </c>
      <c r="F101" s="694">
        <v>10</v>
      </c>
      <c r="G101" s="751"/>
      <c r="H101" s="696">
        <f t="shared" si="4"/>
        <v>0</v>
      </c>
      <c r="I101" s="1295" t="s">
        <v>5503</v>
      </c>
    </row>
    <row r="102" spans="1:9" ht="13.5" customHeight="1">
      <c r="A102" s="697">
        <f>A101+1</f>
        <v>88</v>
      </c>
      <c r="B102" s="57" t="s">
        <v>136</v>
      </c>
      <c r="C102" s="698"/>
      <c r="D102" s="57" t="s">
        <v>137</v>
      </c>
      <c r="E102" s="58" t="s">
        <v>79</v>
      </c>
      <c r="F102" s="755"/>
      <c r="G102" s="700">
        <f>SUM(H56:H101)</f>
        <v>0</v>
      </c>
      <c r="H102" s="701">
        <f>(F102*G102)/100</f>
        <v>0</v>
      </c>
      <c r="I102" s="1295" t="s">
        <v>5503</v>
      </c>
    </row>
    <row r="103" spans="1:9" ht="13.5" customHeight="1">
      <c r="A103" s="697">
        <f>A102+1</f>
        <v>89</v>
      </c>
      <c r="B103" s="702" t="s">
        <v>138</v>
      </c>
      <c r="C103" s="703"/>
      <c r="D103" s="702" t="s">
        <v>139</v>
      </c>
      <c r="E103" s="704" t="s">
        <v>79</v>
      </c>
      <c r="F103" s="756"/>
      <c r="G103" s="700">
        <f>SUM(H56:H102)</f>
        <v>0</v>
      </c>
      <c r="H103" s="700">
        <f>(F103*G103)/100</f>
        <v>0</v>
      </c>
      <c r="I103" s="1295" t="s">
        <v>5503</v>
      </c>
    </row>
    <row r="104" spans="1:9" ht="28.5" customHeight="1">
      <c r="A104" s="679"/>
      <c r="B104" s="680" t="s">
        <v>230</v>
      </c>
      <c r="C104" s="680"/>
      <c r="D104" s="681" t="s">
        <v>231</v>
      </c>
      <c r="E104" s="681"/>
      <c r="F104" s="705"/>
      <c r="G104" s="706"/>
      <c r="H104" s="706">
        <f>SUM(H105:H106)</f>
        <v>0</v>
      </c>
      <c r="I104" s="1295" t="s">
        <v>5503</v>
      </c>
    </row>
    <row r="105" spans="1:9" ht="13.5" customHeight="1">
      <c r="A105" s="707">
        <f>A103+1</f>
        <v>90</v>
      </c>
      <c r="B105" s="708" t="s">
        <v>232</v>
      </c>
      <c r="C105" s="708"/>
      <c r="D105" s="708" t="s">
        <v>1466</v>
      </c>
      <c r="E105" s="709" t="s">
        <v>85</v>
      </c>
      <c r="F105" s="710">
        <v>8</v>
      </c>
      <c r="G105" s="752"/>
      <c r="H105" s="711">
        <f t="shared" ref="H105:H106" si="6">G105*F105</f>
        <v>0</v>
      </c>
      <c r="I105" s="1295" t="s">
        <v>5503</v>
      </c>
    </row>
    <row r="106" spans="1:9" ht="13.5" customHeight="1">
      <c r="A106" s="697">
        <f>A105+1</f>
        <v>91</v>
      </c>
      <c r="B106" s="708" t="s">
        <v>234</v>
      </c>
      <c r="C106" s="708"/>
      <c r="D106" s="708" t="s">
        <v>235</v>
      </c>
      <c r="E106" s="709" t="s">
        <v>85</v>
      </c>
      <c r="F106" s="710">
        <v>8</v>
      </c>
      <c r="G106" s="752"/>
      <c r="H106" s="711">
        <f t="shared" si="6"/>
        <v>0</v>
      </c>
      <c r="I106" s="1295" t="s">
        <v>5503</v>
      </c>
    </row>
    <row r="107" spans="1:9" s="222" customFormat="1" ht="21" customHeight="1">
      <c r="A107" s="712"/>
      <c r="B107" s="713"/>
      <c r="C107" s="713"/>
      <c r="D107" s="3" t="s">
        <v>240</v>
      </c>
      <c r="E107" s="714"/>
      <c r="F107" s="715"/>
      <c r="G107" s="716"/>
      <c r="H107" s="68">
        <f>H12</f>
        <v>0</v>
      </c>
      <c r="I107" s="1295" t="s">
        <v>5503</v>
      </c>
    </row>
    <row r="108" spans="1:9" ht="28.5" customHeight="1">
      <c r="A108" s="717"/>
      <c r="B108" s="718" t="s">
        <v>241</v>
      </c>
      <c r="C108" s="718"/>
      <c r="D108" s="718" t="s">
        <v>242</v>
      </c>
      <c r="E108" s="719"/>
      <c r="F108" s="720"/>
      <c r="G108" s="721"/>
      <c r="H108" s="721">
        <f>SUM(H109:H112)</f>
        <v>0</v>
      </c>
      <c r="I108" s="1295" t="s">
        <v>5503</v>
      </c>
    </row>
    <row r="109" spans="1:9" ht="13.5" customHeight="1">
      <c r="A109" s="707">
        <f>A106+1</f>
        <v>92</v>
      </c>
      <c r="B109" s="708" t="s">
        <v>243</v>
      </c>
      <c r="C109" s="708"/>
      <c r="D109" s="708" t="s">
        <v>244</v>
      </c>
      <c r="E109" s="709" t="s">
        <v>85</v>
      </c>
      <c r="F109" s="710">
        <v>24</v>
      </c>
      <c r="G109" s="752"/>
      <c r="H109" s="711">
        <f t="shared" ref="H109:H111" si="7">G109*F109</f>
        <v>0</v>
      </c>
      <c r="I109" s="1295" t="s">
        <v>5503</v>
      </c>
    </row>
    <row r="110" spans="1:9" ht="13.5" customHeight="1">
      <c r="A110" s="722">
        <f>A109+1</f>
        <v>93</v>
      </c>
      <c r="B110" s="708" t="s">
        <v>245</v>
      </c>
      <c r="C110" s="708"/>
      <c r="D110" s="708" t="s">
        <v>246</v>
      </c>
      <c r="E110" s="709" t="s">
        <v>85</v>
      </c>
      <c r="F110" s="710">
        <v>12</v>
      </c>
      <c r="G110" s="752"/>
      <c r="H110" s="711">
        <f t="shared" si="7"/>
        <v>0</v>
      </c>
      <c r="I110" s="1295" t="s">
        <v>5503</v>
      </c>
    </row>
    <row r="111" spans="1:9" ht="13.5" customHeight="1">
      <c r="A111" s="707">
        <f>A110+1</f>
        <v>94</v>
      </c>
      <c r="B111" s="708" t="s">
        <v>247</v>
      </c>
      <c r="C111" s="708"/>
      <c r="D111" s="708" t="s">
        <v>248</v>
      </c>
      <c r="E111" s="709" t="s">
        <v>85</v>
      </c>
      <c r="F111" s="710">
        <v>6</v>
      </c>
      <c r="G111" s="752"/>
      <c r="H111" s="711">
        <f t="shared" si="7"/>
        <v>0</v>
      </c>
      <c r="I111" s="1295" t="s">
        <v>5503</v>
      </c>
    </row>
    <row r="112" spans="1:9" ht="13.5" customHeight="1">
      <c r="A112" s="707">
        <f>A111+1</f>
        <v>95</v>
      </c>
      <c r="B112" s="708" t="s">
        <v>249</v>
      </c>
      <c r="C112" s="708"/>
      <c r="D112" s="708" t="s">
        <v>250</v>
      </c>
      <c r="E112" s="709" t="s">
        <v>85</v>
      </c>
      <c r="F112" s="710">
        <v>8</v>
      </c>
      <c r="G112" s="752"/>
      <c r="H112" s="711">
        <f t="shared" ref="H112" si="8">G112*F112</f>
        <v>0</v>
      </c>
      <c r="I112" s="1295" t="s">
        <v>5503</v>
      </c>
    </row>
    <row r="113" spans="1:9" s="293" customFormat="1" ht="21" customHeight="1">
      <c r="A113" s="723"/>
      <c r="B113" s="724"/>
      <c r="C113" s="724"/>
      <c r="D113" s="65" t="s">
        <v>252</v>
      </c>
      <c r="E113" s="725"/>
      <c r="F113" s="726"/>
      <c r="G113" s="684"/>
      <c r="H113" s="68">
        <f>H108</f>
        <v>0</v>
      </c>
      <c r="I113" s="1295" t="s">
        <v>5503</v>
      </c>
    </row>
    <row r="114" spans="1:9" s="222" customFormat="1" ht="28.5" customHeight="1">
      <c r="A114" s="5"/>
      <c r="B114" s="727" t="s">
        <v>253</v>
      </c>
      <c r="C114" s="6"/>
      <c r="D114" s="728" t="s">
        <v>254</v>
      </c>
      <c r="E114" s="7"/>
      <c r="F114" s="8"/>
      <c r="G114" s="9"/>
      <c r="H114" s="729">
        <f>SUM(H115)</f>
        <v>0</v>
      </c>
      <c r="I114" s="1295" t="s">
        <v>5503</v>
      </c>
    </row>
    <row r="115" spans="1:9" s="233" customFormat="1" ht="30.6">
      <c r="A115" s="730">
        <f>A112+1</f>
        <v>96</v>
      </c>
      <c r="B115" s="37" t="s">
        <v>255</v>
      </c>
      <c r="C115" s="37"/>
      <c r="D115" s="731" t="s">
        <v>401</v>
      </c>
      <c r="E115" s="38" t="s">
        <v>79</v>
      </c>
      <c r="F115" s="757"/>
      <c r="G115" s="753"/>
      <c r="H115" s="40">
        <f>G115*F115/100</f>
        <v>0</v>
      </c>
      <c r="I115" s="1295" t="s">
        <v>5503</v>
      </c>
    </row>
    <row r="116" spans="1:9" s="222" customFormat="1" ht="21" customHeight="1">
      <c r="A116" s="732"/>
      <c r="B116" s="733"/>
      <c r="C116" s="733"/>
      <c r="D116" s="734" t="s">
        <v>256</v>
      </c>
      <c r="E116" s="732"/>
      <c r="F116" s="735"/>
      <c r="G116" s="736"/>
      <c r="H116" s="737">
        <f>H114</f>
        <v>0</v>
      </c>
    </row>
    <row r="117" spans="1:9" s="222" customFormat="1" ht="13.5" customHeight="1">
      <c r="A117" s="738"/>
      <c r="B117" s="739"/>
      <c r="C117" s="739"/>
      <c r="D117" s="740"/>
      <c r="E117" s="741"/>
      <c r="F117" s="742"/>
      <c r="G117" s="743"/>
      <c r="H117" s="743"/>
    </row>
    <row r="118" spans="1:9" s="293" customFormat="1" ht="21" customHeight="1">
      <c r="A118" s="744"/>
      <c r="B118" s="744"/>
      <c r="C118" s="744"/>
      <c r="D118" s="745" t="s">
        <v>257</v>
      </c>
      <c r="E118" s="746"/>
      <c r="F118" s="747"/>
      <c r="G118" s="748"/>
      <c r="H118" s="749">
        <f>H107+H113+H116</f>
        <v>0</v>
      </c>
    </row>
    <row r="119" spans="1:9" s="329" customFormat="1" ht="13.5" customHeight="1">
      <c r="A119" s="10"/>
      <c r="B119" s="10"/>
      <c r="C119" s="10"/>
      <c r="D119" s="11"/>
      <c r="E119" s="12"/>
      <c r="F119" s="15"/>
      <c r="G119" s="22"/>
      <c r="H119" s="23"/>
    </row>
    <row r="120" spans="1:9" s="329" customFormat="1" ht="21" customHeight="1">
      <c r="A120" s="324"/>
      <c r="B120" s="324"/>
      <c r="C120" s="324"/>
      <c r="D120" s="179"/>
      <c r="E120" s="320"/>
      <c r="F120" s="321"/>
      <c r="G120" s="330"/>
      <c r="H120" s="331"/>
    </row>
  </sheetData>
  <autoFilter ref="A11:H436"/>
  <dataConsolidate/>
  <printOptions horizontalCentered="1"/>
  <pageMargins left="0.19685039370078741" right="0.19685039370078741" top="0.39370078740157483" bottom="0.78740157480314965" header="0.39370078740157483" footer="0.19685039370078741"/>
  <pageSetup paperSize="9" scale="80" fitToHeight="0" orientation="portrait" r:id="rId1"/>
  <headerFooter>
    <oddFooter>&amp;C&amp;"Arial,Normálne"&amp;10Výmery uvedené v tabuľke majú len informatívny charakter. Dodávateľ je povinný si výmery overiť a prípadne opraviť, resp. doplniť chýbajúce položky na základe kontroly priloženej dokumentácie.
&amp;RList č.: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6">
    <pageSetUpPr fitToPage="1"/>
  </sheetPr>
  <dimension ref="B2:BM158"/>
  <sheetViews>
    <sheetView showGridLines="0" view="pageBreakPreview" topLeftCell="A42" zoomScale="130" zoomScaleNormal="120" zoomScaleSheetLayoutView="130" workbookViewId="0">
      <selection activeCell="F19" sqref="F19"/>
    </sheetView>
  </sheetViews>
  <sheetFormatPr defaultColWidth="8.7265625" defaultRowHeight="10.199999999999999"/>
  <cols>
    <col min="1" max="1" width="5.54296875" style="190" customWidth="1"/>
    <col min="2" max="2" width="0.7265625" style="190" customWidth="1"/>
    <col min="3" max="4" width="2.7265625" style="190" customWidth="1"/>
    <col min="5" max="5" width="11.453125" style="190" customWidth="1"/>
    <col min="6" max="6" width="33.7265625" style="190" customWidth="1"/>
    <col min="7" max="7" width="5" style="190" customWidth="1"/>
    <col min="8" max="8" width="9.26953125" style="190" customWidth="1"/>
    <col min="9" max="9" width="10.54296875" style="190" customWidth="1"/>
    <col min="10" max="10" width="14.7265625" style="190" customWidth="1"/>
    <col min="11" max="11" width="14.7265625" style="190" hidden="1" customWidth="1"/>
    <col min="12" max="12" width="6" style="190" customWidth="1"/>
    <col min="13" max="13" width="7" style="190" hidden="1" customWidth="1"/>
    <col min="14" max="14" width="8.7265625" style="190"/>
    <col min="15" max="20" width="9.453125" style="190" hidden="1" customWidth="1"/>
    <col min="21" max="21" width="10.7265625" style="190" hidden="1" customWidth="1"/>
    <col min="22" max="22" width="8" style="190" customWidth="1"/>
    <col min="23" max="23" width="10.7265625" style="190" customWidth="1"/>
    <col min="24" max="24" width="8" style="190" customWidth="1"/>
    <col min="25" max="25" width="10" style="190" customWidth="1"/>
    <col min="26" max="26" width="7.26953125" style="190" customWidth="1"/>
    <col min="27" max="27" width="10" style="190" customWidth="1"/>
    <col min="28" max="28" width="10.7265625" style="190" customWidth="1"/>
    <col min="29" max="29" width="7.26953125" style="190" customWidth="1"/>
    <col min="30" max="30" width="10" style="190" customWidth="1"/>
    <col min="31" max="31" width="10.7265625" style="190" customWidth="1"/>
    <col min="32" max="16384" width="8.7265625" style="190"/>
  </cols>
  <sheetData>
    <row r="2" spans="2:46" ht="37.200000000000003" customHeight="1">
      <c r="L2" s="1357" t="s">
        <v>292</v>
      </c>
      <c r="M2" s="1358"/>
      <c r="N2" s="1358"/>
      <c r="O2" s="1358"/>
      <c r="P2" s="1358"/>
      <c r="Q2" s="1358"/>
      <c r="R2" s="1358"/>
      <c r="S2" s="1358"/>
      <c r="T2" s="1358"/>
      <c r="U2" s="1358"/>
      <c r="V2" s="1358"/>
      <c r="AT2" s="337" t="s">
        <v>1470</v>
      </c>
    </row>
    <row r="3" spans="2:46" ht="7.2" customHeight="1">
      <c r="B3" s="191"/>
      <c r="C3" s="192"/>
      <c r="D3" s="192"/>
      <c r="E3" s="192"/>
      <c r="F3" s="192"/>
      <c r="G3" s="192"/>
      <c r="H3" s="192"/>
      <c r="I3" s="192"/>
      <c r="J3" s="192"/>
      <c r="K3" s="192"/>
      <c r="L3" s="193"/>
      <c r="AT3" s="337" t="s">
        <v>319</v>
      </c>
    </row>
    <row r="4" spans="2:46" ht="25.2" customHeight="1">
      <c r="B4" s="193"/>
      <c r="C4" s="758"/>
      <c r="D4" s="759" t="s">
        <v>321</v>
      </c>
      <c r="E4" s="758"/>
      <c r="F4" s="758"/>
      <c r="G4" s="758"/>
      <c r="H4" s="758"/>
      <c r="I4" s="758"/>
      <c r="J4" s="758"/>
      <c r="L4" s="193"/>
      <c r="M4" s="339" t="s">
        <v>294</v>
      </c>
      <c r="AT4" s="337" t="s">
        <v>291</v>
      </c>
    </row>
    <row r="5" spans="2:46" ht="7.2" customHeight="1">
      <c r="B5" s="193"/>
      <c r="C5" s="758"/>
      <c r="D5" s="758"/>
      <c r="E5" s="758"/>
      <c r="F5" s="758"/>
      <c r="G5" s="758"/>
      <c r="H5" s="758"/>
      <c r="I5" s="758"/>
      <c r="J5" s="758"/>
      <c r="L5" s="193"/>
    </row>
    <row r="6" spans="2:46" ht="12" customHeight="1">
      <c r="B6" s="193"/>
      <c r="C6" s="758"/>
      <c r="D6" s="760" t="s">
        <v>5</v>
      </c>
      <c r="E6" s="758"/>
      <c r="F6" s="758"/>
      <c r="G6" s="758"/>
      <c r="H6" s="758"/>
      <c r="I6" s="758"/>
      <c r="J6" s="758"/>
      <c r="L6" s="193"/>
    </row>
    <row r="7" spans="2:46" ht="16.5" customHeight="1">
      <c r="B7" s="193"/>
      <c r="C7" s="758"/>
      <c r="D7" s="758"/>
      <c r="E7" s="1353" t="str">
        <f>_xlfn.CONCAT(Obsah!N1," ",Obsah!N2)</f>
        <v>15709 - Nižná / Tr 110/22kV - komplexná rekonštrukcia</v>
      </c>
      <c r="F7" s="1354"/>
      <c r="G7" s="1354"/>
      <c r="H7" s="1354"/>
      <c r="I7" s="758"/>
      <c r="J7" s="758"/>
      <c r="L7" s="193"/>
    </row>
    <row r="8" spans="2:46" s="194" customFormat="1" ht="12" customHeight="1">
      <c r="B8" s="76"/>
      <c r="C8" s="761"/>
      <c r="D8" s="760" t="s">
        <v>404</v>
      </c>
      <c r="E8" s="761"/>
      <c r="F8" s="761"/>
      <c r="G8" s="761"/>
      <c r="H8" s="761"/>
      <c r="I8" s="761"/>
      <c r="J8" s="761"/>
      <c r="L8" s="76"/>
    </row>
    <row r="9" spans="2:46" s="194" customFormat="1" ht="16.5" customHeight="1">
      <c r="B9" s="76"/>
      <c r="C9" s="761"/>
      <c r="D9" s="761"/>
      <c r="E9" s="1355" t="s">
        <v>1484</v>
      </c>
      <c r="F9" s="1356"/>
      <c r="G9" s="1356"/>
      <c r="H9" s="1356"/>
      <c r="I9" s="761"/>
      <c r="J9" s="761"/>
      <c r="L9" s="76"/>
    </row>
    <row r="10" spans="2:46" s="194" customFormat="1">
      <c r="B10" s="76"/>
      <c r="C10" s="761"/>
      <c r="D10" s="761"/>
      <c r="E10" s="761"/>
      <c r="F10" s="761"/>
      <c r="G10" s="761"/>
      <c r="H10" s="761"/>
      <c r="I10" s="761"/>
      <c r="J10" s="761"/>
      <c r="L10" s="76"/>
    </row>
    <row r="11" spans="2:46" s="194" customFormat="1" ht="12" customHeight="1">
      <c r="B11" s="76"/>
      <c r="C11" s="761"/>
      <c r="D11" s="760" t="s">
        <v>295</v>
      </c>
      <c r="E11" s="761"/>
      <c r="F11" s="762" t="s">
        <v>290</v>
      </c>
      <c r="G11" s="761"/>
      <c r="H11" s="761"/>
      <c r="I11" s="760" t="s">
        <v>619</v>
      </c>
      <c r="J11" s="762" t="s">
        <v>290</v>
      </c>
      <c r="L11" s="76"/>
    </row>
    <row r="12" spans="2:46" s="194" customFormat="1" ht="12" customHeight="1">
      <c r="B12" s="76"/>
      <c r="C12" s="761"/>
      <c r="D12" s="760" t="s">
        <v>296</v>
      </c>
      <c r="E12" s="761"/>
      <c r="F12" s="762" t="s">
        <v>1151</v>
      </c>
      <c r="G12" s="761"/>
      <c r="H12" s="761"/>
      <c r="I12" s="760" t="s">
        <v>1</v>
      </c>
      <c r="J12" s="763">
        <f>Obsah!Z3</f>
        <v>46174</v>
      </c>
      <c r="L12" s="76"/>
    </row>
    <row r="13" spans="2:46" s="194" customFormat="1" ht="11.25" customHeight="1">
      <c r="B13" s="76"/>
      <c r="C13" s="761"/>
      <c r="D13" s="761"/>
      <c r="E13" s="761"/>
      <c r="F13" s="761"/>
      <c r="G13" s="761"/>
      <c r="H13" s="761"/>
      <c r="I13" s="761"/>
      <c r="J13" s="761"/>
      <c r="L13" s="76"/>
    </row>
    <row r="14" spans="2:46" s="194" customFormat="1" ht="12" customHeight="1">
      <c r="B14" s="76"/>
      <c r="C14" s="761"/>
      <c r="D14" s="760" t="s">
        <v>2</v>
      </c>
      <c r="E14" s="761"/>
      <c r="F14" s="761"/>
      <c r="G14" s="761"/>
      <c r="H14" s="761"/>
      <c r="I14" s="760" t="s">
        <v>297</v>
      </c>
      <c r="J14" s="762" t="s">
        <v>290</v>
      </c>
      <c r="L14" s="76"/>
    </row>
    <row r="15" spans="2:46" s="194" customFormat="1" ht="18" customHeight="1">
      <c r="B15" s="76"/>
      <c r="C15" s="761"/>
      <c r="D15" s="761"/>
      <c r="E15" s="762" t="s">
        <v>1469</v>
      </c>
      <c r="F15" s="761"/>
      <c r="G15" s="761"/>
      <c r="H15" s="761"/>
      <c r="I15" s="760" t="s">
        <v>298</v>
      </c>
      <c r="J15" s="762" t="s">
        <v>290</v>
      </c>
      <c r="L15" s="76"/>
    </row>
    <row r="16" spans="2:46" s="194" customFormat="1" ht="7.2" customHeight="1">
      <c r="B16" s="76"/>
      <c r="C16" s="761"/>
      <c r="D16" s="761"/>
      <c r="E16" s="761"/>
      <c r="F16" s="761"/>
      <c r="G16" s="761"/>
      <c r="H16" s="761"/>
      <c r="I16" s="761"/>
      <c r="J16" s="761"/>
      <c r="L16" s="76"/>
    </row>
    <row r="17" spans="2:12" s="194" customFormat="1" ht="12" customHeight="1">
      <c r="B17" s="76"/>
      <c r="C17" s="761"/>
      <c r="D17" s="760" t="s">
        <v>15</v>
      </c>
      <c r="E17" s="761"/>
      <c r="F17" s="761"/>
      <c r="G17" s="761"/>
      <c r="H17" s="761"/>
      <c r="I17" s="760" t="s">
        <v>297</v>
      </c>
      <c r="J17" s="762" t="s">
        <v>290</v>
      </c>
      <c r="L17" s="76"/>
    </row>
    <row r="18" spans="2:12" s="194" customFormat="1" ht="18" customHeight="1">
      <c r="B18" s="76"/>
      <c r="C18" s="761"/>
      <c r="D18" s="761"/>
      <c r="E18" s="762" t="s">
        <v>299</v>
      </c>
      <c r="F18" s="761"/>
      <c r="G18" s="761"/>
      <c r="H18" s="761"/>
      <c r="I18" s="760" t="s">
        <v>298</v>
      </c>
      <c r="J18" s="762" t="s">
        <v>290</v>
      </c>
      <c r="L18" s="76"/>
    </row>
    <row r="19" spans="2:12" s="194" customFormat="1" ht="7.2" customHeight="1">
      <c r="B19" s="76"/>
      <c r="C19" s="761"/>
      <c r="D19" s="761"/>
      <c r="E19" s="761"/>
      <c r="F19" s="761"/>
      <c r="G19" s="761"/>
      <c r="H19" s="761"/>
      <c r="I19" s="761"/>
      <c r="J19" s="761"/>
      <c r="L19" s="76"/>
    </row>
    <row r="20" spans="2:12" s="194" customFormat="1" ht="12" customHeight="1">
      <c r="B20" s="76"/>
      <c r="C20" s="761"/>
      <c r="D20" s="760" t="s">
        <v>286</v>
      </c>
      <c r="E20" s="761"/>
      <c r="F20" s="761"/>
      <c r="G20" s="761"/>
      <c r="H20" s="761"/>
      <c r="I20" s="760" t="s">
        <v>297</v>
      </c>
      <c r="J20" s="762" t="s">
        <v>290</v>
      </c>
      <c r="L20" s="76"/>
    </row>
    <row r="21" spans="2:12" s="194" customFormat="1" ht="18" customHeight="1">
      <c r="B21" s="76"/>
      <c r="C21" s="761"/>
      <c r="D21" s="761"/>
      <c r="E21" s="762" t="s">
        <v>268</v>
      </c>
      <c r="F21" s="761"/>
      <c r="G21" s="761"/>
      <c r="H21" s="761"/>
      <c r="I21" s="760" t="s">
        <v>298</v>
      </c>
      <c r="J21" s="762" t="s">
        <v>290</v>
      </c>
      <c r="L21" s="76"/>
    </row>
    <row r="22" spans="2:12" s="194" customFormat="1" ht="7.2" customHeight="1">
      <c r="B22" s="76"/>
      <c r="C22" s="761"/>
      <c r="D22" s="761"/>
      <c r="E22" s="761"/>
      <c r="F22" s="761"/>
      <c r="G22" s="761"/>
      <c r="H22" s="761"/>
      <c r="I22" s="761"/>
      <c r="J22" s="761"/>
      <c r="L22" s="76"/>
    </row>
    <row r="23" spans="2:12" s="194" customFormat="1" ht="12" customHeight="1">
      <c r="B23" s="76"/>
      <c r="C23" s="761"/>
      <c r="D23" s="760" t="s">
        <v>300</v>
      </c>
      <c r="E23" s="761"/>
      <c r="F23" s="761"/>
      <c r="G23" s="761"/>
      <c r="H23" s="761"/>
      <c r="I23" s="760" t="s">
        <v>297</v>
      </c>
      <c r="J23" s="762" t="s">
        <v>290</v>
      </c>
      <c r="L23" s="76"/>
    </row>
    <row r="24" spans="2:12" s="194" customFormat="1" ht="18" customHeight="1">
      <c r="B24" s="76"/>
      <c r="C24" s="761"/>
      <c r="D24" s="761"/>
      <c r="E24" s="762" t="s">
        <v>301</v>
      </c>
      <c r="F24" s="761"/>
      <c r="G24" s="761"/>
      <c r="H24" s="761"/>
      <c r="I24" s="760" t="s">
        <v>298</v>
      </c>
      <c r="J24" s="762" t="s">
        <v>290</v>
      </c>
      <c r="L24" s="76"/>
    </row>
    <row r="25" spans="2:12" s="194" customFormat="1" ht="7.2" customHeight="1">
      <c r="B25" s="76"/>
      <c r="C25" s="761"/>
      <c r="D25" s="761"/>
      <c r="E25" s="761"/>
      <c r="F25" s="761"/>
      <c r="G25" s="761"/>
      <c r="H25" s="761"/>
      <c r="I25" s="761"/>
      <c r="J25" s="761"/>
      <c r="L25" s="76"/>
    </row>
    <row r="26" spans="2:12" s="194" customFormat="1" ht="12" customHeight="1">
      <c r="B26" s="76"/>
      <c r="C26" s="761"/>
      <c r="D26" s="760" t="s">
        <v>288</v>
      </c>
      <c r="E26" s="761"/>
      <c r="F26" s="761"/>
      <c r="G26" s="761"/>
      <c r="H26" s="761"/>
      <c r="I26" s="761"/>
      <c r="J26" s="761"/>
      <c r="L26" s="76"/>
    </row>
    <row r="27" spans="2:12" s="196" customFormat="1" ht="16.5" customHeight="1">
      <c r="B27" s="195"/>
      <c r="C27" s="764"/>
      <c r="D27" s="764"/>
      <c r="E27" s="1359" t="s">
        <v>290</v>
      </c>
      <c r="F27" s="1359"/>
      <c r="G27" s="1359"/>
      <c r="H27" s="1359"/>
      <c r="I27" s="764"/>
      <c r="J27" s="764"/>
      <c r="L27" s="195"/>
    </row>
    <row r="28" spans="2:12" s="194" customFormat="1" ht="7.2" customHeight="1">
      <c r="B28" s="76"/>
      <c r="C28" s="761"/>
      <c r="D28" s="761"/>
      <c r="E28" s="761"/>
      <c r="F28" s="761"/>
      <c r="G28" s="761"/>
      <c r="H28" s="761"/>
      <c r="I28" s="761"/>
      <c r="J28" s="761"/>
      <c r="L28" s="76"/>
    </row>
    <row r="29" spans="2:12" s="194" customFormat="1" ht="7.2" customHeight="1">
      <c r="B29" s="76"/>
      <c r="C29" s="761"/>
      <c r="D29" s="766"/>
      <c r="E29" s="766"/>
      <c r="F29" s="766"/>
      <c r="G29" s="766"/>
      <c r="H29" s="766"/>
      <c r="I29" s="766"/>
      <c r="J29" s="766"/>
      <c r="K29" s="197"/>
      <c r="L29" s="76"/>
    </row>
    <row r="30" spans="2:12" s="194" customFormat="1" ht="25.5" customHeight="1">
      <c r="B30" s="76"/>
      <c r="C30" s="761"/>
      <c r="D30" s="767" t="s">
        <v>23</v>
      </c>
      <c r="E30" s="761"/>
      <c r="F30" s="761"/>
      <c r="G30" s="761"/>
      <c r="H30" s="761"/>
      <c r="I30" s="761"/>
      <c r="J30" s="768">
        <f>ROUND(J96,2)</f>
        <v>0</v>
      </c>
      <c r="L30" s="76"/>
    </row>
    <row r="31" spans="2:12" s="194" customFormat="1" ht="7.2" customHeight="1">
      <c r="B31" s="76"/>
      <c r="C31" s="761"/>
      <c r="D31" s="766"/>
      <c r="E31" s="766"/>
      <c r="F31" s="766"/>
      <c r="G31" s="766"/>
      <c r="H31" s="766"/>
      <c r="I31" s="766"/>
      <c r="J31" s="766"/>
      <c r="K31" s="197"/>
      <c r="L31" s="76"/>
    </row>
    <row r="32" spans="2:12" s="194" customFormat="1" ht="14.7" customHeight="1">
      <c r="B32" s="76"/>
      <c r="C32" s="761"/>
      <c r="D32" s="761"/>
      <c r="E32" s="761"/>
      <c r="F32" s="769" t="s">
        <v>303</v>
      </c>
      <c r="G32" s="761"/>
      <c r="H32" s="761"/>
      <c r="I32" s="769" t="s">
        <v>302</v>
      </c>
      <c r="J32" s="769" t="s">
        <v>304</v>
      </c>
      <c r="L32" s="76"/>
    </row>
    <row r="33" spans="2:12" s="194" customFormat="1" ht="14.7" customHeight="1">
      <c r="B33" s="76"/>
      <c r="C33" s="761"/>
      <c r="D33" s="770" t="s">
        <v>24</v>
      </c>
      <c r="E33" s="771" t="s">
        <v>305</v>
      </c>
      <c r="F33" s="772">
        <f>ROUND((SUM(BE125:BE155)),  2)</f>
        <v>0</v>
      </c>
      <c r="G33" s="773"/>
      <c r="H33" s="773"/>
      <c r="I33" s="774">
        <v>0.23</v>
      </c>
      <c r="J33" s="772">
        <f>ROUND(((SUM(BE125:BE155))*I33),  2)</f>
        <v>0</v>
      </c>
      <c r="L33" s="76"/>
    </row>
    <row r="34" spans="2:12" s="194" customFormat="1" ht="14.7" customHeight="1">
      <c r="B34" s="76"/>
      <c r="C34" s="761"/>
      <c r="D34" s="761"/>
      <c r="E34" s="771" t="s">
        <v>306</v>
      </c>
      <c r="F34" s="775">
        <f>J30</f>
        <v>0</v>
      </c>
      <c r="G34" s="761"/>
      <c r="H34" s="761"/>
      <c r="I34" s="776">
        <v>0.23</v>
      </c>
      <c r="J34" s="775">
        <f>ROUND((F34*I34),  2)</f>
        <v>0</v>
      </c>
      <c r="L34" s="76"/>
    </row>
    <row r="35" spans="2:12" s="194" customFormat="1" ht="14.7" hidden="1" customHeight="1">
      <c r="B35" s="76"/>
      <c r="C35" s="761"/>
      <c r="D35" s="761"/>
      <c r="E35" s="760" t="s">
        <v>307</v>
      </c>
      <c r="F35" s="775">
        <f>ROUND((SUM(BG125:BG155)),  2)</f>
        <v>0</v>
      </c>
      <c r="G35" s="761"/>
      <c r="H35" s="761"/>
      <c r="I35" s="776">
        <v>0.23</v>
      </c>
      <c r="J35" s="775">
        <f>0</f>
        <v>0</v>
      </c>
      <c r="L35" s="76"/>
    </row>
    <row r="36" spans="2:12" s="194" customFormat="1" ht="14.7" hidden="1" customHeight="1">
      <c r="B36" s="76"/>
      <c r="C36" s="761"/>
      <c r="D36" s="761"/>
      <c r="E36" s="760" t="s">
        <v>308</v>
      </c>
      <c r="F36" s="775">
        <f>ROUND((SUM(BH125:BH155)),  2)</f>
        <v>0</v>
      </c>
      <c r="G36" s="761"/>
      <c r="H36" s="761"/>
      <c r="I36" s="776">
        <v>0.23</v>
      </c>
      <c r="J36" s="775">
        <f>0</f>
        <v>0</v>
      </c>
      <c r="L36" s="76"/>
    </row>
    <row r="37" spans="2:12" s="194" customFormat="1" ht="14.7" hidden="1" customHeight="1">
      <c r="B37" s="76"/>
      <c r="C37" s="761"/>
      <c r="D37" s="761"/>
      <c r="E37" s="771" t="s">
        <v>309</v>
      </c>
      <c r="F37" s="772">
        <f>ROUND((SUM(BI125:BI155)),  2)</f>
        <v>0</v>
      </c>
      <c r="G37" s="773"/>
      <c r="H37" s="773"/>
      <c r="I37" s="774">
        <v>0</v>
      </c>
      <c r="J37" s="772">
        <f>0</f>
        <v>0</v>
      </c>
      <c r="L37" s="76"/>
    </row>
    <row r="38" spans="2:12" s="194" customFormat="1" ht="7.2" customHeight="1">
      <c r="B38" s="76"/>
      <c r="C38" s="761"/>
      <c r="D38" s="761"/>
      <c r="E38" s="761"/>
      <c r="F38" s="761"/>
      <c r="G38" s="761"/>
      <c r="H38" s="761"/>
      <c r="I38" s="761"/>
      <c r="J38" s="761"/>
      <c r="L38" s="76"/>
    </row>
    <row r="39" spans="2:12" s="194" customFormat="1" ht="25.5" customHeight="1">
      <c r="B39" s="76"/>
      <c r="C39" s="777"/>
      <c r="D39" s="778" t="s">
        <v>25</v>
      </c>
      <c r="E39" s="779"/>
      <c r="F39" s="779"/>
      <c r="G39" s="780" t="s">
        <v>310</v>
      </c>
      <c r="H39" s="781" t="s">
        <v>311</v>
      </c>
      <c r="I39" s="779"/>
      <c r="J39" s="782">
        <f>SUM(J30:J37)</f>
        <v>0</v>
      </c>
      <c r="K39" s="359"/>
      <c r="L39" s="76"/>
    </row>
    <row r="40" spans="2:12" s="194" customFormat="1" ht="14.7" customHeight="1">
      <c r="B40" s="76"/>
      <c r="C40" s="761"/>
      <c r="D40" s="761"/>
      <c r="E40" s="761"/>
      <c r="F40" s="761"/>
      <c r="G40" s="761"/>
      <c r="H40" s="761"/>
      <c r="I40" s="761"/>
      <c r="J40" s="761"/>
      <c r="L40" s="76"/>
    </row>
    <row r="41" spans="2:12" ht="14.7" customHeight="1">
      <c r="B41" s="193"/>
      <c r="C41" s="758"/>
      <c r="D41" s="758"/>
      <c r="E41" s="758"/>
      <c r="F41" s="758"/>
      <c r="G41" s="758"/>
      <c r="H41" s="758"/>
      <c r="I41" s="758"/>
      <c r="J41" s="758"/>
      <c r="L41" s="193"/>
    </row>
    <row r="42" spans="2:12" ht="14.7" customHeight="1">
      <c r="B42" s="193"/>
      <c r="C42" s="758"/>
      <c r="D42" s="758"/>
      <c r="E42" s="758"/>
      <c r="F42" s="758"/>
      <c r="G42" s="758"/>
      <c r="H42" s="758"/>
      <c r="I42" s="758"/>
      <c r="J42" s="758"/>
      <c r="L42" s="193"/>
    </row>
    <row r="43" spans="2:12" ht="14.7" customHeight="1">
      <c r="B43" s="193"/>
      <c r="C43" s="758"/>
      <c r="D43" s="758"/>
      <c r="E43" s="758"/>
      <c r="F43" s="758"/>
      <c r="G43" s="758"/>
      <c r="H43" s="758"/>
      <c r="I43" s="758"/>
      <c r="J43" s="758"/>
      <c r="L43" s="193"/>
    </row>
    <row r="44" spans="2:12" ht="14.7" customHeight="1">
      <c r="B44" s="193"/>
      <c r="C44" s="758"/>
      <c r="D44" s="758"/>
      <c r="E44" s="758"/>
      <c r="F44" s="758"/>
      <c r="G44" s="758"/>
      <c r="H44" s="758"/>
      <c r="I44" s="758"/>
      <c r="J44" s="758"/>
      <c r="L44" s="193"/>
    </row>
    <row r="45" spans="2:12" ht="14.7" customHeight="1">
      <c r="B45" s="193"/>
      <c r="C45" s="758"/>
      <c r="D45" s="758"/>
      <c r="E45" s="758"/>
      <c r="F45" s="758"/>
      <c r="G45" s="758"/>
      <c r="H45" s="758"/>
      <c r="I45" s="758"/>
      <c r="J45" s="758"/>
      <c r="L45" s="193"/>
    </row>
    <row r="46" spans="2:12" ht="14.7" customHeight="1">
      <c r="B46" s="193"/>
      <c r="C46" s="758"/>
      <c r="D46" s="758"/>
      <c r="E46" s="758"/>
      <c r="F46" s="758"/>
      <c r="G46" s="758"/>
      <c r="H46" s="758"/>
      <c r="I46" s="758"/>
      <c r="J46" s="758"/>
      <c r="L46" s="193"/>
    </row>
    <row r="47" spans="2:12" ht="14.7" customHeight="1">
      <c r="B47" s="193"/>
      <c r="C47" s="758"/>
      <c r="D47" s="758"/>
      <c r="E47" s="758"/>
      <c r="F47" s="758"/>
      <c r="G47" s="758"/>
      <c r="H47" s="758"/>
      <c r="I47" s="758"/>
      <c r="J47" s="758"/>
      <c r="L47" s="193"/>
    </row>
    <row r="48" spans="2:12" ht="14.7" customHeight="1">
      <c r="B48" s="193"/>
      <c r="C48" s="758"/>
      <c r="D48" s="758"/>
      <c r="E48" s="758"/>
      <c r="F48" s="758"/>
      <c r="G48" s="758"/>
      <c r="H48" s="758"/>
      <c r="I48" s="758"/>
      <c r="J48" s="758"/>
      <c r="L48" s="193"/>
    </row>
    <row r="49" spans="2:12" ht="14.7" customHeight="1">
      <c r="B49" s="193"/>
      <c r="C49" s="758"/>
      <c r="D49" s="758"/>
      <c r="E49" s="758"/>
      <c r="F49" s="758"/>
      <c r="G49" s="758"/>
      <c r="H49" s="758"/>
      <c r="I49" s="758"/>
      <c r="J49" s="758"/>
      <c r="L49" s="193"/>
    </row>
    <row r="50" spans="2:12" s="194" customFormat="1" ht="14.7" customHeight="1">
      <c r="B50" s="76"/>
      <c r="C50" s="761"/>
      <c r="D50" s="783" t="s">
        <v>312</v>
      </c>
      <c r="E50" s="784"/>
      <c r="F50" s="784"/>
      <c r="G50" s="783" t="s">
        <v>313</v>
      </c>
      <c r="H50" s="784"/>
      <c r="I50" s="784"/>
      <c r="J50" s="784"/>
      <c r="K50" s="198"/>
      <c r="L50" s="76"/>
    </row>
    <row r="51" spans="2:12">
      <c r="B51" s="193"/>
      <c r="C51" s="758"/>
      <c r="D51" s="758"/>
      <c r="E51" s="758"/>
      <c r="F51" s="758"/>
      <c r="G51" s="758"/>
      <c r="H51" s="758"/>
      <c r="I51" s="758"/>
      <c r="J51" s="758"/>
      <c r="L51" s="193"/>
    </row>
    <row r="52" spans="2:12">
      <c r="B52" s="193"/>
      <c r="C52" s="758"/>
      <c r="D52" s="758"/>
      <c r="E52" s="758"/>
      <c r="F52" s="758"/>
      <c r="G52" s="758"/>
      <c r="H52" s="758"/>
      <c r="I52" s="758"/>
      <c r="J52" s="758"/>
      <c r="L52" s="193"/>
    </row>
    <row r="53" spans="2:12">
      <c r="B53" s="193"/>
      <c r="C53" s="758"/>
      <c r="D53" s="758"/>
      <c r="E53" s="758"/>
      <c r="F53" s="758"/>
      <c r="G53" s="758"/>
      <c r="H53" s="758"/>
      <c r="I53" s="758"/>
      <c r="J53" s="758"/>
      <c r="L53" s="193"/>
    </row>
    <row r="54" spans="2:12">
      <c r="B54" s="193"/>
      <c r="C54" s="758"/>
      <c r="D54" s="758"/>
      <c r="E54" s="758"/>
      <c r="F54" s="758"/>
      <c r="G54" s="758"/>
      <c r="H54" s="758"/>
      <c r="I54" s="758"/>
      <c r="J54" s="758"/>
      <c r="L54" s="193"/>
    </row>
    <row r="55" spans="2:12">
      <c r="B55" s="193"/>
      <c r="C55" s="758"/>
      <c r="D55" s="758"/>
      <c r="E55" s="758"/>
      <c r="F55" s="758"/>
      <c r="G55" s="758"/>
      <c r="H55" s="758"/>
      <c r="I55" s="758"/>
      <c r="J55" s="758"/>
      <c r="L55" s="193"/>
    </row>
    <row r="56" spans="2:12">
      <c r="B56" s="193"/>
      <c r="C56" s="758"/>
      <c r="D56" s="758"/>
      <c r="E56" s="758"/>
      <c r="F56" s="758"/>
      <c r="G56" s="758"/>
      <c r="H56" s="758"/>
      <c r="I56" s="758"/>
      <c r="J56" s="758"/>
      <c r="L56" s="193"/>
    </row>
    <row r="57" spans="2:12">
      <c r="B57" s="193"/>
      <c r="C57" s="758"/>
      <c r="D57" s="758"/>
      <c r="E57" s="758"/>
      <c r="F57" s="758"/>
      <c r="G57" s="758"/>
      <c r="H57" s="758"/>
      <c r="I57" s="758"/>
      <c r="J57" s="758"/>
      <c r="L57" s="193"/>
    </row>
    <row r="58" spans="2:12">
      <c r="B58" s="193"/>
      <c r="C58" s="758"/>
      <c r="D58" s="758"/>
      <c r="E58" s="758"/>
      <c r="F58" s="758"/>
      <c r="G58" s="758"/>
      <c r="H58" s="758"/>
      <c r="I58" s="758"/>
      <c r="J58" s="758"/>
      <c r="L58" s="193"/>
    </row>
    <row r="59" spans="2:12">
      <c r="B59" s="193"/>
      <c r="C59" s="758"/>
      <c r="D59" s="758"/>
      <c r="E59" s="758"/>
      <c r="F59" s="758"/>
      <c r="G59" s="758"/>
      <c r="H59" s="758"/>
      <c r="I59" s="758"/>
      <c r="J59" s="758"/>
      <c r="L59" s="193"/>
    </row>
    <row r="60" spans="2:12">
      <c r="B60" s="193"/>
      <c r="C60" s="758"/>
      <c r="D60" s="758"/>
      <c r="E60" s="758"/>
      <c r="F60" s="758"/>
      <c r="G60" s="758"/>
      <c r="H60" s="758"/>
      <c r="I60" s="758"/>
      <c r="J60" s="758"/>
      <c r="L60" s="193"/>
    </row>
    <row r="61" spans="2:12" s="194" customFormat="1" ht="13.2">
      <c r="B61" s="76"/>
      <c r="C61" s="761"/>
      <c r="D61" s="785" t="s">
        <v>314</v>
      </c>
      <c r="E61" s="786"/>
      <c r="F61" s="787" t="s">
        <v>315</v>
      </c>
      <c r="G61" s="785" t="s">
        <v>314</v>
      </c>
      <c r="H61" s="786"/>
      <c r="I61" s="786"/>
      <c r="J61" s="788" t="s">
        <v>315</v>
      </c>
      <c r="K61" s="199"/>
      <c r="L61" s="76"/>
    </row>
    <row r="62" spans="2:12">
      <c r="B62" s="193"/>
      <c r="C62" s="758"/>
      <c r="D62" s="758"/>
      <c r="E62" s="758"/>
      <c r="F62" s="758"/>
      <c r="G62" s="758"/>
      <c r="H62" s="758"/>
      <c r="I62" s="758"/>
      <c r="J62" s="758"/>
      <c r="L62" s="193"/>
    </row>
    <row r="63" spans="2:12">
      <c r="B63" s="193"/>
      <c r="C63" s="758"/>
      <c r="D63" s="758"/>
      <c r="E63" s="758"/>
      <c r="F63" s="758"/>
      <c r="G63" s="758"/>
      <c r="H63" s="758"/>
      <c r="I63" s="758"/>
      <c r="J63" s="758"/>
      <c r="L63" s="193"/>
    </row>
    <row r="64" spans="2:12">
      <c r="B64" s="193"/>
      <c r="C64" s="758"/>
      <c r="D64" s="758"/>
      <c r="E64" s="758"/>
      <c r="F64" s="758"/>
      <c r="G64" s="758"/>
      <c r="H64" s="758"/>
      <c r="I64" s="758"/>
      <c r="J64" s="758"/>
      <c r="L64" s="193"/>
    </row>
    <row r="65" spans="2:12" s="194" customFormat="1" ht="13.2">
      <c r="B65" s="76"/>
      <c r="C65" s="761"/>
      <c r="D65" s="783" t="s">
        <v>316</v>
      </c>
      <c r="E65" s="784"/>
      <c r="F65" s="784"/>
      <c r="G65" s="783" t="s">
        <v>317</v>
      </c>
      <c r="H65" s="784"/>
      <c r="I65" s="784"/>
      <c r="J65" s="784"/>
      <c r="K65" s="198"/>
      <c r="L65" s="76"/>
    </row>
    <row r="66" spans="2:12">
      <c r="B66" s="193"/>
      <c r="C66" s="758"/>
      <c r="D66" s="758"/>
      <c r="E66" s="758"/>
      <c r="F66" s="758"/>
      <c r="G66" s="758"/>
      <c r="H66" s="758"/>
      <c r="I66" s="758"/>
      <c r="J66" s="758"/>
      <c r="L66" s="193"/>
    </row>
    <row r="67" spans="2:12">
      <c r="B67" s="193"/>
      <c r="C67" s="758"/>
      <c r="D67" s="758"/>
      <c r="E67" s="758"/>
      <c r="F67" s="758"/>
      <c r="G67" s="758"/>
      <c r="H67" s="758"/>
      <c r="I67" s="758"/>
      <c r="J67" s="758"/>
      <c r="L67" s="193"/>
    </row>
    <row r="68" spans="2:12">
      <c r="B68" s="193"/>
      <c r="C68" s="758"/>
      <c r="D68" s="758"/>
      <c r="E68" s="758"/>
      <c r="F68" s="758"/>
      <c r="G68" s="758"/>
      <c r="H68" s="758"/>
      <c r="I68" s="758"/>
      <c r="J68" s="758"/>
      <c r="L68" s="193"/>
    </row>
    <row r="69" spans="2:12">
      <c r="B69" s="193"/>
      <c r="C69" s="758"/>
      <c r="D69" s="758"/>
      <c r="E69" s="758"/>
      <c r="F69" s="758"/>
      <c r="G69" s="758"/>
      <c r="H69" s="758"/>
      <c r="I69" s="758"/>
      <c r="J69" s="758"/>
      <c r="L69" s="193"/>
    </row>
    <row r="70" spans="2:12">
      <c r="B70" s="193"/>
      <c r="C70" s="758"/>
      <c r="D70" s="758"/>
      <c r="E70" s="758"/>
      <c r="F70" s="758"/>
      <c r="G70" s="758"/>
      <c r="H70" s="758"/>
      <c r="I70" s="758"/>
      <c r="J70" s="758"/>
      <c r="L70" s="193"/>
    </row>
    <row r="71" spans="2:12">
      <c r="B71" s="193"/>
      <c r="C71" s="758"/>
      <c r="D71" s="758"/>
      <c r="E71" s="758"/>
      <c r="F71" s="758"/>
      <c r="G71" s="758"/>
      <c r="H71" s="758"/>
      <c r="I71" s="758"/>
      <c r="J71" s="758"/>
      <c r="L71" s="193"/>
    </row>
    <row r="72" spans="2:12">
      <c r="B72" s="193"/>
      <c r="C72" s="758"/>
      <c r="D72" s="758"/>
      <c r="E72" s="758"/>
      <c r="F72" s="758"/>
      <c r="G72" s="758"/>
      <c r="H72" s="758"/>
      <c r="I72" s="758"/>
      <c r="J72" s="758"/>
      <c r="L72" s="193"/>
    </row>
    <row r="73" spans="2:12">
      <c r="B73" s="193"/>
      <c r="C73" s="758"/>
      <c r="D73" s="758"/>
      <c r="E73" s="758"/>
      <c r="F73" s="758"/>
      <c r="G73" s="758"/>
      <c r="H73" s="758"/>
      <c r="I73" s="758"/>
      <c r="J73" s="758"/>
      <c r="L73" s="193"/>
    </row>
    <row r="74" spans="2:12">
      <c r="B74" s="193"/>
      <c r="C74" s="758"/>
      <c r="D74" s="758"/>
      <c r="E74" s="758"/>
      <c r="F74" s="758"/>
      <c r="G74" s="758"/>
      <c r="H74" s="758"/>
      <c r="I74" s="758"/>
      <c r="J74" s="758"/>
      <c r="L74" s="193"/>
    </row>
    <row r="75" spans="2:12">
      <c r="B75" s="193"/>
      <c r="C75" s="758"/>
      <c r="D75" s="758"/>
      <c r="E75" s="758"/>
      <c r="F75" s="758"/>
      <c r="G75" s="758"/>
      <c r="H75" s="758"/>
      <c r="I75" s="758"/>
      <c r="J75" s="758"/>
      <c r="L75" s="193"/>
    </row>
    <row r="76" spans="2:12" s="194" customFormat="1" ht="13.2">
      <c r="B76" s="76"/>
      <c r="C76" s="761"/>
      <c r="D76" s="785" t="s">
        <v>314</v>
      </c>
      <c r="E76" s="786"/>
      <c r="F76" s="787" t="s">
        <v>315</v>
      </c>
      <c r="G76" s="785" t="s">
        <v>314</v>
      </c>
      <c r="H76" s="786"/>
      <c r="I76" s="786"/>
      <c r="J76" s="788" t="s">
        <v>315</v>
      </c>
      <c r="K76" s="199"/>
      <c r="L76" s="76"/>
    </row>
    <row r="77" spans="2:12" s="194" customFormat="1" ht="14.7" customHeight="1">
      <c r="B77" s="200"/>
      <c r="C77" s="206"/>
      <c r="D77" s="206"/>
      <c r="E77" s="206"/>
      <c r="F77" s="206"/>
      <c r="G77" s="206"/>
      <c r="H77" s="206"/>
      <c r="I77" s="206"/>
      <c r="J77" s="206"/>
      <c r="K77" s="206"/>
      <c r="L77" s="76"/>
    </row>
    <row r="81" spans="2:47" s="194" customFormat="1" ht="7.2" customHeight="1">
      <c r="B81" s="201"/>
      <c r="C81" s="202"/>
      <c r="D81" s="202"/>
      <c r="E81" s="202"/>
      <c r="F81" s="202"/>
      <c r="G81" s="202"/>
      <c r="H81" s="202"/>
      <c r="I81" s="202"/>
      <c r="J81" s="202"/>
      <c r="K81" s="202"/>
      <c r="L81" s="76"/>
    </row>
    <row r="82" spans="2:47" s="194" customFormat="1" ht="25.2" customHeight="1">
      <c r="B82" s="76"/>
      <c r="C82" s="759" t="s">
        <v>323</v>
      </c>
      <c r="D82" s="761"/>
      <c r="E82" s="761"/>
      <c r="F82" s="761"/>
      <c r="G82" s="761"/>
      <c r="H82" s="761"/>
      <c r="I82" s="761"/>
      <c r="J82" s="761"/>
      <c r="L82" s="76"/>
    </row>
    <row r="83" spans="2:47" s="194" customFormat="1" ht="7.2" customHeight="1">
      <c r="B83" s="76"/>
      <c r="C83" s="761"/>
      <c r="D83" s="761"/>
      <c r="E83" s="761"/>
      <c r="F83" s="761"/>
      <c r="G83" s="761"/>
      <c r="H83" s="761"/>
      <c r="I83" s="761"/>
      <c r="J83" s="761"/>
      <c r="L83" s="76"/>
    </row>
    <row r="84" spans="2:47" s="194" customFormat="1" ht="12" customHeight="1">
      <c r="B84" s="76"/>
      <c r="C84" s="760" t="s">
        <v>5</v>
      </c>
      <c r="D84" s="761"/>
      <c r="E84" s="761"/>
      <c r="F84" s="761"/>
      <c r="G84" s="761"/>
      <c r="H84" s="761"/>
      <c r="I84" s="761"/>
      <c r="J84" s="761"/>
      <c r="L84" s="76"/>
    </row>
    <row r="85" spans="2:47" s="194" customFormat="1" ht="16.5" customHeight="1">
      <c r="B85" s="76"/>
      <c r="C85" s="761"/>
      <c r="D85" s="761"/>
      <c r="E85" s="1353" t="str">
        <f>E7</f>
        <v>15709 - Nižná / Tr 110/22kV - komplexná rekonštrukcia</v>
      </c>
      <c r="F85" s="1354"/>
      <c r="G85" s="1354"/>
      <c r="H85" s="1354"/>
      <c r="I85" s="761"/>
      <c r="J85" s="761"/>
      <c r="L85" s="76"/>
    </row>
    <row r="86" spans="2:47" s="194" customFormat="1" ht="12" customHeight="1">
      <c r="B86" s="76"/>
      <c r="C86" s="760" t="s">
        <v>404</v>
      </c>
      <c r="D86" s="761"/>
      <c r="E86" s="761"/>
      <c r="F86" s="761"/>
      <c r="G86" s="761"/>
      <c r="H86" s="761"/>
      <c r="I86" s="761"/>
      <c r="J86" s="761"/>
      <c r="L86" s="76"/>
    </row>
    <row r="87" spans="2:47" s="194" customFormat="1" ht="16.5" customHeight="1">
      <c r="B87" s="76"/>
      <c r="C87" s="761"/>
      <c r="D87" s="761"/>
      <c r="E87" s="1355" t="str">
        <f>E9</f>
        <v>SO31 - Rozvodňa 110 kV</v>
      </c>
      <c r="F87" s="1356"/>
      <c r="G87" s="1356"/>
      <c r="H87" s="1356"/>
      <c r="I87" s="761"/>
      <c r="J87" s="761"/>
      <c r="L87" s="76"/>
    </row>
    <row r="88" spans="2:47" s="194" customFormat="1" ht="7.2" customHeight="1">
      <c r="B88" s="76"/>
      <c r="C88" s="761"/>
      <c r="D88" s="761"/>
      <c r="E88" s="761"/>
      <c r="F88" s="761"/>
      <c r="G88" s="761"/>
      <c r="H88" s="761"/>
      <c r="I88" s="761"/>
      <c r="J88" s="761"/>
      <c r="L88" s="76"/>
    </row>
    <row r="89" spans="2:47" s="194" customFormat="1" ht="12" customHeight="1">
      <c r="B89" s="76"/>
      <c r="C89" s="760" t="s">
        <v>296</v>
      </c>
      <c r="D89" s="761"/>
      <c r="E89" s="761"/>
      <c r="F89" s="762" t="str">
        <f>F12</f>
        <v>Nižná</v>
      </c>
      <c r="G89" s="761"/>
      <c r="H89" s="761"/>
      <c r="I89" s="760" t="s">
        <v>1</v>
      </c>
      <c r="J89" s="763">
        <f>IF(J12="","",J12)</f>
        <v>46174</v>
      </c>
      <c r="L89" s="76"/>
    </row>
    <row r="90" spans="2:47" s="194" customFormat="1" ht="7.2" customHeight="1">
      <c r="B90" s="76"/>
      <c r="C90" s="761"/>
      <c r="D90" s="761"/>
      <c r="E90" s="761"/>
      <c r="F90" s="761"/>
      <c r="G90" s="761"/>
      <c r="H90" s="761"/>
      <c r="I90" s="761"/>
      <c r="J90" s="761"/>
      <c r="L90" s="76"/>
    </row>
    <row r="91" spans="2:47" s="194" customFormat="1" ht="15.45" customHeight="1">
      <c r="B91" s="76"/>
      <c r="C91" s="760" t="s">
        <v>2</v>
      </c>
      <c r="D91" s="761"/>
      <c r="E91" s="761"/>
      <c r="F91" s="762" t="str">
        <f>E15</f>
        <v>STREDOSLOVENSKÁ DISTRIBUčNÁ a.s.</v>
      </c>
      <c r="G91" s="761"/>
      <c r="H91" s="761"/>
      <c r="I91" s="760" t="s">
        <v>286</v>
      </c>
      <c r="J91" s="765" t="str">
        <f>E21</f>
        <v>LiV-EPI, s.r.o.</v>
      </c>
      <c r="L91" s="76"/>
    </row>
    <row r="92" spans="2:47" s="194" customFormat="1" ht="15.45" customHeight="1">
      <c r="B92" s="76"/>
      <c r="C92" s="760" t="s">
        <v>15</v>
      </c>
      <c r="D92" s="761"/>
      <c r="E92" s="761"/>
      <c r="F92" s="762" t="str">
        <f>IF(E18="","",E18)</f>
        <v>určený výberom</v>
      </c>
      <c r="G92" s="761"/>
      <c r="H92" s="761"/>
      <c r="I92" s="760" t="s">
        <v>300</v>
      </c>
      <c r="J92" s="765" t="str">
        <f>E24</f>
        <v>Ing Peter Lukačovič</v>
      </c>
      <c r="L92" s="76"/>
    </row>
    <row r="93" spans="2:47" s="194" customFormat="1" ht="10.5" customHeight="1">
      <c r="B93" s="76"/>
      <c r="C93" s="761"/>
      <c r="D93" s="761"/>
      <c r="E93" s="761"/>
      <c r="F93" s="761"/>
      <c r="G93" s="761"/>
      <c r="H93" s="761"/>
      <c r="I93" s="761"/>
      <c r="J93" s="761"/>
      <c r="L93" s="76"/>
    </row>
    <row r="94" spans="2:47" s="194" customFormat="1" ht="29.25" customHeight="1">
      <c r="B94" s="76"/>
      <c r="C94" s="789" t="s">
        <v>324</v>
      </c>
      <c r="D94" s="777"/>
      <c r="E94" s="777"/>
      <c r="F94" s="777"/>
      <c r="G94" s="777"/>
      <c r="H94" s="777"/>
      <c r="I94" s="777"/>
      <c r="J94" s="790" t="s">
        <v>325</v>
      </c>
      <c r="K94" s="203"/>
      <c r="L94" s="76"/>
    </row>
    <row r="95" spans="2:47" s="194" customFormat="1" ht="10.5" customHeight="1">
      <c r="B95" s="76"/>
      <c r="C95" s="761"/>
      <c r="D95" s="761"/>
      <c r="E95" s="761"/>
      <c r="F95" s="761"/>
      <c r="G95" s="761"/>
      <c r="H95" s="761"/>
      <c r="I95" s="761"/>
      <c r="J95" s="761"/>
      <c r="L95" s="76"/>
    </row>
    <row r="96" spans="2:47" s="194" customFormat="1" ht="23.25" customHeight="1">
      <c r="B96" s="76"/>
      <c r="C96" s="791" t="s">
        <v>326</v>
      </c>
      <c r="D96" s="761"/>
      <c r="E96" s="761"/>
      <c r="F96" s="761"/>
      <c r="G96" s="761"/>
      <c r="H96" s="761"/>
      <c r="I96" s="761"/>
      <c r="J96" s="768">
        <f>J97+J104</f>
        <v>0</v>
      </c>
      <c r="L96" s="76"/>
      <c r="AU96" s="337" t="s">
        <v>327</v>
      </c>
    </row>
    <row r="97" spans="2:12" s="368" customFormat="1" ht="25.2" customHeight="1">
      <c r="B97" s="367"/>
      <c r="C97" s="792"/>
      <c r="D97" s="793" t="s">
        <v>328</v>
      </c>
      <c r="E97" s="794"/>
      <c r="F97" s="794"/>
      <c r="G97" s="794"/>
      <c r="H97" s="794"/>
      <c r="I97" s="794"/>
      <c r="J97" s="795">
        <f>J126</f>
        <v>0</v>
      </c>
      <c r="L97" s="367"/>
    </row>
    <row r="98" spans="2:12" s="373" customFormat="1" ht="20.25" customHeight="1">
      <c r="B98" s="372"/>
      <c r="C98" s="796"/>
      <c r="D98" s="797" t="s">
        <v>329</v>
      </c>
      <c r="E98" s="798"/>
      <c r="F98" s="798"/>
      <c r="G98" s="798"/>
      <c r="H98" s="798"/>
      <c r="I98" s="798"/>
      <c r="J98" s="799">
        <f>J127</f>
        <v>0</v>
      </c>
      <c r="L98" s="372"/>
    </row>
    <row r="99" spans="2:12" s="373" customFormat="1" ht="20.25" customHeight="1">
      <c r="B99" s="372"/>
      <c r="C99" s="796"/>
      <c r="D99" s="797" t="s">
        <v>330</v>
      </c>
      <c r="E99" s="798"/>
      <c r="F99" s="798"/>
      <c r="G99" s="798"/>
      <c r="H99" s="798"/>
      <c r="I99" s="798"/>
      <c r="J99" s="799">
        <f>J129</f>
        <v>0</v>
      </c>
      <c r="L99" s="372"/>
    </row>
    <row r="100" spans="2:12" s="373" customFormat="1" ht="20.25" customHeight="1">
      <c r="B100" s="372"/>
      <c r="C100" s="796"/>
      <c r="D100" s="797" t="s">
        <v>1485</v>
      </c>
      <c r="E100" s="798"/>
      <c r="F100" s="798"/>
      <c r="G100" s="798"/>
      <c r="H100" s="798"/>
      <c r="I100" s="798"/>
      <c r="J100" s="799">
        <f>J141</f>
        <v>0</v>
      </c>
      <c r="L100" s="372"/>
    </row>
    <row r="101" spans="2:12" s="373" customFormat="1" ht="20.25" customHeight="1">
      <c r="B101" s="372"/>
      <c r="C101" s="796"/>
      <c r="D101" s="797" t="s">
        <v>1486</v>
      </c>
      <c r="E101" s="798"/>
      <c r="F101" s="798"/>
      <c r="G101" s="798"/>
      <c r="H101" s="798"/>
      <c r="I101" s="798"/>
      <c r="J101" s="799">
        <f>J143</f>
        <v>0</v>
      </c>
      <c r="L101" s="372"/>
    </row>
    <row r="102" spans="2:12" s="373" customFormat="1" ht="20.25" customHeight="1">
      <c r="B102" s="372"/>
      <c r="C102" s="796"/>
      <c r="D102" s="797" t="s">
        <v>332</v>
      </c>
      <c r="E102" s="798"/>
      <c r="F102" s="798"/>
      <c r="G102" s="798"/>
      <c r="H102" s="798"/>
      <c r="I102" s="798"/>
      <c r="J102" s="799">
        <f>J148</f>
        <v>0</v>
      </c>
      <c r="L102" s="372"/>
    </row>
    <row r="103" spans="2:12" s="373" customFormat="1" ht="20.25" customHeight="1">
      <c r="B103" s="372"/>
      <c r="C103" s="796"/>
      <c r="D103" s="797" t="s">
        <v>333</v>
      </c>
      <c r="E103" s="798"/>
      <c r="F103" s="798"/>
      <c r="G103" s="798"/>
      <c r="H103" s="798"/>
      <c r="I103" s="798"/>
      <c r="J103" s="799">
        <f>J154</f>
        <v>0</v>
      </c>
      <c r="L103" s="372"/>
    </row>
    <row r="104" spans="2:12" s="444" customFormat="1" ht="25.2" customHeight="1">
      <c r="B104" s="443"/>
      <c r="C104" s="800"/>
      <c r="D104" s="801" t="s">
        <v>3613</v>
      </c>
      <c r="E104" s="802"/>
      <c r="F104" s="802"/>
      <c r="G104" s="802"/>
      <c r="H104" s="802"/>
      <c r="I104" s="802"/>
      <c r="J104" s="803">
        <f>J156</f>
        <v>0</v>
      </c>
      <c r="L104" s="443"/>
    </row>
    <row r="105" spans="2:12" s="449" customFormat="1" ht="20.25" customHeight="1">
      <c r="B105" s="448"/>
      <c r="C105" s="804"/>
      <c r="D105" s="805" t="str">
        <f>_xlfn.CONCAT("   ",F157)</f>
        <v xml:space="preserve">   Ostatné 
(doprava, vplyvy, pridružené výkony, réžia, drobné montážne práce a materiál...)</v>
      </c>
      <c r="E105" s="806"/>
      <c r="F105" s="806"/>
      <c r="G105" s="806"/>
      <c r="H105" s="806"/>
      <c r="I105" s="806"/>
      <c r="J105" s="807">
        <f>J157</f>
        <v>0</v>
      </c>
      <c r="L105" s="448"/>
    </row>
    <row r="106" spans="2:12" s="194" customFormat="1" ht="21.75" customHeight="1">
      <c r="B106" s="76"/>
      <c r="C106" s="761"/>
      <c r="D106" s="761"/>
      <c r="E106" s="761"/>
      <c r="F106" s="761"/>
      <c r="G106" s="761"/>
      <c r="H106" s="761"/>
      <c r="I106" s="761"/>
      <c r="J106" s="761"/>
      <c r="L106" s="76"/>
    </row>
    <row r="107" spans="2:12" s="194" customFormat="1" ht="7.2" customHeight="1">
      <c r="B107" s="200"/>
      <c r="C107" s="206"/>
      <c r="D107" s="206"/>
      <c r="E107" s="206"/>
      <c r="F107" s="206"/>
      <c r="G107" s="206"/>
      <c r="H107" s="206"/>
      <c r="I107" s="206"/>
      <c r="J107" s="206"/>
      <c r="K107" s="206"/>
      <c r="L107" s="76"/>
    </row>
    <row r="111" spans="2:12" s="194" customFormat="1" ht="7.2" customHeight="1">
      <c r="B111" s="201"/>
      <c r="C111" s="202"/>
      <c r="D111" s="202"/>
      <c r="E111" s="202"/>
      <c r="F111" s="202"/>
      <c r="G111" s="202"/>
      <c r="H111" s="202"/>
      <c r="I111" s="202"/>
      <c r="J111" s="202"/>
      <c r="K111" s="202"/>
      <c r="L111" s="76"/>
    </row>
    <row r="112" spans="2:12" s="194" customFormat="1" ht="25.2" customHeight="1">
      <c r="B112" s="76"/>
      <c r="C112" s="759" t="s">
        <v>281</v>
      </c>
      <c r="D112" s="761"/>
      <c r="E112" s="761"/>
      <c r="F112" s="761"/>
      <c r="G112" s="761"/>
      <c r="H112" s="761"/>
      <c r="I112" s="761"/>
      <c r="J112" s="761"/>
      <c r="L112" s="76"/>
    </row>
    <row r="113" spans="2:65" s="194" customFormat="1" ht="7.2" customHeight="1">
      <c r="B113" s="76"/>
      <c r="C113" s="761"/>
      <c r="D113" s="761"/>
      <c r="E113" s="761"/>
      <c r="F113" s="761"/>
      <c r="G113" s="761"/>
      <c r="H113" s="761"/>
      <c r="I113" s="761"/>
      <c r="J113" s="761"/>
      <c r="L113" s="76"/>
    </row>
    <row r="114" spans="2:65" s="194" customFormat="1" ht="12" customHeight="1">
      <c r="B114" s="76"/>
      <c r="C114" s="760" t="s">
        <v>5</v>
      </c>
      <c r="D114" s="761"/>
      <c r="E114" s="761"/>
      <c r="F114" s="761"/>
      <c r="G114" s="761"/>
      <c r="H114" s="761"/>
      <c r="I114" s="761"/>
      <c r="J114" s="761"/>
      <c r="L114" s="76"/>
    </row>
    <row r="115" spans="2:65" s="194" customFormat="1" ht="16.5" customHeight="1">
      <c r="B115" s="76"/>
      <c r="C115" s="761"/>
      <c r="D115" s="761"/>
      <c r="E115" s="1353" t="str">
        <f>E7</f>
        <v>15709 - Nižná / Tr 110/22kV - komplexná rekonštrukcia</v>
      </c>
      <c r="F115" s="1354"/>
      <c r="G115" s="1354"/>
      <c r="H115" s="1354"/>
      <c r="I115" s="761"/>
      <c r="J115" s="761"/>
      <c r="L115" s="76"/>
    </row>
    <row r="116" spans="2:65" s="194" customFormat="1" ht="12" customHeight="1">
      <c r="B116" s="76"/>
      <c r="C116" s="760" t="s">
        <v>404</v>
      </c>
      <c r="D116" s="761"/>
      <c r="E116" s="761"/>
      <c r="F116" s="761"/>
      <c r="G116" s="761"/>
      <c r="H116" s="761"/>
      <c r="I116" s="761"/>
      <c r="J116" s="761"/>
      <c r="L116" s="76"/>
    </row>
    <row r="117" spans="2:65" s="194" customFormat="1" ht="16.5" customHeight="1">
      <c r="B117" s="76"/>
      <c r="C117" s="761"/>
      <c r="D117" s="761"/>
      <c r="E117" s="1355" t="str">
        <f>E9</f>
        <v>SO31 - Rozvodňa 110 kV</v>
      </c>
      <c r="F117" s="1356"/>
      <c r="G117" s="1356"/>
      <c r="H117" s="1356"/>
      <c r="I117" s="761"/>
      <c r="J117" s="761"/>
      <c r="L117" s="76"/>
    </row>
    <row r="118" spans="2:65" s="194" customFormat="1" ht="7.2" customHeight="1">
      <c r="B118" s="76"/>
      <c r="C118" s="761"/>
      <c r="D118" s="761"/>
      <c r="E118" s="761"/>
      <c r="F118" s="761"/>
      <c r="G118" s="761"/>
      <c r="H118" s="761"/>
      <c r="I118" s="761"/>
      <c r="J118" s="761"/>
      <c r="L118" s="76"/>
    </row>
    <row r="119" spans="2:65" s="194" customFormat="1" ht="12" customHeight="1">
      <c r="B119" s="76"/>
      <c r="C119" s="760" t="s">
        <v>296</v>
      </c>
      <c r="D119" s="761"/>
      <c r="E119" s="761"/>
      <c r="F119" s="762" t="str">
        <f>F12</f>
        <v>Nižná</v>
      </c>
      <c r="G119" s="761"/>
      <c r="H119" s="761"/>
      <c r="I119" s="760" t="s">
        <v>1</v>
      </c>
      <c r="J119" s="763">
        <f>IF(J12="","",J12)</f>
        <v>46174</v>
      </c>
      <c r="L119" s="76"/>
    </row>
    <row r="120" spans="2:65" s="194" customFormat="1" ht="7.2" customHeight="1">
      <c r="B120" s="76"/>
      <c r="C120" s="761"/>
      <c r="D120" s="761"/>
      <c r="E120" s="761"/>
      <c r="F120" s="761"/>
      <c r="G120" s="761"/>
      <c r="H120" s="761"/>
      <c r="I120" s="761"/>
      <c r="J120" s="761"/>
      <c r="L120" s="76"/>
    </row>
    <row r="121" spans="2:65" s="194" customFormat="1" ht="15.45" customHeight="1">
      <c r="B121" s="76"/>
      <c r="C121" s="760" t="s">
        <v>2</v>
      </c>
      <c r="D121" s="761"/>
      <c r="E121" s="761"/>
      <c r="F121" s="762" t="str">
        <f>E15</f>
        <v>STREDOSLOVENSKÁ DISTRIBUčNÁ a.s.</v>
      </c>
      <c r="G121" s="761"/>
      <c r="H121" s="761"/>
      <c r="I121" s="760" t="s">
        <v>286</v>
      </c>
      <c r="J121" s="765" t="str">
        <f>E21</f>
        <v>LiV-EPI, s.r.o.</v>
      </c>
      <c r="L121" s="76"/>
    </row>
    <row r="122" spans="2:65" s="194" customFormat="1" ht="15.45" customHeight="1">
      <c r="B122" s="76"/>
      <c r="C122" s="760" t="s">
        <v>15</v>
      </c>
      <c r="D122" s="761"/>
      <c r="E122" s="761"/>
      <c r="F122" s="762" t="str">
        <f>IF(E18="","",E18)</f>
        <v>určený výberom</v>
      </c>
      <c r="G122" s="761"/>
      <c r="H122" s="761"/>
      <c r="I122" s="760" t="s">
        <v>300</v>
      </c>
      <c r="J122" s="765" t="str">
        <f>E24</f>
        <v>Ing Peter Lukačovič</v>
      </c>
      <c r="L122" s="76"/>
    </row>
    <row r="123" spans="2:65" s="194" customFormat="1" ht="10.5" customHeight="1">
      <c r="B123" s="76"/>
      <c r="C123" s="761"/>
      <c r="D123" s="761"/>
      <c r="E123" s="761"/>
      <c r="F123" s="761"/>
      <c r="G123" s="761"/>
      <c r="H123" s="761"/>
      <c r="I123" s="761"/>
      <c r="J123" s="761"/>
      <c r="L123" s="76"/>
    </row>
    <row r="124" spans="2:65" s="208" customFormat="1" ht="29.25" customHeight="1">
      <c r="B124" s="207"/>
      <c r="C124" s="808" t="s">
        <v>335</v>
      </c>
      <c r="D124" s="809" t="s">
        <v>318</v>
      </c>
      <c r="E124" s="809" t="s">
        <v>21</v>
      </c>
      <c r="F124" s="809" t="s">
        <v>54</v>
      </c>
      <c r="G124" s="809" t="s">
        <v>55</v>
      </c>
      <c r="H124" s="809" t="s">
        <v>336</v>
      </c>
      <c r="I124" s="809" t="s">
        <v>337</v>
      </c>
      <c r="J124" s="810" t="s">
        <v>325</v>
      </c>
      <c r="K124" s="380" t="s">
        <v>338</v>
      </c>
      <c r="L124" s="207"/>
      <c r="M124" s="381" t="s">
        <v>290</v>
      </c>
      <c r="N124" s="382" t="s">
        <v>24</v>
      </c>
      <c r="O124" s="382" t="s">
        <v>339</v>
      </c>
      <c r="P124" s="382" t="s">
        <v>340</v>
      </c>
      <c r="Q124" s="382" t="s">
        <v>341</v>
      </c>
      <c r="R124" s="382" t="s">
        <v>342</v>
      </c>
      <c r="S124" s="382" t="s">
        <v>343</v>
      </c>
      <c r="T124" s="383" t="s">
        <v>344</v>
      </c>
    </row>
    <row r="125" spans="2:65" s="194" customFormat="1" ht="23.25" customHeight="1">
      <c r="B125" s="76"/>
      <c r="C125" s="811" t="s">
        <v>326</v>
      </c>
      <c r="D125" s="761"/>
      <c r="E125" s="761"/>
      <c r="F125" s="761"/>
      <c r="G125" s="761"/>
      <c r="H125" s="761"/>
      <c r="I125" s="761"/>
      <c r="J125" s="812">
        <f>J126+J156</f>
        <v>0</v>
      </c>
      <c r="L125" s="76"/>
      <c r="M125" s="386"/>
      <c r="N125" s="197"/>
      <c r="O125" s="197"/>
      <c r="P125" s="387">
        <f>P126</f>
        <v>3802.6566027000003</v>
      </c>
      <c r="Q125" s="197"/>
      <c r="R125" s="387">
        <f>R126</f>
        <v>716.61350499439993</v>
      </c>
      <c r="S125" s="197"/>
      <c r="T125" s="388">
        <f>T126</f>
        <v>0</v>
      </c>
      <c r="AT125" s="337" t="s">
        <v>267</v>
      </c>
      <c r="AU125" s="337" t="s">
        <v>327</v>
      </c>
      <c r="BK125" s="389">
        <f>BK126</f>
        <v>0</v>
      </c>
    </row>
    <row r="126" spans="2:65" s="391" customFormat="1" ht="26.25" customHeight="1">
      <c r="B126" s="390"/>
      <c r="C126" s="813"/>
      <c r="D126" s="814" t="s">
        <v>267</v>
      </c>
      <c r="E126" s="815" t="s">
        <v>345</v>
      </c>
      <c r="F126" s="815" t="s">
        <v>346</v>
      </c>
      <c r="G126" s="813"/>
      <c r="H126" s="813"/>
      <c r="I126" s="813"/>
      <c r="J126" s="816">
        <f>BK126</f>
        <v>0</v>
      </c>
      <c r="L126" s="390"/>
      <c r="M126" s="395"/>
      <c r="P126" s="396">
        <f>P127+P129+P141+P143+P148+P154</f>
        <v>3802.6566027000003</v>
      </c>
      <c r="R126" s="396">
        <f>R127+R129+R141+R143+R148+R154</f>
        <v>716.61350499439993</v>
      </c>
      <c r="T126" s="397">
        <f>T127+T129+T141+T143+T148+T154</f>
        <v>0</v>
      </c>
      <c r="AR126" s="392" t="s">
        <v>320</v>
      </c>
      <c r="AT126" s="398" t="s">
        <v>267</v>
      </c>
      <c r="AU126" s="398" t="s">
        <v>319</v>
      </c>
      <c r="AY126" s="392" t="s">
        <v>347</v>
      </c>
      <c r="BK126" s="399">
        <f>BK127+BK129+BK141+BK143+BK148+BK154</f>
        <v>0</v>
      </c>
    </row>
    <row r="127" spans="2:65" s="391" customFormat="1" ht="23.25" customHeight="1">
      <c r="B127" s="390"/>
      <c r="C127" s="813"/>
      <c r="D127" s="814" t="s">
        <v>267</v>
      </c>
      <c r="E127" s="817" t="s">
        <v>320</v>
      </c>
      <c r="F127" s="817" t="s">
        <v>348</v>
      </c>
      <c r="G127" s="813"/>
      <c r="H127" s="813"/>
      <c r="I127" s="813"/>
      <c r="J127" s="818">
        <f>BK127</f>
        <v>0</v>
      </c>
      <c r="L127" s="390"/>
      <c r="M127" s="395"/>
      <c r="P127" s="396">
        <f>P128</f>
        <v>0</v>
      </c>
      <c r="R127" s="396">
        <f>R128</f>
        <v>0</v>
      </c>
      <c r="T127" s="397">
        <f>T128</f>
        <v>0</v>
      </c>
      <c r="AR127" s="392" t="s">
        <v>320</v>
      </c>
      <c r="AT127" s="398" t="s">
        <v>267</v>
      </c>
      <c r="AU127" s="398" t="s">
        <v>320</v>
      </c>
      <c r="AY127" s="392" t="s">
        <v>347</v>
      </c>
      <c r="BK127" s="399">
        <f>BK128</f>
        <v>0</v>
      </c>
    </row>
    <row r="128" spans="2:65" s="194" customFormat="1" ht="49.5" customHeight="1">
      <c r="B128" s="76"/>
      <c r="C128" s="819" t="s">
        <v>320</v>
      </c>
      <c r="D128" s="819" t="s">
        <v>262</v>
      </c>
      <c r="E128" s="820" t="s">
        <v>1487</v>
      </c>
      <c r="F128" s="821" t="s">
        <v>1488</v>
      </c>
      <c r="G128" s="822" t="s">
        <v>290</v>
      </c>
      <c r="H128" s="823">
        <v>0</v>
      </c>
      <c r="I128" s="824">
        <v>0</v>
      </c>
      <c r="J128" s="824">
        <f>ROUND(I128*H128,2)</f>
        <v>0</v>
      </c>
      <c r="K128" s="80"/>
      <c r="L128" s="76"/>
      <c r="M128" s="402" t="s">
        <v>290</v>
      </c>
      <c r="N128" s="403" t="s">
        <v>306</v>
      </c>
      <c r="O128" s="404">
        <v>0.01</v>
      </c>
      <c r="P128" s="404">
        <f>O128*H128</f>
        <v>0</v>
      </c>
      <c r="Q128" s="404">
        <v>0</v>
      </c>
      <c r="R128" s="404">
        <f>Q128*H128</f>
        <v>0</v>
      </c>
      <c r="S128" s="404">
        <v>0</v>
      </c>
      <c r="T128" s="405">
        <f>S128*H128</f>
        <v>0</v>
      </c>
      <c r="AR128" s="406" t="s">
        <v>351</v>
      </c>
      <c r="AT128" s="406" t="s">
        <v>262</v>
      </c>
      <c r="AU128" s="406" t="s">
        <v>352</v>
      </c>
      <c r="AY128" s="337" t="s">
        <v>347</v>
      </c>
      <c r="BE128" s="407">
        <f>IF(N128="základná",J128,0)</f>
        <v>0</v>
      </c>
      <c r="BF128" s="407">
        <f>IF(N128="znížená",J128,0)</f>
        <v>0</v>
      </c>
      <c r="BG128" s="407">
        <f>IF(N128="zákl. prenesená",J128,0)</f>
        <v>0</v>
      </c>
      <c r="BH128" s="407">
        <f>IF(N128="zníž. prenesená",J128,0)</f>
        <v>0</v>
      </c>
      <c r="BI128" s="407">
        <f>IF(N128="nulová",J128,0)</f>
        <v>0</v>
      </c>
      <c r="BJ128" s="337" t="s">
        <v>352</v>
      </c>
      <c r="BK128" s="407">
        <f>ROUND(I128*H128,2)</f>
        <v>0</v>
      </c>
      <c r="BL128" s="337" t="s">
        <v>351</v>
      </c>
      <c r="BM128" s="406" t="s">
        <v>1489</v>
      </c>
    </row>
    <row r="129" spans="2:65" s="391" customFormat="1" ht="23.25" customHeight="1">
      <c r="B129" s="390"/>
      <c r="C129" s="813"/>
      <c r="D129" s="814" t="s">
        <v>267</v>
      </c>
      <c r="E129" s="817" t="s">
        <v>352</v>
      </c>
      <c r="F129" s="817" t="s">
        <v>358</v>
      </c>
      <c r="G129" s="813"/>
      <c r="H129" s="813"/>
      <c r="I129" s="813"/>
      <c r="J129" s="818">
        <f>BK129</f>
        <v>0</v>
      </c>
      <c r="L129" s="390"/>
      <c r="M129" s="395"/>
      <c r="P129" s="396">
        <f>SUM(P130:P140)</f>
        <v>1414.2274997</v>
      </c>
      <c r="R129" s="396">
        <f>SUM(R130:R140)</f>
        <v>661.36884939439994</v>
      </c>
      <c r="T129" s="397">
        <f>SUM(T130:T140)</f>
        <v>0</v>
      </c>
      <c r="AR129" s="392" t="s">
        <v>320</v>
      </c>
      <c r="AT129" s="398" t="s">
        <v>267</v>
      </c>
      <c r="AU129" s="398" t="s">
        <v>320</v>
      </c>
      <c r="AY129" s="392" t="s">
        <v>347</v>
      </c>
      <c r="BK129" s="399">
        <f>SUM(BK130:BK140)</f>
        <v>0</v>
      </c>
    </row>
    <row r="130" spans="2:65" s="194" customFormat="1" ht="38.25" customHeight="1">
      <c r="B130" s="76"/>
      <c r="C130" s="819" t="s">
        <v>352</v>
      </c>
      <c r="D130" s="819" t="s">
        <v>262</v>
      </c>
      <c r="E130" s="820" t="s">
        <v>1490</v>
      </c>
      <c r="F130" s="821" t="s">
        <v>1491</v>
      </c>
      <c r="G130" s="822" t="s">
        <v>216</v>
      </c>
      <c r="H130" s="823">
        <v>33.75</v>
      </c>
      <c r="I130" s="844"/>
      <c r="J130" s="824">
        <f t="shared" ref="J130:J140" si="0">ROUND(I130*H130,2)</f>
        <v>0</v>
      </c>
      <c r="K130" s="80"/>
      <c r="L130" s="76"/>
      <c r="M130" s="402" t="s">
        <v>290</v>
      </c>
      <c r="N130" s="403" t="s">
        <v>306</v>
      </c>
      <c r="O130" s="404">
        <v>1.1317999999999999</v>
      </c>
      <c r="P130" s="404">
        <f t="shared" ref="P130:P140" si="1">O130*H130</f>
        <v>38.198249999999994</v>
      </c>
      <c r="Q130" s="404">
        <v>2.0699999999999998</v>
      </c>
      <c r="R130" s="404">
        <f t="shared" ref="R130:R140" si="2">Q130*H130</f>
        <v>69.862499999999997</v>
      </c>
      <c r="S130" s="404">
        <v>0</v>
      </c>
      <c r="T130" s="405">
        <f t="shared" ref="T130:T140" si="3">S130*H130</f>
        <v>0</v>
      </c>
      <c r="AR130" s="406" t="s">
        <v>351</v>
      </c>
      <c r="AT130" s="406" t="s">
        <v>262</v>
      </c>
      <c r="AU130" s="406" t="s">
        <v>352</v>
      </c>
      <c r="AY130" s="337" t="s">
        <v>347</v>
      </c>
      <c r="BE130" s="407">
        <f t="shared" ref="BE130:BE140" si="4">IF(N130="základná",J130,0)</f>
        <v>0</v>
      </c>
      <c r="BF130" s="407">
        <f t="shared" ref="BF130:BF140" si="5">IF(N130="znížená",J130,0)</f>
        <v>0</v>
      </c>
      <c r="BG130" s="407">
        <f t="shared" ref="BG130:BG140" si="6">IF(N130="zákl. prenesená",J130,0)</f>
        <v>0</v>
      </c>
      <c r="BH130" s="407">
        <f t="shared" ref="BH130:BH140" si="7">IF(N130="zníž. prenesená",J130,0)</f>
        <v>0</v>
      </c>
      <c r="BI130" s="407">
        <f t="shared" ref="BI130:BI140" si="8">IF(N130="nulová",J130,0)</f>
        <v>0</v>
      </c>
      <c r="BJ130" s="337" t="s">
        <v>352</v>
      </c>
      <c r="BK130" s="407">
        <f t="shared" ref="BK130:BK140" si="9">ROUND(I130*H130,2)</f>
        <v>0</v>
      </c>
      <c r="BL130" s="337" t="s">
        <v>351</v>
      </c>
      <c r="BM130" s="406" t="s">
        <v>1492</v>
      </c>
    </row>
    <row r="131" spans="2:65" s="194" customFormat="1" ht="38.25" customHeight="1">
      <c r="B131" s="76"/>
      <c r="C131" s="819" t="s">
        <v>372</v>
      </c>
      <c r="D131" s="819" t="s">
        <v>262</v>
      </c>
      <c r="E131" s="820" t="s">
        <v>1493</v>
      </c>
      <c r="F131" s="821" t="s">
        <v>1494</v>
      </c>
      <c r="G131" s="822" t="s">
        <v>216</v>
      </c>
      <c r="H131" s="823">
        <v>33.75</v>
      </c>
      <c r="I131" s="844"/>
      <c r="J131" s="824">
        <f t="shared" si="0"/>
        <v>0</v>
      </c>
      <c r="K131" s="80"/>
      <c r="L131" s="76"/>
      <c r="M131" s="402" t="s">
        <v>290</v>
      </c>
      <c r="N131" s="403" t="s">
        <v>306</v>
      </c>
      <c r="O131" s="404">
        <v>1.1317999999999999</v>
      </c>
      <c r="P131" s="404">
        <f t="shared" si="1"/>
        <v>38.198249999999994</v>
      </c>
      <c r="Q131" s="404">
        <v>2.0699999999999998</v>
      </c>
      <c r="R131" s="404">
        <f t="shared" si="2"/>
        <v>69.862499999999997</v>
      </c>
      <c r="S131" s="404">
        <v>0</v>
      </c>
      <c r="T131" s="405">
        <f t="shared" si="3"/>
        <v>0</v>
      </c>
      <c r="AR131" s="406" t="s">
        <v>351</v>
      </c>
      <c r="AT131" s="406" t="s">
        <v>262</v>
      </c>
      <c r="AU131" s="406" t="s">
        <v>352</v>
      </c>
      <c r="AY131" s="337" t="s">
        <v>347</v>
      </c>
      <c r="BE131" s="407">
        <f t="shared" si="4"/>
        <v>0</v>
      </c>
      <c r="BF131" s="407">
        <f t="shared" si="5"/>
        <v>0</v>
      </c>
      <c r="BG131" s="407">
        <f t="shared" si="6"/>
        <v>0</v>
      </c>
      <c r="BH131" s="407">
        <f t="shared" si="7"/>
        <v>0</v>
      </c>
      <c r="BI131" s="407">
        <f t="shared" si="8"/>
        <v>0</v>
      </c>
      <c r="BJ131" s="337" t="s">
        <v>352</v>
      </c>
      <c r="BK131" s="407">
        <f t="shared" si="9"/>
        <v>0</v>
      </c>
      <c r="BL131" s="337" t="s">
        <v>351</v>
      </c>
      <c r="BM131" s="406" t="s">
        <v>1495</v>
      </c>
    </row>
    <row r="132" spans="2:65" s="194" customFormat="1" ht="24.45" customHeight="1">
      <c r="B132" s="76"/>
      <c r="C132" s="819" t="s">
        <v>351</v>
      </c>
      <c r="D132" s="819" t="s">
        <v>262</v>
      </c>
      <c r="E132" s="820" t="s">
        <v>359</v>
      </c>
      <c r="F132" s="821" t="s">
        <v>1496</v>
      </c>
      <c r="G132" s="822" t="s">
        <v>216</v>
      </c>
      <c r="H132" s="823">
        <v>22.79</v>
      </c>
      <c r="I132" s="844"/>
      <c r="J132" s="824">
        <f t="shared" si="0"/>
        <v>0</v>
      </c>
      <c r="K132" s="80"/>
      <c r="L132" s="76"/>
      <c r="M132" s="402" t="s">
        <v>290</v>
      </c>
      <c r="N132" s="403" t="s">
        <v>306</v>
      </c>
      <c r="O132" s="404">
        <v>0.61770999999999998</v>
      </c>
      <c r="P132" s="404">
        <f t="shared" si="1"/>
        <v>14.0776109</v>
      </c>
      <c r="Q132" s="404">
        <v>2.2375227</v>
      </c>
      <c r="R132" s="404">
        <f t="shared" si="2"/>
        <v>50.993142332999994</v>
      </c>
      <c r="S132" s="404">
        <v>0</v>
      </c>
      <c r="T132" s="405">
        <f t="shared" si="3"/>
        <v>0</v>
      </c>
      <c r="AR132" s="406" t="s">
        <v>351</v>
      </c>
      <c r="AT132" s="406" t="s">
        <v>262</v>
      </c>
      <c r="AU132" s="406" t="s">
        <v>352</v>
      </c>
      <c r="AY132" s="337" t="s">
        <v>347</v>
      </c>
      <c r="BE132" s="407">
        <f t="shared" si="4"/>
        <v>0</v>
      </c>
      <c r="BF132" s="407">
        <f t="shared" si="5"/>
        <v>0</v>
      </c>
      <c r="BG132" s="407">
        <f t="shared" si="6"/>
        <v>0</v>
      </c>
      <c r="BH132" s="407">
        <f t="shared" si="7"/>
        <v>0</v>
      </c>
      <c r="BI132" s="407">
        <f t="shared" si="8"/>
        <v>0</v>
      </c>
      <c r="BJ132" s="337" t="s">
        <v>352</v>
      </c>
      <c r="BK132" s="407">
        <f t="shared" si="9"/>
        <v>0</v>
      </c>
      <c r="BL132" s="337" t="s">
        <v>351</v>
      </c>
      <c r="BM132" s="406" t="s">
        <v>1497</v>
      </c>
    </row>
    <row r="133" spans="2:65" s="194" customFormat="1" ht="24.45" customHeight="1">
      <c r="B133" s="76"/>
      <c r="C133" s="819" t="s">
        <v>382</v>
      </c>
      <c r="D133" s="819" t="s">
        <v>262</v>
      </c>
      <c r="E133" s="820" t="s">
        <v>1498</v>
      </c>
      <c r="F133" s="821" t="s">
        <v>1499</v>
      </c>
      <c r="G133" s="822" t="s">
        <v>95</v>
      </c>
      <c r="H133" s="823">
        <v>31.611999999999998</v>
      </c>
      <c r="I133" s="844"/>
      <c r="J133" s="824">
        <f t="shared" si="0"/>
        <v>0</v>
      </c>
      <c r="K133" s="80"/>
      <c r="L133" s="76"/>
      <c r="M133" s="402" t="s">
        <v>290</v>
      </c>
      <c r="N133" s="403" t="s">
        <v>306</v>
      </c>
      <c r="O133" s="404">
        <v>0.78800000000000003</v>
      </c>
      <c r="P133" s="404">
        <f t="shared" si="1"/>
        <v>24.910256</v>
      </c>
      <c r="Q133" s="404">
        <v>9.7094999999999994E-3</v>
      </c>
      <c r="R133" s="404">
        <f t="shared" si="2"/>
        <v>0.30693671399999994</v>
      </c>
      <c r="S133" s="404">
        <v>0</v>
      </c>
      <c r="T133" s="405">
        <f t="shared" si="3"/>
        <v>0</v>
      </c>
      <c r="AR133" s="406" t="s">
        <v>351</v>
      </c>
      <c r="AT133" s="406" t="s">
        <v>262</v>
      </c>
      <c r="AU133" s="406" t="s">
        <v>352</v>
      </c>
      <c r="AY133" s="337" t="s">
        <v>347</v>
      </c>
      <c r="BE133" s="407">
        <f t="shared" si="4"/>
        <v>0</v>
      </c>
      <c r="BF133" s="407">
        <f t="shared" si="5"/>
        <v>0</v>
      </c>
      <c r="BG133" s="407">
        <f t="shared" si="6"/>
        <v>0</v>
      </c>
      <c r="BH133" s="407">
        <f t="shared" si="7"/>
        <v>0</v>
      </c>
      <c r="BI133" s="407">
        <f t="shared" si="8"/>
        <v>0</v>
      </c>
      <c r="BJ133" s="337" t="s">
        <v>352</v>
      </c>
      <c r="BK133" s="407">
        <f t="shared" si="9"/>
        <v>0</v>
      </c>
      <c r="BL133" s="337" t="s">
        <v>351</v>
      </c>
      <c r="BM133" s="406" t="s">
        <v>1500</v>
      </c>
    </row>
    <row r="134" spans="2:65" s="194" customFormat="1" ht="24.45" customHeight="1">
      <c r="B134" s="76"/>
      <c r="C134" s="819" t="s">
        <v>388</v>
      </c>
      <c r="D134" s="819" t="s">
        <v>262</v>
      </c>
      <c r="E134" s="820" t="s">
        <v>1501</v>
      </c>
      <c r="F134" s="821" t="s">
        <v>1502</v>
      </c>
      <c r="G134" s="822" t="s">
        <v>95</v>
      </c>
      <c r="H134" s="823">
        <v>31.611999999999998</v>
      </c>
      <c r="I134" s="844"/>
      <c r="J134" s="824">
        <f t="shared" si="0"/>
        <v>0</v>
      </c>
      <c r="K134" s="80"/>
      <c r="L134" s="76"/>
      <c r="M134" s="402" t="s">
        <v>290</v>
      </c>
      <c r="N134" s="403" t="s">
        <v>306</v>
      </c>
      <c r="O134" s="404">
        <v>0.32200000000000001</v>
      </c>
      <c r="P134" s="404">
        <f t="shared" si="1"/>
        <v>10.179064</v>
      </c>
      <c r="Q134" s="404">
        <v>0</v>
      </c>
      <c r="R134" s="404">
        <f t="shared" si="2"/>
        <v>0</v>
      </c>
      <c r="S134" s="404">
        <v>0</v>
      </c>
      <c r="T134" s="405">
        <f t="shared" si="3"/>
        <v>0</v>
      </c>
      <c r="AR134" s="406" t="s">
        <v>351</v>
      </c>
      <c r="AT134" s="406" t="s">
        <v>262</v>
      </c>
      <c r="AU134" s="406" t="s">
        <v>352</v>
      </c>
      <c r="AY134" s="337" t="s">
        <v>347</v>
      </c>
      <c r="BE134" s="407">
        <f t="shared" si="4"/>
        <v>0</v>
      </c>
      <c r="BF134" s="407">
        <f t="shared" si="5"/>
        <v>0</v>
      </c>
      <c r="BG134" s="407">
        <f t="shared" si="6"/>
        <v>0</v>
      </c>
      <c r="BH134" s="407">
        <f t="shared" si="7"/>
        <v>0</v>
      </c>
      <c r="BI134" s="407">
        <f t="shared" si="8"/>
        <v>0</v>
      </c>
      <c r="BJ134" s="337" t="s">
        <v>352</v>
      </c>
      <c r="BK134" s="407">
        <f t="shared" si="9"/>
        <v>0</v>
      </c>
      <c r="BL134" s="337" t="s">
        <v>351</v>
      </c>
      <c r="BM134" s="406" t="s">
        <v>1503</v>
      </c>
    </row>
    <row r="135" spans="2:65" s="194" customFormat="1" ht="33" customHeight="1">
      <c r="B135" s="76"/>
      <c r="C135" s="819" t="s">
        <v>390</v>
      </c>
      <c r="D135" s="819" t="s">
        <v>262</v>
      </c>
      <c r="E135" s="820" t="s">
        <v>1504</v>
      </c>
      <c r="F135" s="821" t="s">
        <v>1505</v>
      </c>
      <c r="G135" s="822" t="s">
        <v>95</v>
      </c>
      <c r="H135" s="823">
        <v>250.69</v>
      </c>
      <c r="I135" s="844"/>
      <c r="J135" s="824">
        <f t="shared" si="0"/>
        <v>0</v>
      </c>
      <c r="K135" s="80"/>
      <c r="L135" s="76"/>
      <c r="M135" s="402" t="s">
        <v>290</v>
      </c>
      <c r="N135" s="403" t="s">
        <v>306</v>
      </c>
      <c r="O135" s="404">
        <v>4.0919999999999998E-2</v>
      </c>
      <c r="P135" s="404">
        <f t="shared" si="1"/>
        <v>10.258234799999999</v>
      </c>
      <c r="Q135" s="404">
        <v>1.5756100000000001E-3</v>
      </c>
      <c r="R135" s="404">
        <f t="shared" si="2"/>
        <v>0.39498967090000003</v>
      </c>
      <c r="S135" s="404">
        <v>0</v>
      </c>
      <c r="T135" s="405">
        <f t="shared" si="3"/>
        <v>0</v>
      </c>
      <c r="AR135" s="406" t="s">
        <v>351</v>
      </c>
      <c r="AT135" s="406" t="s">
        <v>262</v>
      </c>
      <c r="AU135" s="406" t="s">
        <v>352</v>
      </c>
      <c r="AY135" s="337" t="s">
        <v>347</v>
      </c>
      <c r="BE135" s="407">
        <f t="shared" si="4"/>
        <v>0</v>
      </c>
      <c r="BF135" s="407">
        <f t="shared" si="5"/>
        <v>0</v>
      </c>
      <c r="BG135" s="407">
        <f t="shared" si="6"/>
        <v>0</v>
      </c>
      <c r="BH135" s="407">
        <f t="shared" si="7"/>
        <v>0</v>
      </c>
      <c r="BI135" s="407">
        <f t="shared" si="8"/>
        <v>0</v>
      </c>
      <c r="BJ135" s="337" t="s">
        <v>352</v>
      </c>
      <c r="BK135" s="407">
        <f t="shared" si="9"/>
        <v>0</v>
      </c>
      <c r="BL135" s="337" t="s">
        <v>351</v>
      </c>
      <c r="BM135" s="406" t="s">
        <v>1506</v>
      </c>
    </row>
    <row r="136" spans="2:65" s="194" customFormat="1" ht="24.45" customHeight="1">
      <c r="B136" s="76"/>
      <c r="C136" s="819" t="s">
        <v>361</v>
      </c>
      <c r="D136" s="819" t="s">
        <v>262</v>
      </c>
      <c r="E136" s="820" t="s">
        <v>1507</v>
      </c>
      <c r="F136" s="821" t="s">
        <v>1508</v>
      </c>
      <c r="G136" s="822" t="s">
        <v>216</v>
      </c>
      <c r="H136" s="823">
        <v>189.93199999999999</v>
      </c>
      <c r="I136" s="844"/>
      <c r="J136" s="824">
        <f t="shared" si="0"/>
        <v>0</v>
      </c>
      <c r="K136" s="80"/>
      <c r="L136" s="76"/>
      <c r="M136" s="402" t="s">
        <v>290</v>
      </c>
      <c r="N136" s="403" t="s">
        <v>306</v>
      </c>
      <c r="O136" s="404">
        <v>0.60399999999999998</v>
      </c>
      <c r="P136" s="404">
        <f t="shared" si="1"/>
        <v>114.71892799999999</v>
      </c>
      <c r="Q136" s="404">
        <v>2.3683299999999998</v>
      </c>
      <c r="R136" s="404">
        <f t="shared" si="2"/>
        <v>449.82165355999996</v>
      </c>
      <c r="S136" s="404">
        <v>0</v>
      </c>
      <c r="T136" s="405">
        <f t="shared" si="3"/>
        <v>0</v>
      </c>
      <c r="AR136" s="406" t="s">
        <v>351</v>
      </c>
      <c r="AT136" s="406" t="s">
        <v>262</v>
      </c>
      <c r="AU136" s="406" t="s">
        <v>352</v>
      </c>
      <c r="AY136" s="337" t="s">
        <v>347</v>
      </c>
      <c r="BE136" s="407">
        <f t="shared" si="4"/>
        <v>0</v>
      </c>
      <c r="BF136" s="407">
        <f t="shared" si="5"/>
        <v>0</v>
      </c>
      <c r="BG136" s="407">
        <f t="shared" si="6"/>
        <v>0</v>
      </c>
      <c r="BH136" s="407">
        <f t="shared" si="7"/>
        <v>0</v>
      </c>
      <c r="BI136" s="407">
        <f t="shared" si="8"/>
        <v>0</v>
      </c>
      <c r="BJ136" s="337" t="s">
        <v>352</v>
      </c>
      <c r="BK136" s="407">
        <f t="shared" si="9"/>
        <v>0</v>
      </c>
      <c r="BL136" s="337" t="s">
        <v>351</v>
      </c>
      <c r="BM136" s="406" t="s">
        <v>1509</v>
      </c>
    </row>
    <row r="137" spans="2:65" s="194" customFormat="1" ht="16.5" customHeight="1">
      <c r="B137" s="76"/>
      <c r="C137" s="825" t="s">
        <v>365</v>
      </c>
      <c r="D137" s="825" t="s">
        <v>59</v>
      </c>
      <c r="E137" s="826" t="s">
        <v>1510</v>
      </c>
      <c r="F137" s="827" t="s">
        <v>1511</v>
      </c>
      <c r="G137" s="828" t="s">
        <v>82</v>
      </c>
      <c r="H137" s="829">
        <v>664.76199999999994</v>
      </c>
      <c r="I137" s="845"/>
      <c r="J137" s="830">
        <f t="shared" si="0"/>
        <v>0</v>
      </c>
      <c r="K137" s="94"/>
      <c r="L137" s="408"/>
      <c r="M137" s="409" t="s">
        <v>290</v>
      </c>
      <c r="N137" s="410" t="s">
        <v>306</v>
      </c>
      <c r="O137" s="404">
        <v>0</v>
      </c>
      <c r="P137" s="404">
        <f t="shared" si="1"/>
        <v>0</v>
      </c>
      <c r="Q137" s="404">
        <v>1E-3</v>
      </c>
      <c r="R137" s="404">
        <f t="shared" si="2"/>
        <v>0.66476199999999996</v>
      </c>
      <c r="S137" s="404">
        <v>0</v>
      </c>
      <c r="T137" s="405">
        <f t="shared" si="3"/>
        <v>0</v>
      </c>
      <c r="AR137" s="406" t="s">
        <v>361</v>
      </c>
      <c r="AT137" s="406" t="s">
        <v>59</v>
      </c>
      <c r="AU137" s="406" t="s">
        <v>352</v>
      </c>
      <c r="AY137" s="337" t="s">
        <v>347</v>
      </c>
      <c r="BE137" s="407">
        <f t="shared" si="4"/>
        <v>0</v>
      </c>
      <c r="BF137" s="407">
        <f t="shared" si="5"/>
        <v>0</v>
      </c>
      <c r="BG137" s="407">
        <f t="shared" si="6"/>
        <v>0</v>
      </c>
      <c r="BH137" s="407">
        <f t="shared" si="7"/>
        <v>0</v>
      </c>
      <c r="BI137" s="407">
        <f t="shared" si="8"/>
        <v>0</v>
      </c>
      <c r="BJ137" s="337" t="s">
        <v>352</v>
      </c>
      <c r="BK137" s="407">
        <f t="shared" si="9"/>
        <v>0</v>
      </c>
      <c r="BL137" s="337" t="s">
        <v>351</v>
      </c>
      <c r="BM137" s="406" t="s">
        <v>1512</v>
      </c>
    </row>
    <row r="138" spans="2:65" s="194" customFormat="1" ht="21.75" customHeight="1">
      <c r="B138" s="76"/>
      <c r="C138" s="819" t="s">
        <v>394</v>
      </c>
      <c r="D138" s="819" t="s">
        <v>262</v>
      </c>
      <c r="E138" s="820" t="s">
        <v>1513</v>
      </c>
      <c r="F138" s="821" t="s">
        <v>1514</v>
      </c>
      <c r="G138" s="822" t="s">
        <v>95</v>
      </c>
      <c r="H138" s="823">
        <v>426.416</v>
      </c>
      <c r="I138" s="844"/>
      <c r="J138" s="824">
        <f t="shared" si="0"/>
        <v>0</v>
      </c>
      <c r="K138" s="80"/>
      <c r="L138" s="76"/>
      <c r="M138" s="402" t="s">
        <v>290</v>
      </c>
      <c r="N138" s="403" t="s">
        <v>306</v>
      </c>
      <c r="O138" s="404">
        <v>1.052</v>
      </c>
      <c r="P138" s="404">
        <f t="shared" si="1"/>
        <v>448.58963199999999</v>
      </c>
      <c r="Q138" s="404">
        <v>9.7094999999999994E-3</v>
      </c>
      <c r="R138" s="404">
        <f t="shared" si="2"/>
        <v>4.1402861519999998</v>
      </c>
      <c r="S138" s="404">
        <v>0</v>
      </c>
      <c r="T138" s="405">
        <f t="shared" si="3"/>
        <v>0</v>
      </c>
      <c r="AR138" s="406" t="s">
        <v>351</v>
      </c>
      <c r="AT138" s="406" t="s">
        <v>262</v>
      </c>
      <c r="AU138" s="406" t="s">
        <v>352</v>
      </c>
      <c r="AY138" s="337" t="s">
        <v>347</v>
      </c>
      <c r="BE138" s="407">
        <f t="shared" si="4"/>
        <v>0</v>
      </c>
      <c r="BF138" s="407">
        <f t="shared" si="5"/>
        <v>0</v>
      </c>
      <c r="BG138" s="407">
        <f t="shared" si="6"/>
        <v>0</v>
      </c>
      <c r="BH138" s="407">
        <f t="shared" si="7"/>
        <v>0</v>
      </c>
      <c r="BI138" s="407">
        <f t="shared" si="8"/>
        <v>0</v>
      </c>
      <c r="BJ138" s="337" t="s">
        <v>352</v>
      </c>
      <c r="BK138" s="407">
        <f t="shared" si="9"/>
        <v>0</v>
      </c>
      <c r="BL138" s="337" t="s">
        <v>351</v>
      </c>
      <c r="BM138" s="406" t="s">
        <v>1515</v>
      </c>
    </row>
    <row r="139" spans="2:65" s="194" customFormat="1" ht="24.45" customHeight="1">
      <c r="B139" s="76"/>
      <c r="C139" s="819" t="s">
        <v>396</v>
      </c>
      <c r="D139" s="819" t="s">
        <v>262</v>
      </c>
      <c r="E139" s="820" t="s">
        <v>1516</v>
      </c>
      <c r="F139" s="821" t="s">
        <v>1517</v>
      </c>
      <c r="G139" s="822" t="s">
        <v>95</v>
      </c>
      <c r="H139" s="823">
        <v>426.416</v>
      </c>
      <c r="I139" s="844"/>
      <c r="J139" s="824">
        <f t="shared" si="0"/>
        <v>0</v>
      </c>
      <c r="K139" s="80"/>
      <c r="L139" s="76"/>
      <c r="M139" s="402" t="s">
        <v>290</v>
      </c>
      <c r="N139" s="403" t="s">
        <v>306</v>
      </c>
      <c r="O139" s="404">
        <v>0.43</v>
      </c>
      <c r="P139" s="404">
        <f t="shared" si="1"/>
        <v>183.35888</v>
      </c>
      <c r="Q139" s="404">
        <v>0</v>
      </c>
      <c r="R139" s="404">
        <f t="shared" si="2"/>
        <v>0</v>
      </c>
      <c r="S139" s="404">
        <v>0</v>
      </c>
      <c r="T139" s="405">
        <f t="shared" si="3"/>
        <v>0</v>
      </c>
      <c r="AR139" s="406" t="s">
        <v>351</v>
      </c>
      <c r="AT139" s="406" t="s">
        <v>262</v>
      </c>
      <c r="AU139" s="406" t="s">
        <v>352</v>
      </c>
      <c r="AY139" s="337" t="s">
        <v>347</v>
      </c>
      <c r="BE139" s="407">
        <f t="shared" si="4"/>
        <v>0</v>
      </c>
      <c r="BF139" s="407">
        <f t="shared" si="5"/>
        <v>0</v>
      </c>
      <c r="BG139" s="407">
        <f t="shared" si="6"/>
        <v>0</v>
      </c>
      <c r="BH139" s="407">
        <f t="shared" si="7"/>
        <v>0</v>
      </c>
      <c r="BI139" s="407">
        <f t="shared" si="8"/>
        <v>0</v>
      </c>
      <c r="BJ139" s="337" t="s">
        <v>352</v>
      </c>
      <c r="BK139" s="407">
        <f t="shared" si="9"/>
        <v>0</v>
      </c>
      <c r="BL139" s="337" t="s">
        <v>351</v>
      </c>
      <c r="BM139" s="406" t="s">
        <v>1518</v>
      </c>
    </row>
    <row r="140" spans="2:65" s="194" customFormat="1" ht="16.5" customHeight="1">
      <c r="B140" s="76"/>
      <c r="C140" s="819" t="s">
        <v>398</v>
      </c>
      <c r="D140" s="819" t="s">
        <v>262</v>
      </c>
      <c r="E140" s="820" t="s">
        <v>1519</v>
      </c>
      <c r="F140" s="821" t="s">
        <v>1520</v>
      </c>
      <c r="G140" s="822" t="s">
        <v>271</v>
      </c>
      <c r="H140" s="823">
        <v>15.037000000000001</v>
      </c>
      <c r="I140" s="844"/>
      <c r="J140" s="824">
        <f t="shared" si="0"/>
        <v>0</v>
      </c>
      <c r="K140" s="80"/>
      <c r="L140" s="76"/>
      <c r="M140" s="402" t="s">
        <v>290</v>
      </c>
      <c r="N140" s="403" t="s">
        <v>306</v>
      </c>
      <c r="O140" s="404">
        <v>35.362000000000002</v>
      </c>
      <c r="P140" s="404">
        <f t="shared" si="1"/>
        <v>531.73839400000008</v>
      </c>
      <c r="Q140" s="404">
        <v>1.0189585000000001</v>
      </c>
      <c r="R140" s="404">
        <f t="shared" si="2"/>
        <v>15.322078964500003</v>
      </c>
      <c r="S140" s="404">
        <v>0</v>
      </c>
      <c r="T140" s="405">
        <f t="shared" si="3"/>
        <v>0</v>
      </c>
      <c r="AR140" s="406" t="s">
        <v>351</v>
      </c>
      <c r="AT140" s="406" t="s">
        <v>262</v>
      </c>
      <c r="AU140" s="406" t="s">
        <v>352</v>
      </c>
      <c r="AY140" s="337" t="s">
        <v>347</v>
      </c>
      <c r="BE140" s="407">
        <f t="shared" si="4"/>
        <v>0</v>
      </c>
      <c r="BF140" s="407">
        <f t="shared" si="5"/>
        <v>0</v>
      </c>
      <c r="BG140" s="407">
        <f t="shared" si="6"/>
        <v>0</v>
      </c>
      <c r="BH140" s="407">
        <f t="shared" si="7"/>
        <v>0</v>
      </c>
      <c r="BI140" s="407">
        <f t="shared" si="8"/>
        <v>0</v>
      </c>
      <c r="BJ140" s="337" t="s">
        <v>352</v>
      </c>
      <c r="BK140" s="407">
        <f t="shared" si="9"/>
        <v>0</v>
      </c>
      <c r="BL140" s="337" t="s">
        <v>351</v>
      </c>
      <c r="BM140" s="406" t="s">
        <v>1521</v>
      </c>
    </row>
    <row r="141" spans="2:65" s="391" customFormat="1" ht="23.25" customHeight="1">
      <c r="B141" s="390"/>
      <c r="C141" s="813"/>
      <c r="D141" s="814" t="s">
        <v>267</v>
      </c>
      <c r="E141" s="817" t="s">
        <v>372</v>
      </c>
      <c r="F141" s="817" t="s">
        <v>1522</v>
      </c>
      <c r="G141" s="813"/>
      <c r="H141" s="813"/>
      <c r="I141" s="813"/>
      <c r="J141" s="818">
        <f>BK141</f>
        <v>0</v>
      </c>
      <c r="L141" s="390"/>
      <c r="M141" s="395"/>
      <c r="P141" s="396">
        <f>P142</f>
        <v>19.543423999999998</v>
      </c>
      <c r="R141" s="396">
        <f>R142</f>
        <v>0.26937599999999995</v>
      </c>
      <c r="T141" s="397">
        <f>T142</f>
        <v>0</v>
      </c>
      <c r="AR141" s="392" t="s">
        <v>320</v>
      </c>
      <c r="AT141" s="398" t="s">
        <v>267</v>
      </c>
      <c r="AU141" s="398" t="s">
        <v>320</v>
      </c>
      <c r="AY141" s="392" t="s">
        <v>347</v>
      </c>
      <c r="BK141" s="399">
        <f>BK142</f>
        <v>0</v>
      </c>
    </row>
    <row r="142" spans="2:65" s="194" customFormat="1" ht="24.45" customHeight="1">
      <c r="B142" s="76"/>
      <c r="C142" s="819" t="s">
        <v>604</v>
      </c>
      <c r="D142" s="819" t="s">
        <v>262</v>
      </c>
      <c r="E142" s="820" t="s">
        <v>1523</v>
      </c>
      <c r="F142" s="821" t="s">
        <v>1524</v>
      </c>
      <c r="G142" s="822" t="s">
        <v>63</v>
      </c>
      <c r="H142" s="823">
        <v>195.2</v>
      </c>
      <c r="I142" s="844"/>
      <c r="J142" s="824">
        <f>ROUND(I142*H142,2)</f>
        <v>0</v>
      </c>
      <c r="K142" s="80"/>
      <c r="L142" s="76"/>
      <c r="M142" s="402" t="s">
        <v>290</v>
      </c>
      <c r="N142" s="403" t="s">
        <v>306</v>
      </c>
      <c r="O142" s="404">
        <v>0.10012</v>
      </c>
      <c r="P142" s="404">
        <f>O142*H142</f>
        <v>19.543423999999998</v>
      </c>
      <c r="Q142" s="404">
        <v>1.3799999999999999E-3</v>
      </c>
      <c r="R142" s="404">
        <f>Q142*H142</f>
        <v>0.26937599999999995</v>
      </c>
      <c r="S142" s="404">
        <v>0</v>
      </c>
      <c r="T142" s="405">
        <f>S142*H142</f>
        <v>0</v>
      </c>
      <c r="AR142" s="406" t="s">
        <v>351</v>
      </c>
      <c r="AT142" s="406" t="s">
        <v>262</v>
      </c>
      <c r="AU142" s="406" t="s">
        <v>352</v>
      </c>
      <c r="AY142" s="337" t="s">
        <v>347</v>
      </c>
      <c r="BE142" s="407">
        <f>IF(N142="základná",J142,0)</f>
        <v>0</v>
      </c>
      <c r="BF142" s="407">
        <f>IF(N142="znížená",J142,0)</f>
        <v>0</v>
      </c>
      <c r="BG142" s="407">
        <f>IF(N142="zákl. prenesená",J142,0)</f>
        <v>0</v>
      </c>
      <c r="BH142" s="407">
        <f>IF(N142="zníž. prenesená",J142,0)</f>
        <v>0</v>
      </c>
      <c r="BI142" s="407">
        <f>IF(N142="nulová",J142,0)</f>
        <v>0</v>
      </c>
      <c r="BJ142" s="337" t="s">
        <v>352</v>
      </c>
      <c r="BK142" s="407">
        <f>ROUND(I142*H142,2)</f>
        <v>0</v>
      </c>
      <c r="BL142" s="337" t="s">
        <v>351</v>
      </c>
      <c r="BM142" s="406" t="s">
        <v>1525</v>
      </c>
    </row>
    <row r="143" spans="2:65" s="391" customFormat="1" ht="23.25" customHeight="1">
      <c r="B143" s="390"/>
      <c r="C143" s="813"/>
      <c r="D143" s="814" t="s">
        <v>267</v>
      </c>
      <c r="E143" s="817" t="s">
        <v>388</v>
      </c>
      <c r="F143" s="817" t="s">
        <v>1526</v>
      </c>
      <c r="G143" s="813"/>
      <c r="H143" s="813"/>
      <c r="I143" s="813"/>
      <c r="J143" s="818">
        <f>BK143</f>
        <v>0</v>
      </c>
      <c r="L143" s="390"/>
      <c r="M143" s="395"/>
      <c r="P143" s="396">
        <f>SUM(P144:P147)</f>
        <v>550.39274000000012</v>
      </c>
      <c r="R143" s="396">
        <f>SUM(R144:R147)</f>
        <v>0.95227960000000011</v>
      </c>
      <c r="T143" s="397">
        <f>SUM(T144:T147)</f>
        <v>0</v>
      </c>
      <c r="AR143" s="392" t="s">
        <v>320</v>
      </c>
      <c r="AT143" s="398" t="s">
        <v>267</v>
      </c>
      <c r="AU143" s="398" t="s">
        <v>320</v>
      </c>
      <c r="AY143" s="392" t="s">
        <v>347</v>
      </c>
      <c r="BK143" s="399">
        <f>SUM(BK144:BK147)</f>
        <v>0</v>
      </c>
    </row>
    <row r="144" spans="2:65" s="194" customFormat="1" ht="24.45" customHeight="1">
      <c r="B144" s="76"/>
      <c r="C144" s="819" t="s">
        <v>605</v>
      </c>
      <c r="D144" s="819" t="s">
        <v>262</v>
      </c>
      <c r="E144" s="820" t="s">
        <v>1527</v>
      </c>
      <c r="F144" s="821" t="s">
        <v>1528</v>
      </c>
      <c r="G144" s="822" t="s">
        <v>95</v>
      </c>
      <c r="H144" s="823">
        <v>192.18</v>
      </c>
      <c r="I144" s="844"/>
      <c r="J144" s="824">
        <f>ROUND(I144*H144,2)</f>
        <v>0</v>
      </c>
      <c r="K144" s="80"/>
      <c r="L144" s="76"/>
      <c r="M144" s="402" t="s">
        <v>290</v>
      </c>
      <c r="N144" s="403" t="s">
        <v>306</v>
      </c>
      <c r="O144" s="404">
        <v>2.1280000000000001</v>
      </c>
      <c r="P144" s="404">
        <f>O144*H144</f>
        <v>408.95904000000002</v>
      </c>
      <c r="Q144" s="404">
        <v>2.2000000000000001E-4</v>
      </c>
      <c r="R144" s="404">
        <f>Q144*H144</f>
        <v>4.2279600000000001E-2</v>
      </c>
      <c r="S144" s="404">
        <v>0</v>
      </c>
      <c r="T144" s="405">
        <f>S144*H144</f>
        <v>0</v>
      </c>
      <c r="AR144" s="406" t="s">
        <v>351</v>
      </c>
      <c r="AT144" s="406" t="s">
        <v>262</v>
      </c>
      <c r="AU144" s="406" t="s">
        <v>352</v>
      </c>
      <c r="AY144" s="337" t="s">
        <v>347</v>
      </c>
      <c r="BE144" s="407">
        <f>IF(N144="základná",J144,0)</f>
        <v>0</v>
      </c>
      <c r="BF144" s="407">
        <f>IF(N144="znížená",J144,0)</f>
        <v>0</v>
      </c>
      <c r="BG144" s="407">
        <f>IF(N144="zákl. prenesená",J144,0)</f>
        <v>0</v>
      </c>
      <c r="BH144" s="407">
        <f>IF(N144="zníž. prenesená",J144,0)</f>
        <v>0</v>
      </c>
      <c r="BI144" s="407">
        <f>IF(N144="nulová",J144,0)</f>
        <v>0</v>
      </c>
      <c r="BJ144" s="337" t="s">
        <v>352</v>
      </c>
      <c r="BK144" s="407">
        <f>ROUND(I144*H144,2)</f>
        <v>0</v>
      </c>
      <c r="BL144" s="337" t="s">
        <v>351</v>
      </c>
      <c r="BM144" s="406" t="s">
        <v>1529</v>
      </c>
    </row>
    <row r="145" spans="2:65" s="194" customFormat="1" ht="16.5" customHeight="1">
      <c r="B145" s="76"/>
      <c r="C145" s="819" t="s">
        <v>606</v>
      </c>
      <c r="D145" s="819" t="s">
        <v>262</v>
      </c>
      <c r="E145" s="820" t="s">
        <v>1530</v>
      </c>
      <c r="F145" s="821" t="s">
        <v>1531</v>
      </c>
      <c r="G145" s="822" t="s">
        <v>95</v>
      </c>
      <c r="H145" s="823">
        <v>42.58</v>
      </c>
      <c r="I145" s="844"/>
      <c r="J145" s="824">
        <f>ROUND(I145*H145,2)</f>
        <v>0</v>
      </c>
      <c r="K145" s="80"/>
      <c r="L145" s="76"/>
      <c r="M145" s="402" t="s">
        <v>290</v>
      </c>
      <c r="N145" s="403" t="s">
        <v>306</v>
      </c>
      <c r="O145" s="404">
        <v>2.7829999999999999</v>
      </c>
      <c r="P145" s="404">
        <f>O145*H145</f>
        <v>118.50013999999999</v>
      </c>
      <c r="Q145" s="404">
        <v>0</v>
      </c>
      <c r="R145" s="404">
        <f>Q145*H145</f>
        <v>0</v>
      </c>
      <c r="S145" s="404">
        <v>0</v>
      </c>
      <c r="T145" s="405">
        <f>S145*H145</f>
        <v>0</v>
      </c>
      <c r="AR145" s="406" t="s">
        <v>351</v>
      </c>
      <c r="AT145" s="406" t="s">
        <v>262</v>
      </c>
      <c r="AU145" s="406" t="s">
        <v>352</v>
      </c>
      <c r="AY145" s="337" t="s">
        <v>347</v>
      </c>
      <c r="BE145" s="407">
        <f>IF(N145="základná",J145,0)</f>
        <v>0</v>
      </c>
      <c r="BF145" s="407">
        <f>IF(N145="znížená",J145,0)</f>
        <v>0</v>
      </c>
      <c r="BG145" s="407">
        <f>IF(N145="zákl. prenesená",J145,0)</f>
        <v>0</v>
      </c>
      <c r="BH145" s="407">
        <f>IF(N145="zníž. prenesená",J145,0)</f>
        <v>0</v>
      </c>
      <c r="BI145" s="407">
        <f>IF(N145="nulová",J145,0)</f>
        <v>0</v>
      </c>
      <c r="BJ145" s="337" t="s">
        <v>352</v>
      </c>
      <c r="BK145" s="407">
        <f>ROUND(I145*H145,2)</f>
        <v>0</v>
      </c>
      <c r="BL145" s="337" t="s">
        <v>351</v>
      </c>
      <c r="BM145" s="406" t="s">
        <v>1532</v>
      </c>
    </row>
    <row r="146" spans="2:65" s="194" customFormat="1" ht="24.45" customHeight="1">
      <c r="B146" s="76"/>
      <c r="C146" s="819" t="s">
        <v>611</v>
      </c>
      <c r="D146" s="819" t="s">
        <v>262</v>
      </c>
      <c r="E146" s="820" t="s">
        <v>1533</v>
      </c>
      <c r="F146" s="821" t="s">
        <v>1534</v>
      </c>
      <c r="G146" s="822" t="s">
        <v>95</v>
      </c>
      <c r="H146" s="823">
        <v>52</v>
      </c>
      <c r="I146" s="844"/>
      <c r="J146" s="824">
        <f>ROUND(I146*H146,2)</f>
        <v>0</v>
      </c>
      <c r="K146" s="80"/>
      <c r="L146" s="76"/>
      <c r="M146" s="402" t="s">
        <v>290</v>
      </c>
      <c r="N146" s="403" t="s">
        <v>306</v>
      </c>
      <c r="O146" s="404">
        <v>0.25002999999999997</v>
      </c>
      <c r="P146" s="404">
        <f>O146*H146</f>
        <v>13.001559999999998</v>
      </c>
      <c r="Q146" s="404">
        <v>5.0000000000000001E-4</v>
      </c>
      <c r="R146" s="404">
        <f>Q146*H146</f>
        <v>2.6000000000000002E-2</v>
      </c>
      <c r="S146" s="404">
        <v>0</v>
      </c>
      <c r="T146" s="405">
        <f>S146*H146</f>
        <v>0</v>
      </c>
      <c r="AR146" s="406" t="s">
        <v>351</v>
      </c>
      <c r="AT146" s="406" t="s">
        <v>262</v>
      </c>
      <c r="AU146" s="406" t="s">
        <v>352</v>
      </c>
      <c r="AY146" s="337" t="s">
        <v>347</v>
      </c>
      <c r="BE146" s="407">
        <f>IF(N146="základná",J146,0)</f>
        <v>0</v>
      </c>
      <c r="BF146" s="407">
        <f>IF(N146="znížená",J146,0)</f>
        <v>0</v>
      </c>
      <c r="BG146" s="407">
        <f>IF(N146="zákl. prenesená",J146,0)</f>
        <v>0</v>
      </c>
      <c r="BH146" s="407">
        <f>IF(N146="zníž. prenesená",J146,0)</f>
        <v>0</v>
      </c>
      <c r="BI146" s="407">
        <f>IF(N146="nulová",J146,0)</f>
        <v>0</v>
      </c>
      <c r="BJ146" s="337" t="s">
        <v>352</v>
      </c>
      <c r="BK146" s="407">
        <f>ROUND(I146*H146,2)</f>
        <v>0</v>
      </c>
      <c r="BL146" s="337" t="s">
        <v>351</v>
      </c>
      <c r="BM146" s="406" t="s">
        <v>1535</v>
      </c>
    </row>
    <row r="147" spans="2:65" s="194" customFormat="1" ht="33" customHeight="1">
      <c r="B147" s="76"/>
      <c r="C147" s="819" t="s">
        <v>293</v>
      </c>
      <c r="D147" s="819" t="s">
        <v>262</v>
      </c>
      <c r="E147" s="820" t="s">
        <v>1536</v>
      </c>
      <c r="F147" s="821" t="s">
        <v>1537</v>
      </c>
      <c r="G147" s="822" t="s">
        <v>95</v>
      </c>
      <c r="H147" s="823">
        <v>52</v>
      </c>
      <c r="I147" s="844"/>
      <c r="J147" s="824">
        <f>ROUND(I147*H147,2)</f>
        <v>0</v>
      </c>
      <c r="K147" s="80"/>
      <c r="L147" s="76"/>
      <c r="M147" s="402" t="s">
        <v>290</v>
      </c>
      <c r="N147" s="403" t="s">
        <v>306</v>
      </c>
      <c r="O147" s="404">
        <v>0.191</v>
      </c>
      <c r="P147" s="404">
        <f>O147*H147</f>
        <v>9.9320000000000004</v>
      </c>
      <c r="Q147" s="404">
        <v>1.7000000000000001E-2</v>
      </c>
      <c r="R147" s="404">
        <f>Q147*H147</f>
        <v>0.88400000000000012</v>
      </c>
      <c r="S147" s="404">
        <v>0</v>
      </c>
      <c r="T147" s="405">
        <f>S147*H147</f>
        <v>0</v>
      </c>
      <c r="AR147" s="406" t="s">
        <v>351</v>
      </c>
      <c r="AT147" s="406" t="s">
        <v>262</v>
      </c>
      <c r="AU147" s="406" t="s">
        <v>352</v>
      </c>
      <c r="AY147" s="337" t="s">
        <v>347</v>
      </c>
      <c r="BE147" s="407">
        <f>IF(N147="základná",J147,0)</f>
        <v>0</v>
      </c>
      <c r="BF147" s="407">
        <f>IF(N147="znížená",J147,0)</f>
        <v>0</v>
      </c>
      <c r="BG147" s="407">
        <f>IF(N147="zákl. prenesená",J147,0)</f>
        <v>0</v>
      </c>
      <c r="BH147" s="407">
        <f>IF(N147="zníž. prenesená",J147,0)</f>
        <v>0</v>
      </c>
      <c r="BI147" s="407">
        <f>IF(N147="nulová",J147,0)</f>
        <v>0</v>
      </c>
      <c r="BJ147" s="337" t="s">
        <v>352</v>
      </c>
      <c r="BK147" s="407">
        <f>ROUND(I147*H147,2)</f>
        <v>0</v>
      </c>
      <c r="BL147" s="337" t="s">
        <v>351</v>
      </c>
      <c r="BM147" s="406" t="s">
        <v>1538</v>
      </c>
    </row>
    <row r="148" spans="2:65" s="391" customFormat="1" ht="23.25" customHeight="1">
      <c r="B148" s="390"/>
      <c r="C148" s="813"/>
      <c r="D148" s="814" t="s">
        <v>267</v>
      </c>
      <c r="E148" s="817" t="s">
        <v>365</v>
      </c>
      <c r="F148" s="817" t="s">
        <v>366</v>
      </c>
      <c r="G148" s="813"/>
      <c r="H148" s="813"/>
      <c r="I148" s="813"/>
      <c r="J148" s="818">
        <f>BK148</f>
        <v>0</v>
      </c>
      <c r="L148" s="390"/>
      <c r="M148" s="395"/>
      <c r="P148" s="396">
        <f>SUM(P149:P153)</f>
        <v>63.327120000000001</v>
      </c>
      <c r="R148" s="396">
        <f>SUM(R149:R153)</f>
        <v>54.023000000000003</v>
      </c>
      <c r="T148" s="397">
        <f>SUM(T149:T153)</f>
        <v>0</v>
      </c>
      <c r="AR148" s="392" t="s">
        <v>320</v>
      </c>
      <c r="AT148" s="398" t="s">
        <v>267</v>
      </c>
      <c r="AU148" s="398" t="s">
        <v>320</v>
      </c>
      <c r="AY148" s="392" t="s">
        <v>347</v>
      </c>
      <c r="BK148" s="399">
        <f>SUM(BK149:BK153)</f>
        <v>0</v>
      </c>
    </row>
    <row r="149" spans="2:65" s="194" customFormat="1" ht="24.45" customHeight="1">
      <c r="B149" s="76"/>
      <c r="C149" s="819" t="s">
        <v>610</v>
      </c>
      <c r="D149" s="819" t="s">
        <v>262</v>
      </c>
      <c r="E149" s="820" t="s">
        <v>1539</v>
      </c>
      <c r="F149" s="821" t="s">
        <v>1540</v>
      </c>
      <c r="G149" s="822" t="s">
        <v>95</v>
      </c>
      <c r="H149" s="823">
        <v>52</v>
      </c>
      <c r="I149" s="844"/>
      <c r="J149" s="824">
        <f>ROUND(I149*H149,2)</f>
        <v>0</v>
      </c>
      <c r="K149" s="80"/>
      <c r="L149" s="76"/>
      <c r="M149" s="402" t="s">
        <v>290</v>
      </c>
      <c r="N149" s="403" t="s">
        <v>306</v>
      </c>
      <c r="O149" s="404">
        <v>8.6999999999999994E-2</v>
      </c>
      <c r="P149" s="404">
        <f>O149*H149</f>
        <v>4.524</v>
      </c>
      <c r="Q149" s="404">
        <v>0</v>
      </c>
      <c r="R149" s="404">
        <f>Q149*H149</f>
        <v>0</v>
      </c>
      <c r="S149" s="404">
        <v>0</v>
      </c>
      <c r="T149" s="405">
        <f>S149*H149</f>
        <v>0</v>
      </c>
      <c r="AR149" s="406" t="s">
        <v>351</v>
      </c>
      <c r="AT149" s="406" t="s">
        <v>262</v>
      </c>
      <c r="AU149" s="406" t="s">
        <v>352</v>
      </c>
      <c r="AY149" s="337" t="s">
        <v>347</v>
      </c>
      <c r="BE149" s="407">
        <f>IF(N149="základná",J149,0)</f>
        <v>0</v>
      </c>
      <c r="BF149" s="407">
        <f>IF(N149="znížená",J149,0)</f>
        <v>0</v>
      </c>
      <c r="BG149" s="407">
        <f>IF(N149="zákl. prenesená",J149,0)</f>
        <v>0</v>
      </c>
      <c r="BH149" s="407">
        <f>IF(N149="zníž. prenesená",J149,0)</f>
        <v>0</v>
      </c>
      <c r="BI149" s="407">
        <f>IF(N149="nulová",J149,0)</f>
        <v>0</v>
      </c>
      <c r="BJ149" s="337" t="s">
        <v>352</v>
      </c>
      <c r="BK149" s="407">
        <f>ROUND(I149*H149,2)</f>
        <v>0</v>
      </c>
      <c r="BL149" s="337" t="s">
        <v>351</v>
      </c>
      <c r="BM149" s="406" t="s">
        <v>1541</v>
      </c>
    </row>
    <row r="150" spans="2:65" s="761" customFormat="1" ht="37.950000000000003" customHeight="1">
      <c r="B150" s="76"/>
      <c r="C150" s="82">
        <v>22</v>
      </c>
      <c r="D150" s="82" t="s">
        <v>262</v>
      </c>
      <c r="E150" s="83" t="s">
        <v>5479</v>
      </c>
      <c r="F150" s="84" t="s">
        <v>5480</v>
      </c>
      <c r="G150" s="85" t="s">
        <v>62</v>
      </c>
      <c r="H150" s="86">
        <v>4</v>
      </c>
      <c r="I150" s="844"/>
      <c r="J150" s="87">
        <f>ROUND(I150*H150,2)</f>
        <v>0</v>
      </c>
      <c r="K150" s="80"/>
      <c r="L150" s="1244"/>
      <c r="M150" s="1245" t="s">
        <v>290</v>
      </c>
      <c r="N150" s="1246" t="s">
        <v>306</v>
      </c>
      <c r="O150" s="1247">
        <v>0.52503</v>
      </c>
      <c r="P150" s="1247">
        <f>O150*H150</f>
        <v>2.10012</v>
      </c>
      <c r="Q150" s="1247">
        <v>2.5000000000000001E-4</v>
      </c>
      <c r="R150" s="1247">
        <f>Q150*H150</f>
        <v>1E-3</v>
      </c>
      <c r="S150" s="1247">
        <v>0</v>
      </c>
      <c r="T150" s="1248">
        <f>S150*H150</f>
        <v>0</v>
      </c>
      <c r="AR150" s="1249" t="s">
        <v>351</v>
      </c>
      <c r="AT150" s="1249" t="s">
        <v>262</v>
      </c>
      <c r="AU150" s="1249" t="s">
        <v>352</v>
      </c>
      <c r="AY150" s="1250" t="s">
        <v>347</v>
      </c>
      <c r="BE150" s="1251">
        <f>IF(N150="základná",J150,0)</f>
        <v>0</v>
      </c>
      <c r="BF150" s="1251">
        <f>IF(N150="znížená",J150,0)</f>
        <v>0</v>
      </c>
      <c r="BG150" s="1251">
        <f>IF(N150="zákl. prenesená",J150,0)</f>
        <v>0</v>
      </c>
      <c r="BH150" s="1251">
        <f>IF(N150="zníž. prenesená",J150,0)</f>
        <v>0</v>
      </c>
      <c r="BI150" s="1251">
        <f>IF(N150="nulová",J150,0)</f>
        <v>0</v>
      </c>
      <c r="BJ150" s="1250" t="s">
        <v>352</v>
      </c>
      <c r="BK150" s="1251">
        <f>ROUND(I150*H150,2)</f>
        <v>0</v>
      </c>
      <c r="BL150" s="1250" t="s">
        <v>351</v>
      </c>
      <c r="BM150" s="1249" t="s">
        <v>5483</v>
      </c>
    </row>
    <row r="151" spans="2:65" s="761" customFormat="1" ht="16.5" customHeight="1">
      <c r="B151" s="76"/>
      <c r="C151" s="88">
        <v>23</v>
      </c>
      <c r="D151" s="88" t="s">
        <v>59</v>
      </c>
      <c r="E151" s="89" t="s">
        <v>5481</v>
      </c>
      <c r="F151" s="90" t="s">
        <v>5482</v>
      </c>
      <c r="G151" s="91" t="s">
        <v>62</v>
      </c>
      <c r="H151" s="92">
        <v>4</v>
      </c>
      <c r="I151" s="845"/>
      <c r="J151" s="93">
        <f>ROUND(I151*H151,2)</f>
        <v>0</v>
      </c>
      <c r="K151" s="94"/>
      <c r="L151" s="1252"/>
      <c r="M151" s="1253" t="s">
        <v>290</v>
      </c>
      <c r="N151" s="1254" t="s">
        <v>306</v>
      </c>
      <c r="O151" s="1247">
        <v>0</v>
      </c>
      <c r="P151" s="1247">
        <f>O151*H151</f>
        <v>0</v>
      </c>
      <c r="Q151" s="1247">
        <v>1</v>
      </c>
      <c r="R151" s="1247">
        <f>Q151*H151</f>
        <v>4</v>
      </c>
      <c r="S151" s="1247">
        <v>0</v>
      </c>
      <c r="T151" s="1248">
        <f>S151*H151</f>
        <v>0</v>
      </c>
      <c r="AR151" s="1249" t="s">
        <v>361</v>
      </c>
      <c r="AT151" s="1249" t="s">
        <v>59</v>
      </c>
      <c r="AU151" s="1249" t="s">
        <v>352</v>
      </c>
      <c r="AY151" s="1250" t="s">
        <v>347</v>
      </c>
      <c r="BE151" s="1251">
        <f>IF(N151="základná",J151,0)</f>
        <v>0</v>
      </c>
      <c r="BF151" s="1251">
        <f>IF(N151="znížená",J151,0)</f>
        <v>0</v>
      </c>
      <c r="BG151" s="1251">
        <f>IF(N151="zákl. prenesená",J151,0)</f>
        <v>0</v>
      </c>
      <c r="BH151" s="1251">
        <f>IF(N151="zníž. prenesená",J151,0)</f>
        <v>0</v>
      </c>
      <c r="BI151" s="1251">
        <f>IF(N151="nulová",J151,0)</f>
        <v>0</v>
      </c>
      <c r="BJ151" s="1250" t="s">
        <v>352</v>
      </c>
      <c r="BK151" s="1251">
        <f>ROUND(I151*H151,2)</f>
        <v>0</v>
      </c>
      <c r="BL151" s="1250" t="s">
        <v>351</v>
      </c>
      <c r="BM151" s="1249" t="s">
        <v>5484</v>
      </c>
    </row>
    <row r="152" spans="2:65" s="194" customFormat="1" ht="38.25" customHeight="1">
      <c r="B152" s="76"/>
      <c r="C152" s="819" t="s">
        <v>607</v>
      </c>
      <c r="D152" s="819" t="s">
        <v>262</v>
      </c>
      <c r="E152" s="820" t="s">
        <v>1542</v>
      </c>
      <c r="F152" s="821" t="s">
        <v>1543</v>
      </c>
      <c r="G152" s="822" t="s">
        <v>62</v>
      </c>
      <c r="H152" s="823">
        <v>50</v>
      </c>
      <c r="I152" s="844"/>
      <c r="J152" s="824">
        <f>ROUND(I152*H152,2)</f>
        <v>0</v>
      </c>
      <c r="K152" s="80"/>
      <c r="L152" s="76"/>
      <c r="M152" s="402" t="s">
        <v>290</v>
      </c>
      <c r="N152" s="403" t="s">
        <v>306</v>
      </c>
      <c r="O152" s="404">
        <v>1.1340600000000001</v>
      </c>
      <c r="P152" s="404">
        <f>O152*H152</f>
        <v>56.703000000000003</v>
      </c>
      <c r="Q152" s="404">
        <v>4.4000000000000002E-4</v>
      </c>
      <c r="R152" s="404">
        <f>Q152*H152</f>
        <v>2.2000000000000002E-2</v>
      </c>
      <c r="S152" s="404">
        <v>0</v>
      </c>
      <c r="T152" s="405">
        <f>S152*H152</f>
        <v>0</v>
      </c>
      <c r="AR152" s="406" t="s">
        <v>351</v>
      </c>
      <c r="AT152" s="406" t="s">
        <v>262</v>
      </c>
      <c r="AU152" s="406" t="s">
        <v>352</v>
      </c>
      <c r="AY152" s="337" t="s">
        <v>347</v>
      </c>
      <c r="BE152" s="407">
        <f>IF(N152="základná",J152,0)</f>
        <v>0</v>
      </c>
      <c r="BF152" s="407">
        <f>IF(N152="znížená",J152,0)</f>
        <v>0</v>
      </c>
      <c r="BG152" s="407">
        <f>IF(N152="zákl. prenesená",J152,0)</f>
        <v>0</v>
      </c>
      <c r="BH152" s="407">
        <f>IF(N152="zníž. prenesená",J152,0)</f>
        <v>0</v>
      </c>
      <c r="BI152" s="407">
        <f>IF(N152="nulová",J152,0)</f>
        <v>0</v>
      </c>
      <c r="BJ152" s="337" t="s">
        <v>352</v>
      </c>
      <c r="BK152" s="407">
        <f>ROUND(I152*H152,2)</f>
        <v>0</v>
      </c>
      <c r="BL152" s="337" t="s">
        <v>351</v>
      </c>
      <c r="BM152" s="406" t="s">
        <v>1544</v>
      </c>
    </row>
    <row r="153" spans="2:65" s="194" customFormat="1" ht="24.45" customHeight="1">
      <c r="B153" s="76"/>
      <c r="C153" s="825" t="s">
        <v>608</v>
      </c>
      <c r="D153" s="825" t="s">
        <v>59</v>
      </c>
      <c r="E153" s="826" t="s">
        <v>1545</v>
      </c>
      <c r="F153" s="827" t="s">
        <v>1546</v>
      </c>
      <c r="G153" s="828" t="s">
        <v>62</v>
      </c>
      <c r="H153" s="829">
        <v>50</v>
      </c>
      <c r="I153" s="845"/>
      <c r="J153" s="830">
        <f>ROUND(I153*H153,2)</f>
        <v>0</v>
      </c>
      <c r="K153" s="94"/>
      <c r="L153" s="408"/>
      <c r="M153" s="409" t="s">
        <v>290</v>
      </c>
      <c r="N153" s="410" t="s">
        <v>306</v>
      </c>
      <c r="O153" s="404">
        <v>0</v>
      </c>
      <c r="P153" s="404">
        <f>O153*H153</f>
        <v>0</v>
      </c>
      <c r="Q153" s="404">
        <v>1</v>
      </c>
      <c r="R153" s="404">
        <f>Q153*H153</f>
        <v>50</v>
      </c>
      <c r="S153" s="404">
        <v>0</v>
      </c>
      <c r="T153" s="405">
        <f>S153*H153</f>
        <v>0</v>
      </c>
      <c r="AR153" s="406" t="s">
        <v>361</v>
      </c>
      <c r="AT153" s="406" t="s">
        <v>59</v>
      </c>
      <c r="AU153" s="406" t="s">
        <v>352</v>
      </c>
      <c r="AY153" s="337" t="s">
        <v>347</v>
      </c>
      <c r="BE153" s="407">
        <f>IF(N153="základná",J153,0)</f>
        <v>0</v>
      </c>
      <c r="BF153" s="407">
        <f>IF(N153="znížená",J153,0)</f>
        <v>0</v>
      </c>
      <c r="BG153" s="407">
        <f>IF(N153="zákl. prenesená",J153,0)</f>
        <v>0</v>
      </c>
      <c r="BH153" s="407">
        <f>IF(N153="zníž. prenesená",J153,0)</f>
        <v>0</v>
      </c>
      <c r="BI153" s="407">
        <f>IF(N153="nulová",J153,0)</f>
        <v>0</v>
      </c>
      <c r="BJ153" s="337" t="s">
        <v>352</v>
      </c>
      <c r="BK153" s="407">
        <f>ROUND(I153*H153,2)</f>
        <v>0</v>
      </c>
      <c r="BL153" s="337" t="s">
        <v>351</v>
      </c>
      <c r="BM153" s="406" t="s">
        <v>1547</v>
      </c>
    </row>
    <row r="154" spans="2:65" s="391" customFormat="1" ht="23.25" customHeight="1">
      <c r="B154" s="390"/>
      <c r="C154" s="813"/>
      <c r="D154" s="814" t="s">
        <v>267</v>
      </c>
      <c r="E154" s="817" t="s">
        <v>367</v>
      </c>
      <c r="F154" s="817" t="s">
        <v>368</v>
      </c>
      <c r="G154" s="813"/>
      <c r="H154" s="813"/>
      <c r="I154" s="813"/>
      <c r="J154" s="818">
        <f>BK154</f>
        <v>0</v>
      </c>
      <c r="L154" s="390"/>
      <c r="M154" s="395"/>
      <c r="P154" s="396">
        <f>P155</f>
        <v>1755.1658190000003</v>
      </c>
      <c r="R154" s="396">
        <f>R155</f>
        <v>0</v>
      </c>
      <c r="T154" s="397">
        <f>T155</f>
        <v>0</v>
      </c>
      <c r="AR154" s="392" t="s">
        <v>320</v>
      </c>
      <c r="AT154" s="398" t="s">
        <v>267</v>
      </c>
      <c r="AU154" s="398" t="s">
        <v>320</v>
      </c>
      <c r="AY154" s="392" t="s">
        <v>347</v>
      </c>
      <c r="BK154" s="399">
        <f>BK155</f>
        <v>0</v>
      </c>
    </row>
    <row r="155" spans="2:65" s="194" customFormat="1" ht="22.8">
      <c r="B155" s="76"/>
      <c r="C155" s="819" t="s">
        <v>609</v>
      </c>
      <c r="D155" s="819" t="s">
        <v>262</v>
      </c>
      <c r="E155" s="820" t="s">
        <v>1548</v>
      </c>
      <c r="F155" s="821" t="s">
        <v>1549</v>
      </c>
      <c r="G155" s="822" t="s">
        <v>271</v>
      </c>
      <c r="H155" s="823">
        <v>712.61300000000006</v>
      </c>
      <c r="I155" s="844"/>
      <c r="J155" s="824">
        <f>ROUND(I155*H155,2)</f>
        <v>0</v>
      </c>
      <c r="K155" s="80"/>
      <c r="L155" s="76"/>
      <c r="M155" s="453" t="s">
        <v>290</v>
      </c>
      <c r="N155" s="454" t="s">
        <v>306</v>
      </c>
      <c r="O155" s="455">
        <v>2.4630000000000001</v>
      </c>
      <c r="P155" s="455">
        <f>O155*H155</f>
        <v>1755.1658190000003</v>
      </c>
      <c r="Q155" s="455">
        <v>0</v>
      </c>
      <c r="R155" s="455">
        <f>Q155*H155</f>
        <v>0</v>
      </c>
      <c r="S155" s="455">
        <v>0</v>
      </c>
      <c r="T155" s="456">
        <f>S155*H155</f>
        <v>0</v>
      </c>
      <c r="AR155" s="406" t="s">
        <v>351</v>
      </c>
      <c r="AT155" s="406" t="s">
        <v>262</v>
      </c>
      <c r="AU155" s="406" t="s">
        <v>352</v>
      </c>
      <c r="AY155" s="337" t="s">
        <v>347</v>
      </c>
      <c r="BE155" s="407">
        <f>IF(N155="základná",J155,0)</f>
        <v>0</v>
      </c>
      <c r="BF155" s="407">
        <f>IF(N155="znížená",J155,0)</f>
        <v>0</v>
      </c>
      <c r="BG155" s="407">
        <f>IF(N155="zákl. prenesená",J155,0)</f>
        <v>0</v>
      </c>
      <c r="BH155" s="407">
        <f>IF(N155="zníž. prenesená",J155,0)</f>
        <v>0</v>
      </c>
      <c r="BI155" s="407">
        <f>IF(N155="nulová",J155,0)</f>
        <v>0</v>
      </c>
      <c r="BJ155" s="337" t="s">
        <v>352</v>
      </c>
      <c r="BK155" s="407">
        <f>ROUND(I155*H155,2)</f>
        <v>0</v>
      </c>
      <c r="BL155" s="337" t="s">
        <v>351</v>
      </c>
      <c r="BM155" s="406" t="s">
        <v>1550</v>
      </c>
    </row>
    <row r="156" spans="2:65" s="458" customFormat="1" ht="26.25" customHeight="1">
      <c r="B156" s="457"/>
      <c r="C156" s="831"/>
      <c r="D156" s="832" t="s">
        <v>267</v>
      </c>
      <c r="E156" s="833" t="s">
        <v>27</v>
      </c>
      <c r="F156" s="833" t="s">
        <v>254</v>
      </c>
      <c r="G156" s="831"/>
      <c r="H156" s="831"/>
      <c r="I156" s="831"/>
      <c r="J156" s="834">
        <f>J157</f>
        <v>0</v>
      </c>
      <c r="L156" s="457"/>
      <c r="M156" s="462"/>
      <c r="P156" s="463" t="e">
        <f>#REF!+#REF!</f>
        <v>#REF!</v>
      </c>
      <c r="R156" s="463" t="e">
        <f>#REF!+#REF!</f>
        <v>#REF!</v>
      </c>
      <c r="T156" s="464" t="e">
        <f>#REF!+#REF!</f>
        <v>#REF!</v>
      </c>
      <c r="AR156" s="459" t="s">
        <v>382</v>
      </c>
      <c r="AT156" s="465" t="s">
        <v>267</v>
      </c>
      <c r="AU156" s="465" t="s">
        <v>319</v>
      </c>
      <c r="AY156" s="459" t="s">
        <v>347</v>
      </c>
      <c r="BK156" s="466">
        <f>BK157</f>
        <v>0</v>
      </c>
    </row>
    <row r="157" spans="2:65" s="476" customFormat="1" ht="34.200000000000003">
      <c r="B157" s="110"/>
      <c r="C157" s="835">
        <v>24</v>
      </c>
      <c r="D157" s="836" t="s">
        <v>262</v>
      </c>
      <c r="E157" s="837" t="s">
        <v>255</v>
      </c>
      <c r="F157" s="838" t="s">
        <v>282</v>
      </c>
      <c r="G157" s="839" t="s">
        <v>79</v>
      </c>
      <c r="H157" s="849"/>
      <c r="I157" s="848"/>
      <c r="J157" s="841">
        <f>H157*I157/100</f>
        <v>0</v>
      </c>
      <c r="K157" s="112"/>
      <c r="L157" s="110"/>
      <c r="M157" s="472" t="s">
        <v>290</v>
      </c>
      <c r="N157" s="473" t="s">
        <v>306</v>
      </c>
      <c r="O157" s="474">
        <v>0</v>
      </c>
      <c r="P157" s="474">
        <f>O157*H157</f>
        <v>0</v>
      </c>
      <c r="Q157" s="474">
        <v>0</v>
      </c>
      <c r="R157" s="474">
        <f>Q157*H157</f>
        <v>0</v>
      </c>
      <c r="S157" s="474">
        <v>0</v>
      </c>
      <c r="T157" s="475">
        <f>S157*H157</f>
        <v>0</v>
      </c>
      <c r="AR157" s="477" t="s">
        <v>1193</v>
      </c>
      <c r="AT157" s="477" t="s">
        <v>262</v>
      </c>
      <c r="AU157" s="477" t="s">
        <v>352</v>
      </c>
      <c r="AY157" s="478" t="s">
        <v>347</v>
      </c>
      <c r="BE157" s="479">
        <f>IF(N157="základná",J157,0)</f>
        <v>0</v>
      </c>
      <c r="BF157" s="479">
        <f>IF(N157="znížená",J157,0)</f>
        <v>0</v>
      </c>
      <c r="BG157" s="479">
        <f>IF(N157="zákl. prenesená",J157,0)</f>
        <v>0</v>
      </c>
      <c r="BH157" s="479">
        <f>IF(N157="zníž. prenesená",J157,0)</f>
        <v>0</v>
      </c>
      <c r="BI157" s="479">
        <f>IF(N157="nulová",J157,0)</f>
        <v>0</v>
      </c>
      <c r="BJ157" s="478" t="s">
        <v>352</v>
      </c>
      <c r="BK157" s="479">
        <f>ROUND(I157*H157,2)/100</f>
        <v>0</v>
      </c>
      <c r="BL157" s="478" t="s">
        <v>1193</v>
      </c>
      <c r="BM157" s="477" t="s">
        <v>5406</v>
      </c>
    </row>
    <row r="158" spans="2:65" s="194" customFormat="1" ht="7.2" customHeight="1">
      <c r="B158" s="200"/>
      <c r="C158" s="206"/>
      <c r="D158" s="206"/>
      <c r="E158" s="206"/>
      <c r="F158" s="206"/>
      <c r="G158" s="206"/>
      <c r="H158" s="206"/>
      <c r="I158" s="206"/>
      <c r="J158" s="206"/>
      <c r="K158" s="206"/>
      <c r="L158" s="76"/>
    </row>
  </sheetData>
  <autoFilter ref="C124:K155"/>
  <mergeCells count="8">
    <mergeCell ref="E115:H115"/>
    <mergeCell ref="E117:H117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scale="90" fitToHeight="100" orientation="portrait" blackAndWhite="1" r:id="rId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9">
    <pageSetUpPr fitToPage="1"/>
  </sheetPr>
  <dimension ref="B2:BM145"/>
  <sheetViews>
    <sheetView showGridLines="0" view="pageBreakPreview" topLeftCell="A116" zoomScale="120" zoomScaleNormal="120" zoomScaleSheetLayoutView="120" workbookViewId="0">
      <selection activeCell="F19" sqref="F19"/>
    </sheetView>
  </sheetViews>
  <sheetFormatPr defaultColWidth="8.7265625" defaultRowHeight="10.199999999999999"/>
  <cols>
    <col min="1" max="1" width="5.54296875" style="190" customWidth="1"/>
    <col min="2" max="2" width="0.7265625" style="190" customWidth="1"/>
    <col min="3" max="4" width="2.7265625" style="190" customWidth="1"/>
    <col min="5" max="5" width="11.453125" style="190" customWidth="1"/>
    <col min="6" max="6" width="33.7265625" style="190" customWidth="1"/>
    <col min="7" max="7" width="5" style="190" customWidth="1"/>
    <col min="8" max="8" width="9.26953125" style="190" customWidth="1"/>
    <col min="9" max="9" width="10.54296875" style="190" customWidth="1"/>
    <col min="10" max="10" width="14.7265625" style="190" customWidth="1"/>
    <col min="11" max="11" width="14.7265625" style="190" hidden="1" customWidth="1"/>
    <col min="12" max="12" width="6" style="190" customWidth="1"/>
    <col min="13" max="13" width="7" style="190" hidden="1" customWidth="1"/>
    <col min="14" max="14" width="8.7265625" style="190"/>
    <col min="15" max="20" width="9.453125" style="190" hidden="1" customWidth="1"/>
    <col min="21" max="21" width="10.7265625" style="190" hidden="1" customWidth="1"/>
    <col min="22" max="22" width="8" style="190" customWidth="1"/>
    <col min="23" max="23" width="10.7265625" style="190" customWidth="1"/>
    <col min="24" max="24" width="8" style="190" customWidth="1"/>
    <col min="25" max="25" width="10" style="190" customWidth="1"/>
    <col min="26" max="26" width="7.26953125" style="190" customWidth="1"/>
    <col min="27" max="27" width="10" style="190" customWidth="1"/>
    <col min="28" max="28" width="10.7265625" style="190" customWidth="1"/>
    <col min="29" max="29" width="7.26953125" style="190" customWidth="1"/>
    <col min="30" max="30" width="10" style="190" customWidth="1"/>
    <col min="31" max="31" width="10.7265625" style="190" customWidth="1"/>
    <col min="32" max="16384" width="8.7265625" style="190"/>
  </cols>
  <sheetData>
    <row r="2" spans="2:46" ht="37.200000000000003" customHeight="1">
      <c r="L2" s="1357" t="s">
        <v>292</v>
      </c>
      <c r="M2" s="1358"/>
      <c r="N2" s="1358"/>
      <c r="O2" s="1358"/>
      <c r="P2" s="1358"/>
      <c r="Q2" s="1358"/>
      <c r="R2" s="1358"/>
      <c r="S2" s="1358"/>
      <c r="T2" s="1358"/>
      <c r="U2" s="1358"/>
      <c r="V2" s="1358"/>
      <c r="AT2" s="337" t="s">
        <v>1149</v>
      </c>
    </row>
    <row r="3" spans="2:46" ht="7.2" customHeight="1">
      <c r="B3" s="191"/>
      <c r="C3" s="192"/>
      <c r="D3" s="192"/>
      <c r="E3" s="192"/>
      <c r="F3" s="192"/>
      <c r="G3" s="192"/>
      <c r="H3" s="192"/>
      <c r="I3" s="192"/>
      <c r="J3" s="192"/>
      <c r="K3" s="192"/>
      <c r="L3" s="193"/>
      <c r="AT3" s="337" t="s">
        <v>319</v>
      </c>
    </row>
    <row r="4" spans="2:46" ht="25.2" customHeight="1">
      <c r="B4" s="193"/>
      <c r="C4" s="758"/>
      <c r="D4" s="759" t="s">
        <v>321</v>
      </c>
      <c r="E4" s="758"/>
      <c r="F4" s="758"/>
      <c r="G4" s="758"/>
      <c r="H4" s="758"/>
      <c r="I4" s="758"/>
      <c r="J4" s="758"/>
      <c r="L4" s="193"/>
      <c r="M4" s="339" t="s">
        <v>294</v>
      </c>
      <c r="AT4" s="337" t="s">
        <v>291</v>
      </c>
    </row>
    <row r="5" spans="2:46" ht="7.2" customHeight="1">
      <c r="B5" s="193"/>
      <c r="C5" s="758"/>
      <c r="D5" s="758"/>
      <c r="E5" s="758"/>
      <c r="F5" s="758"/>
      <c r="G5" s="758"/>
      <c r="H5" s="758"/>
      <c r="I5" s="758"/>
      <c r="J5" s="758"/>
      <c r="L5" s="193"/>
    </row>
    <row r="6" spans="2:46" ht="12" customHeight="1">
      <c r="B6" s="193"/>
      <c r="C6" s="758"/>
      <c r="D6" s="760" t="s">
        <v>5</v>
      </c>
      <c r="E6" s="758"/>
      <c r="F6" s="758"/>
      <c r="G6" s="758"/>
      <c r="H6" s="758"/>
      <c r="I6" s="758"/>
      <c r="J6" s="758"/>
      <c r="L6" s="193"/>
    </row>
    <row r="7" spans="2:46" ht="16.5" customHeight="1">
      <c r="B7" s="193"/>
      <c r="C7" s="758"/>
      <c r="D7" s="758"/>
      <c r="E7" s="1353" t="str">
        <f>_xlfn.CONCAT(Obsah!N1," ",Obsah!N2)</f>
        <v>15709 - Nižná / Tr 110/22kV - komplexná rekonštrukcia</v>
      </c>
      <c r="F7" s="1354"/>
      <c r="G7" s="1354"/>
      <c r="H7" s="1354"/>
      <c r="I7" s="758"/>
      <c r="J7" s="758"/>
      <c r="L7" s="193"/>
    </row>
    <row r="8" spans="2:46" s="194" customFormat="1" ht="12" customHeight="1">
      <c r="B8" s="76"/>
      <c r="C8" s="761"/>
      <c r="D8" s="760" t="s">
        <v>404</v>
      </c>
      <c r="E8" s="761"/>
      <c r="F8" s="761"/>
      <c r="G8" s="761"/>
      <c r="H8" s="761"/>
      <c r="I8" s="761"/>
      <c r="J8" s="761"/>
      <c r="L8" s="76"/>
    </row>
    <row r="9" spans="2:46" s="194" customFormat="1" ht="16.5" customHeight="1">
      <c r="B9" s="76"/>
      <c r="C9" s="761"/>
      <c r="D9" s="761"/>
      <c r="E9" s="1355" t="s">
        <v>1551</v>
      </c>
      <c r="F9" s="1356"/>
      <c r="G9" s="1356"/>
      <c r="H9" s="1356"/>
      <c r="I9" s="761"/>
      <c r="J9" s="761"/>
      <c r="L9" s="76"/>
    </row>
    <row r="10" spans="2:46" s="194" customFormat="1">
      <c r="B10" s="76"/>
      <c r="C10" s="761"/>
      <c r="D10" s="761"/>
      <c r="E10" s="761"/>
      <c r="F10" s="761"/>
      <c r="G10" s="761"/>
      <c r="H10" s="761"/>
      <c r="I10" s="761"/>
      <c r="J10" s="761"/>
      <c r="L10" s="76"/>
    </row>
    <row r="11" spans="2:46" s="194" customFormat="1" ht="12" customHeight="1">
      <c r="B11" s="76"/>
      <c r="C11" s="761"/>
      <c r="D11" s="760" t="s">
        <v>295</v>
      </c>
      <c r="E11" s="761"/>
      <c r="F11" s="762" t="s">
        <v>290</v>
      </c>
      <c r="G11" s="761"/>
      <c r="H11" s="761"/>
      <c r="I11" s="760" t="s">
        <v>619</v>
      </c>
      <c r="J11" s="762" t="s">
        <v>290</v>
      </c>
      <c r="L11" s="76"/>
    </row>
    <row r="12" spans="2:46" s="194" customFormat="1" ht="12" customHeight="1">
      <c r="B12" s="76"/>
      <c r="C12" s="761"/>
      <c r="D12" s="760" t="s">
        <v>296</v>
      </c>
      <c r="E12" s="761"/>
      <c r="F12" s="762" t="s">
        <v>1151</v>
      </c>
      <c r="G12" s="761"/>
      <c r="H12" s="761"/>
      <c r="I12" s="760" t="s">
        <v>1</v>
      </c>
      <c r="J12" s="763">
        <f>Obsah!Z3</f>
        <v>46174</v>
      </c>
      <c r="L12" s="76"/>
    </row>
    <row r="13" spans="2:46" s="194" customFormat="1" ht="11.25" customHeight="1">
      <c r="B13" s="76"/>
      <c r="C13" s="761"/>
      <c r="D13" s="761"/>
      <c r="E13" s="761"/>
      <c r="F13" s="761"/>
      <c r="G13" s="761"/>
      <c r="H13" s="761"/>
      <c r="I13" s="761"/>
      <c r="J13" s="761"/>
      <c r="L13" s="76"/>
    </row>
    <row r="14" spans="2:46" s="194" customFormat="1" ht="12" customHeight="1">
      <c r="B14" s="76"/>
      <c r="C14" s="761"/>
      <c r="D14" s="760" t="s">
        <v>2</v>
      </c>
      <c r="E14" s="761"/>
      <c r="F14" s="761"/>
      <c r="G14" s="761"/>
      <c r="H14" s="761"/>
      <c r="I14" s="760" t="s">
        <v>297</v>
      </c>
      <c r="J14" s="762" t="s">
        <v>290</v>
      </c>
      <c r="L14" s="76"/>
    </row>
    <row r="15" spans="2:46" s="194" customFormat="1" ht="18" customHeight="1">
      <c r="B15" s="76"/>
      <c r="C15" s="761"/>
      <c r="D15" s="761"/>
      <c r="E15" s="762" t="s">
        <v>1469</v>
      </c>
      <c r="F15" s="761"/>
      <c r="G15" s="761"/>
      <c r="H15" s="761"/>
      <c r="I15" s="760" t="s">
        <v>298</v>
      </c>
      <c r="J15" s="762" t="s">
        <v>290</v>
      </c>
      <c r="L15" s="76"/>
    </row>
    <row r="16" spans="2:46" s="194" customFormat="1" ht="7.2" customHeight="1">
      <c r="B16" s="76"/>
      <c r="C16" s="761"/>
      <c r="D16" s="761"/>
      <c r="E16" s="761"/>
      <c r="F16" s="761"/>
      <c r="G16" s="761"/>
      <c r="H16" s="761"/>
      <c r="I16" s="761"/>
      <c r="J16" s="761"/>
      <c r="L16" s="76"/>
    </row>
    <row r="17" spans="2:12" s="194" customFormat="1" ht="12" customHeight="1">
      <c r="B17" s="76"/>
      <c r="C17" s="761"/>
      <c r="D17" s="760" t="s">
        <v>15</v>
      </c>
      <c r="E17" s="761"/>
      <c r="F17" s="761"/>
      <c r="G17" s="761"/>
      <c r="H17" s="761"/>
      <c r="I17" s="760" t="s">
        <v>297</v>
      </c>
      <c r="J17" s="762" t="s">
        <v>290</v>
      </c>
      <c r="L17" s="76"/>
    </row>
    <row r="18" spans="2:12" s="194" customFormat="1" ht="18" customHeight="1">
      <c r="B18" s="76"/>
      <c r="C18" s="761"/>
      <c r="D18" s="761"/>
      <c r="E18" s="762" t="s">
        <v>299</v>
      </c>
      <c r="F18" s="761"/>
      <c r="G18" s="761"/>
      <c r="H18" s="761"/>
      <c r="I18" s="760" t="s">
        <v>298</v>
      </c>
      <c r="J18" s="762" t="s">
        <v>290</v>
      </c>
      <c r="L18" s="76"/>
    </row>
    <row r="19" spans="2:12" s="194" customFormat="1" ht="7.2" customHeight="1">
      <c r="B19" s="76"/>
      <c r="C19" s="761"/>
      <c r="D19" s="761"/>
      <c r="E19" s="761"/>
      <c r="F19" s="761"/>
      <c r="G19" s="761"/>
      <c r="H19" s="761"/>
      <c r="I19" s="761"/>
      <c r="J19" s="761"/>
      <c r="L19" s="76"/>
    </row>
    <row r="20" spans="2:12" s="194" customFormat="1" ht="12" customHeight="1">
      <c r="B20" s="76"/>
      <c r="C20" s="761"/>
      <c r="D20" s="760" t="s">
        <v>286</v>
      </c>
      <c r="E20" s="761"/>
      <c r="F20" s="761"/>
      <c r="G20" s="761"/>
      <c r="H20" s="761"/>
      <c r="I20" s="760" t="s">
        <v>297</v>
      </c>
      <c r="J20" s="762" t="s">
        <v>290</v>
      </c>
      <c r="L20" s="76"/>
    </row>
    <row r="21" spans="2:12" s="194" customFormat="1" ht="18" customHeight="1">
      <c r="B21" s="76"/>
      <c r="C21" s="761"/>
      <c r="D21" s="761"/>
      <c r="E21" s="762" t="s">
        <v>268</v>
      </c>
      <c r="F21" s="761"/>
      <c r="G21" s="761"/>
      <c r="H21" s="761"/>
      <c r="I21" s="760" t="s">
        <v>298</v>
      </c>
      <c r="J21" s="762" t="s">
        <v>290</v>
      </c>
      <c r="L21" s="76"/>
    </row>
    <row r="22" spans="2:12" s="194" customFormat="1" ht="7.2" customHeight="1">
      <c r="B22" s="76"/>
      <c r="C22" s="761"/>
      <c r="D22" s="761"/>
      <c r="E22" s="761"/>
      <c r="F22" s="761"/>
      <c r="G22" s="761"/>
      <c r="H22" s="761"/>
      <c r="I22" s="761"/>
      <c r="J22" s="761"/>
      <c r="L22" s="76"/>
    </row>
    <row r="23" spans="2:12" s="194" customFormat="1" ht="12" customHeight="1">
      <c r="B23" s="76"/>
      <c r="C23" s="761"/>
      <c r="D23" s="760" t="s">
        <v>300</v>
      </c>
      <c r="E23" s="761"/>
      <c r="F23" s="761"/>
      <c r="G23" s="761"/>
      <c r="H23" s="761"/>
      <c r="I23" s="760" t="s">
        <v>297</v>
      </c>
      <c r="J23" s="762" t="s">
        <v>290</v>
      </c>
      <c r="L23" s="76"/>
    </row>
    <row r="24" spans="2:12" s="194" customFormat="1" ht="18" customHeight="1">
      <c r="B24" s="76"/>
      <c r="C24" s="761"/>
      <c r="D24" s="761"/>
      <c r="E24" s="762" t="s">
        <v>301</v>
      </c>
      <c r="F24" s="761"/>
      <c r="G24" s="761"/>
      <c r="H24" s="761"/>
      <c r="I24" s="760" t="s">
        <v>298</v>
      </c>
      <c r="J24" s="762" t="s">
        <v>290</v>
      </c>
      <c r="L24" s="76"/>
    </row>
    <row r="25" spans="2:12" s="194" customFormat="1" ht="7.2" customHeight="1">
      <c r="B25" s="76"/>
      <c r="C25" s="761"/>
      <c r="D25" s="761"/>
      <c r="E25" s="761"/>
      <c r="F25" s="761"/>
      <c r="G25" s="761"/>
      <c r="H25" s="761"/>
      <c r="I25" s="761"/>
      <c r="J25" s="761"/>
      <c r="L25" s="76"/>
    </row>
    <row r="26" spans="2:12" s="194" customFormat="1" ht="12" customHeight="1">
      <c r="B26" s="76"/>
      <c r="C26" s="761"/>
      <c r="D26" s="760" t="s">
        <v>288</v>
      </c>
      <c r="E26" s="761"/>
      <c r="F26" s="761"/>
      <c r="G26" s="761"/>
      <c r="H26" s="761"/>
      <c r="I26" s="761"/>
      <c r="J26" s="761"/>
      <c r="L26" s="76"/>
    </row>
    <row r="27" spans="2:12" s="196" customFormat="1" ht="16.5" customHeight="1">
      <c r="B27" s="195"/>
      <c r="C27" s="764"/>
      <c r="D27" s="764"/>
      <c r="E27" s="1359" t="s">
        <v>290</v>
      </c>
      <c r="F27" s="1359"/>
      <c r="G27" s="1359"/>
      <c r="H27" s="1359"/>
      <c r="I27" s="764"/>
      <c r="J27" s="764"/>
      <c r="L27" s="195"/>
    </row>
    <row r="28" spans="2:12" s="194" customFormat="1" ht="7.2" customHeight="1">
      <c r="B28" s="76"/>
      <c r="C28" s="761"/>
      <c r="D28" s="761"/>
      <c r="E28" s="761"/>
      <c r="F28" s="761"/>
      <c r="G28" s="761"/>
      <c r="H28" s="761"/>
      <c r="I28" s="761"/>
      <c r="J28" s="761"/>
      <c r="L28" s="76"/>
    </row>
    <row r="29" spans="2:12" s="194" customFormat="1" ht="7.2" customHeight="1">
      <c r="B29" s="76"/>
      <c r="C29" s="761"/>
      <c r="D29" s="766"/>
      <c r="E29" s="766"/>
      <c r="F29" s="766"/>
      <c r="G29" s="766"/>
      <c r="H29" s="766"/>
      <c r="I29" s="766"/>
      <c r="J29" s="766"/>
      <c r="K29" s="197"/>
      <c r="L29" s="76"/>
    </row>
    <row r="30" spans="2:12" s="194" customFormat="1" ht="25.5" customHeight="1">
      <c r="B30" s="76"/>
      <c r="C30" s="761"/>
      <c r="D30" s="767" t="s">
        <v>23</v>
      </c>
      <c r="E30" s="761"/>
      <c r="F30" s="761"/>
      <c r="G30" s="761"/>
      <c r="H30" s="761"/>
      <c r="I30" s="761"/>
      <c r="J30" s="768">
        <f>ROUND(J96, 2)</f>
        <v>0</v>
      </c>
      <c r="L30" s="76"/>
    </row>
    <row r="31" spans="2:12" s="194" customFormat="1" ht="7.2" customHeight="1">
      <c r="B31" s="76"/>
      <c r="C31" s="761"/>
      <c r="D31" s="766"/>
      <c r="E31" s="766"/>
      <c r="F31" s="766"/>
      <c r="G31" s="766"/>
      <c r="H31" s="766"/>
      <c r="I31" s="766"/>
      <c r="J31" s="766"/>
      <c r="K31" s="197"/>
      <c r="L31" s="76"/>
    </row>
    <row r="32" spans="2:12" s="194" customFormat="1" ht="14.7" customHeight="1">
      <c r="B32" s="76"/>
      <c r="C32" s="761"/>
      <c r="D32" s="761"/>
      <c r="E32" s="761"/>
      <c r="F32" s="769" t="s">
        <v>303</v>
      </c>
      <c r="G32" s="761"/>
      <c r="H32" s="761"/>
      <c r="I32" s="769" t="s">
        <v>302</v>
      </c>
      <c r="J32" s="769" t="s">
        <v>304</v>
      </c>
      <c r="L32" s="76"/>
    </row>
    <row r="33" spans="2:12" s="194" customFormat="1" ht="14.7" customHeight="1">
      <c r="B33" s="76"/>
      <c r="C33" s="761"/>
      <c r="D33" s="770" t="s">
        <v>24</v>
      </c>
      <c r="E33" s="771" t="s">
        <v>305</v>
      </c>
      <c r="F33" s="772">
        <f>ROUND((SUM(BE123:BE142)),  2)</f>
        <v>0</v>
      </c>
      <c r="G33" s="773"/>
      <c r="H33" s="773"/>
      <c r="I33" s="774">
        <v>0.23</v>
      </c>
      <c r="J33" s="772">
        <f>ROUND(((SUM(BE123:BE142))*I33),  2)</f>
        <v>0</v>
      </c>
      <c r="L33" s="76"/>
    </row>
    <row r="34" spans="2:12" s="194" customFormat="1" ht="14.7" customHeight="1">
      <c r="B34" s="76"/>
      <c r="C34" s="761"/>
      <c r="D34" s="761"/>
      <c r="E34" s="771" t="s">
        <v>306</v>
      </c>
      <c r="F34" s="775">
        <f>ROUND(J30,  2)</f>
        <v>0</v>
      </c>
      <c r="G34" s="761"/>
      <c r="H34" s="761"/>
      <c r="I34" s="776">
        <v>0.23</v>
      </c>
      <c r="J34" s="775">
        <f>ROUND((F34*I34),  2)</f>
        <v>0</v>
      </c>
      <c r="L34" s="76"/>
    </row>
    <row r="35" spans="2:12" s="194" customFormat="1" ht="14.7" hidden="1" customHeight="1">
      <c r="B35" s="76"/>
      <c r="C35" s="761"/>
      <c r="D35" s="761"/>
      <c r="E35" s="760" t="s">
        <v>307</v>
      </c>
      <c r="F35" s="775">
        <f>ROUND((SUM(BG123:BG142)),  2)</f>
        <v>0</v>
      </c>
      <c r="G35" s="761"/>
      <c r="H35" s="761"/>
      <c r="I35" s="776">
        <v>0.23</v>
      </c>
      <c r="J35" s="775">
        <f>0</f>
        <v>0</v>
      </c>
      <c r="L35" s="76"/>
    </row>
    <row r="36" spans="2:12" s="194" customFormat="1" ht="14.7" hidden="1" customHeight="1">
      <c r="B36" s="76"/>
      <c r="C36" s="761"/>
      <c r="D36" s="761"/>
      <c r="E36" s="760" t="s">
        <v>308</v>
      </c>
      <c r="F36" s="775">
        <f>ROUND((SUM(BH123:BH142)),  2)</f>
        <v>0</v>
      </c>
      <c r="G36" s="761"/>
      <c r="H36" s="761"/>
      <c r="I36" s="776">
        <v>0.23</v>
      </c>
      <c r="J36" s="775">
        <f>0</f>
        <v>0</v>
      </c>
      <c r="L36" s="76"/>
    </row>
    <row r="37" spans="2:12" s="194" customFormat="1" ht="14.7" hidden="1" customHeight="1">
      <c r="B37" s="76"/>
      <c r="C37" s="761"/>
      <c r="D37" s="761"/>
      <c r="E37" s="771" t="s">
        <v>309</v>
      </c>
      <c r="F37" s="772">
        <f>ROUND((SUM(BI123:BI142)),  2)</f>
        <v>0</v>
      </c>
      <c r="G37" s="773"/>
      <c r="H37" s="773"/>
      <c r="I37" s="774">
        <v>0</v>
      </c>
      <c r="J37" s="772">
        <f>0</f>
        <v>0</v>
      </c>
      <c r="L37" s="76"/>
    </row>
    <row r="38" spans="2:12" s="194" customFormat="1" ht="7.2" customHeight="1">
      <c r="B38" s="76"/>
      <c r="C38" s="761"/>
      <c r="D38" s="761"/>
      <c r="E38" s="761"/>
      <c r="F38" s="761"/>
      <c r="G38" s="761"/>
      <c r="H38" s="761"/>
      <c r="I38" s="761"/>
      <c r="J38" s="761"/>
      <c r="L38" s="76"/>
    </row>
    <row r="39" spans="2:12" s="194" customFormat="1" ht="25.5" customHeight="1">
      <c r="B39" s="76"/>
      <c r="C39" s="777"/>
      <c r="D39" s="778" t="s">
        <v>25</v>
      </c>
      <c r="E39" s="779"/>
      <c r="F39" s="779"/>
      <c r="G39" s="780" t="s">
        <v>310</v>
      </c>
      <c r="H39" s="781" t="s">
        <v>311</v>
      </c>
      <c r="I39" s="779"/>
      <c r="J39" s="782">
        <f>SUM(J30:J37)</f>
        <v>0</v>
      </c>
      <c r="K39" s="359"/>
      <c r="L39" s="76"/>
    </row>
    <row r="40" spans="2:12" s="194" customFormat="1" ht="14.7" customHeight="1">
      <c r="B40" s="76"/>
      <c r="C40" s="761"/>
      <c r="D40" s="761"/>
      <c r="E40" s="761"/>
      <c r="F40" s="761"/>
      <c r="G40" s="761"/>
      <c r="H40" s="761"/>
      <c r="I40" s="761"/>
      <c r="J40" s="761"/>
      <c r="L40" s="76"/>
    </row>
    <row r="41" spans="2:12" ht="14.7" customHeight="1">
      <c r="B41" s="193"/>
      <c r="C41" s="758"/>
      <c r="D41" s="758"/>
      <c r="E41" s="758"/>
      <c r="F41" s="758"/>
      <c r="G41" s="758"/>
      <c r="H41" s="758"/>
      <c r="I41" s="758"/>
      <c r="J41" s="758"/>
      <c r="L41" s="193"/>
    </row>
    <row r="42" spans="2:12" ht="14.7" customHeight="1">
      <c r="B42" s="193"/>
      <c r="C42" s="758"/>
      <c r="D42" s="758"/>
      <c r="E42" s="758"/>
      <c r="F42" s="758"/>
      <c r="G42" s="758"/>
      <c r="H42" s="758"/>
      <c r="I42" s="758"/>
      <c r="J42" s="758"/>
      <c r="L42" s="193"/>
    </row>
    <row r="43" spans="2:12" ht="14.7" customHeight="1">
      <c r="B43" s="193"/>
      <c r="C43" s="758"/>
      <c r="D43" s="758"/>
      <c r="E43" s="758"/>
      <c r="F43" s="758"/>
      <c r="G43" s="758"/>
      <c r="H43" s="758"/>
      <c r="I43" s="758"/>
      <c r="J43" s="758"/>
      <c r="L43" s="193"/>
    </row>
    <row r="44" spans="2:12" ht="14.7" customHeight="1">
      <c r="B44" s="193"/>
      <c r="C44" s="758"/>
      <c r="D44" s="758"/>
      <c r="E44" s="758"/>
      <c r="F44" s="758"/>
      <c r="G44" s="758"/>
      <c r="H44" s="758"/>
      <c r="I44" s="758"/>
      <c r="J44" s="758"/>
      <c r="L44" s="193"/>
    </row>
    <row r="45" spans="2:12" ht="14.7" customHeight="1">
      <c r="B45" s="193"/>
      <c r="C45" s="758"/>
      <c r="D45" s="758"/>
      <c r="E45" s="758"/>
      <c r="F45" s="758"/>
      <c r="G45" s="758"/>
      <c r="H45" s="758"/>
      <c r="I45" s="758"/>
      <c r="J45" s="758"/>
      <c r="L45" s="193"/>
    </row>
    <row r="46" spans="2:12" ht="14.7" customHeight="1">
      <c r="B46" s="193"/>
      <c r="C46" s="758"/>
      <c r="D46" s="758"/>
      <c r="E46" s="758"/>
      <c r="F46" s="758"/>
      <c r="G46" s="758"/>
      <c r="H46" s="758"/>
      <c r="I46" s="758"/>
      <c r="J46" s="758"/>
      <c r="L46" s="193"/>
    </row>
    <row r="47" spans="2:12" ht="14.7" customHeight="1">
      <c r="B47" s="193"/>
      <c r="C47" s="758"/>
      <c r="D47" s="758"/>
      <c r="E47" s="758"/>
      <c r="F47" s="758"/>
      <c r="G47" s="758"/>
      <c r="H47" s="758"/>
      <c r="I47" s="758"/>
      <c r="J47" s="758"/>
      <c r="L47" s="193"/>
    </row>
    <row r="48" spans="2:12" ht="14.7" customHeight="1">
      <c r="B48" s="193"/>
      <c r="C48" s="758"/>
      <c r="D48" s="758"/>
      <c r="E48" s="758"/>
      <c r="F48" s="758"/>
      <c r="G48" s="758"/>
      <c r="H48" s="758"/>
      <c r="I48" s="758"/>
      <c r="J48" s="758"/>
      <c r="L48" s="193"/>
    </row>
    <row r="49" spans="2:12" ht="14.7" customHeight="1">
      <c r="B49" s="193"/>
      <c r="C49" s="758"/>
      <c r="D49" s="758"/>
      <c r="E49" s="758"/>
      <c r="F49" s="758"/>
      <c r="G49" s="758"/>
      <c r="H49" s="758"/>
      <c r="I49" s="758"/>
      <c r="J49" s="758"/>
      <c r="L49" s="193"/>
    </row>
    <row r="50" spans="2:12" s="194" customFormat="1" ht="14.7" customHeight="1">
      <c r="B50" s="76"/>
      <c r="C50" s="761"/>
      <c r="D50" s="783" t="s">
        <v>312</v>
      </c>
      <c r="E50" s="784"/>
      <c r="F50" s="784"/>
      <c r="G50" s="783" t="s">
        <v>313</v>
      </c>
      <c r="H50" s="784"/>
      <c r="I50" s="784"/>
      <c r="J50" s="784"/>
      <c r="K50" s="198"/>
      <c r="L50" s="76"/>
    </row>
    <row r="51" spans="2:12">
      <c r="B51" s="193"/>
      <c r="C51" s="758"/>
      <c r="D51" s="758"/>
      <c r="E51" s="758"/>
      <c r="F51" s="758"/>
      <c r="G51" s="758"/>
      <c r="H51" s="758"/>
      <c r="I51" s="758"/>
      <c r="J51" s="758"/>
      <c r="L51" s="193"/>
    </row>
    <row r="52" spans="2:12">
      <c r="B52" s="193"/>
      <c r="C52" s="758"/>
      <c r="D52" s="758"/>
      <c r="E52" s="758"/>
      <c r="F52" s="758"/>
      <c r="G52" s="758"/>
      <c r="H52" s="758"/>
      <c r="I52" s="758"/>
      <c r="J52" s="758"/>
      <c r="L52" s="193"/>
    </row>
    <row r="53" spans="2:12">
      <c r="B53" s="193"/>
      <c r="C53" s="758"/>
      <c r="D53" s="758"/>
      <c r="E53" s="758"/>
      <c r="F53" s="758"/>
      <c r="G53" s="758"/>
      <c r="H53" s="758"/>
      <c r="I53" s="758"/>
      <c r="J53" s="758"/>
      <c r="L53" s="193"/>
    </row>
    <row r="54" spans="2:12">
      <c r="B54" s="193"/>
      <c r="C54" s="758"/>
      <c r="D54" s="758"/>
      <c r="E54" s="758"/>
      <c r="F54" s="758"/>
      <c r="G54" s="758"/>
      <c r="H54" s="758"/>
      <c r="I54" s="758"/>
      <c r="J54" s="758"/>
      <c r="L54" s="193"/>
    </row>
    <row r="55" spans="2:12">
      <c r="B55" s="193"/>
      <c r="C55" s="758"/>
      <c r="D55" s="758"/>
      <c r="E55" s="758"/>
      <c r="F55" s="758"/>
      <c r="G55" s="758"/>
      <c r="H55" s="758"/>
      <c r="I55" s="758"/>
      <c r="J55" s="758"/>
      <c r="L55" s="193"/>
    </row>
    <row r="56" spans="2:12">
      <c r="B56" s="193"/>
      <c r="C56" s="758"/>
      <c r="D56" s="758"/>
      <c r="E56" s="758"/>
      <c r="F56" s="758"/>
      <c r="G56" s="758"/>
      <c r="H56" s="758"/>
      <c r="I56" s="758"/>
      <c r="J56" s="758"/>
      <c r="L56" s="193"/>
    </row>
    <row r="57" spans="2:12">
      <c r="B57" s="193"/>
      <c r="C57" s="758"/>
      <c r="D57" s="758"/>
      <c r="E57" s="758"/>
      <c r="F57" s="758"/>
      <c r="G57" s="758"/>
      <c r="H57" s="758"/>
      <c r="I57" s="758"/>
      <c r="J57" s="758"/>
      <c r="L57" s="193"/>
    </row>
    <row r="58" spans="2:12">
      <c r="B58" s="193"/>
      <c r="C58" s="758"/>
      <c r="D58" s="758"/>
      <c r="E58" s="758"/>
      <c r="F58" s="758"/>
      <c r="G58" s="758"/>
      <c r="H58" s="758"/>
      <c r="I58" s="758"/>
      <c r="J58" s="758"/>
      <c r="L58" s="193"/>
    </row>
    <row r="59" spans="2:12">
      <c r="B59" s="193"/>
      <c r="C59" s="758"/>
      <c r="D59" s="758"/>
      <c r="E59" s="758"/>
      <c r="F59" s="758"/>
      <c r="G59" s="758"/>
      <c r="H59" s="758"/>
      <c r="I59" s="758"/>
      <c r="J59" s="758"/>
      <c r="L59" s="193"/>
    </row>
    <row r="60" spans="2:12">
      <c r="B60" s="193"/>
      <c r="C60" s="758"/>
      <c r="D60" s="758"/>
      <c r="E60" s="758"/>
      <c r="F60" s="758"/>
      <c r="G60" s="758"/>
      <c r="H60" s="758"/>
      <c r="I60" s="758"/>
      <c r="J60" s="758"/>
      <c r="L60" s="193"/>
    </row>
    <row r="61" spans="2:12" s="194" customFormat="1" ht="13.2">
      <c r="B61" s="76"/>
      <c r="C61" s="761"/>
      <c r="D61" s="785" t="s">
        <v>314</v>
      </c>
      <c r="E61" s="786"/>
      <c r="F61" s="787" t="s">
        <v>315</v>
      </c>
      <c r="G61" s="785" t="s">
        <v>314</v>
      </c>
      <c r="H61" s="786"/>
      <c r="I61" s="786"/>
      <c r="J61" s="788" t="s">
        <v>315</v>
      </c>
      <c r="K61" s="199"/>
      <c r="L61" s="76"/>
    </row>
    <row r="62" spans="2:12">
      <c r="B62" s="193"/>
      <c r="C62" s="758"/>
      <c r="D62" s="758"/>
      <c r="E62" s="758"/>
      <c r="F62" s="758"/>
      <c r="G62" s="758"/>
      <c r="H62" s="758"/>
      <c r="I62" s="758"/>
      <c r="J62" s="758"/>
      <c r="L62" s="193"/>
    </row>
    <row r="63" spans="2:12">
      <c r="B63" s="193"/>
      <c r="C63" s="758"/>
      <c r="D63" s="758"/>
      <c r="E63" s="758"/>
      <c r="F63" s="758"/>
      <c r="G63" s="758"/>
      <c r="H63" s="758"/>
      <c r="I63" s="758"/>
      <c r="J63" s="758"/>
      <c r="L63" s="193"/>
    </row>
    <row r="64" spans="2:12">
      <c r="B64" s="193"/>
      <c r="C64" s="758"/>
      <c r="D64" s="758"/>
      <c r="E64" s="758"/>
      <c r="F64" s="758"/>
      <c r="G64" s="758"/>
      <c r="H64" s="758"/>
      <c r="I64" s="758"/>
      <c r="J64" s="758"/>
      <c r="L64" s="193"/>
    </row>
    <row r="65" spans="2:12" s="194" customFormat="1" ht="13.2">
      <c r="B65" s="76"/>
      <c r="C65" s="761"/>
      <c r="D65" s="783" t="s">
        <v>316</v>
      </c>
      <c r="E65" s="784"/>
      <c r="F65" s="784"/>
      <c r="G65" s="783" t="s">
        <v>317</v>
      </c>
      <c r="H65" s="784"/>
      <c r="I65" s="784"/>
      <c r="J65" s="784"/>
      <c r="K65" s="198"/>
      <c r="L65" s="76"/>
    </row>
    <row r="66" spans="2:12">
      <c r="B66" s="193"/>
      <c r="C66" s="758"/>
      <c r="D66" s="758"/>
      <c r="E66" s="758"/>
      <c r="F66" s="758"/>
      <c r="G66" s="758"/>
      <c r="H66" s="758"/>
      <c r="I66" s="758"/>
      <c r="J66" s="758"/>
      <c r="L66" s="193"/>
    </row>
    <row r="67" spans="2:12">
      <c r="B67" s="193"/>
      <c r="C67" s="758"/>
      <c r="D67" s="758"/>
      <c r="E67" s="758"/>
      <c r="F67" s="758"/>
      <c r="G67" s="758"/>
      <c r="H67" s="758"/>
      <c r="I67" s="758"/>
      <c r="J67" s="758"/>
      <c r="L67" s="193"/>
    </row>
    <row r="68" spans="2:12">
      <c r="B68" s="193"/>
      <c r="C68" s="758"/>
      <c r="D68" s="758"/>
      <c r="E68" s="758"/>
      <c r="F68" s="758"/>
      <c r="G68" s="758"/>
      <c r="H68" s="758"/>
      <c r="I68" s="758"/>
      <c r="J68" s="758"/>
      <c r="L68" s="193"/>
    </row>
    <row r="69" spans="2:12">
      <c r="B69" s="193"/>
      <c r="C69" s="758"/>
      <c r="D69" s="758"/>
      <c r="E69" s="758"/>
      <c r="F69" s="758"/>
      <c r="G69" s="758"/>
      <c r="H69" s="758"/>
      <c r="I69" s="758"/>
      <c r="J69" s="758"/>
      <c r="L69" s="193"/>
    </row>
    <row r="70" spans="2:12">
      <c r="B70" s="193"/>
      <c r="C70" s="758"/>
      <c r="D70" s="758"/>
      <c r="E70" s="758"/>
      <c r="F70" s="758"/>
      <c r="G70" s="758"/>
      <c r="H70" s="758"/>
      <c r="I70" s="758"/>
      <c r="J70" s="758"/>
      <c r="L70" s="193"/>
    </row>
    <row r="71" spans="2:12">
      <c r="B71" s="193"/>
      <c r="C71" s="758"/>
      <c r="D71" s="758"/>
      <c r="E71" s="758"/>
      <c r="F71" s="758"/>
      <c r="G71" s="758"/>
      <c r="H71" s="758"/>
      <c r="I71" s="758"/>
      <c r="J71" s="758"/>
      <c r="L71" s="193"/>
    </row>
    <row r="72" spans="2:12">
      <c r="B72" s="193"/>
      <c r="C72" s="758"/>
      <c r="D72" s="758"/>
      <c r="E72" s="758"/>
      <c r="F72" s="758"/>
      <c r="G72" s="758"/>
      <c r="H72" s="758"/>
      <c r="I72" s="758"/>
      <c r="J72" s="758"/>
      <c r="L72" s="193"/>
    </row>
    <row r="73" spans="2:12">
      <c r="B73" s="193"/>
      <c r="C73" s="758"/>
      <c r="D73" s="758"/>
      <c r="E73" s="758"/>
      <c r="F73" s="758"/>
      <c r="G73" s="758"/>
      <c r="H73" s="758"/>
      <c r="I73" s="758"/>
      <c r="J73" s="758"/>
      <c r="L73" s="193"/>
    </row>
    <row r="74" spans="2:12">
      <c r="B74" s="193"/>
      <c r="C74" s="758"/>
      <c r="D74" s="758"/>
      <c r="E74" s="758"/>
      <c r="F74" s="758"/>
      <c r="G74" s="758"/>
      <c r="H74" s="758"/>
      <c r="I74" s="758"/>
      <c r="J74" s="758"/>
      <c r="L74" s="193"/>
    </row>
    <row r="75" spans="2:12">
      <c r="B75" s="193"/>
      <c r="C75" s="758"/>
      <c r="D75" s="758"/>
      <c r="E75" s="758"/>
      <c r="F75" s="758"/>
      <c r="G75" s="758"/>
      <c r="H75" s="758"/>
      <c r="I75" s="758"/>
      <c r="J75" s="758"/>
      <c r="L75" s="193"/>
    </row>
    <row r="76" spans="2:12" s="194" customFormat="1" ht="13.2">
      <c r="B76" s="76"/>
      <c r="C76" s="761"/>
      <c r="D76" s="785" t="s">
        <v>314</v>
      </c>
      <c r="E76" s="786"/>
      <c r="F76" s="787" t="s">
        <v>315</v>
      </c>
      <c r="G76" s="785" t="s">
        <v>314</v>
      </c>
      <c r="H76" s="786"/>
      <c r="I76" s="786"/>
      <c r="J76" s="788" t="s">
        <v>315</v>
      </c>
      <c r="K76" s="199"/>
      <c r="L76" s="76"/>
    </row>
    <row r="77" spans="2:12" s="194" customFormat="1" ht="14.7" customHeight="1">
      <c r="B77" s="200"/>
      <c r="C77" s="206"/>
      <c r="D77" s="206"/>
      <c r="E77" s="206"/>
      <c r="F77" s="206"/>
      <c r="G77" s="206"/>
      <c r="H77" s="206"/>
      <c r="I77" s="206"/>
      <c r="J77" s="206"/>
      <c r="K77" s="206"/>
      <c r="L77" s="76"/>
    </row>
    <row r="81" spans="2:47" s="194" customFormat="1" ht="7.2" customHeight="1">
      <c r="B81" s="201"/>
      <c r="C81" s="202"/>
      <c r="D81" s="202"/>
      <c r="E81" s="202"/>
      <c r="F81" s="202"/>
      <c r="G81" s="202"/>
      <c r="H81" s="202"/>
      <c r="I81" s="202"/>
      <c r="J81" s="202"/>
      <c r="K81" s="202"/>
      <c r="L81" s="76"/>
    </row>
    <row r="82" spans="2:47" s="194" customFormat="1" ht="25.2" customHeight="1">
      <c r="B82" s="76"/>
      <c r="C82" s="759" t="s">
        <v>323</v>
      </c>
      <c r="D82" s="761"/>
      <c r="E82" s="761"/>
      <c r="F82" s="761"/>
      <c r="G82" s="761"/>
      <c r="H82" s="761"/>
      <c r="I82" s="761"/>
      <c r="J82" s="761"/>
      <c r="L82" s="76"/>
    </row>
    <row r="83" spans="2:47" s="194" customFormat="1" ht="7.2" customHeight="1">
      <c r="B83" s="76"/>
      <c r="C83" s="761"/>
      <c r="D83" s="761"/>
      <c r="E83" s="761"/>
      <c r="F83" s="761"/>
      <c r="G83" s="761"/>
      <c r="H83" s="761"/>
      <c r="I83" s="761"/>
      <c r="J83" s="761"/>
      <c r="L83" s="76"/>
    </row>
    <row r="84" spans="2:47" s="194" customFormat="1" ht="12" customHeight="1">
      <c r="B84" s="76"/>
      <c r="C84" s="760" t="s">
        <v>5</v>
      </c>
      <c r="D84" s="761"/>
      <c r="E84" s="761"/>
      <c r="F84" s="761"/>
      <c r="G84" s="761"/>
      <c r="H84" s="761"/>
      <c r="I84" s="761"/>
      <c r="J84" s="761"/>
      <c r="L84" s="76"/>
    </row>
    <row r="85" spans="2:47" s="194" customFormat="1" ht="16.5" customHeight="1">
      <c r="B85" s="76"/>
      <c r="C85" s="761"/>
      <c r="D85" s="761"/>
      <c r="E85" s="1353" t="str">
        <f>E7</f>
        <v>15709 - Nižná / Tr 110/22kV - komplexná rekonštrukcia</v>
      </c>
      <c r="F85" s="1354"/>
      <c r="G85" s="1354"/>
      <c r="H85" s="1354"/>
      <c r="I85" s="761"/>
      <c r="J85" s="761"/>
      <c r="L85" s="76"/>
    </row>
    <row r="86" spans="2:47" s="194" customFormat="1" ht="12" customHeight="1">
      <c r="B86" s="76"/>
      <c r="C86" s="760" t="s">
        <v>404</v>
      </c>
      <c r="D86" s="761"/>
      <c r="E86" s="761"/>
      <c r="F86" s="761"/>
      <c r="G86" s="761"/>
      <c r="H86" s="761"/>
      <c r="I86" s="761"/>
      <c r="J86" s="761"/>
      <c r="L86" s="76"/>
    </row>
    <row r="87" spans="2:47" s="194" customFormat="1" ht="16.5" customHeight="1">
      <c r="B87" s="76"/>
      <c r="C87" s="761"/>
      <c r="D87" s="761"/>
      <c r="E87" s="1355" t="str">
        <f>E9</f>
        <v>SO32 - Stanovište transformátorov</v>
      </c>
      <c r="F87" s="1356"/>
      <c r="G87" s="1356"/>
      <c r="H87" s="1356"/>
      <c r="I87" s="761"/>
      <c r="J87" s="761"/>
      <c r="L87" s="76"/>
    </row>
    <row r="88" spans="2:47" s="194" customFormat="1" ht="7.2" customHeight="1">
      <c r="B88" s="76"/>
      <c r="C88" s="761"/>
      <c r="D88" s="761"/>
      <c r="E88" s="761"/>
      <c r="F88" s="761"/>
      <c r="G88" s="761"/>
      <c r="H88" s="761"/>
      <c r="I88" s="761"/>
      <c r="J88" s="761"/>
      <c r="L88" s="76"/>
    </row>
    <row r="89" spans="2:47" s="194" customFormat="1" ht="12" customHeight="1">
      <c r="B89" s="76"/>
      <c r="C89" s="760" t="s">
        <v>296</v>
      </c>
      <c r="D89" s="761"/>
      <c r="E89" s="761"/>
      <c r="F89" s="762" t="str">
        <f>F12</f>
        <v>Nižná</v>
      </c>
      <c r="G89" s="761"/>
      <c r="H89" s="761"/>
      <c r="I89" s="760" t="s">
        <v>1</v>
      </c>
      <c r="J89" s="763">
        <f>IF(J12="","",J12)</f>
        <v>46174</v>
      </c>
      <c r="L89" s="76"/>
    </row>
    <row r="90" spans="2:47" s="194" customFormat="1" ht="7.2" customHeight="1">
      <c r="B90" s="76"/>
      <c r="C90" s="761"/>
      <c r="D90" s="761"/>
      <c r="E90" s="761"/>
      <c r="F90" s="761"/>
      <c r="G90" s="761"/>
      <c r="H90" s="761"/>
      <c r="I90" s="761"/>
      <c r="J90" s="761"/>
      <c r="L90" s="76"/>
    </row>
    <row r="91" spans="2:47" s="194" customFormat="1" ht="15.45" customHeight="1">
      <c r="B91" s="76"/>
      <c r="C91" s="760" t="s">
        <v>2</v>
      </c>
      <c r="D91" s="761"/>
      <c r="E91" s="761"/>
      <c r="F91" s="762" t="str">
        <f>E15</f>
        <v>STREDOSLOVENSKÁ DISTRIBUčNÁ a.s.</v>
      </c>
      <c r="G91" s="761"/>
      <c r="H91" s="761"/>
      <c r="I91" s="760" t="s">
        <v>286</v>
      </c>
      <c r="J91" s="765" t="str">
        <f>E21</f>
        <v>LiV-EPI, s.r.o.</v>
      </c>
      <c r="L91" s="76"/>
    </row>
    <row r="92" spans="2:47" s="194" customFormat="1" ht="15.45" customHeight="1">
      <c r="B92" s="76"/>
      <c r="C92" s="760" t="s">
        <v>15</v>
      </c>
      <c r="D92" s="761"/>
      <c r="E92" s="761"/>
      <c r="F92" s="762" t="str">
        <f>IF(E18="","",E18)</f>
        <v>určený výberom</v>
      </c>
      <c r="G92" s="761"/>
      <c r="H92" s="761"/>
      <c r="I92" s="760" t="s">
        <v>300</v>
      </c>
      <c r="J92" s="765" t="str">
        <f>E24</f>
        <v>Ing Peter Lukačovič</v>
      </c>
      <c r="L92" s="76"/>
    </row>
    <row r="93" spans="2:47" s="194" customFormat="1" ht="10.5" customHeight="1">
      <c r="B93" s="76"/>
      <c r="C93" s="761"/>
      <c r="D93" s="761"/>
      <c r="E93" s="761"/>
      <c r="F93" s="761"/>
      <c r="G93" s="761"/>
      <c r="H93" s="761"/>
      <c r="I93" s="761"/>
      <c r="J93" s="761"/>
      <c r="L93" s="76"/>
    </row>
    <row r="94" spans="2:47" s="194" customFormat="1" ht="29.25" customHeight="1">
      <c r="B94" s="76"/>
      <c r="C94" s="789" t="s">
        <v>324</v>
      </c>
      <c r="D94" s="777"/>
      <c r="E94" s="777"/>
      <c r="F94" s="777"/>
      <c r="G94" s="777"/>
      <c r="H94" s="777"/>
      <c r="I94" s="777"/>
      <c r="J94" s="790" t="s">
        <v>325</v>
      </c>
      <c r="K94" s="203"/>
      <c r="L94" s="76"/>
    </row>
    <row r="95" spans="2:47" s="194" customFormat="1" ht="10.5" customHeight="1">
      <c r="B95" s="76"/>
      <c r="C95" s="761"/>
      <c r="D95" s="761"/>
      <c r="E95" s="761"/>
      <c r="F95" s="761"/>
      <c r="G95" s="761"/>
      <c r="H95" s="761"/>
      <c r="I95" s="761"/>
      <c r="J95" s="761"/>
      <c r="L95" s="76"/>
    </row>
    <row r="96" spans="2:47" s="194" customFormat="1" ht="23.25" customHeight="1">
      <c r="B96" s="76"/>
      <c r="C96" s="791" t="s">
        <v>326</v>
      </c>
      <c r="D96" s="761"/>
      <c r="E96" s="761"/>
      <c r="F96" s="761"/>
      <c r="G96" s="761"/>
      <c r="H96" s="761"/>
      <c r="I96" s="761"/>
      <c r="J96" s="768">
        <f>J97+J102</f>
        <v>0</v>
      </c>
      <c r="L96" s="76"/>
      <c r="AU96" s="337" t="s">
        <v>327</v>
      </c>
    </row>
    <row r="97" spans="2:12" s="368" customFormat="1" ht="25.2" customHeight="1">
      <c r="B97" s="367"/>
      <c r="C97" s="792"/>
      <c r="D97" s="793" t="s">
        <v>328</v>
      </c>
      <c r="E97" s="794"/>
      <c r="F97" s="794"/>
      <c r="G97" s="794"/>
      <c r="H97" s="794"/>
      <c r="I97" s="794"/>
      <c r="J97" s="795">
        <f>J124</f>
        <v>0</v>
      </c>
      <c r="L97" s="367"/>
    </row>
    <row r="98" spans="2:12" s="373" customFormat="1" ht="20.25" customHeight="1">
      <c r="B98" s="372"/>
      <c r="C98" s="796"/>
      <c r="D98" s="797" t="s">
        <v>329</v>
      </c>
      <c r="E98" s="798"/>
      <c r="F98" s="798"/>
      <c r="G98" s="798"/>
      <c r="H98" s="798"/>
      <c r="I98" s="798"/>
      <c r="J98" s="799">
        <f>J125</f>
        <v>0</v>
      </c>
      <c r="L98" s="372"/>
    </row>
    <row r="99" spans="2:12" s="373" customFormat="1" ht="20.25" customHeight="1">
      <c r="B99" s="372"/>
      <c r="C99" s="796"/>
      <c r="D99" s="797" t="s">
        <v>330</v>
      </c>
      <c r="E99" s="798"/>
      <c r="F99" s="798"/>
      <c r="G99" s="798"/>
      <c r="H99" s="798"/>
      <c r="I99" s="798"/>
      <c r="J99" s="799">
        <f>J128</f>
        <v>0</v>
      </c>
      <c r="L99" s="372"/>
    </row>
    <row r="100" spans="2:12" s="373" customFormat="1" ht="20.25" customHeight="1">
      <c r="B100" s="372"/>
      <c r="C100" s="796"/>
      <c r="D100" s="797" t="s">
        <v>1485</v>
      </c>
      <c r="E100" s="798"/>
      <c r="F100" s="798"/>
      <c r="G100" s="798"/>
      <c r="H100" s="798"/>
      <c r="I100" s="798"/>
      <c r="J100" s="799">
        <f>J138</f>
        <v>0</v>
      </c>
      <c r="L100" s="372"/>
    </row>
    <row r="101" spans="2:12" s="373" customFormat="1" ht="20.25" customHeight="1">
      <c r="B101" s="372"/>
      <c r="C101" s="796"/>
      <c r="D101" s="797" t="s">
        <v>333</v>
      </c>
      <c r="E101" s="798"/>
      <c r="F101" s="798"/>
      <c r="G101" s="798"/>
      <c r="H101" s="798"/>
      <c r="I101" s="798"/>
      <c r="J101" s="799">
        <f>J141</f>
        <v>0</v>
      </c>
      <c r="L101" s="372"/>
    </row>
    <row r="102" spans="2:12" s="444" customFormat="1" ht="25.2" customHeight="1">
      <c r="B102" s="443"/>
      <c r="C102" s="800"/>
      <c r="D102" s="801" t="s">
        <v>3613</v>
      </c>
      <c r="E102" s="802"/>
      <c r="F102" s="802"/>
      <c r="G102" s="802"/>
      <c r="H102" s="802"/>
      <c r="I102" s="802"/>
      <c r="J102" s="803">
        <f>J143</f>
        <v>0</v>
      </c>
      <c r="L102" s="443"/>
    </row>
    <row r="103" spans="2:12" s="449" customFormat="1" ht="20.25" customHeight="1">
      <c r="B103" s="448"/>
      <c r="C103" s="804"/>
      <c r="D103" s="805" t="str">
        <f>_xlfn.CONCAT("   ",F144)</f>
        <v xml:space="preserve">   Ostatné 
(doprava, vplyvy, pridružené výkony, réžia, drobné montážne práce a materiál...)</v>
      </c>
      <c r="E103" s="806"/>
      <c r="F103" s="806"/>
      <c r="G103" s="806"/>
      <c r="H103" s="806"/>
      <c r="I103" s="806"/>
      <c r="J103" s="807">
        <f>J144</f>
        <v>0</v>
      </c>
      <c r="L103" s="448"/>
    </row>
    <row r="104" spans="2:12" s="194" customFormat="1" ht="21.75" customHeight="1">
      <c r="B104" s="76"/>
      <c r="C104" s="761"/>
      <c r="D104" s="761"/>
      <c r="E104" s="761"/>
      <c r="F104" s="761"/>
      <c r="G104" s="761"/>
      <c r="H104" s="761"/>
      <c r="I104" s="761"/>
      <c r="J104" s="761"/>
      <c r="L104" s="76"/>
    </row>
    <row r="105" spans="2:12" s="194" customFormat="1" ht="7.2" customHeight="1">
      <c r="B105" s="200"/>
      <c r="C105" s="206"/>
      <c r="D105" s="206"/>
      <c r="E105" s="206"/>
      <c r="F105" s="206"/>
      <c r="G105" s="206"/>
      <c r="H105" s="206"/>
      <c r="I105" s="206"/>
      <c r="J105" s="206"/>
      <c r="K105" s="206"/>
      <c r="L105" s="76"/>
    </row>
    <row r="109" spans="2:12" s="194" customFormat="1" ht="7.2" customHeight="1">
      <c r="B109" s="201"/>
      <c r="C109" s="202"/>
      <c r="D109" s="202"/>
      <c r="E109" s="202"/>
      <c r="F109" s="202"/>
      <c r="G109" s="202"/>
      <c r="H109" s="202"/>
      <c r="I109" s="202"/>
      <c r="J109" s="202"/>
      <c r="K109" s="202"/>
      <c r="L109" s="76"/>
    </row>
    <row r="110" spans="2:12" s="194" customFormat="1" ht="25.2" customHeight="1">
      <c r="B110" s="76"/>
      <c r="C110" s="759" t="s">
        <v>281</v>
      </c>
      <c r="D110" s="761"/>
      <c r="E110" s="761"/>
      <c r="F110" s="761"/>
      <c r="G110" s="761"/>
      <c r="H110" s="761"/>
      <c r="I110" s="761"/>
      <c r="J110" s="761"/>
      <c r="L110" s="76"/>
    </row>
    <row r="111" spans="2:12" s="194" customFormat="1" ht="7.2" customHeight="1">
      <c r="B111" s="76"/>
      <c r="C111" s="761"/>
      <c r="D111" s="761"/>
      <c r="E111" s="761"/>
      <c r="F111" s="761"/>
      <c r="G111" s="761"/>
      <c r="H111" s="761"/>
      <c r="I111" s="761"/>
      <c r="J111" s="761"/>
      <c r="L111" s="76"/>
    </row>
    <row r="112" spans="2:12" s="194" customFormat="1" ht="12" customHeight="1">
      <c r="B112" s="76"/>
      <c r="C112" s="760" t="s">
        <v>5</v>
      </c>
      <c r="D112" s="761"/>
      <c r="E112" s="761"/>
      <c r="F112" s="761"/>
      <c r="G112" s="761"/>
      <c r="H112" s="761"/>
      <c r="I112" s="761"/>
      <c r="J112" s="761"/>
      <c r="L112" s="76"/>
    </row>
    <row r="113" spans="2:65" s="194" customFormat="1" ht="16.5" customHeight="1">
      <c r="B113" s="76"/>
      <c r="C113" s="761"/>
      <c r="D113" s="761"/>
      <c r="E113" s="1353" t="str">
        <f>E7</f>
        <v>15709 - Nižná / Tr 110/22kV - komplexná rekonštrukcia</v>
      </c>
      <c r="F113" s="1354"/>
      <c r="G113" s="1354"/>
      <c r="H113" s="1354"/>
      <c r="I113" s="761"/>
      <c r="J113" s="761"/>
      <c r="L113" s="76"/>
    </row>
    <row r="114" spans="2:65" s="194" customFormat="1" ht="12" customHeight="1">
      <c r="B114" s="76"/>
      <c r="C114" s="760" t="s">
        <v>404</v>
      </c>
      <c r="D114" s="761"/>
      <c r="E114" s="761"/>
      <c r="F114" s="761"/>
      <c r="G114" s="761"/>
      <c r="H114" s="761"/>
      <c r="I114" s="761"/>
      <c r="J114" s="761"/>
      <c r="L114" s="76"/>
    </row>
    <row r="115" spans="2:65" s="194" customFormat="1" ht="16.5" customHeight="1">
      <c r="B115" s="76"/>
      <c r="C115" s="761"/>
      <c r="D115" s="761"/>
      <c r="E115" s="1355" t="str">
        <f>E9</f>
        <v>SO32 - Stanovište transformátorov</v>
      </c>
      <c r="F115" s="1356"/>
      <c r="G115" s="1356"/>
      <c r="H115" s="1356"/>
      <c r="I115" s="761"/>
      <c r="J115" s="761"/>
      <c r="L115" s="76"/>
    </row>
    <row r="116" spans="2:65" s="194" customFormat="1" ht="7.2" customHeight="1">
      <c r="B116" s="76"/>
      <c r="C116" s="761"/>
      <c r="D116" s="761"/>
      <c r="E116" s="761"/>
      <c r="F116" s="761"/>
      <c r="G116" s="761"/>
      <c r="H116" s="761"/>
      <c r="I116" s="761"/>
      <c r="J116" s="761"/>
      <c r="L116" s="76"/>
    </row>
    <row r="117" spans="2:65" s="194" customFormat="1" ht="12" customHeight="1">
      <c r="B117" s="76"/>
      <c r="C117" s="760" t="s">
        <v>296</v>
      </c>
      <c r="D117" s="761"/>
      <c r="E117" s="761"/>
      <c r="F117" s="762" t="str">
        <f>F12</f>
        <v>Nižná</v>
      </c>
      <c r="G117" s="761"/>
      <c r="H117" s="761"/>
      <c r="I117" s="760" t="s">
        <v>1</v>
      </c>
      <c r="J117" s="763">
        <f>IF(J12="","",J12)</f>
        <v>46174</v>
      </c>
      <c r="L117" s="76"/>
    </row>
    <row r="118" spans="2:65" s="194" customFormat="1" ht="7.2" customHeight="1">
      <c r="B118" s="76"/>
      <c r="C118" s="761"/>
      <c r="D118" s="761"/>
      <c r="E118" s="761"/>
      <c r="F118" s="761"/>
      <c r="G118" s="761"/>
      <c r="H118" s="761"/>
      <c r="I118" s="761"/>
      <c r="J118" s="761"/>
      <c r="L118" s="76"/>
    </row>
    <row r="119" spans="2:65" s="194" customFormat="1" ht="15.45" customHeight="1">
      <c r="B119" s="76"/>
      <c r="C119" s="760" t="s">
        <v>2</v>
      </c>
      <c r="D119" s="761"/>
      <c r="E119" s="761"/>
      <c r="F119" s="762" t="str">
        <f>E15</f>
        <v>STREDOSLOVENSKÁ DISTRIBUčNÁ a.s.</v>
      </c>
      <c r="G119" s="761"/>
      <c r="H119" s="761"/>
      <c r="I119" s="760" t="s">
        <v>286</v>
      </c>
      <c r="J119" s="765" t="str">
        <f>E21</f>
        <v>LiV-EPI, s.r.o.</v>
      </c>
      <c r="L119" s="76"/>
    </row>
    <row r="120" spans="2:65" s="194" customFormat="1" ht="15.45" customHeight="1">
      <c r="B120" s="76"/>
      <c r="C120" s="760" t="s">
        <v>15</v>
      </c>
      <c r="D120" s="761"/>
      <c r="E120" s="761"/>
      <c r="F120" s="762" t="str">
        <f>IF(E18="","",E18)</f>
        <v>určený výberom</v>
      </c>
      <c r="G120" s="761"/>
      <c r="H120" s="761"/>
      <c r="I120" s="760" t="s">
        <v>300</v>
      </c>
      <c r="J120" s="765" t="str">
        <f>E24</f>
        <v>Ing Peter Lukačovič</v>
      </c>
      <c r="L120" s="76"/>
    </row>
    <row r="121" spans="2:65" s="194" customFormat="1" ht="10.5" customHeight="1">
      <c r="B121" s="76"/>
      <c r="C121" s="761"/>
      <c r="D121" s="761"/>
      <c r="E121" s="761"/>
      <c r="F121" s="761"/>
      <c r="G121" s="761"/>
      <c r="H121" s="761"/>
      <c r="I121" s="761"/>
      <c r="J121" s="761"/>
      <c r="L121" s="76"/>
    </row>
    <row r="122" spans="2:65" s="208" customFormat="1" ht="29.25" customHeight="1">
      <c r="B122" s="207"/>
      <c r="C122" s="808" t="s">
        <v>335</v>
      </c>
      <c r="D122" s="809" t="s">
        <v>318</v>
      </c>
      <c r="E122" s="809" t="s">
        <v>21</v>
      </c>
      <c r="F122" s="809" t="s">
        <v>54</v>
      </c>
      <c r="G122" s="809" t="s">
        <v>55</v>
      </c>
      <c r="H122" s="809" t="s">
        <v>336</v>
      </c>
      <c r="I122" s="809" t="s">
        <v>337</v>
      </c>
      <c r="J122" s="810" t="s">
        <v>325</v>
      </c>
      <c r="K122" s="380" t="s">
        <v>338</v>
      </c>
      <c r="L122" s="207"/>
      <c r="M122" s="381" t="s">
        <v>290</v>
      </c>
      <c r="N122" s="382" t="s">
        <v>24</v>
      </c>
      <c r="O122" s="382" t="s">
        <v>339</v>
      </c>
      <c r="P122" s="382" t="s">
        <v>340</v>
      </c>
      <c r="Q122" s="382" t="s">
        <v>341</v>
      </c>
      <c r="R122" s="382" t="s">
        <v>342</v>
      </c>
      <c r="S122" s="382" t="s">
        <v>343</v>
      </c>
      <c r="T122" s="383" t="s">
        <v>344</v>
      </c>
    </row>
    <row r="123" spans="2:65" s="194" customFormat="1" ht="23.25" customHeight="1">
      <c r="B123" s="76"/>
      <c r="C123" s="811" t="s">
        <v>326</v>
      </c>
      <c r="D123" s="761"/>
      <c r="E123" s="761"/>
      <c r="F123" s="761"/>
      <c r="G123" s="761"/>
      <c r="H123" s="761"/>
      <c r="I123" s="761"/>
      <c r="J123" s="812">
        <f>BK123</f>
        <v>0</v>
      </c>
      <c r="L123" s="76"/>
      <c r="M123" s="386"/>
      <c r="N123" s="197"/>
      <c r="O123" s="197"/>
      <c r="P123" s="387">
        <f>P124</f>
        <v>1030.8031126399999</v>
      </c>
      <c r="Q123" s="197"/>
      <c r="R123" s="387">
        <f>R124</f>
        <v>354.89138550030998</v>
      </c>
      <c r="S123" s="197"/>
      <c r="T123" s="388">
        <f>T124</f>
        <v>0</v>
      </c>
      <c r="AT123" s="337" t="s">
        <v>267</v>
      </c>
      <c r="AU123" s="337" t="s">
        <v>327</v>
      </c>
      <c r="BK123" s="389">
        <f>BK124</f>
        <v>0</v>
      </c>
    </row>
    <row r="124" spans="2:65" s="391" customFormat="1" ht="26.25" customHeight="1">
      <c r="B124" s="390"/>
      <c r="C124" s="813"/>
      <c r="D124" s="814" t="s">
        <v>267</v>
      </c>
      <c r="E124" s="815" t="s">
        <v>345</v>
      </c>
      <c r="F124" s="815" t="s">
        <v>346</v>
      </c>
      <c r="G124" s="813"/>
      <c r="H124" s="813"/>
      <c r="I124" s="813"/>
      <c r="J124" s="816">
        <f>BK124</f>
        <v>0</v>
      </c>
      <c r="L124" s="390"/>
      <c r="M124" s="395"/>
      <c r="P124" s="396">
        <f>P125+P128+P138+P141</f>
        <v>1030.8031126399999</v>
      </c>
      <c r="R124" s="396">
        <f>R125+R128+R138+R141</f>
        <v>354.89138550030998</v>
      </c>
      <c r="T124" s="397">
        <f>T125+T128+T138+T141</f>
        <v>0</v>
      </c>
      <c r="AR124" s="392" t="s">
        <v>320</v>
      </c>
      <c r="AT124" s="398" t="s">
        <v>267</v>
      </c>
      <c r="AU124" s="398" t="s">
        <v>319</v>
      </c>
      <c r="AY124" s="392" t="s">
        <v>347</v>
      </c>
      <c r="BK124" s="399">
        <f>BK125+BK128+BK138+BK141</f>
        <v>0</v>
      </c>
    </row>
    <row r="125" spans="2:65" s="391" customFormat="1" ht="23.25" customHeight="1">
      <c r="B125" s="390"/>
      <c r="C125" s="813"/>
      <c r="D125" s="814" t="s">
        <v>267</v>
      </c>
      <c r="E125" s="817" t="s">
        <v>320</v>
      </c>
      <c r="F125" s="817" t="s">
        <v>348</v>
      </c>
      <c r="G125" s="813"/>
      <c r="H125" s="813"/>
      <c r="I125" s="813"/>
      <c r="J125" s="818">
        <f>BK125</f>
        <v>0</v>
      </c>
      <c r="L125" s="390"/>
      <c r="M125" s="395"/>
      <c r="P125" s="396">
        <f>SUM(P126:P127)</f>
        <v>6.2647550000000001</v>
      </c>
      <c r="R125" s="396">
        <f>SUM(R126:R127)</f>
        <v>0</v>
      </c>
      <c r="T125" s="397">
        <f>SUM(T126:T127)</f>
        <v>0</v>
      </c>
      <c r="AR125" s="392" t="s">
        <v>320</v>
      </c>
      <c r="AT125" s="398" t="s">
        <v>267</v>
      </c>
      <c r="AU125" s="398" t="s">
        <v>320</v>
      </c>
      <c r="AY125" s="392" t="s">
        <v>347</v>
      </c>
      <c r="BK125" s="399">
        <f>SUM(BK126:BK127)</f>
        <v>0</v>
      </c>
    </row>
    <row r="126" spans="2:65" s="194" customFormat="1" ht="49.5" customHeight="1">
      <c r="B126" s="76"/>
      <c r="C126" s="819">
        <v>1</v>
      </c>
      <c r="D126" s="819" t="s">
        <v>262</v>
      </c>
      <c r="E126" s="820" t="s">
        <v>1487</v>
      </c>
      <c r="F126" s="821" t="s">
        <v>1488</v>
      </c>
      <c r="G126" s="822" t="s">
        <v>290</v>
      </c>
      <c r="H126" s="823">
        <v>0</v>
      </c>
      <c r="I126" s="824">
        <v>0</v>
      </c>
      <c r="J126" s="824">
        <f>ROUND(I126*H126,2)</f>
        <v>0</v>
      </c>
      <c r="K126" s="80"/>
      <c r="L126" s="76"/>
      <c r="M126" s="402" t="s">
        <v>290</v>
      </c>
      <c r="N126" s="403" t="s">
        <v>306</v>
      </c>
      <c r="O126" s="404">
        <v>0.01</v>
      </c>
      <c r="P126" s="404">
        <f>O126*H126</f>
        <v>0</v>
      </c>
      <c r="Q126" s="404">
        <v>0</v>
      </c>
      <c r="R126" s="404">
        <f>Q126*H126</f>
        <v>0</v>
      </c>
      <c r="S126" s="404">
        <v>0</v>
      </c>
      <c r="T126" s="405">
        <f>S126*H126</f>
        <v>0</v>
      </c>
      <c r="AR126" s="406" t="s">
        <v>351</v>
      </c>
      <c r="AT126" s="406" t="s">
        <v>262</v>
      </c>
      <c r="AU126" s="406" t="s">
        <v>352</v>
      </c>
      <c r="AY126" s="337" t="s">
        <v>347</v>
      </c>
      <c r="BE126" s="407">
        <f>IF(N126="základná",J126,0)</f>
        <v>0</v>
      </c>
      <c r="BF126" s="407">
        <f>IF(N126="znížená",J126,0)</f>
        <v>0</v>
      </c>
      <c r="BG126" s="407">
        <f>IF(N126="zákl. prenesená",J126,0)</f>
        <v>0</v>
      </c>
      <c r="BH126" s="407">
        <f>IF(N126="zníž. prenesená",J126,0)</f>
        <v>0</v>
      </c>
      <c r="BI126" s="407">
        <f>IF(N126="nulová",J126,0)</f>
        <v>0</v>
      </c>
      <c r="BJ126" s="337" t="s">
        <v>352</v>
      </c>
      <c r="BK126" s="407">
        <f>ROUND(I126*H126,2)</f>
        <v>0</v>
      </c>
      <c r="BL126" s="337" t="s">
        <v>351</v>
      </c>
      <c r="BM126" s="406" t="s">
        <v>1552</v>
      </c>
    </row>
    <row r="127" spans="2:65" s="194" customFormat="1" ht="24.45" customHeight="1">
      <c r="B127" s="76"/>
      <c r="C127" s="819">
        <f>C126+1</f>
        <v>2</v>
      </c>
      <c r="D127" s="819" t="s">
        <v>262</v>
      </c>
      <c r="E127" s="820" t="s">
        <v>1553</v>
      </c>
      <c r="F127" s="821" t="s">
        <v>1554</v>
      </c>
      <c r="G127" s="822" t="s">
        <v>95</v>
      </c>
      <c r="H127" s="823">
        <v>368.51499999999999</v>
      </c>
      <c r="I127" s="844"/>
      <c r="J127" s="824">
        <f>ROUND(I127*H127,2)</f>
        <v>0</v>
      </c>
      <c r="K127" s="80"/>
      <c r="L127" s="76"/>
      <c r="M127" s="402" t="s">
        <v>290</v>
      </c>
      <c r="N127" s="403" t="s">
        <v>306</v>
      </c>
      <c r="O127" s="404">
        <v>1.7000000000000001E-2</v>
      </c>
      <c r="P127" s="404">
        <f>O127*H127</f>
        <v>6.2647550000000001</v>
      </c>
      <c r="Q127" s="404">
        <v>0</v>
      </c>
      <c r="R127" s="404">
        <f>Q127*H127</f>
        <v>0</v>
      </c>
      <c r="S127" s="404">
        <v>0</v>
      </c>
      <c r="T127" s="405">
        <f>S127*H127</f>
        <v>0</v>
      </c>
      <c r="AR127" s="406" t="s">
        <v>351</v>
      </c>
      <c r="AT127" s="406" t="s">
        <v>262</v>
      </c>
      <c r="AU127" s="406" t="s">
        <v>352</v>
      </c>
      <c r="AY127" s="337" t="s">
        <v>347</v>
      </c>
      <c r="BE127" s="407">
        <f>IF(N127="základná",J127,0)</f>
        <v>0</v>
      </c>
      <c r="BF127" s="407">
        <f>IF(N127="znížená",J127,0)</f>
        <v>0</v>
      </c>
      <c r="BG127" s="407">
        <f>IF(N127="zákl. prenesená",J127,0)</f>
        <v>0</v>
      </c>
      <c r="BH127" s="407">
        <f>IF(N127="zníž. prenesená",J127,0)</f>
        <v>0</v>
      </c>
      <c r="BI127" s="407">
        <f>IF(N127="nulová",J127,0)</f>
        <v>0</v>
      </c>
      <c r="BJ127" s="337" t="s">
        <v>352</v>
      </c>
      <c r="BK127" s="407">
        <f>ROUND(I127*H127,2)</f>
        <v>0</v>
      </c>
      <c r="BL127" s="337" t="s">
        <v>351</v>
      </c>
      <c r="BM127" s="406" t="s">
        <v>1555</v>
      </c>
    </row>
    <row r="128" spans="2:65" s="391" customFormat="1" ht="23.25" customHeight="1">
      <c r="B128" s="390"/>
      <c r="C128" s="813"/>
      <c r="D128" s="814" t="s">
        <v>267</v>
      </c>
      <c r="E128" s="817" t="s">
        <v>352</v>
      </c>
      <c r="F128" s="817" t="s">
        <v>358</v>
      </c>
      <c r="G128" s="813"/>
      <c r="H128" s="813"/>
      <c r="I128" s="813"/>
      <c r="J128" s="818">
        <f>BK128</f>
        <v>0</v>
      </c>
      <c r="L128" s="390"/>
      <c r="M128" s="395"/>
      <c r="P128" s="396">
        <f>SUM(P129:P137)</f>
        <v>210.23220963999998</v>
      </c>
      <c r="R128" s="396">
        <f>SUM(R129:R137)</f>
        <v>204.89138550030998</v>
      </c>
      <c r="T128" s="397">
        <f>SUM(T129:T137)</f>
        <v>0</v>
      </c>
      <c r="AR128" s="392" t="s">
        <v>320</v>
      </c>
      <c r="AT128" s="398" t="s">
        <v>267</v>
      </c>
      <c r="AU128" s="398" t="s">
        <v>320</v>
      </c>
      <c r="AY128" s="392" t="s">
        <v>347</v>
      </c>
      <c r="BK128" s="399">
        <f>SUM(BK129:BK137)</f>
        <v>0</v>
      </c>
    </row>
    <row r="129" spans="2:65" s="194" customFormat="1" ht="38.25" customHeight="1">
      <c r="B129" s="76"/>
      <c r="C129" s="819" t="s">
        <v>372</v>
      </c>
      <c r="D129" s="819" t="s">
        <v>262</v>
      </c>
      <c r="E129" s="820" t="s">
        <v>1490</v>
      </c>
      <c r="F129" s="821" t="s">
        <v>1556</v>
      </c>
      <c r="G129" s="822" t="s">
        <v>216</v>
      </c>
      <c r="H129" s="823">
        <v>15.455</v>
      </c>
      <c r="I129" s="844"/>
      <c r="J129" s="824">
        <f t="shared" ref="J129:J137" si="0">ROUND(I129*H129,2)</f>
        <v>0</v>
      </c>
      <c r="K129" s="80"/>
      <c r="L129" s="76"/>
      <c r="M129" s="402" t="s">
        <v>290</v>
      </c>
      <c r="N129" s="403" t="s">
        <v>306</v>
      </c>
      <c r="O129" s="404">
        <v>1.1317999999999999</v>
      </c>
      <c r="P129" s="404">
        <f t="shared" ref="P129:P137" si="1">O129*H129</f>
        <v>17.491968999999997</v>
      </c>
      <c r="Q129" s="404">
        <v>2.0699999999999998</v>
      </c>
      <c r="R129" s="404">
        <f t="shared" ref="R129:R137" si="2">Q129*H129</f>
        <v>31.991849999999996</v>
      </c>
      <c r="S129" s="404">
        <v>0</v>
      </c>
      <c r="T129" s="405">
        <f t="shared" ref="T129:T137" si="3">S129*H129</f>
        <v>0</v>
      </c>
      <c r="AR129" s="406" t="s">
        <v>351</v>
      </c>
      <c r="AT129" s="406" t="s">
        <v>262</v>
      </c>
      <c r="AU129" s="406" t="s">
        <v>352</v>
      </c>
      <c r="AY129" s="337" t="s">
        <v>347</v>
      </c>
      <c r="BE129" s="407">
        <f t="shared" ref="BE129:BE137" si="4">IF(N129="základná",J129,0)</f>
        <v>0</v>
      </c>
      <c r="BF129" s="407">
        <f t="shared" ref="BF129:BF137" si="5">IF(N129="znížená",J129,0)</f>
        <v>0</v>
      </c>
      <c r="BG129" s="407">
        <f t="shared" ref="BG129:BG137" si="6">IF(N129="zákl. prenesená",J129,0)</f>
        <v>0</v>
      </c>
      <c r="BH129" s="407">
        <f t="shared" ref="BH129:BH137" si="7">IF(N129="zníž. prenesená",J129,0)</f>
        <v>0</v>
      </c>
      <c r="BI129" s="407">
        <f t="shared" ref="BI129:BI137" si="8">IF(N129="nulová",J129,0)</f>
        <v>0</v>
      </c>
      <c r="BJ129" s="337" t="s">
        <v>352</v>
      </c>
      <c r="BK129" s="407">
        <f t="shared" ref="BK129:BK137" si="9">ROUND(I129*H129,2)</f>
        <v>0</v>
      </c>
      <c r="BL129" s="337" t="s">
        <v>351</v>
      </c>
      <c r="BM129" s="406" t="s">
        <v>1557</v>
      </c>
    </row>
    <row r="130" spans="2:65" s="194" customFormat="1" ht="38.25" customHeight="1">
      <c r="B130" s="76"/>
      <c r="C130" s="819" t="s">
        <v>351</v>
      </c>
      <c r="D130" s="819" t="s">
        <v>262</v>
      </c>
      <c r="E130" s="820" t="s">
        <v>1493</v>
      </c>
      <c r="F130" s="821" t="s">
        <v>1558</v>
      </c>
      <c r="G130" s="822" t="s">
        <v>216</v>
      </c>
      <c r="H130" s="823">
        <v>54.7</v>
      </c>
      <c r="I130" s="844"/>
      <c r="J130" s="824">
        <f t="shared" si="0"/>
        <v>0</v>
      </c>
      <c r="K130" s="80"/>
      <c r="L130" s="76"/>
      <c r="M130" s="402" t="s">
        <v>290</v>
      </c>
      <c r="N130" s="403" t="s">
        <v>306</v>
      </c>
      <c r="O130" s="404">
        <v>1.1317999999999999</v>
      </c>
      <c r="P130" s="404">
        <f t="shared" si="1"/>
        <v>61.909459999999996</v>
      </c>
      <c r="Q130" s="404">
        <v>2.0699999999999998</v>
      </c>
      <c r="R130" s="404">
        <f t="shared" si="2"/>
        <v>113.229</v>
      </c>
      <c r="S130" s="404">
        <v>0</v>
      </c>
      <c r="T130" s="405">
        <f t="shared" si="3"/>
        <v>0</v>
      </c>
      <c r="AR130" s="406" t="s">
        <v>351</v>
      </c>
      <c r="AT130" s="406" t="s">
        <v>262</v>
      </c>
      <c r="AU130" s="406" t="s">
        <v>352</v>
      </c>
      <c r="AY130" s="337" t="s">
        <v>347</v>
      </c>
      <c r="BE130" s="407">
        <f t="shared" si="4"/>
        <v>0</v>
      </c>
      <c r="BF130" s="407">
        <f t="shared" si="5"/>
        <v>0</v>
      </c>
      <c r="BG130" s="407">
        <f t="shared" si="6"/>
        <v>0</v>
      </c>
      <c r="BH130" s="407">
        <f t="shared" si="7"/>
        <v>0</v>
      </c>
      <c r="BI130" s="407">
        <f t="shared" si="8"/>
        <v>0</v>
      </c>
      <c r="BJ130" s="337" t="s">
        <v>352</v>
      </c>
      <c r="BK130" s="407">
        <f t="shared" si="9"/>
        <v>0</v>
      </c>
      <c r="BL130" s="337" t="s">
        <v>351</v>
      </c>
      <c r="BM130" s="406" t="s">
        <v>1559</v>
      </c>
    </row>
    <row r="131" spans="2:65" s="194" customFormat="1" ht="24.45" customHeight="1">
      <c r="B131" s="76"/>
      <c r="C131" s="819" t="s">
        <v>382</v>
      </c>
      <c r="D131" s="819" t="s">
        <v>262</v>
      </c>
      <c r="E131" s="820" t="s">
        <v>1560</v>
      </c>
      <c r="F131" s="821" t="s">
        <v>1561</v>
      </c>
      <c r="G131" s="822" t="s">
        <v>216</v>
      </c>
      <c r="H131" s="823">
        <v>3.9239999999999999</v>
      </c>
      <c r="I131" s="844"/>
      <c r="J131" s="824">
        <f t="shared" si="0"/>
        <v>0</v>
      </c>
      <c r="K131" s="80"/>
      <c r="L131" s="76"/>
      <c r="M131" s="402" t="s">
        <v>290</v>
      </c>
      <c r="N131" s="403" t="s">
        <v>306</v>
      </c>
      <c r="O131" s="404">
        <v>1.0886800000000001</v>
      </c>
      <c r="P131" s="404">
        <f t="shared" si="1"/>
        <v>4.2719803199999999</v>
      </c>
      <c r="Q131" s="404">
        <v>1.9319999999999999</v>
      </c>
      <c r="R131" s="404">
        <f t="shared" si="2"/>
        <v>7.5811679999999999</v>
      </c>
      <c r="S131" s="404">
        <v>0</v>
      </c>
      <c r="T131" s="405">
        <f t="shared" si="3"/>
        <v>0</v>
      </c>
      <c r="AR131" s="406" t="s">
        <v>351</v>
      </c>
      <c r="AT131" s="406" t="s">
        <v>262</v>
      </c>
      <c r="AU131" s="406" t="s">
        <v>352</v>
      </c>
      <c r="AY131" s="337" t="s">
        <v>347</v>
      </c>
      <c r="BE131" s="407">
        <f t="shared" si="4"/>
        <v>0</v>
      </c>
      <c r="BF131" s="407">
        <f t="shared" si="5"/>
        <v>0</v>
      </c>
      <c r="BG131" s="407">
        <f t="shared" si="6"/>
        <v>0</v>
      </c>
      <c r="BH131" s="407">
        <f t="shared" si="7"/>
        <v>0</v>
      </c>
      <c r="BI131" s="407">
        <f t="shared" si="8"/>
        <v>0</v>
      </c>
      <c r="BJ131" s="337" t="s">
        <v>352</v>
      </c>
      <c r="BK131" s="407">
        <f t="shared" si="9"/>
        <v>0</v>
      </c>
      <c r="BL131" s="337" t="s">
        <v>351</v>
      </c>
      <c r="BM131" s="406" t="s">
        <v>1562</v>
      </c>
    </row>
    <row r="132" spans="2:65" s="194" customFormat="1" ht="21.75" customHeight="1">
      <c r="B132" s="76"/>
      <c r="C132" s="819" t="s">
        <v>388</v>
      </c>
      <c r="D132" s="819" t="s">
        <v>262</v>
      </c>
      <c r="E132" s="820" t="s">
        <v>1563</v>
      </c>
      <c r="F132" s="821" t="s">
        <v>1564</v>
      </c>
      <c r="G132" s="822" t="s">
        <v>216</v>
      </c>
      <c r="H132" s="823">
        <v>1.8819999999999999</v>
      </c>
      <c r="I132" s="844"/>
      <c r="J132" s="824">
        <f t="shared" si="0"/>
        <v>0</v>
      </c>
      <c r="K132" s="80"/>
      <c r="L132" s="76"/>
      <c r="M132" s="402" t="s">
        <v>290</v>
      </c>
      <c r="N132" s="403" t="s">
        <v>306</v>
      </c>
      <c r="O132" s="404">
        <v>0.61770999999999998</v>
      </c>
      <c r="P132" s="404">
        <f t="shared" si="1"/>
        <v>1.1625302199999998</v>
      </c>
      <c r="Q132" s="404">
        <v>2.3364026999999998</v>
      </c>
      <c r="R132" s="404">
        <f t="shared" si="2"/>
        <v>4.3971098813999996</v>
      </c>
      <c r="S132" s="404">
        <v>0</v>
      </c>
      <c r="T132" s="405">
        <f t="shared" si="3"/>
        <v>0</v>
      </c>
      <c r="AR132" s="406" t="s">
        <v>351</v>
      </c>
      <c r="AT132" s="406" t="s">
        <v>262</v>
      </c>
      <c r="AU132" s="406" t="s">
        <v>352</v>
      </c>
      <c r="AY132" s="337" t="s">
        <v>347</v>
      </c>
      <c r="BE132" s="407">
        <f t="shared" si="4"/>
        <v>0</v>
      </c>
      <c r="BF132" s="407">
        <f t="shared" si="5"/>
        <v>0</v>
      </c>
      <c r="BG132" s="407">
        <f t="shared" si="6"/>
        <v>0</v>
      </c>
      <c r="BH132" s="407">
        <f t="shared" si="7"/>
        <v>0</v>
      </c>
      <c r="BI132" s="407">
        <f t="shared" si="8"/>
        <v>0</v>
      </c>
      <c r="BJ132" s="337" t="s">
        <v>352</v>
      </c>
      <c r="BK132" s="407">
        <f t="shared" si="9"/>
        <v>0</v>
      </c>
      <c r="BL132" s="337" t="s">
        <v>351</v>
      </c>
      <c r="BM132" s="406" t="s">
        <v>1565</v>
      </c>
    </row>
    <row r="133" spans="2:65" s="194" customFormat="1" ht="16.5" customHeight="1">
      <c r="B133" s="76"/>
      <c r="C133" s="819" t="s">
        <v>390</v>
      </c>
      <c r="D133" s="819" t="s">
        <v>262</v>
      </c>
      <c r="E133" s="820" t="s">
        <v>359</v>
      </c>
      <c r="F133" s="821" t="s">
        <v>360</v>
      </c>
      <c r="G133" s="822" t="s">
        <v>216</v>
      </c>
      <c r="H133" s="823">
        <v>20.77</v>
      </c>
      <c r="I133" s="844"/>
      <c r="J133" s="824">
        <f t="shared" si="0"/>
        <v>0</v>
      </c>
      <c r="K133" s="80"/>
      <c r="L133" s="76"/>
      <c r="M133" s="402" t="s">
        <v>290</v>
      </c>
      <c r="N133" s="403" t="s">
        <v>306</v>
      </c>
      <c r="O133" s="404">
        <v>0.61770999999999998</v>
      </c>
      <c r="P133" s="404">
        <f t="shared" si="1"/>
        <v>12.8298367</v>
      </c>
      <c r="Q133" s="404">
        <v>2.2375227</v>
      </c>
      <c r="R133" s="404">
        <f t="shared" si="2"/>
        <v>46.473346479</v>
      </c>
      <c r="S133" s="404">
        <v>0</v>
      </c>
      <c r="T133" s="405">
        <f t="shared" si="3"/>
        <v>0</v>
      </c>
      <c r="AR133" s="406" t="s">
        <v>351</v>
      </c>
      <c r="AT133" s="406" t="s">
        <v>262</v>
      </c>
      <c r="AU133" s="406" t="s">
        <v>352</v>
      </c>
      <c r="AY133" s="337" t="s">
        <v>347</v>
      </c>
      <c r="BE133" s="407">
        <f t="shared" si="4"/>
        <v>0</v>
      </c>
      <c r="BF133" s="407">
        <f t="shared" si="5"/>
        <v>0</v>
      </c>
      <c r="BG133" s="407">
        <f t="shared" si="6"/>
        <v>0</v>
      </c>
      <c r="BH133" s="407">
        <f t="shared" si="7"/>
        <v>0</v>
      </c>
      <c r="BI133" s="407">
        <f t="shared" si="8"/>
        <v>0</v>
      </c>
      <c r="BJ133" s="337" t="s">
        <v>352</v>
      </c>
      <c r="BK133" s="407">
        <f t="shared" si="9"/>
        <v>0</v>
      </c>
      <c r="BL133" s="337" t="s">
        <v>351</v>
      </c>
      <c r="BM133" s="406" t="s">
        <v>1566</v>
      </c>
    </row>
    <row r="134" spans="2:65" s="194" customFormat="1" ht="24.45" customHeight="1">
      <c r="B134" s="76"/>
      <c r="C134" s="819" t="s">
        <v>361</v>
      </c>
      <c r="D134" s="819" t="s">
        <v>262</v>
      </c>
      <c r="E134" s="820" t="s">
        <v>1498</v>
      </c>
      <c r="F134" s="821" t="s">
        <v>1499</v>
      </c>
      <c r="G134" s="822" t="s">
        <v>95</v>
      </c>
      <c r="H134" s="823">
        <v>16.495999999999999</v>
      </c>
      <c r="I134" s="844"/>
      <c r="J134" s="824">
        <f t="shared" si="0"/>
        <v>0</v>
      </c>
      <c r="K134" s="80"/>
      <c r="L134" s="76"/>
      <c r="M134" s="402" t="s">
        <v>290</v>
      </c>
      <c r="N134" s="403" t="s">
        <v>306</v>
      </c>
      <c r="O134" s="404">
        <v>0.78800000000000003</v>
      </c>
      <c r="P134" s="404">
        <f t="shared" si="1"/>
        <v>12.998847999999999</v>
      </c>
      <c r="Q134" s="404">
        <v>3.7677600000000002E-3</v>
      </c>
      <c r="R134" s="404">
        <f t="shared" si="2"/>
        <v>6.2152968959999999E-2</v>
      </c>
      <c r="S134" s="404">
        <v>0</v>
      </c>
      <c r="T134" s="405">
        <f t="shared" si="3"/>
        <v>0</v>
      </c>
      <c r="AR134" s="406" t="s">
        <v>351</v>
      </c>
      <c r="AT134" s="406" t="s">
        <v>262</v>
      </c>
      <c r="AU134" s="406" t="s">
        <v>352</v>
      </c>
      <c r="AY134" s="337" t="s">
        <v>347</v>
      </c>
      <c r="BE134" s="407">
        <f t="shared" si="4"/>
        <v>0</v>
      </c>
      <c r="BF134" s="407">
        <f t="shared" si="5"/>
        <v>0</v>
      </c>
      <c r="BG134" s="407">
        <f t="shared" si="6"/>
        <v>0</v>
      </c>
      <c r="BH134" s="407">
        <f t="shared" si="7"/>
        <v>0</v>
      </c>
      <c r="BI134" s="407">
        <f t="shared" si="8"/>
        <v>0</v>
      </c>
      <c r="BJ134" s="337" t="s">
        <v>352</v>
      </c>
      <c r="BK134" s="407">
        <f t="shared" si="9"/>
        <v>0</v>
      </c>
      <c r="BL134" s="337" t="s">
        <v>351</v>
      </c>
      <c r="BM134" s="406" t="s">
        <v>1567</v>
      </c>
    </row>
    <row r="135" spans="2:65" s="194" customFormat="1" ht="24.45" customHeight="1">
      <c r="B135" s="76"/>
      <c r="C135" s="819" t="s">
        <v>365</v>
      </c>
      <c r="D135" s="819" t="s">
        <v>262</v>
      </c>
      <c r="E135" s="820" t="s">
        <v>1501</v>
      </c>
      <c r="F135" s="821" t="s">
        <v>1502</v>
      </c>
      <c r="G135" s="822" t="s">
        <v>95</v>
      </c>
      <c r="H135" s="823">
        <v>16.495999999999999</v>
      </c>
      <c r="I135" s="844"/>
      <c r="J135" s="824">
        <f t="shared" si="0"/>
        <v>0</v>
      </c>
      <c r="K135" s="80"/>
      <c r="L135" s="76"/>
      <c r="M135" s="402" t="s">
        <v>290</v>
      </c>
      <c r="N135" s="403" t="s">
        <v>306</v>
      </c>
      <c r="O135" s="404">
        <v>0.32200000000000001</v>
      </c>
      <c r="P135" s="404">
        <f t="shared" si="1"/>
        <v>5.311712</v>
      </c>
      <c r="Q135" s="404">
        <v>0</v>
      </c>
      <c r="R135" s="404">
        <f t="shared" si="2"/>
        <v>0</v>
      </c>
      <c r="S135" s="404">
        <v>0</v>
      </c>
      <c r="T135" s="405">
        <f t="shared" si="3"/>
        <v>0</v>
      </c>
      <c r="AR135" s="406" t="s">
        <v>351</v>
      </c>
      <c r="AT135" s="406" t="s">
        <v>262</v>
      </c>
      <c r="AU135" s="406" t="s">
        <v>352</v>
      </c>
      <c r="AY135" s="337" t="s">
        <v>347</v>
      </c>
      <c r="BE135" s="407">
        <f t="shared" si="4"/>
        <v>0</v>
      </c>
      <c r="BF135" s="407">
        <f t="shared" si="5"/>
        <v>0</v>
      </c>
      <c r="BG135" s="407">
        <f t="shared" si="6"/>
        <v>0</v>
      </c>
      <c r="BH135" s="407">
        <f t="shared" si="7"/>
        <v>0</v>
      </c>
      <c r="BI135" s="407">
        <f t="shared" si="8"/>
        <v>0</v>
      </c>
      <c r="BJ135" s="337" t="s">
        <v>352</v>
      </c>
      <c r="BK135" s="407">
        <f t="shared" si="9"/>
        <v>0</v>
      </c>
      <c r="BL135" s="337" t="s">
        <v>351</v>
      </c>
      <c r="BM135" s="406" t="s">
        <v>1568</v>
      </c>
    </row>
    <row r="136" spans="2:65" s="194" customFormat="1" ht="33" customHeight="1">
      <c r="B136" s="76"/>
      <c r="C136" s="819" t="s">
        <v>394</v>
      </c>
      <c r="D136" s="819" t="s">
        <v>262</v>
      </c>
      <c r="E136" s="820" t="s">
        <v>1504</v>
      </c>
      <c r="F136" s="821" t="s">
        <v>1505</v>
      </c>
      <c r="G136" s="822" t="s">
        <v>95</v>
      </c>
      <c r="H136" s="823">
        <v>244.64500000000001</v>
      </c>
      <c r="I136" s="844"/>
      <c r="J136" s="824">
        <f t="shared" si="0"/>
        <v>0</v>
      </c>
      <c r="K136" s="80"/>
      <c r="L136" s="76"/>
      <c r="M136" s="402" t="s">
        <v>290</v>
      </c>
      <c r="N136" s="403" t="s">
        <v>306</v>
      </c>
      <c r="O136" s="404">
        <v>4.0919999999999998E-2</v>
      </c>
      <c r="P136" s="404">
        <f t="shared" si="1"/>
        <v>10.010873399999999</v>
      </c>
      <c r="Q136" s="404">
        <v>1.5756100000000001E-3</v>
      </c>
      <c r="R136" s="404">
        <f t="shared" si="2"/>
        <v>0.38546510845000004</v>
      </c>
      <c r="S136" s="404">
        <v>0</v>
      </c>
      <c r="T136" s="405">
        <f t="shared" si="3"/>
        <v>0</v>
      </c>
      <c r="AR136" s="406" t="s">
        <v>351</v>
      </c>
      <c r="AT136" s="406" t="s">
        <v>262</v>
      </c>
      <c r="AU136" s="406" t="s">
        <v>352</v>
      </c>
      <c r="AY136" s="337" t="s">
        <v>347</v>
      </c>
      <c r="BE136" s="407">
        <f t="shared" si="4"/>
        <v>0</v>
      </c>
      <c r="BF136" s="407">
        <f t="shared" si="5"/>
        <v>0</v>
      </c>
      <c r="BG136" s="407">
        <f t="shared" si="6"/>
        <v>0</v>
      </c>
      <c r="BH136" s="407">
        <f t="shared" si="7"/>
        <v>0</v>
      </c>
      <c r="BI136" s="407">
        <f t="shared" si="8"/>
        <v>0</v>
      </c>
      <c r="BJ136" s="337" t="s">
        <v>352</v>
      </c>
      <c r="BK136" s="407">
        <f t="shared" si="9"/>
        <v>0</v>
      </c>
      <c r="BL136" s="337" t="s">
        <v>351</v>
      </c>
      <c r="BM136" s="406" t="s">
        <v>1569</v>
      </c>
    </row>
    <row r="137" spans="2:65" s="194" customFormat="1" ht="24.45" customHeight="1">
      <c r="B137" s="76"/>
      <c r="C137" s="819" t="s">
        <v>396</v>
      </c>
      <c r="D137" s="819" t="s">
        <v>262</v>
      </c>
      <c r="E137" s="820" t="s">
        <v>1570</v>
      </c>
      <c r="F137" s="821" t="s">
        <v>1571</v>
      </c>
      <c r="G137" s="822" t="s">
        <v>95</v>
      </c>
      <c r="H137" s="823">
        <v>300.875</v>
      </c>
      <c r="I137" s="844"/>
      <c r="J137" s="824">
        <f t="shared" si="0"/>
        <v>0</v>
      </c>
      <c r="K137" s="80"/>
      <c r="L137" s="76"/>
      <c r="M137" s="402" t="s">
        <v>290</v>
      </c>
      <c r="N137" s="403" t="s">
        <v>306</v>
      </c>
      <c r="O137" s="404">
        <v>0.28000000000000003</v>
      </c>
      <c r="P137" s="404">
        <f t="shared" si="1"/>
        <v>84.245000000000005</v>
      </c>
      <c r="Q137" s="404">
        <v>2.5634999999999998E-3</v>
      </c>
      <c r="R137" s="404">
        <f t="shared" si="2"/>
        <v>0.77129306249999996</v>
      </c>
      <c r="S137" s="404">
        <v>0</v>
      </c>
      <c r="T137" s="405">
        <f t="shared" si="3"/>
        <v>0</v>
      </c>
      <c r="AR137" s="406" t="s">
        <v>351</v>
      </c>
      <c r="AT137" s="406" t="s">
        <v>262</v>
      </c>
      <c r="AU137" s="406" t="s">
        <v>352</v>
      </c>
      <c r="AY137" s="337" t="s">
        <v>347</v>
      </c>
      <c r="BE137" s="407">
        <f t="shared" si="4"/>
        <v>0</v>
      </c>
      <c r="BF137" s="407">
        <f t="shared" si="5"/>
        <v>0</v>
      </c>
      <c r="BG137" s="407">
        <f t="shared" si="6"/>
        <v>0</v>
      </c>
      <c r="BH137" s="407">
        <f t="shared" si="7"/>
        <v>0</v>
      </c>
      <c r="BI137" s="407">
        <f t="shared" si="8"/>
        <v>0</v>
      </c>
      <c r="BJ137" s="337" t="s">
        <v>352</v>
      </c>
      <c r="BK137" s="407">
        <f t="shared" si="9"/>
        <v>0</v>
      </c>
      <c r="BL137" s="337" t="s">
        <v>351</v>
      </c>
      <c r="BM137" s="406" t="s">
        <v>1572</v>
      </c>
    </row>
    <row r="138" spans="2:65" s="391" customFormat="1" ht="23.25" customHeight="1">
      <c r="B138" s="390"/>
      <c r="C138" s="813"/>
      <c r="D138" s="814" t="s">
        <v>267</v>
      </c>
      <c r="E138" s="817" t="s">
        <v>372</v>
      </c>
      <c r="F138" s="817" t="s">
        <v>1522</v>
      </c>
      <c r="G138" s="813"/>
      <c r="H138" s="813"/>
      <c r="I138" s="813"/>
      <c r="J138" s="818">
        <f>BK138</f>
        <v>0</v>
      </c>
      <c r="L138" s="390"/>
      <c r="M138" s="395"/>
      <c r="P138" s="396">
        <f>SUM(P139:P140)</f>
        <v>10.1</v>
      </c>
      <c r="R138" s="396">
        <f>SUM(R139:R140)</f>
        <v>150</v>
      </c>
      <c r="T138" s="397">
        <f>SUM(T139:T140)</f>
        <v>0</v>
      </c>
      <c r="AR138" s="392" t="s">
        <v>320</v>
      </c>
      <c r="AT138" s="398" t="s">
        <v>267</v>
      </c>
      <c r="AU138" s="398" t="s">
        <v>320</v>
      </c>
      <c r="AY138" s="392" t="s">
        <v>347</v>
      </c>
      <c r="BK138" s="399">
        <f>SUM(BK139:BK140)</f>
        <v>0</v>
      </c>
    </row>
    <row r="139" spans="2:65" s="194" customFormat="1" ht="63" customHeight="1">
      <c r="B139" s="76"/>
      <c r="C139" s="819" t="s">
        <v>398</v>
      </c>
      <c r="D139" s="819" t="s">
        <v>262</v>
      </c>
      <c r="E139" s="820" t="s">
        <v>1573</v>
      </c>
      <c r="F139" s="821" t="s">
        <v>1574</v>
      </c>
      <c r="G139" s="822" t="s">
        <v>62</v>
      </c>
      <c r="H139" s="823">
        <v>1</v>
      </c>
      <c r="I139" s="844"/>
      <c r="J139" s="824">
        <f>ROUND(I139*H139,2)</f>
        <v>0</v>
      </c>
      <c r="K139" s="80"/>
      <c r="L139" s="76"/>
      <c r="M139" s="402" t="s">
        <v>290</v>
      </c>
      <c r="N139" s="403" t="s">
        <v>306</v>
      </c>
      <c r="O139" s="404">
        <v>5.05</v>
      </c>
      <c r="P139" s="404">
        <f>O139*H139</f>
        <v>5.05</v>
      </c>
      <c r="Q139" s="404">
        <v>75</v>
      </c>
      <c r="R139" s="404">
        <f>Q139*H139</f>
        <v>75</v>
      </c>
      <c r="S139" s="404">
        <v>0</v>
      </c>
      <c r="T139" s="405">
        <f>S139*H139</f>
        <v>0</v>
      </c>
      <c r="AR139" s="406" t="s">
        <v>351</v>
      </c>
      <c r="AT139" s="406" t="s">
        <v>262</v>
      </c>
      <c r="AU139" s="406" t="s">
        <v>352</v>
      </c>
      <c r="AY139" s="337" t="s">
        <v>347</v>
      </c>
      <c r="BE139" s="407">
        <f>IF(N139="základná",J139,0)</f>
        <v>0</v>
      </c>
      <c r="BF139" s="407">
        <f>IF(N139="znížená",J139,0)</f>
        <v>0</v>
      </c>
      <c r="BG139" s="407">
        <f>IF(N139="zákl. prenesená",J139,0)</f>
        <v>0</v>
      </c>
      <c r="BH139" s="407">
        <f>IF(N139="zníž. prenesená",J139,0)</f>
        <v>0</v>
      </c>
      <c r="BI139" s="407">
        <f>IF(N139="nulová",J139,0)</f>
        <v>0</v>
      </c>
      <c r="BJ139" s="337" t="s">
        <v>352</v>
      </c>
      <c r="BK139" s="407">
        <f>ROUND(I139*H139,2)</f>
        <v>0</v>
      </c>
      <c r="BL139" s="337" t="s">
        <v>351</v>
      </c>
      <c r="BM139" s="406" t="s">
        <v>1575</v>
      </c>
    </row>
    <row r="140" spans="2:65" s="194" customFormat="1" ht="63" customHeight="1">
      <c r="B140" s="76"/>
      <c r="C140" s="819" t="s">
        <v>604</v>
      </c>
      <c r="D140" s="819" t="s">
        <v>262</v>
      </c>
      <c r="E140" s="820" t="s">
        <v>1576</v>
      </c>
      <c r="F140" s="821" t="s">
        <v>1577</v>
      </c>
      <c r="G140" s="822" t="s">
        <v>62</v>
      </c>
      <c r="H140" s="823">
        <v>1</v>
      </c>
      <c r="I140" s="844"/>
      <c r="J140" s="824">
        <f>ROUND(I140*H140,2)</f>
        <v>0</v>
      </c>
      <c r="K140" s="80"/>
      <c r="L140" s="76"/>
      <c r="M140" s="402" t="s">
        <v>290</v>
      </c>
      <c r="N140" s="403" t="s">
        <v>306</v>
      </c>
      <c r="O140" s="404">
        <v>5.05</v>
      </c>
      <c r="P140" s="404">
        <f>O140*H140</f>
        <v>5.05</v>
      </c>
      <c r="Q140" s="404">
        <v>75</v>
      </c>
      <c r="R140" s="404">
        <f>Q140*H140</f>
        <v>75</v>
      </c>
      <c r="S140" s="404">
        <v>0</v>
      </c>
      <c r="T140" s="405">
        <f>S140*H140</f>
        <v>0</v>
      </c>
      <c r="AR140" s="406" t="s">
        <v>351</v>
      </c>
      <c r="AT140" s="406" t="s">
        <v>262</v>
      </c>
      <c r="AU140" s="406" t="s">
        <v>352</v>
      </c>
      <c r="AY140" s="337" t="s">
        <v>347</v>
      </c>
      <c r="BE140" s="407">
        <f>IF(N140="základná",J140,0)</f>
        <v>0</v>
      </c>
      <c r="BF140" s="407">
        <f>IF(N140="znížená",J140,0)</f>
        <v>0</v>
      </c>
      <c r="BG140" s="407">
        <f>IF(N140="zákl. prenesená",J140,0)</f>
        <v>0</v>
      </c>
      <c r="BH140" s="407">
        <f>IF(N140="zníž. prenesená",J140,0)</f>
        <v>0</v>
      </c>
      <c r="BI140" s="407">
        <f>IF(N140="nulová",J140,0)</f>
        <v>0</v>
      </c>
      <c r="BJ140" s="337" t="s">
        <v>352</v>
      </c>
      <c r="BK140" s="407">
        <f>ROUND(I140*H140,2)</f>
        <v>0</v>
      </c>
      <c r="BL140" s="337" t="s">
        <v>351</v>
      </c>
      <c r="BM140" s="406" t="s">
        <v>1578</v>
      </c>
    </row>
    <row r="141" spans="2:65" s="391" customFormat="1" ht="23.25" customHeight="1">
      <c r="B141" s="390"/>
      <c r="C141" s="813"/>
      <c r="D141" s="814" t="s">
        <v>267</v>
      </c>
      <c r="E141" s="817" t="s">
        <v>367</v>
      </c>
      <c r="F141" s="817" t="s">
        <v>368</v>
      </c>
      <c r="G141" s="813"/>
      <c r="H141" s="813"/>
      <c r="I141" s="813"/>
      <c r="J141" s="818">
        <f>BK141</f>
        <v>0</v>
      </c>
      <c r="L141" s="390"/>
      <c r="M141" s="395"/>
      <c r="P141" s="396">
        <f>P142</f>
        <v>804.20614799999998</v>
      </c>
      <c r="R141" s="396">
        <f>R142</f>
        <v>0</v>
      </c>
      <c r="T141" s="397">
        <f>T142</f>
        <v>0</v>
      </c>
      <c r="AR141" s="392" t="s">
        <v>320</v>
      </c>
      <c r="AT141" s="398" t="s">
        <v>267</v>
      </c>
      <c r="AU141" s="398" t="s">
        <v>320</v>
      </c>
      <c r="AY141" s="392" t="s">
        <v>347</v>
      </c>
      <c r="BK141" s="399">
        <f>BK142</f>
        <v>0</v>
      </c>
    </row>
    <row r="142" spans="2:65" s="194" customFormat="1" ht="24.45" customHeight="1">
      <c r="B142" s="76"/>
      <c r="C142" s="819">
        <v>14</v>
      </c>
      <c r="D142" s="819" t="s">
        <v>262</v>
      </c>
      <c r="E142" s="820" t="s">
        <v>1580</v>
      </c>
      <c r="F142" s="821" t="s">
        <v>1581</v>
      </c>
      <c r="G142" s="822" t="s">
        <v>271</v>
      </c>
      <c r="H142" s="823">
        <v>654.89099999999996</v>
      </c>
      <c r="I142" s="844"/>
      <c r="J142" s="824">
        <f>ROUND(I142*H142,2)</f>
        <v>0</v>
      </c>
      <c r="K142" s="80"/>
      <c r="L142" s="76"/>
      <c r="M142" s="453" t="s">
        <v>290</v>
      </c>
      <c r="N142" s="454" t="s">
        <v>306</v>
      </c>
      <c r="O142" s="455">
        <v>1.228</v>
      </c>
      <c r="P142" s="455">
        <f>O142*H142</f>
        <v>804.20614799999998</v>
      </c>
      <c r="Q142" s="455">
        <v>0</v>
      </c>
      <c r="R142" s="455">
        <f>Q142*H142</f>
        <v>0</v>
      </c>
      <c r="S142" s="455">
        <v>0</v>
      </c>
      <c r="T142" s="456">
        <f>S142*H142</f>
        <v>0</v>
      </c>
      <c r="AR142" s="406" t="s">
        <v>351</v>
      </c>
      <c r="AT142" s="406" t="s">
        <v>262</v>
      </c>
      <c r="AU142" s="406" t="s">
        <v>352</v>
      </c>
      <c r="AY142" s="337" t="s">
        <v>347</v>
      </c>
      <c r="BE142" s="407">
        <f>IF(N142="základná",J142,0)</f>
        <v>0</v>
      </c>
      <c r="BF142" s="407">
        <f>IF(N142="znížená",J142,0)</f>
        <v>0</v>
      </c>
      <c r="BG142" s="407">
        <f>IF(N142="zákl. prenesená",J142,0)</f>
        <v>0</v>
      </c>
      <c r="BH142" s="407">
        <f>IF(N142="zníž. prenesená",J142,0)</f>
        <v>0</v>
      </c>
      <c r="BI142" s="407">
        <f>IF(N142="nulová",J142,0)</f>
        <v>0</v>
      </c>
      <c r="BJ142" s="337" t="s">
        <v>352</v>
      </c>
      <c r="BK142" s="407">
        <f>ROUND(I142*H142,2)</f>
        <v>0</v>
      </c>
      <c r="BL142" s="337" t="s">
        <v>351</v>
      </c>
      <c r="BM142" s="406" t="s">
        <v>1582</v>
      </c>
    </row>
    <row r="143" spans="2:65" s="458" customFormat="1" ht="26.25" customHeight="1">
      <c r="B143" s="457"/>
      <c r="C143" s="831"/>
      <c r="D143" s="832" t="s">
        <v>267</v>
      </c>
      <c r="E143" s="833" t="s">
        <v>27</v>
      </c>
      <c r="F143" s="833" t="s">
        <v>254</v>
      </c>
      <c r="G143" s="831"/>
      <c r="H143" s="831"/>
      <c r="I143" s="831"/>
      <c r="J143" s="834">
        <f>J144</f>
        <v>0</v>
      </c>
      <c r="L143" s="457"/>
      <c r="M143" s="462"/>
      <c r="P143" s="463" t="e">
        <f>#REF!+#REF!</f>
        <v>#REF!</v>
      </c>
      <c r="R143" s="463" t="e">
        <f>#REF!+#REF!</f>
        <v>#REF!</v>
      </c>
      <c r="T143" s="464" t="e">
        <f>#REF!+#REF!</f>
        <v>#REF!</v>
      </c>
      <c r="AR143" s="459" t="s">
        <v>382</v>
      </c>
      <c r="AT143" s="465" t="s">
        <v>267</v>
      </c>
      <c r="AU143" s="465" t="s">
        <v>319</v>
      </c>
      <c r="AY143" s="459" t="s">
        <v>347</v>
      </c>
      <c r="BK143" s="466">
        <f>BK144</f>
        <v>0</v>
      </c>
    </row>
    <row r="144" spans="2:65" s="476" customFormat="1" ht="34.200000000000003">
      <c r="B144" s="110"/>
      <c r="C144" s="835">
        <v>15</v>
      </c>
      <c r="D144" s="836" t="s">
        <v>262</v>
      </c>
      <c r="E144" s="837" t="s">
        <v>255</v>
      </c>
      <c r="F144" s="838" t="s">
        <v>282</v>
      </c>
      <c r="G144" s="839" t="s">
        <v>79</v>
      </c>
      <c r="H144" s="849"/>
      <c r="I144" s="848"/>
      <c r="J144" s="841">
        <f>H144*I144/100</f>
        <v>0</v>
      </c>
      <c r="K144" s="112"/>
      <c r="L144" s="110"/>
      <c r="M144" s="472" t="s">
        <v>290</v>
      </c>
      <c r="N144" s="473" t="s">
        <v>306</v>
      </c>
      <c r="O144" s="474">
        <v>0</v>
      </c>
      <c r="P144" s="474">
        <f>O144*H144</f>
        <v>0</v>
      </c>
      <c r="Q144" s="474">
        <v>0</v>
      </c>
      <c r="R144" s="474">
        <f>Q144*H144</f>
        <v>0</v>
      </c>
      <c r="S144" s="474">
        <v>0</v>
      </c>
      <c r="T144" s="475">
        <f>S144*H144</f>
        <v>0</v>
      </c>
      <c r="AR144" s="477" t="s">
        <v>1193</v>
      </c>
      <c r="AT144" s="477" t="s">
        <v>262</v>
      </c>
      <c r="AU144" s="477" t="s">
        <v>352</v>
      </c>
      <c r="AY144" s="478" t="s">
        <v>347</v>
      </c>
      <c r="BE144" s="479">
        <f>IF(N144="základná",J144,0)</f>
        <v>0</v>
      </c>
      <c r="BF144" s="479">
        <f>IF(N144="znížená",J144,0)</f>
        <v>0</v>
      </c>
      <c r="BG144" s="479">
        <f>IF(N144="zákl. prenesená",J144,0)</f>
        <v>0</v>
      </c>
      <c r="BH144" s="479">
        <f>IF(N144="zníž. prenesená",J144,0)</f>
        <v>0</v>
      </c>
      <c r="BI144" s="479">
        <f>IF(N144="nulová",J144,0)</f>
        <v>0</v>
      </c>
      <c r="BJ144" s="478" t="s">
        <v>352</v>
      </c>
      <c r="BK144" s="479">
        <f>ROUND(I144*H144,2)/100</f>
        <v>0</v>
      </c>
      <c r="BL144" s="478" t="s">
        <v>1193</v>
      </c>
      <c r="BM144" s="477" t="s">
        <v>5406</v>
      </c>
    </row>
    <row r="145" spans="2:12" s="194" customFormat="1" ht="7.2" customHeight="1">
      <c r="B145" s="200"/>
      <c r="C145" s="206"/>
      <c r="D145" s="206"/>
      <c r="E145" s="206"/>
      <c r="F145" s="206"/>
      <c r="G145" s="206"/>
      <c r="H145" s="206"/>
      <c r="I145" s="206"/>
      <c r="J145" s="206"/>
      <c r="K145" s="206"/>
      <c r="L145" s="76"/>
    </row>
  </sheetData>
  <autoFilter ref="C122:K142"/>
  <mergeCells count="8">
    <mergeCell ref="E113:H113"/>
    <mergeCell ref="E115:H115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scale="90" fitToHeight="100" orientation="portrait" blackAndWhite="1" r:id="rId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0">
    <pageSetUpPr fitToPage="1"/>
  </sheetPr>
  <dimension ref="B2:BM146"/>
  <sheetViews>
    <sheetView showGridLines="0" view="pageBreakPreview" topLeftCell="A129" zoomScale="120" zoomScaleNormal="120" zoomScaleSheetLayoutView="120" workbookViewId="0">
      <selection activeCell="F19" sqref="F19"/>
    </sheetView>
  </sheetViews>
  <sheetFormatPr defaultColWidth="8.7265625" defaultRowHeight="10.199999999999999"/>
  <cols>
    <col min="1" max="1" width="5.54296875" style="190" customWidth="1"/>
    <col min="2" max="2" width="0.7265625" style="190" customWidth="1"/>
    <col min="3" max="4" width="2.7265625" style="190" customWidth="1"/>
    <col min="5" max="5" width="11.453125" style="190" customWidth="1"/>
    <col min="6" max="6" width="33.7265625" style="190" customWidth="1"/>
    <col min="7" max="7" width="5" style="190" customWidth="1"/>
    <col min="8" max="8" width="9.26953125" style="190" customWidth="1"/>
    <col min="9" max="9" width="10.54296875" style="190" customWidth="1"/>
    <col min="10" max="10" width="14.7265625" style="190" customWidth="1"/>
    <col min="11" max="11" width="14.7265625" style="190" hidden="1" customWidth="1"/>
    <col min="12" max="12" width="6" style="190" customWidth="1"/>
    <col min="13" max="13" width="7" style="190" hidden="1" customWidth="1"/>
    <col min="14" max="14" width="8.7265625" style="190"/>
    <col min="15" max="20" width="9.453125" style="190" hidden="1" customWidth="1"/>
    <col min="21" max="21" width="10.7265625" style="190" hidden="1" customWidth="1"/>
    <col min="22" max="22" width="8" style="190" customWidth="1"/>
    <col min="23" max="23" width="10.7265625" style="190" customWidth="1"/>
    <col min="24" max="24" width="8" style="190" customWidth="1"/>
    <col min="25" max="25" width="10" style="190" customWidth="1"/>
    <col min="26" max="26" width="7.26953125" style="190" customWidth="1"/>
    <col min="27" max="27" width="10" style="190" customWidth="1"/>
    <col min="28" max="28" width="10.7265625" style="190" customWidth="1"/>
    <col min="29" max="29" width="7.26953125" style="190" customWidth="1"/>
    <col min="30" max="30" width="10" style="190" customWidth="1"/>
    <col min="31" max="31" width="10.7265625" style="190" customWidth="1"/>
    <col min="32" max="16384" width="8.7265625" style="190"/>
  </cols>
  <sheetData>
    <row r="2" spans="2:46" ht="37.200000000000003" customHeight="1">
      <c r="L2" s="1357" t="s">
        <v>292</v>
      </c>
      <c r="M2" s="1358"/>
      <c r="N2" s="1358"/>
      <c r="O2" s="1358"/>
      <c r="P2" s="1358"/>
      <c r="Q2" s="1358"/>
      <c r="R2" s="1358"/>
      <c r="S2" s="1358"/>
      <c r="T2" s="1358"/>
      <c r="U2" s="1358"/>
      <c r="V2" s="1358"/>
      <c r="AT2" s="337" t="s">
        <v>1471</v>
      </c>
    </row>
    <row r="3" spans="2:46" ht="7.2" customHeight="1">
      <c r="B3" s="191"/>
      <c r="C3" s="192"/>
      <c r="D3" s="192"/>
      <c r="E3" s="192"/>
      <c r="F3" s="192"/>
      <c r="G3" s="192"/>
      <c r="H3" s="192"/>
      <c r="I3" s="192"/>
      <c r="J3" s="192"/>
      <c r="K3" s="192"/>
      <c r="L3" s="193"/>
      <c r="AT3" s="337" t="s">
        <v>319</v>
      </c>
    </row>
    <row r="4" spans="2:46" ht="25.2" customHeight="1">
      <c r="B4" s="193"/>
      <c r="C4" s="758"/>
      <c r="D4" s="759" t="s">
        <v>321</v>
      </c>
      <c r="E4" s="758"/>
      <c r="F4" s="758"/>
      <c r="G4" s="758"/>
      <c r="H4" s="758"/>
      <c r="I4" s="758"/>
      <c r="J4" s="758"/>
      <c r="L4" s="193"/>
      <c r="M4" s="339" t="s">
        <v>294</v>
      </c>
      <c r="AT4" s="337" t="s">
        <v>291</v>
      </c>
    </row>
    <row r="5" spans="2:46" ht="7.2" customHeight="1">
      <c r="B5" s="193"/>
      <c r="C5" s="758"/>
      <c r="D5" s="758"/>
      <c r="E5" s="758"/>
      <c r="F5" s="758"/>
      <c r="G5" s="758"/>
      <c r="H5" s="758"/>
      <c r="I5" s="758"/>
      <c r="J5" s="758"/>
      <c r="L5" s="193"/>
    </row>
    <row r="6" spans="2:46" ht="12" customHeight="1">
      <c r="B6" s="193"/>
      <c r="C6" s="758"/>
      <c r="D6" s="760" t="s">
        <v>5</v>
      </c>
      <c r="E6" s="758"/>
      <c r="F6" s="758"/>
      <c r="G6" s="758"/>
      <c r="H6" s="758"/>
      <c r="I6" s="758"/>
      <c r="J6" s="758"/>
      <c r="L6" s="193"/>
    </row>
    <row r="7" spans="2:46" ht="16.5" customHeight="1">
      <c r="B7" s="193"/>
      <c r="C7" s="758"/>
      <c r="D7" s="758"/>
      <c r="E7" s="1353" t="str">
        <f>_xlfn.CONCAT(Obsah!N1," ",Obsah!N2)</f>
        <v>15709 - Nižná / Tr 110/22kV - komplexná rekonštrukcia</v>
      </c>
      <c r="F7" s="1354"/>
      <c r="G7" s="1354"/>
      <c r="H7" s="1354"/>
      <c r="I7" s="758"/>
      <c r="J7" s="758"/>
      <c r="L7" s="193"/>
    </row>
    <row r="8" spans="2:46" s="194" customFormat="1" ht="12" customHeight="1">
      <c r="B8" s="76"/>
      <c r="C8" s="761"/>
      <c r="D8" s="760" t="s">
        <v>404</v>
      </c>
      <c r="E8" s="761"/>
      <c r="F8" s="761"/>
      <c r="G8" s="761"/>
      <c r="H8" s="761"/>
      <c r="I8" s="761"/>
      <c r="J8" s="761"/>
      <c r="L8" s="76"/>
    </row>
    <row r="9" spans="2:46" s="194" customFormat="1" ht="16.5" customHeight="1">
      <c r="B9" s="76"/>
      <c r="C9" s="761"/>
      <c r="D9" s="761"/>
      <c r="E9" s="1355" t="s">
        <v>1583</v>
      </c>
      <c r="F9" s="1356"/>
      <c r="G9" s="1356"/>
      <c r="H9" s="1356"/>
      <c r="I9" s="761"/>
      <c r="J9" s="761"/>
      <c r="L9" s="76"/>
    </row>
    <row r="10" spans="2:46" s="194" customFormat="1">
      <c r="B10" s="76"/>
      <c r="C10" s="761"/>
      <c r="D10" s="761"/>
      <c r="E10" s="761"/>
      <c r="F10" s="761"/>
      <c r="G10" s="761"/>
      <c r="H10" s="761"/>
      <c r="I10" s="761"/>
      <c r="J10" s="761"/>
      <c r="L10" s="76"/>
    </row>
    <row r="11" spans="2:46" s="194" customFormat="1" ht="12" customHeight="1">
      <c r="B11" s="76"/>
      <c r="C11" s="761"/>
      <c r="D11" s="760" t="s">
        <v>295</v>
      </c>
      <c r="E11" s="761"/>
      <c r="F11" s="762" t="s">
        <v>290</v>
      </c>
      <c r="G11" s="761"/>
      <c r="H11" s="761"/>
      <c r="I11" s="760" t="s">
        <v>619</v>
      </c>
      <c r="J11" s="762" t="s">
        <v>290</v>
      </c>
      <c r="L11" s="76"/>
    </row>
    <row r="12" spans="2:46" s="194" customFormat="1" ht="12" customHeight="1">
      <c r="B12" s="76"/>
      <c r="C12" s="761"/>
      <c r="D12" s="760" t="s">
        <v>296</v>
      </c>
      <c r="E12" s="761"/>
      <c r="F12" s="762" t="s">
        <v>1151</v>
      </c>
      <c r="G12" s="761"/>
      <c r="H12" s="761"/>
      <c r="I12" s="760" t="s">
        <v>1</v>
      </c>
      <c r="J12" s="763">
        <f>Obsah!Z3</f>
        <v>46174</v>
      </c>
      <c r="L12" s="76"/>
    </row>
    <row r="13" spans="2:46" s="194" customFormat="1" ht="11.25" customHeight="1">
      <c r="B13" s="76"/>
      <c r="C13" s="761"/>
      <c r="D13" s="761"/>
      <c r="E13" s="761"/>
      <c r="F13" s="761"/>
      <c r="G13" s="761"/>
      <c r="H13" s="761"/>
      <c r="I13" s="761"/>
      <c r="J13" s="761"/>
      <c r="L13" s="76"/>
    </row>
    <row r="14" spans="2:46" s="194" customFormat="1" ht="12" customHeight="1">
      <c r="B14" s="76"/>
      <c r="C14" s="761"/>
      <c r="D14" s="760" t="s">
        <v>2</v>
      </c>
      <c r="E14" s="761"/>
      <c r="F14" s="761"/>
      <c r="G14" s="761"/>
      <c r="H14" s="761"/>
      <c r="I14" s="760" t="s">
        <v>297</v>
      </c>
      <c r="J14" s="762" t="s">
        <v>290</v>
      </c>
      <c r="L14" s="76"/>
    </row>
    <row r="15" spans="2:46" s="194" customFormat="1" ht="18" customHeight="1">
      <c r="B15" s="76"/>
      <c r="C15" s="761"/>
      <c r="D15" s="761"/>
      <c r="E15" s="762" t="s">
        <v>1469</v>
      </c>
      <c r="F15" s="761"/>
      <c r="G15" s="761"/>
      <c r="H15" s="761"/>
      <c r="I15" s="760" t="s">
        <v>298</v>
      </c>
      <c r="J15" s="762" t="s">
        <v>290</v>
      </c>
      <c r="L15" s="76"/>
    </row>
    <row r="16" spans="2:46" s="194" customFormat="1" ht="7.2" customHeight="1">
      <c r="B16" s="76"/>
      <c r="C16" s="761"/>
      <c r="D16" s="761"/>
      <c r="E16" s="761"/>
      <c r="F16" s="761"/>
      <c r="G16" s="761"/>
      <c r="H16" s="761"/>
      <c r="I16" s="761"/>
      <c r="J16" s="761"/>
      <c r="L16" s="76"/>
    </row>
    <row r="17" spans="2:12" s="194" customFormat="1" ht="12" customHeight="1">
      <c r="B17" s="76"/>
      <c r="C17" s="761"/>
      <c r="D17" s="760" t="s">
        <v>15</v>
      </c>
      <c r="E17" s="761"/>
      <c r="F17" s="761"/>
      <c r="G17" s="761"/>
      <c r="H17" s="761"/>
      <c r="I17" s="760" t="s">
        <v>297</v>
      </c>
      <c r="J17" s="762" t="s">
        <v>290</v>
      </c>
      <c r="L17" s="76"/>
    </row>
    <row r="18" spans="2:12" s="194" customFormat="1" ht="18" customHeight="1">
      <c r="B18" s="76"/>
      <c r="C18" s="761"/>
      <c r="D18" s="761"/>
      <c r="E18" s="762" t="s">
        <v>299</v>
      </c>
      <c r="F18" s="761"/>
      <c r="G18" s="761"/>
      <c r="H18" s="761"/>
      <c r="I18" s="760" t="s">
        <v>298</v>
      </c>
      <c r="J18" s="762" t="s">
        <v>290</v>
      </c>
      <c r="L18" s="76"/>
    </row>
    <row r="19" spans="2:12" s="194" customFormat="1" ht="7.2" customHeight="1">
      <c r="B19" s="76"/>
      <c r="C19" s="761"/>
      <c r="D19" s="761"/>
      <c r="E19" s="761"/>
      <c r="F19" s="761"/>
      <c r="G19" s="761"/>
      <c r="H19" s="761"/>
      <c r="I19" s="761"/>
      <c r="J19" s="761"/>
      <c r="L19" s="76"/>
    </row>
    <row r="20" spans="2:12" s="194" customFormat="1" ht="12" customHeight="1">
      <c r="B20" s="76"/>
      <c r="C20" s="761"/>
      <c r="D20" s="760" t="s">
        <v>286</v>
      </c>
      <c r="E20" s="761"/>
      <c r="F20" s="761"/>
      <c r="G20" s="761"/>
      <c r="H20" s="761"/>
      <c r="I20" s="760" t="s">
        <v>297</v>
      </c>
      <c r="J20" s="762" t="s">
        <v>290</v>
      </c>
      <c r="L20" s="76"/>
    </row>
    <row r="21" spans="2:12" s="194" customFormat="1" ht="18" customHeight="1">
      <c r="B21" s="76"/>
      <c r="C21" s="761"/>
      <c r="D21" s="761"/>
      <c r="E21" s="762" t="s">
        <v>268</v>
      </c>
      <c r="F21" s="761"/>
      <c r="G21" s="761"/>
      <c r="H21" s="761"/>
      <c r="I21" s="760" t="s">
        <v>298</v>
      </c>
      <c r="J21" s="762" t="s">
        <v>290</v>
      </c>
      <c r="L21" s="76"/>
    </row>
    <row r="22" spans="2:12" s="194" customFormat="1" ht="7.2" customHeight="1">
      <c r="B22" s="76"/>
      <c r="C22" s="761"/>
      <c r="D22" s="761"/>
      <c r="E22" s="761"/>
      <c r="F22" s="761"/>
      <c r="G22" s="761"/>
      <c r="H22" s="761"/>
      <c r="I22" s="761"/>
      <c r="J22" s="761"/>
      <c r="L22" s="76"/>
    </row>
    <row r="23" spans="2:12" s="194" customFormat="1" ht="12" customHeight="1">
      <c r="B23" s="76"/>
      <c r="C23" s="761"/>
      <c r="D23" s="760" t="s">
        <v>300</v>
      </c>
      <c r="E23" s="761"/>
      <c r="F23" s="761"/>
      <c r="G23" s="761"/>
      <c r="H23" s="761"/>
      <c r="I23" s="760" t="s">
        <v>297</v>
      </c>
      <c r="J23" s="762" t="s">
        <v>290</v>
      </c>
      <c r="L23" s="76"/>
    </row>
    <row r="24" spans="2:12" s="194" customFormat="1" ht="18" customHeight="1">
      <c r="B24" s="76"/>
      <c r="C24" s="761"/>
      <c r="D24" s="761"/>
      <c r="E24" s="762" t="s">
        <v>301</v>
      </c>
      <c r="F24" s="761"/>
      <c r="G24" s="761"/>
      <c r="H24" s="761"/>
      <c r="I24" s="760" t="s">
        <v>298</v>
      </c>
      <c r="J24" s="762" t="s">
        <v>290</v>
      </c>
      <c r="L24" s="76"/>
    </row>
    <row r="25" spans="2:12" s="194" customFormat="1" ht="7.2" customHeight="1">
      <c r="B25" s="76"/>
      <c r="C25" s="761"/>
      <c r="D25" s="761"/>
      <c r="E25" s="761"/>
      <c r="F25" s="761"/>
      <c r="G25" s="761"/>
      <c r="H25" s="761"/>
      <c r="I25" s="761"/>
      <c r="J25" s="761"/>
      <c r="L25" s="76"/>
    </row>
    <row r="26" spans="2:12" s="194" customFormat="1" ht="12" customHeight="1">
      <c r="B26" s="76"/>
      <c r="C26" s="761"/>
      <c r="D26" s="760" t="s">
        <v>288</v>
      </c>
      <c r="E26" s="761"/>
      <c r="F26" s="761"/>
      <c r="G26" s="761"/>
      <c r="H26" s="761"/>
      <c r="I26" s="761"/>
      <c r="J26" s="761"/>
      <c r="L26" s="76"/>
    </row>
    <row r="27" spans="2:12" s="196" customFormat="1" ht="16.5" customHeight="1">
      <c r="B27" s="195"/>
      <c r="C27" s="764"/>
      <c r="D27" s="764"/>
      <c r="E27" s="1359" t="s">
        <v>290</v>
      </c>
      <c r="F27" s="1359"/>
      <c r="G27" s="1359"/>
      <c r="H27" s="1359"/>
      <c r="I27" s="764"/>
      <c r="J27" s="764"/>
      <c r="L27" s="195"/>
    </row>
    <row r="28" spans="2:12" s="194" customFormat="1" ht="7.2" customHeight="1">
      <c r="B28" s="76"/>
      <c r="C28" s="761"/>
      <c r="D28" s="761"/>
      <c r="E28" s="761"/>
      <c r="F28" s="761"/>
      <c r="G28" s="761"/>
      <c r="H28" s="761"/>
      <c r="I28" s="761"/>
      <c r="J28" s="761"/>
      <c r="L28" s="76"/>
    </row>
    <row r="29" spans="2:12" s="194" customFormat="1" ht="7.2" customHeight="1">
      <c r="B29" s="76"/>
      <c r="C29" s="761"/>
      <c r="D29" s="766"/>
      <c r="E29" s="766"/>
      <c r="F29" s="766"/>
      <c r="G29" s="766"/>
      <c r="H29" s="766"/>
      <c r="I29" s="766"/>
      <c r="J29" s="766"/>
      <c r="K29" s="197"/>
      <c r="L29" s="76"/>
    </row>
    <row r="30" spans="2:12" s="194" customFormat="1" ht="25.5" customHeight="1">
      <c r="B30" s="76"/>
      <c r="C30" s="761"/>
      <c r="D30" s="767" t="s">
        <v>23</v>
      </c>
      <c r="E30" s="761"/>
      <c r="F30" s="761"/>
      <c r="G30" s="761"/>
      <c r="H30" s="761"/>
      <c r="I30" s="761"/>
      <c r="J30" s="768">
        <f>ROUND(J96, 2)</f>
        <v>0</v>
      </c>
      <c r="L30" s="76"/>
    </row>
    <row r="31" spans="2:12" s="194" customFormat="1" ht="7.2" customHeight="1">
      <c r="B31" s="76"/>
      <c r="C31" s="761"/>
      <c r="D31" s="766"/>
      <c r="E31" s="766"/>
      <c r="F31" s="766"/>
      <c r="G31" s="766"/>
      <c r="H31" s="766"/>
      <c r="I31" s="766"/>
      <c r="J31" s="766"/>
      <c r="K31" s="197"/>
      <c r="L31" s="76"/>
    </row>
    <row r="32" spans="2:12" s="194" customFormat="1" ht="14.7" customHeight="1">
      <c r="B32" s="76"/>
      <c r="C32" s="761"/>
      <c r="D32" s="761"/>
      <c r="E32" s="761"/>
      <c r="F32" s="769" t="s">
        <v>303</v>
      </c>
      <c r="G32" s="761"/>
      <c r="H32" s="761"/>
      <c r="I32" s="769" t="s">
        <v>302</v>
      </c>
      <c r="J32" s="769" t="s">
        <v>304</v>
      </c>
      <c r="L32" s="76"/>
    </row>
    <row r="33" spans="2:12" s="194" customFormat="1" ht="14.7" customHeight="1">
      <c r="B33" s="76"/>
      <c r="C33" s="761"/>
      <c r="D33" s="770" t="s">
        <v>24</v>
      </c>
      <c r="E33" s="771" t="s">
        <v>305</v>
      </c>
      <c r="F33" s="772">
        <f>ROUND((SUM(BE123:BE143)),  2)</f>
        <v>0</v>
      </c>
      <c r="G33" s="773"/>
      <c r="H33" s="773"/>
      <c r="I33" s="774">
        <v>0.23</v>
      </c>
      <c r="J33" s="772">
        <f>ROUND(((SUM(BE123:BE143))*I33),  2)</f>
        <v>0</v>
      </c>
      <c r="L33" s="76"/>
    </row>
    <row r="34" spans="2:12" s="194" customFormat="1" ht="14.7" customHeight="1">
      <c r="B34" s="76"/>
      <c r="C34" s="761"/>
      <c r="D34" s="761"/>
      <c r="E34" s="771" t="s">
        <v>306</v>
      </c>
      <c r="F34" s="775">
        <f>ROUND(J30,  2)</f>
        <v>0</v>
      </c>
      <c r="G34" s="761"/>
      <c r="H34" s="761"/>
      <c r="I34" s="776">
        <v>0.23</v>
      </c>
      <c r="J34" s="775">
        <f>ROUND((F34*I34),  2)</f>
        <v>0</v>
      </c>
      <c r="L34" s="76"/>
    </row>
    <row r="35" spans="2:12" s="194" customFormat="1" ht="14.7" hidden="1" customHeight="1">
      <c r="B35" s="76"/>
      <c r="C35" s="761"/>
      <c r="D35" s="761"/>
      <c r="E35" s="760" t="s">
        <v>307</v>
      </c>
      <c r="F35" s="775">
        <f>ROUND((SUM(BG123:BG143)),  2)</f>
        <v>0</v>
      </c>
      <c r="G35" s="761"/>
      <c r="H35" s="761"/>
      <c r="I35" s="776">
        <v>0.23</v>
      </c>
      <c r="J35" s="775">
        <f>0</f>
        <v>0</v>
      </c>
      <c r="L35" s="76"/>
    </row>
    <row r="36" spans="2:12" s="194" customFormat="1" ht="14.7" hidden="1" customHeight="1">
      <c r="B36" s="76"/>
      <c r="C36" s="761"/>
      <c r="D36" s="761"/>
      <c r="E36" s="760" t="s">
        <v>308</v>
      </c>
      <c r="F36" s="775">
        <f>ROUND((SUM(BH123:BH143)),  2)</f>
        <v>0</v>
      </c>
      <c r="G36" s="761"/>
      <c r="H36" s="761"/>
      <c r="I36" s="776">
        <v>0.23</v>
      </c>
      <c r="J36" s="775">
        <f>0</f>
        <v>0</v>
      </c>
      <c r="L36" s="76"/>
    </row>
    <row r="37" spans="2:12" s="194" customFormat="1" ht="14.7" hidden="1" customHeight="1">
      <c r="B37" s="76"/>
      <c r="C37" s="761"/>
      <c r="D37" s="761"/>
      <c r="E37" s="771" t="s">
        <v>309</v>
      </c>
      <c r="F37" s="772">
        <f>ROUND((SUM(BI123:BI143)),  2)</f>
        <v>0</v>
      </c>
      <c r="G37" s="773"/>
      <c r="H37" s="773"/>
      <c r="I37" s="774">
        <v>0</v>
      </c>
      <c r="J37" s="772">
        <f>0</f>
        <v>0</v>
      </c>
      <c r="L37" s="76"/>
    </row>
    <row r="38" spans="2:12" s="194" customFormat="1" ht="7.2" customHeight="1">
      <c r="B38" s="76"/>
      <c r="C38" s="761"/>
      <c r="D38" s="761"/>
      <c r="E38" s="761"/>
      <c r="F38" s="761"/>
      <c r="G38" s="761"/>
      <c r="H38" s="761"/>
      <c r="I38" s="761"/>
      <c r="J38" s="761"/>
      <c r="L38" s="76"/>
    </row>
    <row r="39" spans="2:12" s="194" customFormat="1" ht="25.5" customHeight="1">
      <c r="B39" s="76"/>
      <c r="C39" s="777"/>
      <c r="D39" s="778" t="s">
        <v>25</v>
      </c>
      <c r="E39" s="779"/>
      <c r="F39" s="779"/>
      <c r="G39" s="780" t="s">
        <v>310</v>
      </c>
      <c r="H39" s="781" t="s">
        <v>311</v>
      </c>
      <c r="I39" s="779"/>
      <c r="J39" s="782">
        <f>SUM(J30:J37)</f>
        <v>0</v>
      </c>
      <c r="K39" s="359"/>
      <c r="L39" s="76"/>
    </row>
    <row r="40" spans="2:12" s="194" customFormat="1" ht="14.7" customHeight="1">
      <c r="B40" s="76"/>
      <c r="C40" s="761"/>
      <c r="D40" s="761"/>
      <c r="E40" s="761"/>
      <c r="F40" s="761"/>
      <c r="G40" s="761"/>
      <c r="H40" s="761"/>
      <c r="I40" s="761"/>
      <c r="J40" s="761"/>
      <c r="L40" s="76"/>
    </row>
    <row r="41" spans="2:12" ht="14.7" customHeight="1">
      <c r="B41" s="193"/>
      <c r="C41" s="758"/>
      <c r="D41" s="758"/>
      <c r="E41" s="758"/>
      <c r="F41" s="758"/>
      <c r="G41" s="758"/>
      <c r="H41" s="758"/>
      <c r="I41" s="758"/>
      <c r="J41" s="758"/>
      <c r="L41" s="193"/>
    </row>
    <row r="42" spans="2:12" ht="14.7" customHeight="1">
      <c r="B42" s="193"/>
      <c r="C42" s="758"/>
      <c r="D42" s="758"/>
      <c r="E42" s="758"/>
      <c r="F42" s="758"/>
      <c r="G42" s="758"/>
      <c r="H42" s="758"/>
      <c r="I42" s="758"/>
      <c r="J42" s="758"/>
      <c r="L42" s="193"/>
    </row>
    <row r="43" spans="2:12" ht="14.7" customHeight="1">
      <c r="B43" s="193"/>
      <c r="C43" s="758"/>
      <c r="D43" s="758"/>
      <c r="E43" s="758"/>
      <c r="F43" s="758"/>
      <c r="G43" s="758"/>
      <c r="H43" s="758"/>
      <c r="I43" s="758"/>
      <c r="J43" s="758"/>
      <c r="L43" s="193"/>
    </row>
    <row r="44" spans="2:12" ht="14.7" customHeight="1">
      <c r="B44" s="193"/>
      <c r="C44" s="758"/>
      <c r="D44" s="758"/>
      <c r="E44" s="758"/>
      <c r="F44" s="758"/>
      <c r="G44" s="758"/>
      <c r="H44" s="758"/>
      <c r="I44" s="758"/>
      <c r="J44" s="758"/>
      <c r="L44" s="193"/>
    </row>
    <row r="45" spans="2:12" ht="14.7" customHeight="1">
      <c r="B45" s="193"/>
      <c r="C45" s="758"/>
      <c r="D45" s="758"/>
      <c r="E45" s="758"/>
      <c r="F45" s="758"/>
      <c r="G45" s="758"/>
      <c r="H45" s="758"/>
      <c r="I45" s="758"/>
      <c r="J45" s="758"/>
      <c r="L45" s="193"/>
    </row>
    <row r="46" spans="2:12" ht="14.7" customHeight="1">
      <c r="B46" s="193"/>
      <c r="C46" s="758"/>
      <c r="D46" s="758"/>
      <c r="E46" s="758"/>
      <c r="F46" s="758"/>
      <c r="G46" s="758"/>
      <c r="H46" s="758"/>
      <c r="I46" s="758"/>
      <c r="J46" s="758"/>
      <c r="L46" s="193"/>
    </row>
    <row r="47" spans="2:12" ht="14.7" customHeight="1">
      <c r="B47" s="193"/>
      <c r="C47" s="758"/>
      <c r="D47" s="758"/>
      <c r="E47" s="758"/>
      <c r="F47" s="758"/>
      <c r="G47" s="758"/>
      <c r="H47" s="758"/>
      <c r="I47" s="758"/>
      <c r="J47" s="758"/>
      <c r="L47" s="193"/>
    </row>
    <row r="48" spans="2:12" ht="14.7" customHeight="1">
      <c r="B48" s="193"/>
      <c r="C48" s="758"/>
      <c r="D48" s="758"/>
      <c r="E48" s="758"/>
      <c r="F48" s="758"/>
      <c r="G48" s="758"/>
      <c r="H48" s="758"/>
      <c r="I48" s="758"/>
      <c r="J48" s="758"/>
      <c r="L48" s="193"/>
    </row>
    <row r="49" spans="2:12" ht="14.7" customHeight="1">
      <c r="B49" s="193"/>
      <c r="C49" s="758"/>
      <c r="D49" s="758"/>
      <c r="E49" s="758"/>
      <c r="F49" s="758"/>
      <c r="G49" s="758"/>
      <c r="H49" s="758"/>
      <c r="I49" s="758"/>
      <c r="J49" s="758"/>
      <c r="L49" s="193"/>
    </row>
    <row r="50" spans="2:12" s="194" customFormat="1" ht="14.7" customHeight="1">
      <c r="B50" s="76"/>
      <c r="C50" s="761"/>
      <c r="D50" s="783" t="s">
        <v>312</v>
      </c>
      <c r="E50" s="784"/>
      <c r="F50" s="784"/>
      <c r="G50" s="783" t="s">
        <v>313</v>
      </c>
      <c r="H50" s="784"/>
      <c r="I50" s="784"/>
      <c r="J50" s="784"/>
      <c r="K50" s="198"/>
      <c r="L50" s="76"/>
    </row>
    <row r="51" spans="2:12">
      <c r="B51" s="193"/>
      <c r="C51" s="758"/>
      <c r="D51" s="758"/>
      <c r="E51" s="758"/>
      <c r="F51" s="758"/>
      <c r="G51" s="758"/>
      <c r="H51" s="758"/>
      <c r="I51" s="758"/>
      <c r="J51" s="758"/>
      <c r="L51" s="193"/>
    </row>
    <row r="52" spans="2:12">
      <c r="B52" s="193"/>
      <c r="C52" s="758"/>
      <c r="D52" s="758"/>
      <c r="E52" s="758"/>
      <c r="F52" s="758"/>
      <c r="G52" s="758"/>
      <c r="H52" s="758"/>
      <c r="I52" s="758"/>
      <c r="J52" s="758"/>
      <c r="L52" s="193"/>
    </row>
    <row r="53" spans="2:12">
      <c r="B53" s="193"/>
      <c r="C53" s="758"/>
      <c r="D53" s="758"/>
      <c r="E53" s="758"/>
      <c r="F53" s="758"/>
      <c r="G53" s="758"/>
      <c r="H53" s="758"/>
      <c r="I53" s="758"/>
      <c r="J53" s="758"/>
      <c r="L53" s="193"/>
    </row>
    <row r="54" spans="2:12">
      <c r="B54" s="193"/>
      <c r="C54" s="758"/>
      <c r="D54" s="758"/>
      <c r="E54" s="758"/>
      <c r="F54" s="758"/>
      <c r="G54" s="758"/>
      <c r="H54" s="758"/>
      <c r="I54" s="758"/>
      <c r="J54" s="758"/>
      <c r="L54" s="193"/>
    </row>
    <row r="55" spans="2:12">
      <c r="B55" s="193"/>
      <c r="C55" s="758"/>
      <c r="D55" s="758"/>
      <c r="E55" s="758"/>
      <c r="F55" s="758"/>
      <c r="G55" s="758"/>
      <c r="H55" s="758"/>
      <c r="I55" s="758"/>
      <c r="J55" s="758"/>
      <c r="L55" s="193"/>
    </row>
    <row r="56" spans="2:12">
      <c r="B56" s="193"/>
      <c r="C56" s="758"/>
      <c r="D56" s="758"/>
      <c r="E56" s="758"/>
      <c r="F56" s="758"/>
      <c r="G56" s="758"/>
      <c r="H56" s="758"/>
      <c r="I56" s="758"/>
      <c r="J56" s="758"/>
      <c r="L56" s="193"/>
    </row>
    <row r="57" spans="2:12">
      <c r="B57" s="193"/>
      <c r="C57" s="758"/>
      <c r="D57" s="758"/>
      <c r="E57" s="758"/>
      <c r="F57" s="758"/>
      <c r="G57" s="758"/>
      <c r="H57" s="758"/>
      <c r="I57" s="758"/>
      <c r="J57" s="758"/>
      <c r="L57" s="193"/>
    </row>
    <row r="58" spans="2:12">
      <c r="B58" s="193"/>
      <c r="C58" s="758"/>
      <c r="D58" s="758"/>
      <c r="E58" s="758"/>
      <c r="F58" s="758"/>
      <c r="G58" s="758"/>
      <c r="H58" s="758"/>
      <c r="I58" s="758"/>
      <c r="J58" s="758"/>
      <c r="L58" s="193"/>
    </row>
    <row r="59" spans="2:12">
      <c r="B59" s="193"/>
      <c r="C59" s="758"/>
      <c r="D59" s="758"/>
      <c r="E59" s="758"/>
      <c r="F59" s="758"/>
      <c r="G59" s="758"/>
      <c r="H59" s="758"/>
      <c r="I59" s="758"/>
      <c r="J59" s="758"/>
      <c r="L59" s="193"/>
    </row>
    <row r="60" spans="2:12">
      <c r="B60" s="193"/>
      <c r="C60" s="758"/>
      <c r="D60" s="758"/>
      <c r="E60" s="758"/>
      <c r="F60" s="758"/>
      <c r="G60" s="758"/>
      <c r="H60" s="758"/>
      <c r="I60" s="758"/>
      <c r="J60" s="758"/>
      <c r="L60" s="193"/>
    </row>
    <row r="61" spans="2:12" s="194" customFormat="1" ht="13.2">
      <c r="B61" s="76"/>
      <c r="C61" s="761"/>
      <c r="D61" s="785" t="s">
        <v>314</v>
      </c>
      <c r="E61" s="786"/>
      <c r="F61" s="787" t="s">
        <v>315</v>
      </c>
      <c r="G61" s="785" t="s">
        <v>314</v>
      </c>
      <c r="H61" s="786"/>
      <c r="I61" s="786"/>
      <c r="J61" s="788" t="s">
        <v>315</v>
      </c>
      <c r="K61" s="199"/>
      <c r="L61" s="76"/>
    </row>
    <row r="62" spans="2:12">
      <c r="B62" s="193"/>
      <c r="C62" s="758"/>
      <c r="D62" s="758"/>
      <c r="E62" s="758"/>
      <c r="F62" s="758"/>
      <c r="G62" s="758"/>
      <c r="H62" s="758"/>
      <c r="I62" s="758"/>
      <c r="J62" s="758"/>
      <c r="L62" s="193"/>
    </row>
    <row r="63" spans="2:12">
      <c r="B63" s="193"/>
      <c r="C63" s="758"/>
      <c r="D63" s="758"/>
      <c r="E63" s="758"/>
      <c r="F63" s="758"/>
      <c r="G63" s="758"/>
      <c r="H63" s="758"/>
      <c r="I63" s="758"/>
      <c r="J63" s="758"/>
      <c r="L63" s="193"/>
    </row>
    <row r="64" spans="2:12">
      <c r="B64" s="193"/>
      <c r="C64" s="758"/>
      <c r="D64" s="758"/>
      <c r="E64" s="758"/>
      <c r="F64" s="758"/>
      <c r="G64" s="758"/>
      <c r="H64" s="758"/>
      <c r="I64" s="758"/>
      <c r="J64" s="758"/>
      <c r="L64" s="193"/>
    </row>
    <row r="65" spans="2:12" s="194" customFormat="1" ht="13.2">
      <c r="B65" s="76"/>
      <c r="C65" s="761"/>
      <c r="D65" s="783" t="s">
        <v>316</v>
      </c>
      <c r="E65" s="784"/>
      <c r="F65" s="784"/>
      <c r="G65" s="783" t="s">
        <v>317</v>
      </c>
      <c r="H65" s="784"/>
      <c r="I65" s="784"/>
      <c r="J65" s="784"/>
      <c r="K65" s="198"/>
      <c r="L65" s="76"/>
    </row>
    <row r="66" spans="2:12">
      <c r="B66" s="193"/>
      <c r="C66" s="758"/>
      <c r="D66" s="758"/>
      <c r="E66" s="758"/>
      <c r="F66" s="758"/>
      <c r="G66" s="758"/>
      <c r="H66" s="758"/>
      <c r="I66" s="758"/>
      <c r="J66" s="758"/>
      <c r="L66" s="193"/>
    </row>
    <row r="67" spans="2:12">
      <c r="B67" s="193"/>
      <c r="C67" s="758"/>
      <c r="D67" s="758"/>
      <c r="E67" s="758"/>
      <c r="F67" s="758"/>
      <c r="G67" s="758"/>
      <c r="H67" s="758"/>
      <c r="I67" s="758"/>
      <c r="J67" s="758"/>
      <c r="L67" s="193"/>
    </row>
    <row r="68" spans="2:12">
      <c r="B68" s="193"/>
      <c r="C68" s="758"/>
      <c r="D68" s="758"/>
      <c r="E68" s="758"/>
      <c r="F68" s="758"/>
      <c r="G68" s="758"/>
      <c r="H68" s="758"/>
      <c r="I68" s="758"/>
      <c r="J68" s="758"/>
      <c r="L68" s="193"/>
    </row>
    <row r="69" spans="2:12">
      <c r="B69" s="193"/>
      <c r="C69" s="758"/>
      <c r="D69" s="758"/>
      <c r="E69" s="758"/>
      <c r="F69" s="758"/>
      <c r="G69" s="758"/>
      <c r="H69" s="758"/>
      <c r="I69" s="758"/>
      <c r="J69" s="758"/>
      <c r="L69" s="193"/>
    </row>
    <row r="70" spans="2:12">
      <c r="B70" s="193"/>
      <c r="C70" s="758"/>
      <c r="D70" s="758"/>
      <c r="E70" s="758"/>
      <c r="F70" s="758"/>
      <c r="G70" s="758"/>
      <c r="H70" s="758"/>
      <c r="I70" s="758"/>
      <c r="J70" s="758"/>
      <c r="L70" s="193"/>
    </row>
    <row r="71" spans="2:12">
      <c r="B71" s="193"/>
      <c r="C71" s="758"/>
      <c r="D71" s="758"/>
      <c r="E71" s="758"/>
      <c r="F71" s="758"/>
      <c r="G71" s="758"/>
      <c r="H71" s="758"/>
      <c r="I71" s="758"/>
      <c r="J71" s="758"/>
      <c r="L71" s="193"/>
    </row>
    <row r="72" spans="2:12">
      <c r="B72" s="193"/>
      <c r="C72" s="758"/>
      <c r="D72" s="758"/>
      <c r="E72" s="758"/>
      <c r="F72" s="758"/>
      <c r="G72" s="758"/>
      <c r="H72" s="758"/>
      <c r="I72" s="758"/>
      <c r="J72" s="758"/>
      <c r="L72" s="193"/>
    </row>
    <row r="73" spans="2:12">
      <c r="B73" s="193"/>
      <c r="C73" s="758"/>
      <c r="D73" s="758"/>
      <c r="E73" s="758"/>
      <c r="F73" s="758"/>
      <c r="G73" s="758"/>
      <c r="H73" s="758"/>
      <c r="I73" s="758"/>
      <c r="J73" s="758"/>
      <c r="L73" s="193"/>
    </row>
    <row r="74" spans="2:12">
      <c r="B74" s="193"/>
      <c r="C74" s="758"/>
      <c r="D74" s="758"/>
      <c r="E74" s="758"/>
      <c r="F74" s="758"/>
      <c r="G74" s="758"/>
      <c r="H74" s="758"/>
      <c r="I74" s="758"/>
      <c r="J74" s="758"/>
      <c r="L74" s="193"/>
    </row>
    <row r="75" spans="2:12">
      <c r="B75" s="193"/>
      <c r="C75" s="758"/>
      <c r="D75" s="758"/>
      <c r="E75" s="758"/>
      <c r="F75" s="758"/>
      <c r="G75" s="758"/>
      <c r="H75" s="758"/>
      <c r="I75" s="758"/>
      <c r="J75" s="758"/>
      <c r="L75" s="193"/>
    </row>
    <row r="76" spans="2:12" s="194" customFormat="1" ht="13.2">
      <c r="B76" s="76"/>
      <c r="C76" s="761"/>
      <c r="D76" s="785" t="s">
        <v>314</v>
      </c>
      <c r="E76" s="786"/>
      <c r="F76" s="787" t="s">
        <v>315</v>
      </c>
      <c r="G76" s="785" t="s">
        <v>314</v>
      </c>
      <c r="H76" s="786"/>
      <c r="I76" s="786"/>
      <c r="J76" s="788" t="s">
        <v>315</v>
      </c>
      <c r="K76" s="199"/>
      <c r="L76" s="76"/>
    </row>
    <row r="77" spans="2:12" s="194" customFormat="1" ht="14.7" customHeight="1">
      <c r="B77" s="200"/>
      <c r="C77" s="206"/>
      <c r="D77" s="206"/>
      <c r="E77" s="206"/>
      <c r="F77" s="206"/>
      <c r="G77" s="206"/>
      <c r="H77" s="206"/>
      <c r="I77" s="206"/>
      <c r="J77" s="206"/>
      <c r="K77" s="206"/>
      <c r="L77" s="76"/>
    </row>
    <row r="81" spans="2:47" s="194" customFormat="1" ht="7.2" customHeight="1">
      <c r="B81" s="201"/>
      <c r="C81" s="202"/>
      <c r="D81" s="202"/>
      <c r="E81" s="202"/>
      <c r="F81" s="202"/>
      <c r="G81" s="202"/>
      <c r="H81" s="202"/>
      <c r="I81" s="202"/>
      <c r="J81" s="202"/>
      <c r="K81" s="202"/>
      <c r="L81" s="76"/>
    </row>
    <row r="82" spans="2:47" s="194" customFormat="1" ht="25.2" customHeight="1">
      <c r="B82" s="76"/>
      <c r="C82" s="759" t="s">
        <v>323</v>
      </c>
      <c r="D82" s="761"/>
      <c r="E82" s="761"/>
      <c r="F82" s="761"/>
      <c r="G82" s="761"/>
      <c r="H82" s="761"/>
      <c r="I82" s="761"/>
      <c r="J82" s="761"/>
      <c r="L82" s="76"/>
    </row>
    <row r="83" spans="2:47" s="194" customFormat="1" ht="7.2" customHeight="1">
      <c r="B83" s="76"/>
      <c r="C83" s="761"/>
      <c r="D83" s="761"/>
      <c r="E83" s="761"/>
      <c r="F83" s="761"/>
      <c r="G83" s="761"/>
      <c r="H83" s="761"/>
      <c r="I83" s="761"/>
      <c r="J83" s="761"/>
      <c r="L83" s="76"/>
    </row>
    <row r="84" spans="2:47" s="194" customFormat="1" ht="12" customHeight="1">
      <c r="B84" s="76"/>
      <c r="C84" s="760" t="s">
        <v>5</v>
      </c>
      <c r="D84" s="761"/>
      <c r="E84" s="761"/>
      <c r="F84" s="761"/>
      <c r="G84" s="761"/>
      <c r="H84" s="761"/>
      <c r="I84" s="761"/>
      <c r="J84" s="761"/>
      <c r="L84" s="76"/>
    </row>
    <row r="85" spans="2:47" s="194" customFormat="1" ht="16.5" customHeight="1">
      <c r="B85" s="76"/>
      <c r="C85" s="761"/>
      <c r="D85" s="761"/>
      <c r="E85" s="1353" t="str">
        <f>E7</f>
        <v>15709 - Nižná / Tr 110/22kV - komplexná rekonštrukcia</v>
      </c>
      <c r="F85" s="1354"/>
      <c r="G85" s="1354"/>
      <c r="H85" s="1354"/>
      <c r="I85" s="761"/>
      <c r="J85" s="761"/>
      <c r="L85" s="76"/>
    </row>
    <row r="86" spans="2:47" s="194" customFormat="1" ht="12" customHeight="1">
      <c r="B86" s="76"/>
      <c r="C86" s="760" t="s">
        <v>404</v>
      </c>
      <c r="D86" s="761"/>
      <c r="E86" s="761"/>
      <c r="F86" s="761"/>
      <c r="G86" s="761"/>
      <c r="H86" s="761"/>
      <c r="I86" s="761"/>
      <c r="J86" s="761"/>
      <c r="L86" s="76"/>
    </row>
    <row r="87" spans="2:47" s="194" customFormat="1" ht="16.5" customHeight="1">
      <c r="B87" s="76"/>
      <c r="C87" s="761"/>
      <c r="D87" s="761"/>
      <c r="E87" s="1355" t="str">
        <f>E9</f>
        <v xml:space="preserve">SO33 - Stanovište tlmiviek </v>
      </c>
      <c r="F87" s="1356"/>
      <c r="G87" s="1356"/>
      <c r="H87" s="1356"/>
      <c r="I87" s="761"/>
      <c r="J87" s="761"/>
      <c r="L87" s="76"/>
    </row>
    <row r="88" spans="2:47" s="194" customFormat="1" ht="7.2" customHeight="1">
      <c r="B88" s="76"/>
      <c r="C88" s="761"/>
      <c r="D88" s="761"/>
      <c r="E88" s="761"/>
      <c r="F88" s="761"/>
      <c r="G88" s="761"/>
      <c r="H88" s="761"/>
      <c r="I88" s="761"/>
      <c r="J88" s="761"/>
      <c r="L88" s="76"/>
    </row>
    <row r="89" spans="2:47" s="194" customFormat="1" ht="12" customHeight="1">
      <c r="B89" s="76"/>
      <c r="C89" s="760" t="s">
        <v>296</v>
      </c>
      <c r="D89" s="761"/>
      <c r="E89" s="761"/>
      <c r="F89" s="762" t="str">
        <f>F12</f>
        <v>Nižná</v>
      </c>
      <c r="G89" s="761"/>
      <c r="H89" s="761"/>
      <c r="I89" s="760" t="s">
        <v>1</v>
      </c>
      <c r="J89" s="763">
        <f>IF(J12="","",J12)</f>
        <v>46174</v>
      </c>
      <c r="L89" s="76"/>
    </row>
    <row r="90" spans="2:47" s="194" customFormat="1" ht="7.2" customHeight="1">
      <c r="B90" s="76"/>
      <c r="C90" s="761"/>
      <c r="D90" s="761"/>
      <c r="E90" s="761"/>
      <c r="F90" s="761"/>
      <c r="G90" s="761"/>
      <c r="H90" s="761"/>
      <c r="I90" s="761"/>
      <c r="J90" s="761"/>
      <c r="L90" s="76"/>
    </row>
    <row r="91" spans="2:47" s="194" customFormat="1" ht="15.45" customHeight="1">
      <c r="B91" s="76"/>
      <c r="C91" s="760" t="s">
        <v>2</v>
      </c>
      <c r="D91" s="761"/>
      <c r="E91" s="761"/>
      <c r="F91" s="762" t="str">
        <f>E15</f>
        <v>STREDOSLOVENSKÁ DISTRIBUčNÁ a.s.</v>
      </c>
      <c r="G91" s="761"/>
      <c r="H91" s="761"/>
      <c r="I91" s="760" t="s">
        <v>286</v>
      </c>
      <c r="J91" s="765" t="str">
        <f>E21</f>
        <v>LiV-EPI, s.r.o.</v>
      </c>
      <c r="L91" s="76"/>
    </row>
    <row r="92" spans="2:47" s="194" customFormat="1" ht="15.45" customHeight="1">
      <c r="B92" s="76"/>
      <c r="C92" s="760" t="s">
        <v>15</v>
      </c>
      <c r="D92" s="761"/>
      <c r="E92" s="761"/>
      <c r="F92" s="762" t="str">
        <f>IF(E18="","",E18)</f>
        <v>určený výberom</v>
      </c>
      <c r="G92" s="761"/>
      <c r="H92" s="761"/>
      <c r="I92" s="760" t="s">
        <v>300</v>
      </c>
      <c r="J92" s="765" t="str">
        <f>E24</f>
        <v>Ing Peter Lukačovič</v>
      </c>
      <c r="L92" s="76"/>
    </row>
    <row r="93" spans="2:47" s="194" customFormat="1" ht="10.5" customHeight="1">
      <c r="B93" s="76"/>
      <c r="C93" s="761"/>
      <c r="D93" s="761"/>
      <c r="E93" s="761"/>
      <c r="F93" s="761"/>
      <c r="G93" s="761"/>
      <c r="H93" s="761"/>
      <c r="I93" s="761"/>
      <c r="J93" s="761"/>
      <c r="L93" s="76"/>
    </row>
    <row r="94" spans="2:47" s="194" customFormat="1" ht="29.25" customHeight="1">
      <c r="B94" s="76"/>
      <c r="C94" s="789" t="s">
        <v>324</v>
      </c>
      <c r="D94" s="777"/>
      <c r="E94" s="777"/>
      <c r="F94" s="777"/>
      <c r="G94" s="777"/>
      <c r="H94" s="777"/>
      <c r="I94" s="777"/>
      <c r="J94" s="790" t="s">
        <v>325</v>
      </c>
      <c r="K94" s="203"/>
      <c r="L94" s="76"/>
    </row>
    <row r="95" spans="2:47" s="194" customFormat="1" ht="10.5" customHeight="1">
      <c r="B95" s="76"/>
      <c r="C95" s="761"/>
      <c r="D95" s="761"/>
      <c r="E95" s="761"/>
      <c r="F95" s="761"/>
      <c r="G95" s="761"/>
      <c r="H95" s="761"/>
      <c r="I95" s="761"/>
      <c r="J95" s="761"/>
      <c r="L95" s="76"/>
    </row>
    <row r="96" spans="2:47" s="194" customFormat="1" ht="23.25" customHeight="1">
      <c r="B96" s="76"/>
      <c r="C96" s="791" t="s">
        <v>326</v>
      </c>
      <c r="D96" s="761"/>
      <c r="E96" s="761"/>
      <c r="F96" s="761"/>
      <c r="G96" s="761"/>
      <c r="H96" s="761"/>
      <c r="I96" s="761"/>
      <c r="J96" s="768">
        <f>J97+J102</f>
        <v>0</v>
      </c>
      <c r="L96" s="76"/>
      <c r="AU96" s="337" t="s">
        <v>327</v>
      </c>
    </row>
    <row r="97" spans="2:12" s="368" customFormat="1" ht="25.2" customHeight="1">
      <c r="B97" s="367"/>
      <c r="C97" s="792"/>
      <c r="D97" s="793" t="s">
        <v>328</v>
      </c>
      <c r="E97" s="794"/>
      <c r="F97" s="794"/>
      <c r="G97" s="794"/>
      <c r="H97" s="794"/>
      <c r="I97" s="794"/>
      <c r="J97" s="795">
        <f>J124</f>
        <v>0</v>
      </c>
      <c r="L97" s="367"/>
    </row>
    <row r="98" spans="2:12" s="373" customFormat="1" ht="20.25" customHeight="1">
      <c r="B98" s="372"/>
      <c r="C98" s="796"/>
      <c r="D98" s="797" t="s">
        <v>329</v>
      </c>
      <c r="E98" s="798"/>
      <c r="F98" s="798"/>
      <c r="G98" s="798"/>
      <c r="H98" s="798"/>
      <c r="I98" s="798"/>
      <c r="J98" s="799">
        <f>J125</f>
        <v>0</v>
      </c>
      <c r="L98" s="372"/>
    </row>
    <row r="99" spans="2:12" s="373" customFormat="1" ht="20.25" customHeight="1">
      <c r="B99" s="372"/>
      <c r="C99" s="796"/>
      <c r="D99" s="797" t="s">
        <v>330</v>
      </c>
      <c r="E99" s="798"/>
      <c r="F99" s="798"/>
      <c r="G99" s="798"/>
      <c r="H99" s="798"/>
      <c r="I99" s="798"/>
      <c r="J99" s="799">
        <f>J128</f>
        <v>0</v>
      </c>
      <c r="L99" s="372"/>
    </row>
    <row r="100" spans="2:12" s="373" customFormat="1" ht="20.25" customHeight="1">
      <c r="B100" s="372"/>
      <c r="C100" s="796"/>
      <c r="D100" s="797" t="s">
        <v>1485</v>
      </c>
      <c r="E100" s="798"/>
      <c r="F100" s="798"/>
      <c r="G100" s="798"/>
      <c r="H100" s="798"/>
      <c r="I100" s="798"/>
      <c r="J100" s="799">
        <f>J138</f>
        <v>0</v>
      </c>
      <c r="L100" s="372"/>
    </row>
    <row r="101" spans="2:12" s="373" customFormat="1" ht="20.25" customHeight="1">
      <c r="B101" s="372"/>
      <c r="C101" s="796"/>
      <c r="D101" s="797" t="s">
        <v>333</v>
      </c>
      <c r="E101" s="798"/>
      <c r="F101" s="798"/>
      <c r="G101" s="798"/>
      <c r="H101" s="798"/>
      <c r="I101" s="798"/>
      <c r="J101" s="799">
        <f>J142</f>
        <v>0</v>
      </c>
      <c r="L101" s="372"/>
    </row>
    <row r="102" spans="2:12" s="444" customFormat="1" ht="25.2" customHeight="1">
      <c r="B102" s="443"/>
      <c r="C102" s="800"/>
      <c r="D102" s="801" t="s">
        <v>3613</v>
      </c>
      <c r="E102" s="802"/>
      <c r="F102" s="802"/>
      <c r="G102" s="802"/>
      <c r="H102" s="802"/>
      <c r="I102" s="802"/>
      <c r="J102" s="803">
        <f>J144</f>
        <v>0</v>
      </c>
      <c r="L102" s="443"/>
    </row>
    <row r="103" spans="2:12" s="449" customFormat="1" ht="20.25" customHeight="1">
      <c r="B103" s="448"/>
      <c r="C103" s="804"/>
      <c r="D103" s="805" t="str">
        <f>_xlfn.CONCAT("   ",F145)</f>
        <v xml:space="preserve">   Ostatné 
(doprava, vplyvy, pridružené výkony, réžia, drobné montážne práce a materiál...)</v>
      </c>
      <c r="E103" s="806"/>
      <c r="F103" s="806"/>
      <c r="G103" s="806"/>
      <c r="H103" s="806"/>
      <c r="I103" s="806"/>
      <c r="J103" s="807">
        <f>J145</f>
        <v>0</v>
      </c>
      <c r="L103" s="448"/>
    </row>
    <row r="104" spans="2:12" s="194" customFormat="1" ht="21.75" customHeight="1">
      <c r="B104" s="76"/>
      <c r="C104" s="761"/>
      <c r="D104" s="761"/>
      <c r="E104" s="761"/>
      <c r="F104" s="761"/>
      <c r="G104" s="761"/>
      <c r="H104" s="761"/>
      <c r="I104" s="761"/>
      <c r="J104" s="761"/>
      <c r="L104" s="76"/>
    </row>
    <row r="105" spans="2:12" s="194" customFormat="1" ht="7.2" customHeight="1">
      <c r="B105" s="200"/>
      <c r="C105" s="206"/>
      <c r="D105" s="206"/>
      <c r="E105" s="206"/>
      <c r="F105" s="206"/>
      <c r="G105" s="206"/>
      <c r="H105" s="206"/>
      <c r="I105" s="206"/>
      <c r="J105" s="206"/>
      <c r="K105" s="206"/>
      <c r="L105" s="76"/>
    </row>
    <row r="109" spans="2:12" s="194" customFormat="1" ht="7.2" customHeight="1">
      <c r="B109" s="201"/>
      <c r="C109" s="202"/>
      <c r="D109" s="202"/>
      <c r="E109" s="202"/>
      <c r="F109" s="202"/>
      <c r="G109" s="202"/>
      <c r="H109" s="202"/>
      <c r="I109" s="202"/>
      <c r="J109" s="202"/>
      <c r="K109" s="202"/>
      <c r="L109" s="76"/>
    </row>
    <row r="110" spans="2:12" s="194" customFormat="1" ht="25.2" customHeight="1">
      <c r="B110" s="76"/>
      <c r="C110" s="759" t="s">
        <v>281</v>
      </c>
      <c r="D110" s="761"/>
      <c r="E110" s="761"/>
      <c r="F110" s="761"/>
      <c r="G110" s="761"/>
      <c r="H110" s="761"/>
      <c r="I110" s="761"/>
      <c r="J110" s="761"/>
      <c r="L110" s="76"/>
    </row>
    <row r="111" spans="2:12" s="194" customFormat="1" ht="7.2" customHeight="1">
      <c r="B111" s="76"/>
      <c r="C111" s="761"/>
      <c r="D111" s="761"/>
      <c r="E111" s="761"/>
      <c r="F111" s="761"/>
      <c r="G111" s="761"/>
      <c r="H111" s="761"/>
      <c r="I111" s="761"/>
      <c r="J111" s="761"/>
      <c r="L111" s="76"/>
    </row>
    <row r="112" spans="2:12" s="194" customFormat="1" ht="12" customHeight="1">
      <c r="B112" s="76"/>
      <c r="C112" s="760" t="s">
        <v>5</v>
      </c>
      <c r="D112" s="761"/>
      <c r="E112" s="761"/>
      <c r="F112" s="761"/>
      <c r="G112" s="761"/>
      <c r="H112" s="761"/>
      <c r="I112" s="761"/>
      <c r="J112" s="761"/>
      <c r="L112" s="76"/>
    </row>
    <row r="113" spans="2:65" s="194" customFormat="1" ht="16.5" customHeight="1">
      <c r="B113" s="76"/>
      <c r="C113" s="761"/>
      <c r="D113" s="761"/>
      <c r="E113" s="1353" t="str">
        <f>E7</f>
        <v>15709 - Nižná / Tr 110/22kV - komplexná rekonštrukcia</v>
      </c>
      <c r="F113" s="1354"/>
      <c r="G113" s="1354"/>
      <c r="H113" s="1354"/>
      <c r="I113" s="761"/>
      <c r="J113" s="761"/>
      <c r="L113" s="76"/>
    </row>
    <row r="114" spans="2:65" s="194" customFormat="1" ht="12" customHeight="1">
      <c r="B114" s="76"/>
      <c r="C114" s="760" t="s">
        <v>404</v>
      </c>
      <c r="D114" s="761"/>
      <c r="E114" s="761"/>
      <c r="F114" s="761"/>
      <c r="G114" s="761"/>
      <c r="H114" s="761"/>
      <c r="I114" s="761"/>
      <c r="J114" s="761"/>
      <c r="L114" s="76"/>
    </row>
    <row r="115" spans="2:65" s="194" customFormat="1" ht="16.5" customHeight="1">
      <c r="B115" s="76"/>
      <c r="C115" s="761"/>
      <c r="D115" s="761"/>
      <c r="E115" s="1355" t="str">
        <f>E9</f>
        <v xml:space="preserve">SO33 - Stanovište tlmiviek </v>
      </c>
      <c r="F115" s="1356"/>
      <c r="G115" s="1356"/>
      <c r="H115" s="1356"/>
      <c r="I115" s="761"/>
      <c r="J115" s="761"/>
      <c r="L115" s="76"/>
    </row>
    <row r="116" spans="2:65" s="194" customFormat="1" ht="7.2" customHeight="1">
      <c r="B116" s="76"/>
      <c r="C116" s="761"/>
      <c r="D116" s="761"/>
      <c r="E116" s="761"/>
      <c r="F116" s="761"/>
      <c r="G116" s="761"/>
      <c r="H116" s="761"/>
      <c r="I116" s="761"/>
      <c r="J116" s="761"/>
      <c r="L116" s="76"/>
    </row>
    <row r="117" spans="2:65" s="194" customFormat="1" ht="12" customHeight="1">
      <c r="B117" s="76"/>
      <c r="C117" s="760" t="s">
        <v>296</v>
      </c>
      <c r="D117" s="761"/>
      <c r="E117" s="761"/>
      <c r="F117" s="762" t="str">
        <f>F12</f>
        <v>Nižná</v>
      </c>
      <c r="G117" s="761"/>
      <c r="H117" s="761"/>
      <c r="I117" s="760" t="s">
        <v>1</v>
      </c>
      <c r="J117" s="763">
        <f>IF(J12="","",J12)</f>
        <v>46174</v>
      </c>
      <c r="L117" s="76"/>
    </row>
    <row r="118" spans="2:65" s="194" customFormat="1" ht="7.2" customHeight="1">
      <c r="B118" s="76"/>
      <c r="C118" s="761"/>
      <c r="D118" s="761"/>
      <c r="E118" s="761"/>
      <c r="F118" s="761"/>
      <c r="G118" s="761"/>
      <c r="H118" s="761"/>
      <c r="I118" s="761"/>
      <c r="J118" s="761"/>
      <c r="L118" s="76"/>
    </row>
    <row r="119" spans="2:65" s="194" customFormat="1" ht="15.45" customHeight="1">
      <c r="B119" s="76"/>
      <c r="C119" s="760" t="s">
        <v>2</v>
      </c>
      <c r="D119" s="761"/>
      <c r="E119" s="761"/>
      <c r="F119" s="762" t="str">
        <f>E15</f>
        <v>STREDOSLOVENSKÁ DISTRIBUčNÁ a.s.</v>
      </c>
      <c r="G119" s="761"/>
      <c r="H119" s="761"/>
      <c r="I119" s="760" t="s">
        <v>286</v>
      </c>
      <c r="J119" s="765" t="str">
        <f>E21</f>
        <v>LiV-EPI, s.r.o.</v>
      </c>
      <c r="L119" s="76"/>
    </row>
    <row r="120" spans="2:65" s="194" customFormat="1" ht="15.45" customHeight="1">
      <c r="B120" s="76"/>
      <c r="C120" s="760" t="s">
        <v>15</v>
      </c>
      <c r="D120" s="761"/>
      <c r="E120" s="761"/>
      <c r="F120" s="762" t="str">
        <f>IF(E18="","",E18)</f>
        <v>určený výberom</v>
      </c>
      <c r="G120" s="761"/>
      <c r="H120" s="761"/>
      <c r="I120" s="760" t="s">
        <v>300</v>
      </c>
      <c r="J120" s="765" t="str">
        <f>E24</f>
        <v>Ing Peter Lukačovič</v>
      </c>
      <c r="L120" s="76"/>
    </row>
    <row r="121" spans="2:65" s="194" customFormat="1" ht="10.5" customHeight="1">
      <c r="B121" s="76"/>
      <c r="C121" s="761"/>
      <c r="D121" s="761"/>
      <c r="E121" s="761"/>
      <c r="F121" s="761"/>
      <c r="G121" s="761"/>
      <c r="H121" s="761"/>
      <c r="I121" s="761"/>
      <c r="J121" s="761"/>
      <c r="L121" s="76"/>
    </row>
    <row r="122" spans="2:65" s="208" customFormat="1" ht="29.25" customHeight="1">
      <c r="B122" s="207"/>
      <c r="C122" s="808" t="s">
        <v>335</v>
      </c>
      <c r="D122" s="809" t="s">
        <v>318</v>
      </c>
      <c r="E122" s="809" t="s">
        <v>21</v>
      </c>
      <c r="F122" s="809" t="s">
        <v>54</v>
      </c>
      <c r="G122" s="809" t="s">
        <v>55</v>
      </c>
      <c r="H122" s="809" t="s">
        <v>336</v>
      </c>
      <c r="I122" s="809" t="s">
        <v>337</v>
      </c>
      <c r="J122" s="810" t="s">
        <v>325</v>
      </c>
      <c r="K122" s="380" t="s">
        <v>338</v>
      </c>
      <c r="L122" s="207"/>
      <c r="M122" s="381" t="s">
        <v>290</v>
      </c>
      <c r="N122" s="382" t="s">
        <v>24</v>
      </c>
      <c r="O122" s="382" t="s">
        <v>339</v>
      </c>
      <c r="P122" s="382" t="s">
        <v>340</v>
      </c>
      <c r="Q122" s="382" t="s">
        <v>341</v>
      </c>
      <c r="R122" s="382" t="s">
        <v>342</v>
      </c>
      <c r="S122" s="382" t="s">
        <v>343</v>
      </c>
      <c r="T122" s="383" t="s">
        <v>344</v>
      </c>
    </row>
    <row r="123" spans="2:65" s="194" customFormat="1" ht="23.25" customHeight="1">
      <c r="B123" s="76"/>
      <c r="C123" s="811" t="s">
        <v>326</v>
      </c>
      <c r="D123" s="761"/>
      <c r="E123" s="761"/>
      <c r="F123" s="761"/>
      <c r="G123" s="761"/>
      <c r="H123" s="761"/>
      <c r="I123" s="761"/>
      <c r="J123" s="812">
        <f>J124+J144</f>
        <v>0</v>
      </c>
      <c r="L123" s="76"/>
      <c r="M123" s="386"/>
      <c r="N123" s="197"/>
      <c r="O123" s="197"/>
      <c r="P123" s="387">
        <f>P124</f>
        <v>541.31842626999992</v>
      </c>
      <c r="Q123" s="197"/>
      <c r="R123" s="387">
        <f>R124</f>
        <v>344.35151848721</v>
      </c>
      <c r="S123" s="197"/>
      <c r="T123" s="388">
        <f>T124</f>
        <v>0</v>
      </c>
      <c r="AT123" s="337" t="s">
        <v>267</v>
      </c>
      <c r="AU123" s="337" t="s">
        <v>327</v>
      </c>
      <c r="BK123" s="389">
        <f>BK124</f>
        <v>0</v>
      </c>
    </row>
    <row r="124" spans="2:65" s="391" customFormat="1" ht="26.25" customHeight="1">
      <c r="B124" s="390"/>
      <c r="C124" s="813"/>
      <c r="D124" s="814" t="s">
        <v>267</v>
      </c>
      <c r="E124" s="815" t="s">
        <v>345</v>
      </c>
      <c r="F124" s="815" t="s">
        <v>346</v>
      </c>
      <c r="G124" s="813"/>
      <c r="H124" s="813"/>
      <c r="I124" s="813"/>
      <c r="J124" s="816">
        <f>BK124</f>
        <v>0</v>
      </c>
      <c r="L124" s="390"/>
      <c r="M124" s="395"/>
      <c r="P124" s="396">
        <f>P125+P128+P138+P142</f>
        <v>541.31842626999992</v>
      </c>
      <c r="R124" s="396">
        <f>R125+R128+R138+R142</f>
        <v>344.35151848721</v>
      </c>
      <c r="T124" s="397">
        <f>T125+T128+T138+T142</f>
        <v>0</v>
      </c>
      <c r="AR124" s="392" t="s">
        <v>320</v>
      </c>
      <c r="AT124" s="398" t="s">
        <v>267</v>
      </c>
      <c r="AU124" s="398" t="s">
        <v>319</v>
      </c>
      <c r="AY124" s="392" t="s">
        <v>347</v>
      </c>
      <c r="BK124" s="399">
        <f>BK125+BK128+BK138+BK142</f>
        <v>0</v>
      </c>
    </row>
    <row r="125" spans="2:65" s="391" customFormat="1" ht="23.25" customHeight="1">
      <c r="B125" s="390"/>
      <c r="C125" s="813"/>
      <c r="D125" s="814" t="s">
        <v>267</v>
      </c>
      <c r="E125" s="817" t="s">
        <v>320</v>
      </c>
      <c r="F125" s="817" t="s">
        <v>348</v>
      </c>
      <c r="G125" s="813"/>
      <c r="H125" s="813"/>
      <c r="I125" s="813"/>
      <c r="J125" s="818">
        <f>BK125</f>
        <v>0</v>
      </c>
      <c r="L125" s="390"/>
      <c r="M125" s="395"/>
      <c r="P125" s="396">
        <f>SUM(P126:P127)</f>
        <v>2.1093600000000001</v>
      </c>
      <c r="R125" s="396">
        <f>SUM(R126:R127)</f>
        <v>0</v>
      </c>
      <c r="T125" s="397">
        <f>SUM(T126:T127)</f>
        <v>0</v>
      </c>
      <c r="AR125" s="392" t="s">
        <v>320</v>
      </c>
      <c r="AT125" s="398" t="s">
        <v>267</v>
      </c>
      <c r="AU125" s="398" t="s">
        <v>320</v>
      </c>
      <c r="AY125" s="392" t="s">
        <v>347</v>
      </c>
      <c r="BK125" s="399">
        <f>SUM(BK126:BK127)</f>
        <v>0</v>
      </c>
    </row>
    <row r="126" spans="2:65" s="194" customFormat="1" ht="49.5" customHeight="1">
      <c r="B126" s="76"/>
      <c r="C126" s="819" t="s">
        <v>320</v>
      </c>
      <c r="D126" s="819" t="s">
        <v>262</v>
      </c>
      <c r="E126" s="820" t="s">
        <v>1487</v>
      </c>
      <c r="F126" s="821" t="s">
        <v>1488</v>
      </c>
      <c r="G126" s="822" t="s">
        <v>290</v>
      </c>
      <c r="H126" s="823">
        <v>0</v>
      </c>
      <c r="I126" s="824">
        <v>0</v>
      </c>
      <c r="J126" s="824">
        <f>ROUND(I126*H126,2)</f>
        <v>0</v>
      </c>
      <c r="K126" s="80"/>
      <c r="L126" s="76"/>
      <c r="M126" s="402" t="s">
        <v>290</v>
      </c>
      <c r="N126" s="403" t="s">
        <v>306</v>
      </c>
      <c r="O126" s="404">
        <v>0.01</v>
      </c>
      <c r="P126" s="404">
        <f>O126*H126</f>
        <v>0</v>
      </c>
      <c r="Q126" s="404">
        <v>0</v>
      </c>
      <c r="R126" s="404">
        <f>Q126*H126</f>
        <v>0</v>
      </c>
      <c r="S126" s="404">
        <v>0</v>
      </c>
      <c r="T126" s="405">
        <f>S126*H126</f>
        <v>0</v>
      </c>
      <c r="AR126" s="406" t="s">
        <v>351</v>
      </c>
      <c r="AT126" s="406" t="s">
        <v>262</v>
      </c>
      <c r="AU126" s="406" t="s">
        <v>352</v>
      </c>
      <c r="AY126" s="337" t="s">
        <v>347</v>
      </c>
      <c r="BE126" s="407">
        <f>IF(N126="základná",J126,0)</f>
        <v>0</v>
      </c>
      <c r="BF126" s="407">
        <f>IF(N126="znížená",J126,0)</f>
        <v>0</v>
      </c>
      <c r="BG126" s="407">
        <f>IF(N126="zákl. prenesená",J126,0)</f>
        <v>0</v>
      </c>
      <c r="BH126" s="407">
        <f>IF(N126="zníž. prenesená",J126,0)</f>
        <v>0</v>
      </c>
      <c r="BI126" s="407">
        <f>IF(N126="nulová",J126,0)</f>
        <v>0</v>
      </c>
      <c r="BJ126" s="337" t="s">
        <v>352</v>
      </c>
      <c r="BK126" s="407">
        <f>ROUND(I126*H126,2)</f>
        <v>0</v>
      </c>
      <c r="BL126" s="337" t="s">
        <v>351</v>
      </c>
      <c r="BM126" s="406" t="s">
        <v>1552</v>
      </c>
    </row>
    <row r="127" spans="2:65" s="194" customFormat="1" ht="24.45" customHeight="1">
      <c r="B127" s="76"/>
      <c r="C127" s="819" t="s">
        <v>352</v>
      </c>
      <c r="D127" s="819" t="s">
        <v>262</v>
      </c>
      <c r="E127" s="820" t="s">
        <v>1553</v>
      </c>
      <c r="F127" s="821" t="s">
        <v>1554</v>
      </c>
      <c r="G127" s="822" t="s">
        <v>95</v>
      </c>
      <c r="H127" s="823">
        <v>124.08</v>
      </c>
      <c r="I127" s="844"/>
      <c r="J127" s="824">
        <f>ROUND(I127*H127,2)</f>
        <v>0</v>
      </c>
      <c r="K127" s="80"/>
      <c r="L127" s="76"/>
      <c r="M127" s="402" t="s">
        <v>290</v>
      </c>
      <c r="N127" s="403" t="s">
        <v>306</v>
      </c>
      <c r="O127" s="404">
        <v>1.7000000000000001E-2</v>
      </c>
      <c r="P127" s="404">
        <f>O127*H127</f>
        <v>2.1093600000000001</v>
      </c>
      <c r="Q127" s="404">
        <v>0</v>
      </c>
      <c r="R127" s="404">
        <f>Q127*H127</f>
        <v>0</v>
      </c>
      <c r="S127" s="404">
        <v>0</v>
      </c>
      <c r="T127" s="405">
        <f>S127*H127</f>
        <v>0</v>
      </c>
      <c r="AR127" s="406" t="s">
        <v>351</v>
      </c>
      <c r="AT127" s="406" t="s">
        <v>262</v>
      </c>
      <c r="AU127" s="406" t="s">
        <v>352</v>
      </c>
      <c r="AY127" s="337" t="s">
        <v>347</v>
      </c>
      <c r="BE127" s="407">
        <f>IF(N127="základná",J127,0)</f>
        <v>0</v>
      </c>
      <c r="BF127" s="407">
        <f>IF(N127="znížená",J127,0)</f>
        <v>0</v>
      </c>
      <c r="BG127" s="407">
        <f>IF(N127="zákl. prenesená",J127,0)</f>
        <v>0</v>
      </c>
      <c r="BH127" s="407">
        <f>IF(N127="zníž. prenesená",J127,0)</f>
        <v>0</v>
      </c>
      <c r="BI127" s="407">
        <f>IF(N127="nulová",J127,0)</f>
        <v>0</v>
      </c>
      <c r="BJ127" s="337" t="s">
        <v>352</v>
      </c>
      <c r="BK127" s="407">
        <f>ROUND(I127*H127,2)</f>
        <v>0</v>
      </c>
      <c r="BL127" s="337" t="s">
        <v>351</v>
      </c>
      <c r="BM127" s="406" t="s">
        <v>1555</v>
      </c>
    </row>
    <row r="128" spans="2:65" s="391" customFormat="1" ht="23.25" customHeight="1">
      <c r="B128" s="390"/>
      <c r="C128" s="813"/>
      <c r="D128" s="814" t="s">
        <v>267</v>
      </c>
      <c r="E128" s="817" t="s">
        <v>352</v>
      </c>
      <c r="F128" s="817" t="s">
        <v>358</v>
      </c>
      <c r="G128" s="813"/>
      <c r="H128" s="813"/>
      <c r="I128" s="813"/>
      <c r="J128" s="818">
        <f>BK128</f>
        <v>0</v>
      </c>
      <c r="L128" s="390"/>
      <c r="M128" s="395"/>
      <c r="P128" s="396">
        <f>SUM(P129:P137)</f>
        <v>101.19481027</v>
      </c>
      <c r="R128" s="396">
        <f>SUM(R129:R137)</f>
        <v>119.35151848720999</v>
      </c>
      <c r="T128" s="397">
        <f>SUM(T129:T137)</f>
        <v>0</v>
      </c>
      <c r="AR128" s="392" t="s">
        <v>320</v>
      </c>
      <c r="AT128" s="398" t="s">
        <v>267</v>
      </c>
      <c r="AU128" s="398" t="s">
        <v>320</v>
      </c>
      <c r="AY128" s="392" t="s">
        <v>347</v>
      </c>
      <c r="BK128" s="399">
        <f>SUM(BK129:BK137)</f>
        <v>0</v>
      </c>
    </row>
    <row r="129" spans="2:65" s="194" customFormat="1" ht="38.25" customHeight="1">
      <c r="B129" s="76"/>
      <c r="C129" s="819" t="s">
        <v>372</v>
      </c>
      <c r="D129" s="819" t="s">
        <v>262</v>
      </c>
      <c r="E129" s="820" t="s">
        <v>1490</v>
      </c>
      <c r="F129" s="821" t="s">
        <v>1556</v>
      </c>
      <c r="G129" s="822" t="s">
        <v>216</v>
      </c>
      <c r="H129" s="823">
        <v>5.6719999999999997</v>
      </c>
      <c r="I129" s="844"/>
      <c r="J129" s="824">
        <f t="shared" ref="J129:J137" si="0">ROUND(I129*H129,2)</f>
        <v>0</v>
      </c>
      <c r="K129" s="80"/>
      <c r="L129" s="76"/>
      <c r="M129" s="402" t="s">
        <v>290</v>
      </c>
      <c r="N129" s="403" t="s">
        <v>306</v>
      </c>
      <c r="O129" s="404">
        <v>1.1317999999999999</v>
      </c>
      <c r="P129" s="404">
        <f t="shared" ref="P129:P137" si="1">O129*H129</f>
        <v>6.4195695999999991</v>
      </c>
      <c r="Q129" s="404">
        <v>2.0699999999999998</v>
      </c>
      <c r="R129" s="404">
        <f t="shared" ref="R129:R137" si="2">Q129*H129</f>
        <v>11.741039999999998</v>
      </c>
      <c r="S129" s="404">
        <v>0</v>
      </c>
      <c r="T129" s="405">
        <f t="shared" ref="T129:T137" si="3">S129*H129</f>
        <v>0</v>
      </c>
      <c r="AR129" s="406" t="s">
        <v>351</v>
      </c>
      <c r="AT129" s="406" t="s">
        <v>262</v>
      </c>
      <c r="AU129" s="406" t="s">
        <v>352</v>
      </c>
      <c r="AY129" s="337" t="s">
        <v>347</v>
      </c>
      <c r="BE129" s="407">
        <f t="shared" ref="BE129:BE137" si="4">IF(N129="základná",J129,0)</f>
        <v>0</v>
      </c>
      <c r="BF129" s="407">
        <f t="shared" ref="BF129:BF137" si="5">IF(N129="znížená",J129,0)</f>
        <v>0</v>
      </c>
      <c r="BG129" s="407">
        <f t="shared" ref="BG129:BG137" si="6">IF(N129="zákl. prenesená",J129,0)</f>
        <v>0</v>
      </c>
      <c r="BH129" s="407">
        <f t="shared" ref="BH129:BH137" si="7">IF(N129="zníž. prenesená",J129,0)</f>
        <v>0</v>
      </c>
      <c r="BI129" s="407">
        <f t="shared" ref="BI129:BI137" si="8">IF(N129="nulová",J129,0)</f>
        <v>0</v>
      </c>
      <c r="BJ129" s="337" t="s">
        <v>352</v>
      </c>
      <c r="BK129" s="407">
        <f t="shared" ref="BK129:BK137" si="9">ROUND(I129*H129,2)</f>
        <v>0</v>
      </c>
      <c r="BL129" s="337" t="s">
        <v>351</v>
      </c>
      <c r="BM129" s="406" t="s">
        <v>1557</v>
      </c>
    </row>
    <row r="130" spans="2:65" s="194" customFormat="1" ht="38.25" customHeight="1">
      <c r="B130" s="76"/>
      <c r="C130" s="819" t="s">
        <v>351</v>
      </c>
      <c r="D130" s="819" t="s">
        <v>262</v>
      </c>
      <c r="E130" s="820" t="s">
        <v>1493</v>
      </c>
      <c r="F130" s="821" t="s">
        <v>1558</v>
      </c>
      <c r="G130" s="822" t="s">
        <v>216</v>
      </c>
      <c r="H130" s="823">
        <v>43.472000000000001</v>
      </c>
      <c r="I130" s="844"/>
      <c r="J130" s="824">
        <f t="shared" si="0"/>
        <v>0</v>
      </c>
      <c r="K130" s="80"/>
      <c r="L130" s="76"/>
      <c r="M130" s="402" t="s">
        <v>290</v>
      </c>
      <c r="N130" s="403" t="s">
        <v>306</v>
      </c>
      <c r="O130" s="404">
        <v>1.1317999999999999</v>
      </c>
      <c r="P130" s="404">
        <f t="shared" si="1"/>
        <v>49.201609599999998</v>
      </c>
      <c r="Q130" s="404">
        <v>2.0699999999999998</v>
      </c>
      <c r="R130" s="404">
        <f t="shared" si="2"/>
        <v>89.987039999999993</v>
      </c>
      <c r="S130" s="404">
        <v>0</v>
      </c>
      <c r="T130" s="405">
        <f t="shared" si="3"/>
        <v>0</v>
      </c>
      <c r="AR130" s="406" t="s">
        <v>351</v>
      </c>
      <c r="AT130" s="406" t="s">
        <v>262</v>
      </c>
      <c r="AU130" s="406" t="s">
        <v>352</v>
      </c>
      <c r="AY130" s="337" t="s">
        <v>347</v>
      </c>
      <c r="BE130" s="407">
        <f t="shared" si="4"/>
        <v>0</v>
      </c>
      <c r="BF130" s="407">
        <f t="shared" si="5"/>
        <v>0</v>
      </c>
      <c r="BG130" s="407">
        <f t="shared" si="6"/>
        <v>0</v>
      </c>
      <c r="BH130" s="407">
        <f t="shared" si="7"/>
        <v>0</v>
      </c>
      <c r="BI130" s="407">
        <f t="shared" si="8"/>
        <v>0</v>
      </c>
      <c r="BJ130" s="337" t="s">
        <v>352</v>
      </c>
      <c r="BK130" s="407">
        <f t="shared" si="9"/>
        <v>0</v>
      </c>
      <c r="BL130" s="337" t="s">
        <v>351</v>
      </c>
      <c r="BM130" s="406" t="s">
        <v>1559</v>
      </c>
    </row>
    <row r="131" spans="2:65" s="194" customFormat="1" ht="24.45" customHeight="1">
      <c r="B131" s="76"/>
      <c r="C131" s="819" t="s">
        <v>382</v>
      </c>
      <c r="D131" s="819" t="s">
        <v>262</v>
      </c>
      <c r="E131" s="820" t="s">
        <v>1560</v>
      </c>
      <c r="F131" s="821" t="s">
        <v>1561</v>
      </c>
      <c r="G131" s="822" t="s">
        <v>216</v>
      </c>
      <c r="H131" s="823">
        <v>1.1990000000000001</v>
      </c>
      <c r="I131" s="844"/>
      <c r="J131" s="824">
        <f t="shared" si="0"/>
        <v>0</v>
      </c>
      <c r="K131" s="80"/>
      <c r="L131" s="76"/>
      <c r="M131" s="402" t="s">
        <v>290</v>
      </c>
      <c r="N131" s="403" t="s">
        <v>306</v>
      </c>
      <c r="O131" s="404">
        <v>1.0886800000000001</v>
      </c>
      <c r="P131" s="404">
        <f t="shared" si="1"/>
        <v>1.3053273200000002</v>
      </c>
      <c r="Q131" s="404">
        <v>1.9319999999999999</v>
      </c>
      <c r="R131" s="404">
        <f t="shared" si="2"/>
        <v>2.316468</v>
      </c>
      <c r="S131" s="404">
        <v>0</v>
      </c>
      <c r="T131" s="405">
        <f t="shared" si="3"/>
        <v>0</v>
      </c>
      <c r="AR131" s="406" t="s">
        <v>351</v>
      </c>
      <c r="AT131" s="406" t="s">
        <v>262</v>
      </c>
      <c r="AU131" s="406" t="s">
        <v>352</v>
      </c>
      <c r="AY131" s="337" t="s">
        <v>347</v>
      </c>
      <c r="BE131" s="407">
        <f t="shared" si="4"/>
        <v>0</v>
      </c>
      <c r="BF131" s="407">
        <f t="shared" si="5"/>
        <v>0</v>
      </c>
      <c r="BG131" s="407">
        <f t="shared" si="6"/>
        <v>0</v>
      </c>
      <c r="BH131" s="407">
        <f t="shared" si="7"/>
        <v>0</v>
      </c>
      <c r="BI131" s="407">
        <f t="shared" si="8"/>
        <v>0</v>
      </c>
      <c r="BJ131" s="337" t="s">
        <v>352</v>
      </c>
      <c r="BK131" s="407">
        <f t="shared" si="9"/>
        <v>0</v>
      </c>
      <c r="BL131" s="337" t="s">
        <v>351</v>
      </c>
      <c r="BM131" s="406" t="s">
        <v>1562</v>
      </c>
    </row>
    <row r="132" spans="2:65" s="194" customFormat="1" ht="21.75" customHeight="1">
      <c r="B132" s="76"/>
      <c r="C132" s="819" t="s">
        <v>388</v>
      </c>
      <c r="D132" s="819" t="s">
        <v>262</v>
      </c>
      <c r="E132" s="820" t="s">
        <v>1563</v>
      </c>
      <c r="F132" s="821" t="s">
        <v>1564</v>
      </c>
      <c r="G132" s="822" t="s">
        <v>216</v>
      </c>
      <c r="H132" s="823">
        <v>0.67900000000000005</v>
      </c>
      <c r="I132" s="844"/>
      <c r="J132" s="824">
        <f t="shared" si="0"/>
        <v>0</v>
      </c>
      <c r="K132" s="80"/>
      <c r="L132" s="76"/>
      <c r="M132" s="402" t="s">
        <v>290</v>
      </c>
      <c r="N132" s="403" t="s">
        <v>306</v>
      </c>
      <c r="O132" s="404">
        <v>0.61770999999999998</v>
      </c>
      <c r="P132" s="404">
        <f t="shared" si="1"/>
        <v>0.41942509</v>
      </c>
      <c r="Q132" s="404">
        <v>2.3364026999999998</v>
      </c>
      <c r="R132" s="404">
        <f t="shared" si="2"/>
        <v>1.5864174333000001</v>
      </c>
      <c r="S132" s="404">
        <v>0</v>
      </c>
      <c r="T132" s="405">
        <f t="shared" si="3"/>
        <v>0</v>
      </c>
      <c r="AR132" s="406" t="s">
        <v>351</v>
      </c>
      <c r="AT132" s="406" t="s">
        <v>262</v>
      </c>
      <c r="AU132" s="406" t="s">
        <v>352</v>
      </c>
      <c r="AY132" s="337" t="s">
        <v>347</v>
      </c>
      <c r="BE132" s="407">
        <f t="shared" si="4"/>
        <v>0</v>
      </c>
      <c r="BF132" s="407">
        <f t="shared" si="5"/>
        <v>0</v>
      </c>
      <c r="BG132" s="407">
        <f t="shared" si="6"/>
        <v>0</v>
      </c>
      <c r="BH132" s="407">
        <f t="shared" si="7"/>
        <v>0</v>
      </c>
      <c r="BI132" s="407">
        <f t="shared" si="8"/>
        <v>0</v>
      </c>
      <c r="BJ132" s="337" t="s">
        <v>352</v>
      </c>
      <c r="BK132" s="407">
        <f t="shared" si="9"/>
        <v>0</v>
      </c>
      <c r="BL132" s="337" t="s">
        <v>351</v>
      </c>
      <c r="BM132" s="406" t="s">
        <v>1565</v>
      </c>
    </row>
    <row r="133" spans="2:65" s="194" customFormat="1" ht="16.5" customHeight="1">
      <c r="B133" s="76"/>
      <c r="C133" s="819" t="s">
        <v>390</v>
      </c>
      <c r="D133" s="819" t="s">
        <v>262</v>
      </c>
      <c r="E133" s="820" t="s">
        <v>359</v>
      </c>
      <c r="F133" s="821" t="s">
        <v>360</v>
      </c>
      <c r="G133" s="822" t="s">
        <v>216</v>
      </c>
      <c r="H133" s="823">
        <v>5.9539999999999997</v>
      </c>
      <c r="I133" s="844"/>
      <c r="J133" s="824">
        <f t="shared" si="0"/>
        <v>0</v>
      </c>
      <c r="K133" s="80"/>
      <c r="L133" s="76"/>
      <c r="M133" s="402" t="s">
        <v>290</v>
      </c>
      <c r="N133" s="403" t="s">
        <v>306</v>
      </c>
      <c r="O133" s="404">
        <v>0.61770999999999998</v>
      </c>
      <c r="P133" s="404">
        <f t="shared" si="1"/>
        <v>3.6778453399999997</v>
      </c>
      <c r="Q133" s="404">
        <v>2.2375227</v>
      </c>
      <c r="R133" s="404">
        <f t="shared" si="2"/>
        <v>13.322210155799999</v>
      </c>
      <c r="S133" s="404">
        <v>0</v>
      </c>
      <c r="T133" s="405">
        <f t="shared" si="3"/>
        <v>0</v>
      </c>
      <c r="AR133" s="406" t="s">
        <v>351</v>
      </c>
      <c r="AT133" s="406" t="s">
        <v>262</v>
      </c>
      <c r="AU133" s="406" t="s">
        <v>352</v>
      </c>
      <c r="AY133" s="337" t="s">
        <v>347</v>
      </c>
      <c r="BE133" s="407">
        <f t="shared" si="4"/>
        <v>0</v>
      </c>
      <c r="BF133" s="407">
        <f t="shared" si="5"/>
        <v>0</v>
      </c>
      <c r="BG133" s="407">
        <f t="shared" si="6"/>
        <v>0</v>
      </c>
      <c r="BH133" s="407">
        <f t="shared" si="7"/>
        <v>0</v>
      </c>
      <c r="BI133" s="407">
        <f t="shared" si="8"/>
        <v>0</v>
      </c>
      <c r="BJ133" s="337" t="s">
        <v>352</v>
      </c>
      <c r="BK133" s="407">
        <f t="shared" si="9"/>
        <v>0</v>
      </c>
      <c r="BL133" s="337" t="s">
        <v>351</v>
      </c>
      <c r="BM133" s="406" t="s">
        <v>1566</v>
      </c>
    </row>
    <row r="134" spans="2:65" s="194" customFormat="1" ht="24.45" customHeight="1">
      <c r="B134" s="76"/>
      <c r="C134" s="819" t="s">
        <v>361</v>
      </c>
      <c r="D134" s="819" t="s">
        <v>262</v>
      </c>
      <c r="E134" s="820" t="s">
        <v>1498</v>
      </c>
      <c r="F134" s="821" t="s">
        <v>1499</v>
      </c>
      <c r="G134" s="822" t="s">
        <v>95</v>
      </c>
      <c r="H134" s="823">
        <v>8.08</v>
      </c>
      <c r="I134" s="844"/>
      <c r="J134" s="824">
        <f t="shared" si="0"/>
        <v>0</v>
      </c>
      <c r="K134" s="80"/>
      <c r="L134" s="76"/>
      <c r="M134" s="402" t="s">
        <v>290</v>
      </c>
      <c r="N134" s="403" t="s">
        <v>306</v>
      </c>
      <c r="O134" s="404">
        <v>0.78800000000000003</v>
      </c>
      <c r="P134" s="404">
        <f t="shared" si="1"/>
        <v>6.3670400000000003</v>
      </c>
      <c r="Q134" s="404">
        <v>3.7677600000000002E-3</v>
      </c>
      <c r="R134" s="404">
        <f t="shared" si="2"/>
        <v>3.0443500800000002E-2</v>
      </c>
      <c r="S134" s="404">
        <v>0</v>
      </c>
      <c r="T134" s="405">
        <f t="shared" si="3"/>
        <v>0</v>
      </c>
      <c r="AR134" s="406" t="s">
        <v>351</v>
      </c>
      <c r="AT134" s="406" t="s">
        <v>262</v>
      </c>
      <c r="AU134" s="406" t="s">
        <v>352</v>
      </c>
      <c r="AY134" s="337" t="s">
        <v>347</v>
      </c>
      <c r="BE134" s="407">
        <f t="shared" si="4"/>
        <v>0</v>
      </c>
      <c r="BF134" s="407">
        <f t="shared" si="5"/>
        <v>0</v>
      </c>
      <c r="BG134" s="407">
        <f t="shared" si="6"/>
        <v>0</v>
      </c>
      <c r="BH134" s="407">
        <f t="shared" si="7"/>
        <v>0</v>
      </c>
      <c r="BI134" s="407">
        <f t="shared" si="8"/>
        <v>0</v>
      </c>
      <c r="BJ134" s="337" t="s">
        <v>352</v>
      </c>
      <c r="BK134" s="407">
        <f t="shared" si="9"/>
        <v>0</v>
      </c>
      <c r="BL134" s="337" t="s">
        <v>351</v>
      </c>
      <c r="BM134" s="406" t="s">
        <v>1567</v>
      </c>
    </row>
    <row r="135" spans="2:65" s="194" customFormat="1" ht="24.45" customHeight="1">
      <c r="B135" s="76"/>
      <c r="C135" s="819" t="s">
        <v>365</v>
      </c>
      <c r="D135" s="819" t="s">
        <v>262</v>
      </c>
      <c r="E135" s="820" t="s">
        <v>1501</v>
      </c>
      <c r="F135" s="821" t="s">
        <v>1502</v>
      </c>
      <c r="G135" s="822" t="s">
        <v>95</v>
      </c>
      <c r="H135" s="823">
        <v>8.08</v>
      </c>
      <c r="I135" s="844"/>
      <c r="J135" s="824">
        <f t="shared" si="0"/>
        <v>0</v>
      </c>
      <c r="K135" s="80"/>
      <c r="L135" s="76"/>
      <c r="M135" s="402" t="s">
        <v>290</v>
      </c>
      <c r="N135" s="403" t="s">
        <v>306</v>
      </c>
      <c r="O135" s="404">
        <v>0.32200000000000001</v>
      </c>
      <c r="P135" s="404">
        <f t="shared" si="1"/>
        <v>2.6017600000000001</v>
      </c>
      <c r="Q135" s="404">
        <v>0</v>
      </c>
      <c r="R135" s="404">
        <f t="shared" si="2"/>
        <v>0</v>
      </c>
      <c r="S135" s="404">
        <v>0</v>
      </c>
      <c r="T135" s="405">
        <f t="shared" si="3"/>
        <v>0</v>
      </c>
      <c r="AR135" s="406" t="s">
        <v>351</v>
      </c>
      <c r="AT135" s="406" t="s">
        <v>262</v>
      </c>
      <c r="AU135" s="406" t="s">
        <v>352</v>
      </c>
      <c r="AY135" s="337" t="s">
        <v>347</v>
      </c>
      <c r="BE135" s="407">
        <f t="shared" si="4"/>
        <v>0</v>
      </c>
      <c r="BF135" s="407">
        <f t="shared" si="5"/>
        <v>0</v>
      </c>
      <c r="BG135" s="407">
        <f t="shared" si="6"/>
        <v>0</v>
      </c>
      <c r="BH135" s="407">
        <f t="shared" si="7"/>
        <v>0</v>
      </c>
      <c r="BI135" s="407">
        <f t="shared" si="8"/>
        <v>0</v>
      </c>
      <c r="BJ135" s="337" t="s">
        <v>352</v>
      </c>
      <c r="BK135" s="407">
        <f t="shared" si="9"/>
        <v>0</v>
      </c>
      <c r="BL135" s="337" t="s">
        <v>351</v>
      </c>
      <c r="BM135" s="406" t="s">
        <v>1568</v>
      </c>
    </row>
    <row r="136" spans="2:65" s="194" customFormat="1" ht="33" customHeight="1">
      <c r="B136" s="76"/>
      <c r="C136" s="819" t="s">
        <v>394</v>
      </c>
      <c r="D136" s="819" t="s">
        <v>262</v>
      </c>
      <c r="E136" s="820" t="s">
        <v>1504</v>
      </c>
      <c r="F136" s="821" t="s">
        <v>1505</v>
      </c>
      <c r="G136" s="822" t="s">
        <v>95</v>
      </c>
      <c r="H136" s="823">
        <v>68.471000000000004</v>
      </c>
      <c r="I136" s="844"/>
      <c r="J136" s="824">
        <f t="shared" si="0"/>
        <v>0</v>
      </c>
      <c r="K136" s="80"/>
      <c r="L136" s="76"/>
      <c r="M136" s="402" t="s">
        <v>290</v>
      </c>
      <c r="N136" s="403" t="s">
        <v>306</v>
      </c>
      <c r="O136" s="404">
        <v>4.0919999999999998E-2</v>
      </c>
      <c r="P136" s="404">
        <f t="shared" si="1"/>
        <v>2.8018333200000001</v>
      </c>
      <c r="Q136" s="404">
        <v>1.5756100000000001E-3</v>
      </c>
      <c r="R136" s="404">
        <f t="shared" si="2"/>
        <v>0.10788359231000001</v>
      </c>
      <c r="S136" s="404">
        <v>0</v>
      </c>
      <c r="T136" s="405">
        <f t="shared" si="3"/>
        <v>0</v>
      </c>
      <c r="AR136" s="406" t="s">
        <v>351</v>
      </c>
      <c r="AT136" s="406" t="s">
        <v>262</v>
      </c>
      <c r="AU136" s="406" t="s">
        <v>352</v>
      </c>
      <c r="AY136" s="337" t="s">
        <v>347</v>
      </c>
      <c r="BE136" s="407">
        <f t="shared" si="4"/>
        <v>0</v>
      </c>
      <c r="BF136" s="407">
        <f t="shared" si="5"/>
        <v>0</v>
      </c>
      <c r="BG136" s="407">
        <f t="shared" si="6"/>
        <v>0</v>
      </c>
      <c r="BH136" s="407">
        <f t="shared" si="7"/>
        <v>0</v>
      </c>
      <c r="BI136" s="407">
        <f t="shared" si="8"/>
        <v>0</v>
      </c>
      <c r="BJ136" s="337" t="s">
        <v>352</v>
      </c>
      <c r="BK136" s="407">
        <f t="shared" si="9"/>
        <v>0</v>
      </c>
      <c r="BL136" s="337" t="s">
        <v>351</v>
      </c>
      <c r="BM136" s="406" t="s">
        <v>1569</v>
      </c>
    </row>
    <row r="137" spans="2:65" s="194" customFormat="1" ht="24.45" customHeight="1">
      <c r="B137" s="76"/>
      <c r="C137" s="819" t="s">
        <v>396</v>
      </c>
      <c r="D137" s="819" t="s">
        <v>262</v>
      </c>
      <c r="E137" s="820" t="s">
        <v>1570</v>
      </c>
      <c r="F137" s="821" t="s">
        <v>1571</v>
      </c>
      <c r="G137" s="822" t="s">
        <v>95</v>
      </c>
      <c r="H137" s="823">
        <v>101.43</v>
      </c>
      <c r="I137" s="844"/>
      <c r="J137" s="824">
        <f t="shared" si="0"/>
        <v>0</v>
      </c>
      <c r="K137" s="80"/>
      <c r="L137" s="76"/>
      <c r="M137" s="402" t="s">
        <v>290</v>
      </c>
      <c r="N137" s="403" t="s">
        <v>306</v>
      </c>
      <c r="O137" s="404">
        <v>0.28000000000000003</v>
      </c>
      <c r="P137" s="404">
        <f t="shared" si="1"/>
        <v>28.400400000000005</v>
      </c>
      <c r="Q137" s="404">
        <v>2.5634999999999998E-3</v>
      </c>
      <c r="R137" s="404">
        <f t="shared" si="2"/>
        <v>0.26001580499999999</v>
      </c>
      <c r="S137" s="404">
        <v>0</v>
      </c>
      <c r="T137" s="405">
        <f t="shared" si="3"/>
        <v>0</v>
      </c>
      <c r="AR137" s="406" t="s">
        <v>351</v>
      </c>
      <c r="AT137" s="406" t="s">
        <v>262</v>
      </c>
      <c r="AU137" s="406" t="s">
        <v>352</v>
      </c>
      <c r="AY137" s="337" t="s">
        <v>347</v>
      </c>
      <c r="BE137" s="407">
        <f t="shared" si="4"/>
        <v>0</v>
      </c>
      <c r="BF137" s="407">
        <f t="shared" si="5"/>
        <v>0</v>
      </c>
      <c r="BG137" s="407">
        <f t="shared" si="6"/>
        <v>0</v>
      </c>
      <c r="BH137" s="407">
        <f t="shared" si="7"/>
        <v>0</v>
      </c>
      <c r="BI137" s="407">
        <f t="shared" si="8"/>
        <v>0</v>
      </c>
      <c r="BJ137" s="337" t="s">
        <v>352</v>
      </c>
      <c r="BK137" s="407">
        <f t="shared" si="9"/>
        <v>0</v>
      </c>
      <c r="BL137" s="337" t="s">
        <v>351</v>
      </c>
      <c r="BM137" s="406" t="s">
        <v>1572</v>
      </c>
    </row>
    <row r="138" spans="2:65" s="391" customFormat="1" ht="23.25" customHeight="1">
      <c r="B138" s="390"/>
      <c r="C138" s="813"/>
      <c r="D138" s="814" t="s">
        <v>267</v>
      </c>
      <c r="E138" s="817" t="s">
        <v>372</v>
      </c>
      <c r="F138" s="817" t="s">
        <v>1522</v>
      </c>
      <c r="G138" s="813"/>
      <c r="H138" s="813"/>
      <c r="I138" s="813"/>
      <c r="J138" s="818">
        <f>BK138</f>
        <v>0</v>
      </c>
      <c r="L138" s="390"/>
      <c r="M138" s="395"/>
      <c r="P138" s="396">
        <f>SUM(P139:P141)</f>
        <v>15.149999999999999</v>
      </c>
      <c r="R138" s="396">
        <f>SUM(R139:R141)</f>
        <v>225</v>
      </c>
      <c r="T138" s="397">
        <f>SUM(T139:T141)</f>
        <v>0</v>
      </c>
      <c r="AR138" s="392" t="s">
        <v>320</v>
      </c>
      <c r="AT138" s="398" t="s">
        <v>267</v>
      </c>
      <c r="AU138" s="398" t="s">
        <v>320</v>
      </c>
      <c r="AY138" s="392" t="s">
        <v>347</v>
      </c>
      <c r="BK138" s="399">
        <f>SUM(BK139:BK141)</f>
        <v>0</v>
      </c>
    </row>
    <row r="139" spans="2:65" s="194" customFormat="1" ht="55.5" customHeight="1">
      <c r="B139" s="76"/>
      <c r="C139" s="819" t="s">
        <v>398</v>
      </c>
      <c r="D139" s="819" t="s">
        <v>262</v>
      </c>
      <c r="E139" s="820" t="s">
        <v>1584</v>
      </c>
      <c r="F139" s="821" t="s">
        <v>1585</v>
      </c>
      <c r="G139" s="822" t="s">
        <v>62</v>
      </c>
      <c r="H139" s="823">
        <v>1</v>
      </c>
      <c r="I139" s="844"/>
      <c r="J139" s="824">
        <f>ROUND(I139*H139,2)</f>
        <v>0</v>
      </c>
      <c r="K139" s="80"/>
      <c r="L139" s="76"/>
      <c r="M139" s="402" t="s">
        <v>290</v>
      </c>
      <c r="N139" s="403" t="s">
        <v>306</v>
      </c>
      <c r="O139" s="404">
        <v>5.05</v>
      </c>
      <c r="P139" s="404">
        <f>O139*H139</f>
        <v>5.05</v>
      </c>
      <c r="Q139" s="404">
        <v>75</v>
      </c>
      <c r="R139" s="404">
        <f>Q139*H139</f>
        <v>75</v>
      </c>
      <c r="S139" s="404">
        <v>0</v>
      </c>
      <c r="T139" s="405">
        <f>S139*H139</f>
        <v>0</v>
      </c>
      <c r="AR139" s="406" t="s">
        <v>351</v>
      </c>
      <c r="AT139" s="406" t="s">
        <v>262</v>
      </c>
      <c r="AU139" s="406" t="s">
        <v>352</v>
      </c>
      <c r="AY139" s="337" t="s">
        <v>347</v>
      </c>
      <c r="BE139" s="407">
        <f>IF(N139="základná",J139,0)</f>
        <v>0</v>
      </c>
      <c r="BF139" s="407">
        <f>IF(N139="znížená",J139,0)</f>
        <v>0</v>
      </c>
      <c r="BG139" s="407">
        <f>IF(N139="zákl. prenesená",J139,0)</f>
        <v>0</v>
      </c>
      <c r="BH139" s="407">
        <f>IF(N139="zníž. prenesená",J139,0)</f>
        <v>0</v>
      </c>
      <c r="BI139" s="407">
        <f>IF(N139="nulová",J139,0)</f>
        <v>0</v>
      </c>
      <c r="BJ139" s="337" t="s">
        <v>352</v>
      </c>
      <c r="BK139" s="407">
        <f>ROUND(I139*H139,2)</f>
        <v>0</v>
      </c>
      <c r="BL139" s="337" t="s">
        <v>351</v>
      </c>
      <c r="BM139" s="406" t="s">
        <v>1586</v>
      </c>
    </row>
    <row r="140" spans="2:65" s="194" customFormat="1" ht="66.75" customHeight="1">
      <c r="B140" s="76"/>
      <c r="C140" s="819" t="s">
        <v>604</v>
      </c>
      <c r="D140" s="819" t="s">
        <v>262</v>
      </c>
      <c r="E140" s="820" t="s">
        <v>1587</v>
      </c>
      <c r="F140" s="821" t="s">
        <v>1588</v>
      </c>
      <c r="G140" s="822" t="s">
        <v>62</v>
      </c>
      <c r="H140" s="823">
        <v>1</v>
      </c>
      <c r="I140" s="844"/>
      <c r="J140" s="824">
        <f>ROUND(I140*H140,2)</f>
        <v>0</v>
      </c>
      <c r="K140" s="80"/>
      <c r="L140" s="76"/>
      <c r="M140" s="402" t="s">
        <v>290</v>
      </c>
      <c r="N140" s="403" t="s">
        <v>306</v>
      </c>
      <c r="O140" s="404">
        <v>5.05</v>
      </c>
      <c r="P140" s="404">
        <f>O140*H140</f>
        <v>5.05</v>
      </c>
      <c r="Q140" s="404">
        <v>75</v>
      </c>
      <c r="R140" s="404">
        <f>Q140*H140</f>
        <v>75</v>
      </c>
      <c r="S140" s="404">
        <v>0</v>
      </c>
      <c r="T140" s="405">
        <f>S140*H140</f>
        <v>0</v>
      </c>
      <c r="AR140" s="406" t="s">
        <v>351</v>
      </c>
      <c r="AT140" s="406" t="s">
        <v>262</v>
      </c>
      <c r="AU140" s="406" t="s">
        <v>352</v>
      </c>
      <c r="AY140" s="337" t="s">
        <v>347</v>
      </c>
      <c r="BE140" s="407">
        <f>IF(N140="základná",J140,0)</f>
        <v>0</v>
      </c>
      <c r="BF140" s="407">
        <f>IF(N140="znížená",J140,0)</f>
        <v>0</v>
      </c>
      <c r="BG140" s="407">
        <f>IF(N140="zákl. prenesená",J140,0)</f>
        <v>0</v>
      </c>
      <c r="BH140" s="407">
        <f>IF(N140="zníž. prenesená",J140,0)</f>
        <v>0</v>
      </c>
      <c r="BI140" s="407">
        <f>IF(N140="nulová",J140,0)</f>
        <v>0</v>
      </c>
      <c r="BJ140" s="337" t="s">
        <v>352</v>
      </c>
      <c r="BK140" s="407">
        <f>ROUND(I140*H140,2)</f>
        <v>0</v>
      </c>
      <c r="BL140" s="337" t="s">
        <v>351</v>
      </c>
      <c r="BM140" s="406" t="s">
        <v>1589</v>
      </c>
    </row>
    <row r="141" spans="2:65" s="194" customFormat="1" ht="55.5" customHeight="1">
      <c r="B141" s="76"/>
      <c r="C141" s="819" t="s">
        <v>605</v>
      </c>
      <c r="D141" s="819" t="s">
        <v>262</v>
      </c>
      <c r="E141" s="820" t="s">
        <v>1590</v>
      </c>
      <c r="F141" s="821" t="s">
        <v>1591</v>
      </c>
      <c r="G141" s="822" t="s">
        <v>62</v>
      </c>
      <c r="H141" s="823">
        <v>1</v>
      </c>
      <c r="I141" s="844"/>
      <c r="J141" s="824">
        <f>ROUND(I141*H141,2)</f>
        <v>0</v>
      </c>
      <c r="K141" s="80"/>
      <c r="L141" s="76"/>
      <c r="M141" s="402" t="s">
        <v>290</v>
      </c>
      <c r="N141" s="403" t="s">
        <v>306</v>
      </c>
      <c r="O141" s="404">
        <v>5.05</v>
      </c>
      <c r="P141" s="404">
        <f>O141*H141</f>
        <v>5.05</v>
      </c>
      <c r="Q141" s="404">
        <v>75</v>
      </c>
      <c r="R141" s="404">
        <f>Q141*H141</f>
        <v>75</v>
      </c>
      <c r="S141" s="404">
        <v>0</v>
      </c>
      <c r="T141" s="405">
        <f>S141*H141</f>
        <v>0</v>
      </c>
      <c r="AR141" s="406" t="s">
        <v>351</v>
      </c>
      <c r="AT141" s="406" t="s">
        <v>262</v>
      </c>
      <c r="AU141" s="406" t="s">
        <v>352</v>
      </c>
      <c r="AY141" s="337" t="s">
        <v>347</v>
      </c>
      <c r="BE141" s="407">
        <f>IF(N141="základná",J141,0)</f>
        <v>0</v>
      </c>
      <c r="BF141" s="407">
        <f>IF(N141="znížená",J141,0)</f>
        <v>0</v>
      </c>
      <c r="BG141" s="407">
        <f>IF(N141="zákl. prenesená",J141,0)</f>
        <v>0</v>
      </c>
      <c r="BH141" s="407">
        <f>IF(N141="zníž. prenesená",J141,0)</f>
        <v>0</v>
      </c>
      <c r="BI141" s="407">
        <f>IF(N141="nulová",J141,0)</f>
        <v>0</v>
      </c>
      <c r="BJ141" s="337" t="s">
        <v>352</v>
      </c>
      <c r="BK141" s="407">
        <f>ROUND(I141*H141,2)</f>
        <v>0</v>
      </c>
      <c r="BL141" s="337" t="s">
        <v>351</v>
      </c>
      <c r="BM141" s="406" t="s">
        <v>1579</v>
      </c>
    </row>
    <row r="142" spans="2:65" s="391" customFormat="1" ht="23.25" customHeight="1">
      <c r="B142" s="390"/>
      <c r="C142" s="813"/>
      <c r="D142" s="814" t="s">
        <v>267</v>
      </c>
      <c r="E142" s="817" t="s">
        <v>367</v>
      </c>
      <c r="F142" s="817" t="s">
        <v>368</v>
      </c>
      <c r="G142" s="813"/>
      <c r="H142" s="813"/>
      <c r="I142" s="813"/>
      <c r="J142" s="818">
        <f>BK142</f>
        <v>0</v>
      </c>
      <c r="L142" s="390"/>
      <c r="M142" s="395"/>
      <c r="P142" s="396">
        <f>P143</f>
        <v>422.86425599999995</v>
      </c>
      <c r="R142" s="396">
        <f>R143</f>
        <v>0</v>
      </c>
      <c r="T142" s="397">
        <f>T143</f>
        <v>0</v>
      </c>
      <c r="AR142" s="392" t="s">
        <v>320</v>
      </c>
      <c r="AT142" s="398" t="s">
        <v>267</v>
      </c>
      <c r="AU142" s="398" t="s">
        <v>320</v>
      </c>
      <c r="AY142" s="392" t="s">
        <v>347</v>
      </c>
      <c r="BK142" s="399">
        <f>BK143</f>
        <v>0</v>
      </c>
    </row>
    <row r="143" spans="2:65" s="194" customFormat="1" ht="24.45" customHeight="1">
      <c r="B143" s="76"/>
      <c r="C143" s="819" t="s">
        <v>606</v>
      </c>
      <c r="D143" s="819" t="s">
        <v>262</v>
      </c>
      <c r="E143" s="820" t="s">
        <v>1580</v>
      </c>
      <c r="F143" s="821" t="s">
        <v>1581</v>
      </c>
      <c r="G143" s="822" t="s">
        <v>271</v>
      </c>
      <c r="H143" s="823">
        <v>344.35199999999998</v>
      </c>
      <c r="I143" s="844"/>
      <c r="J143" s="824">
        <f>ROUND(I143*H143,2)</f>
        <v>0</v>
      </c>
      <c r="K143" s="80"/>
      <c r="L143" s="76"/>
      <c r="M143" s="453" t="s">
        <v>290</v>
      </c>
      <c r="N143" s="454" t="s">
        <v>306</v>
      </c>
      <c r="O143" s="455">
        <v>1.228</v>
      </c>
      <c r="P143" s="455">
        <f>O143*H143</f>
        <v>422.86425599999995</v>
      </c>
      <c r="Q143" s="455">
        <v>0</v>
      </c>
      <c r="R143" s="455">
        <f>Q143*H143</f>
        <v>0</v>
      </c>
      <c r="S143" s="455">
        <v>0</v>
      </c>
      <c r="T143" s="456">
        <f>S143*H143</f>
        <v>0</v>
      </c>
      <c r="AR143" s="406" t="s">
        <v>351</v>
      </c>
      <c r="AT143" s="406" t="s">
        <v>262</v>
      </c>
      <c r="AU143" s="406" t="s">
        <v>352</v>
      </c>
      <c r="AY143" s="337" t="s">
        <v>347</v>
      </c>
      <c r="BE143" s="407">
        <f>IF(N143="základná",J143,0)</f>
        <v>0</v>
      </c>
      <c r="BF143" s="407">
        <f>IF(N143="znížená",J143,0)</f>
        <v>0</v>
      </c>
      <c r="BG143" s="407">
        <f>IF(N143="zákl. prenesená",J143,0)</f>
        <v>0</v>
      </c>
      <c r="BH143" s="407">
        <f>IF(N143="zníž. prenesená",J143,0)</f>
        <v>0</v>
      </c>
      <c r="BI143" s="407">
        <f>IF(N143="nulová",J143,0)</f>
        <v>0</v>
      </c>
      <c r="BJ143" s="337" t="s">
        <v>352</v>
      </c>
      <c r="BK143" s="407">
        <f>ROUND(I143*H143,2)</f>
        <v>0</v>
      </c>
      <c r="BL143" s="337" t="s">
        <v>351</v>
      </c>
      <c r="BM143" s="406" t="s">
        <v>1582</v>
      </c>
    </row>
    <row r="144" spans="2:65" s="458" customFormat="1" ht="26.25" customHeight="1">
      <c r="B144" s="457"/>
      <c r="C144" s="831"/>
      <c r="D144" s="832" t="s">
        <v>267</v>
      </c>
      <c r="E144" s="833" t="s">
        <v>27</v>
      </c>
      <c r="F144" s="833" t="s">
        <v>254</v>
      </c>
      <c r="G144" s="831"/>
      <c r="H144" s="831"/>
      <c r="I144" s="831"/>
      <c r="J144" s="834">
        <f>J145</f>
        <v>0</v>
      </c>
      <c r="L144" s="457"/>
      <c r="M144" s="462"/>
      <c r="P144" s="463" t="e">
        <f>#REF!+#REF!</f>
        <v>#REF!</v>
      </c>
      <c r="R144" s="463" t="e">
        <f>#REF!+#REF!</f>
        <v>#REF!</v>
      </c>
      <c r="T144" s="464" t="e">
        <f>#REF!+#REF!</f>
        <v>#REF!</v>
      </c>
      <c r="AR144" s="459" t="s">
        <v>382</v>
      </c>
      <c r="AT144" s="465" t="s">
        <v>267</v>
      </c>
      <c r="AU144" s="465" t="s">
        <v>319</v>
      </c>
      <c r="AY144" s="459" t="s">
        <v>347</v>
      </c>
      <c r="BK144" s="466">
        <f>BK145</f>
        <v>0</v>
      </c>
    </row>
    <row r="145" spans="2:65" s="476" customFormat="1" ht="34.200000000000003">
      <c r="B145" s="110"/>
      <c r="C145" s="835">
        <v>16</v>
      </c>
      <c r="D145" s="836" t="s">
        <v>262</v>
      </c>
      <c r="E145" s="837" t="s">
        <v>255</v>
      </c>
      <c r="F145" s="838" t="s">
        <v>282</v>
      </c>
      <c r="G145" s="839" t="s">
        <v>79</v>
      </c>
      <c r="H145" s="849"/>
      <c r="I145" s="848"/>
      <c r="J145" s="841">
        <f>H145*I145/100</f>
        <v>0</v>
      </c>
      <c r="K145" s="112"/>
      <c r="L145" s="110"/>
      <c r="M145" s="472" t="s">
        <v>290</v>
      </c>
      <c r="N145" s="473" t="s">
        <v>306</v>
      </c>
      <c r="O145" s="474">
        <v>0</v>
      </c>
      <c r="P145" s="474">
        <f>O145*H145</f>
        <v>0</v>
      </c>
      <c r="Q145" s="474">
        <v>0</v>
      </c>
      <c r="R145" s="474">
        <f>Q145*H145</f>
        <v>0</v>
      </c>
      <c r="S145" s="474">
        <v>0</v>
      </c>
      <c r="T145" s="475">
        <f>S145*H145</f>
        <v>0</v>
      </c>
      <c r="AR145" s="477" t="s">
        <v>1193</v>
      </c>
      <c r="AT145" s="477" t="s">
        <v>262</v>
      </c>
      <c r="AU145" s="477" t="s">
        <v>352</v>
      </c>
      <c r="AY145" s="478" t="s">
        <v>347</v>
      </c>
      <c r="BE145" s="479">
        <f>IF(N145="základná",J145,0)</f>
        <v>0</v>
      </c>
      <c r="BF145" s="479">
        <f>IF(N145="znížená",J145,0)</f>
        <v>0</v>
      </c>
      <c r="BG145" s="479">
        <f>IF(N145="zákl. prenesená",J145,0)</f>
        <v>0</v>
      </c>
      <c r="BH145" s="479">
        <f>IF(N145="zníž. prenesená",J145,0)</f>
        <v>0</v>
      </c>
      <c r="BI145" s="479">
        <f>IF(N145="nulová",J145,0)</f>
        <v>0</v>
      </c>
      <c r="BJ145" s="478" t="s">
        <v>352</v>
      </c>
      <c r="BK145" s="479">
        <f>ROUND(I145*H145,2)/100</f>
        <v>0</v>
      </c>
      <c r="BL145" s="478" t="s">
        <v>1193</v>
      </c>
      <c r="BM145" s="477" t="s">
        <v>5406</v>
      </c>
    </row>
    <row r="146" spans="2:65" s="194" customFormat="1" ht="7.2" customHeight="1">
      <c r="B146" s="200"/>
      <c r="C146" s="206"/>
      <c r="D146" s="206"/>
      <c r="E146" s="206"/>
      <c r="F146" s="206"/>
      <c r="G146" s="206"/>
      <c r="H146" s="206"/>
      <c r="I146" s="206"/>
      <c r="J146" s="206"/>
      <c r="K146" s="206"/>
      <c r="L146" s="76"/>
    </row>
  </sheetData>
  <autoFilter ref="C122:K143"/>
  <mergeCells count="8">
    <mergeCell ref="E113:H113"/>
    <mergeCell ref="E115:H115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scale="90" fitToHeight="100" orientation="portrait" blackAndWhite="1" r:id="rId1"/>
  <headerFooter>
    <oddFooter>&amp;CStrana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1">
    <pageSetUpPr fitToPage="1"/>
  </sheetPr>
  <dimension ref="B2:BM720"/>
  <sheetViews>
    <sheetView showGridLines="0" view="pageBreakPreview" topLeftCell="A155" zoomScale="120" zoomScaleNormal="120" zoomScaleSheetLayoutView="120" workbookViewId="0">
      <selection activeCell="H184" sqref="H184"/>
    </sheetView>
  </sheetViews>
  <sheetFormatPr defaultColWidth="8.7265625" defaultRowHeight="10.199999999999999"/>
  <cols>
    <col min="1" max="1" width="5.54296875" style="190" customWidth="1"/>
    <col min="2" max="2" width="0.7265625" style="190" customWidth="1"/>
    <col min="3" max="3" width="3" style="190" customWidth="1"/>
    <col min="4" max="4" width="2.7265625" style="190" customWidth="1"/>
    <col min="5" max="5" width="11.453125" style="190" customWidth="1"/>
    <col min="6" max="6" width="33.7265625" style="190" customWidth="1"/>
    <col min="7" max="7" width="5" style="190" customWidth="1"/>
    <col min="8" max="8" width="9.26953125" style="190" customWidth="1"/>
    <col min="9" max="9" width="10.54296875" style="190" customWidth="1"/>
    <col min="10" max="10" width="14.7265625" style="190" customWidth="1"/>
    <col min="11" max="11" width="14.7265625" style="190" hidden="1" customWidth="1"/>
    <col min="12" max="12" width="6" style="190" customWidth="1"/>
    <col min="13" max="13" width="7" style="190" hidden="1" customWidth="1"/>
    <col min="14" max="14" width="8.7265625" style="190"/>
    <col min="15" max="20" width="9.453125" style="190" hidden="1" customWidth="1"/>
    <col min="21" max="21" width="10.7265625" style="190" hidden="1" customWidth="1"/>
    <col min="22" max="22" width="8" style="190" customWidth="1"/>
    <col min="23" max="23" width="10.7265625" style="190" customWidth="1"/>
    <col min="24" max="24" width="8" style="190" customWidth="1"/>
    <col min="25" max="25" width="10" style="190" customWidth="1"/>
    <col min="26" max="26" width="7.26953125" style="190" customWidth="1"/>
    <col min="27" max="27" width="10" style="190" customWidth="1"/>
    <col min="28" max="28" width="10.7265625" style="190" customWidth="1"/>
    <col min="29" max="29" width="7.26953125" style="190" customWidth="1"/>
    <col min="30" max="30" width="10" style="190" customWidth="1"/>
    <col min="31" max="31" width="10.7265625" style="190" customWidth="1"/>
    <col min="32" max="16384" width="8.7265625" style="190"/>
  </cols>
  <sheetData>
    <row r="2" spans="2:46" ht="37.200000000000003" customHeight="1">
      <c r="L2" s="1357" t="s">
        <v>292</v>
      </c>
      <c r="M2" s="1358"/>
      <c r="N2" s="1358"/>
      <c r="O2" s="1358"/>
      <c r="P2" s="1358"/>
      <c r="Q2" s="1358"/>
      <c r="R2" s="1358"/>
      <c r="S2" s="1358"/>
      <c r="T2" s="1358"/>
      <c r="U2" s="1358"/>
      <c r="V2" s="1358"/>
      <c r="AT2" s="337" t="s">
        <v>1472</v>
      </c>
    </row>
    <row r="3" spans="2:46" ht="7.2" customHeight="1">
      <c r="B3" s="191"/>
      <c r="C3" s="192"/>
      <c r="D3" s="192"/>
      <c r="E3" s="192"/>
      <c r="F3" s="192"/>
      <c r="G3" s="192"/>
      <c r="H3" s="192"/>
      <c r="I3" s="192"/>
      <c r="J3" s="192"/>
      <c r="K3" s="192"/>
      <c r="L3" s="193"/>
      <c r="AT3" s="337" t="s">
        <v>319</v>
      </c>
    </row>
    <row r="4" spans="2:46" ht="25.2" customHeight="1">
      <c r="B4" s="193"/>
      <c r="C4" s="758"/>
      <c r="D4" s="759" t="s">
        <v>321</v>
      </c>
      <c r="E4" s="758"/>
      <c r="F4" s="758"/>
      <c r="G4" s="758"/>
      <c r="H4" s="758"/>
      <c r="I4" s="758"/>
      <c r="J4" s="758"/>
      <c r="L4" s="193"/>
      <c r="M4" s="339" t="s">
        <v>294</v>
      </c>
      <c r="AT4" s="337" t="s">
        <v>291</v>
      </c>
    </row>
    <row r="5" spans="2:46" ht="7.2" customHeight="1">
      <c r="B5" s="193"/>
      <c r="C5" s="758"/>
      <c r="D5" s="758"/>
      <c r="E5" s="758"/>
      <c r="F5" s="758"/>
      <c r="G5" s="758"/>
      <c r="H5" s="758"/>
      <c r="I5" s="758"/>
      <c r="J5" s="758"/>
      <c r="L5" s="193"/>
    </row>
    <row r="6" spans="2:46" ht="12" customHeight="1">
      <c r="B6" s="193"/>
      <c r="C6" s="758"/>
      <c r="D6" s="760" t="s">
        <v>5</v>
      </c>
      <c r="E6" s="758"/>
      <c r="F6" s="758"/>
      <c r="G6" s="758"/>
      <c r="H6" s="758"/>
      <c r="I6" s="758"/>
      <c r="J6" s="758"/>
      <c r="L6" s="193"/>
    </row>
    <row r="7" spans="2:46" ht="16.5" customHeight="1">
      <c r="B7" s="193"/>
      <c r="C7" s="758"/>
      <c r="D7" s="758"/>
      <c r="E7" s="1353" t="str">
        <f>_xlfn.CONCAT(Obsah!N1," ",Obsah!N2)</f>
        <v>15709 - Nižná / Tr 110/22kV - komplexná rekonštrukcia</v>
      </c>
      <c r="F7" s="1354"/>
      <c r="G7" s="1354"/>
      <c r="H7" s="1354"/>
      <c r="I7" s="758"/>
      <c r="J7" s="758"/>
      <c r="L7" s="193"/>
    </row>
    <row r="8" spans="2:46" s="194" customFormat="1" ht="12" customHeight="1">
      <c r="B8" s="76"/>
      <c r="C8" s="761"/>
      <c r="D8" s="760" t="s">
        <v>404</v>
      </c>
      <c r="E8" s="761"/>
      <c r="F8" s="761"/>
      <c r="G8" s="761"/>
      <c r="H8" s="761"/>
      <c r="I8" s="761"/>
      <c r="J8" s="761"/>
      <c r="L8" s="76"/>
    </row>
    <row r="9" spans="2:46" s="194" customFormat="1" ht="16.5" customHeight="1">
      <c r="B9" s="76"/>
      <c r="C9" s="761"/>
      <c r="D9" s="761"/>
      <c r="E9" s="1355" t="s">
        <v>1592</v>
      </c>
      <c r="F9" s="1356"/>
      <c r="G9" s="1356"/>
      <c r="H9" s="1356"/>
      <c r="I9" s="761"/>
      <c r="J9" s="761"/>
      <c r="L9" s="76"/>
    </row>
    <row r="10" spans="2:46" s="194" customFormat="1">
      <c r="B10" s="76"/>
      <c r="C10" s="761"/>
      <c r="D10" s="761"/>
      <c r="E10" s="761"/>
      <c r="F10" s="761"/>
      <c r="G10" s="761"/>
      <c r="H10" s="761"/>
      <c r="I10" s="761"/>
      <c r="J10" s="761"/>
      <c r="L10" s="76"/>
    </row>
    <row r="11" spans="2:46" s="194" customFormat="1" ht="12" customHeight="1">
      <c r="B11" s="76"/>
      <c r="C11" s="761"/>
      <c r="D11" s="760" t="s">
        <v>295</v>
      </c>
      <c r="E11" s="761"/>
      <c r="F11" s="762" t="s">
        <v>290</v>
      </c>
      <c r="G11" s="761"/>
      <c r="H11" s="761"/>
      <c r="I11" s="760" t="s">
        <v>619</v>
      </c>
      <c r="J11" s="762" t="s">
        <v>290</v>
      </c>
      <c r="L11" s="76"/>
    </row>
    <row r="12" spans="2:46" s="194" customFormat="1" ht="12" customHeight="1">
      <c r="B12" s="76"/>
      <c r="C12" s="761"/>
      <c r="D12" s="760" t="s">
        <v>296</v>
      </c>
      <c r="E12" s="761"/>
      <c r="F12" s="762" t="s">
        <v>1151</v>
      </c>
      <c r="G12" s="761"/>
      <c r="H12" s="761"/>
      <c r="I12" s="760" t="s">
        <v>1</v>
      </c>
      <c r="J12" s="763">
        <f>Obsah!Z3</f>
        <v>46174</v>
      </c>
      <c r="L12" s="76"/>
    </row>
    <row r="13" spans="2:46" s="194" customFormat="1" ht="11.25" customHeight="1">
      <c r="B13" s="76"/>
      <c r="C13" s="761"/>
      <c r="D13" s="761"/>
      <c r="E13" s="761"/>
      <c r="F13" s="761"/>
      <c r="G13" s="761"/>
      <c r="H13" s="761"/>
      <c r="I13" s="761"/>
      <c r="J13" s="761"/>
      <c r="L13" s="76"/>
    </row>
    <row r="14" spans="2:46" s="194" customFormat="1" ht="12" customHeight="1">
      <c r="B14" s="76"/>
      <c r="C14" s="761"/>
      <c r="D14" s="760" t="s">
        <v>2</v>
      </c>
      <c r="E14" s="761"/>
      <c r="F14" s="761"/>
      <c r="G14" s="761"/>
      <c r="H14" s="761"/>
      <c r="I14" s="760" t="s">
        <v>297</v>
      </c>
      <c r="J14" s="762" t="s">
        <v>290</v>
      </c>
      <c r="L14" s="76"/>
    </row>
    <row r="15" spans="2:46" s="194" customFormat="1" ht="18" customHeight="1">
      <c r="B15" s="76"/>
      <c r="C15" s="761"/>
      <c r="D15" s="761"/>
      <c r="E15" s="762" t="s">
        <v>1469</v>
      </c>
      <c r="F15" s="761"/>
      <c r="G15" s="761"/>
      <c r="H15" s="761"/>
      <c r="I15" s="760" t="s">
        <v>298</v>
      </c>
      <c r="J15" s="762" t="s">
        <v>290</v>
      </c>
      <c r="L15" s="76"/>
    </row>
    <row r="16" spans="2:46" s="194" customFormat="1" ht="7.2" customHeight="1">
      <c r="B16" s="76"/>
      <c r="C16" s="761"/>
      <c r="D16" s="761"/>
      <c r="E16" s="761"/>
      <c r="F16" s="761"/>
      <c r="G16" s="761"/>
      <c r="H16" s="761"/>
      <c r="I16" s="761"/>
      <c r="J16" s="761"/>
      <c r="L16" s="76"/>
    </row>
    <row r="17" spans="2:12" s="194" customFormat="1" ht="12" customHeight="1">
      <c r="B17" s="76"/>
      <c r="C17" s="761"/>
      <c r="D17" s="760" t="s">
        <v>15</v>
      </c>
      <c r="E17" s="761"/>
      <c r="F17" s="761"/>
      <c r="G17" s="761"/>
      <c r="H17" s="761"/>
      <c r="I17" s="760" t="s">
        <v>297</v>
      </c>
      <c r="J17" s="762" t="s">
        <v>290</v>
      </c>
      <c r="L17" s="76"/>
    </row>
    <row r="18" spans="2:12" s="194" customFormat="1" ht="18" customHeight="1">
      <c r="B18" s="76"/>
      <c r="C18" s="761"/>
      <c r="D18" s="761"/>
      <c r="E18" s="762" t="s">
        <v>299</v>
      </c>
      <c r="F18" s="761"/>
      <c r="G18" s="761"/>
      <c r="H18" s="761"/>
      <c r="I18" s="760" t="s">
        <v>298</v>
      </c>
      <c r="J18" s="762" t="s">
        <v>290</v>
      </c>
      <c r="L18" s="76"/>
    </row>
    <row r="19" spans="2:12" s="194" customFormat="1" ht="7.2" customHeight="1">
      <c r="B19" s="76"/>
      <c r="C19" s="761"/>
      <c r="D19" s="761"/>
      <c r="E19" s="761"/>
      <c r="F19" s="761"/>
      <c r="G19" s="761"/>
      <c r="H19" s="761"/>
      <c r="I19" s="761"/>
      <c r="J19" s="761"/>
      <c r="L19" s="76"/>
    </row>
    <row r="20" spans="2:12" s="194" customFormat="1" ht="12" customHeight="1">
      <c r="B20" s="76"/>
      <c r="C20" s="761"/>
      <c r="D20" s="760" t="s">
        <v>286</v>
      </c>
      <c r="E20" s="761"/>
      <c r="F20" s="761"/>
      <c r="G20" s="761"/>
      <c r="H20" s="761"/>
      <c r="I20" s="760" t="s">
        <v>297</v>
      </c>
      <c r="J20" s="762" t="s">
        <v>290</v>
      </c>
      <c r="L20" s="76"/>
    </row>
    <row r="21" spans="2:12" s="194" customFormat="1" ht="18" customHeight="1">
      <c r="B21" s="76"/>
      <c r="C21" s="761"/>
      <c r="D21" s="761"/>
      <c r="E21" s="762" t="s">
        <v>268</v>
      </c>
      <c r="F21" s="761"/>
      <c r="G21" s="761"/>
      <c r="H21" s="761"/>
      <c r="I21" s="760" t="s">
        <v>298</v>
      </c>
      <c r="J21" s="762" t="s">
        <v>290</v>
      </c>
      <c r="L21" s="76"/>
    </row>
    <row r="22" spans="2:12" s="194" customFormat="1" ht="7.2" customHeight="1">
      <c r="B22" s="76"/>
      <c r="C22" s="761"/>
      <c r="D22" s="761"/>
      <c r="E22" s="761"/>
      <c r="F22" s="761"/>
      <c r="G22" s="761"/>
      <c r="H22" s="761"/>
      <c r="I22" s="761"/>
      <c r="J22" s="761"/>
      <c r="L22" s="76"/>
    </row>
    <row r="23" spans="2:12" s="194" customFormat="1" ht="12" customHeight="1">
      <c r="B23" s="76"/>
      <c r="C23" s="761"/>
      <c r="D23" s="760" t="s">
        <v>300</v>
      </c>
      <c r="E23" s="761"/>
      <c r="F23" s="761"/>
      <c r="G23" s="761"/>
      <c r="H23" s="761"/>
      <c r="I23" s="760" t="s">
        <v>297</v>
      </c>
      <c r="J23" s="762" t="s">
        <v>290</v>
      </c>
      <c r="L23" s="76"/>
    </row>
    <row r="24" spans="2:12" s="194" customFormat="1" ht="18" customHeight="1">
      <c r="B24" s="76"/>
      <c r="C24" s="761"/>
      <c r="D24" s="761"/>
      <c r="E24" s="762" t="s">
        <v>301</v>
      </c>
      <c r="F24" s="761"/>
      <c r="G24" s="761"/>
      <c r="H24" s="761"/>
      <c r="I24" s="760" t="s">
        <v>298</v>
      </c>
      <c r="J24" s="762" t="s">
        <v>290</v>
      </c>
      <c r="L24" s="76"/>
    </row>
    <row r="25" spans="2:12" s="194" customFormat="1" ht="7.2" customHeight="1">
      <c r="B25" s="76"/>
      <c r="C25" s="761"/>
      <c r="D25" s="761"/>
      <c r="E25" s="761"/>
      <c r="F25" s="761"/>
      <c r="G25" s="761"/>
      <c r="H25" s="761"/>
      <c r="I25" s="761"/>
      <c r="J25" s="761"/>
      <c r="L25" s="76"/>
    </row>
    <row r="26" spans="2:12" s="194" customFormat="1" ht="12" customHeight="1">
      <c r="B26" s="76"/>
      <c r="C26" s="761"/>
      <c r="D26" s="760" t="s">
        <v>288</v>
      </c>
      <c r="E26" s="761"/>
      <c r="F26" s="761"/>
      <c r="G26" s="761"/>
      <c r="H26" s="761"/>
      <c r="I26" s="761"/>
      <c r="J26" s="761"/>
      <c r="L26" s="76"/>
    </row>
    <row r="27" spans="2:12" s="196" customFormat="1" ht="16.5" customHeight="1">
      <c r="B27" s="195"/>
      <c r="C27" s="764"/>
      <c r="D27" s="764"/>
      <c r="E27" s="1359" t="s">
        <v>290</v>
      </c>
      <c r="F27" s="1359"/>
      <c r="G27" s="1359"/>
      <c r="H27" s="1359"/>
      <c r="I27" s="764"/>
      <c r="J27" s="764"/>
      <c r="L27" s="195"/>
    </row>
    <row r="28" spans="2:12" s="194" customFormat="1" ht="7.2" customHeight="1">
      <c r="B28" s="76"/>
      <c r="C28" s="761"/>
      <c r="D28" s="761"/>
      <c r="E28" s="761"/>
      <c r="F28" s="761"/>
      <c r="G28" s="761"/>
      <c r="H28" s="761"/>
      <c r="I28" s="761"/>
      <c r="J28" s="761"/>
      <c r="L28" s="76"/>
    </row>
    <row r="29" spans="2:12" s="194" customFormat="1" ht="7.2" customHeight="1">
      <c r="B29" s="76"/>
      <c r="C29" s="761"/>
      <c r="D29" s="766"/>
      <c r="E29" s="766"/>
      <c r="F29" s="766"/>
      <c r="G29" s="766"/>
      <c r="H29" s="766"/>
      <c r="I29" s="766"/>
      <c r="J29" s="766"/>
      <c r="K29" s="197"/>
      <c r="L29" s="76"/>
    </row>
    <row r="30" spans="2:12" s="194" customFormat="1" ht="25.5" customHeight="1">
      <c r="B30" s="76"/>
      <c r="C30" s="761"/>
      <c r="D30" s="767" t="s">
        <v>23</v>
      </c>
      <c r="E30" s="761"/>
      <c r="F30" s="761"/>
      <c r="G30" s="761"/>
      <c r="H30" s="761"/>
      <c r="I30" s="761"/>
      <c r="J30" s="768">
        <f>ROUND(J96, 2)</f>
        <v>0</v>
      </c>
      <c r="L30" s="76"/>
    </row>
    <row r="31" spans="2:12" s="194" customFormat="1" ht="7.2" customHeight="1">
      <c r="B31" s="76"/>
      <c r="C31" s="761"/>
      <c r="D31" s="766"/>
      <c r="E31" s="766"/>
      <c r="F31" s="766"/>
      <c r="G31" s="766"/>
      <c r="H31" s="766"/>
      <c r="I31" s="766"/>
      <c r="J31" s="766"/>
      <c r="K31" s="197"/>
      <c r="L31" s="76"/>
    </row>
    <row r="32" spans="2:12" s="194" customFormat="1" ht="14.7" customHeight="1">
      <c r="B32" s="76"/>
      <c r="C32" s="761"/>
      <c r="D32" s="761"/>
      <c r="E32" s="761"/>
      <c r="F32" s="769" t="s">
        <v>303</v>
      </c>
      <c r="G32" s="761"/>
      <c r="H32" s="761"/>
      <c r="I32" s="769" t="s">
        <v>302</v>
      </c>
      <c r="J32" s="769" t="s">
        <v>304</v>
      </c>
      <c r="L32" s="76"/>
    </row>
    <row r="33" spans="2:12" s="194" customFormat="1" ht="14.7" customHeight="1">
      <c r="B33" s="76"/>
      <c r="C33" s="761"/>
      <c r="D33" s="770" t="s">
        <v>24</v>
      </c>
      <c r="E33" s="771" t="s">
        <v>305</v>
      </c>
      <c r="F33" s="772">
        <f>ROUND((SUM(BE149:BE717)),  2)</f>
        <v>0</v>
      </c>
      <c r="G33" s="773"/>
      <c r="H33" s="773"/>
      <c r="I33" s="774">
        <v>0.23</v>
      </c>
      <c r="J33" s="772">
        <f>ROUND(((SUM(BE149:BE717))*I33),  2)</f>
        <v>0</v>
      </c>
      <c r="L33" s="76"/>
    </row>
    <row r="34" spans="2:12" s="194" customFormat="1" ht="14.7" customHeight="1">
      <c r="B34" s="76"/>
      <c r="C34" s="761"/>
      <c r="D34" s="761"/>
      <c r="E34" s="771" t="s">
        <v>306</v>
      </c>
      <c r="F34" s="775">
        <f>ROUND(J30,  2)</f>
        <v>0</v>
      </c>
      <c r="G34" s="761"/>
      <c r="H34" s="761"/>
      <c r="I34" s="776">
        <v>0.23</v>
      </c>
      <c r="J34" s="775">
        <f>ROUND((F34*I34),  2)</f>
        <v>0</v>
      </c>
      <c r="L34" s="76"/>
    </row>
    <row r="35" spans="2:12" s="194" customFormat="1" ht="14.7" hidden="1" customHeight="1">
      <c r="B35" s="76"/>
      <c r="C35" s="761"/>
      <c r="D35" s="761"/>
      <c r="E35" s="760" t="s">
        <v>307</v>
      </c>
      <c r="F35" s="775">
        <f>ROUND((SUM(BG149:BG717)),  2)</f>
        <v>0</v>
      </c>
      <c r="G35" s="761"/>
      <c r="H35" s="761"/>
      <c r="I35" s="776">
        <v>0.23</v>
      </c>
      <c r="J35" s="775">
        <f>0</f>
        <v>0</v>
      </c>
      <c r="L35" s="76"/>
    </row>
    <row r="36" spans="2:12" s="194" customFormat="1" ht="14.7" hidden="1" customHeight="1">
      <c r="B36" s="76"/>
      <c r="C36" s="761"/>
      <c r="D36" s="761"/>
      <c r="E36" s="760" t="s">
        <v>308</v>
      </c>
      <c r="F36" s="775">
        <f>ROUND((SUM(BH149:BH717)),  2)</f>
        <v>0</v>
      </c>
      <c r="G36" s="761"/>
      <c r="H36" s="761"/>
      <c r="I36" s="776">
        <v>0.23</v>
      </c>
      <c r="J36" s="775">
        <f>0</f>
        <v>0</v>
      </c>
      <c r="L36" s="76"/>
    </row>
    <row r="37" spans="2:12" s="194" customFormat="1" ht="14.7" hidden="1" customHeight="1">
      <c r="B37" s="76"/>
      <c r="C37" s="761"/>
      <c r="D37" s="761"/>
      <c r="E37" s="771" t="s">
        <v>309</v>
      </c>
      <c r="F37" s="772">
        <f>ROUND((SUM(BI149:BI717)),  2)</f>
        <v>0</v>
      </c>
      <c r="G37" s="773"/>
      <c r="H37" s="773"/>
      <c r="I37" s="774">
        <v>0</v>
      </c>
      <c r="J37" s="772">
        <f>0</f>
        <v>0</v>
      </c>
      <c r="L37" s="76"/>
    </row>
    <row r="38" spans="2:12" s="194" customFormat="1" ht="7.2" customHeight="1">
      <c r="B38" s="76"/>
      <c r="C38" s="761"/>
      <c r="D38" s="761"/>
      <c r="E38" s="761"/>
      <c r="F38" s="761"/>
      <c r="G38" s="761"/>
      <c r="H38" s="761"/>
      <c r="I38" s="761"/>
      <c r="J38" s="761"/>
      <c r="L38" s="76"/>
    </row>
    <row r="39" spans="2:12" s="194" customFormat="1" ht="25.5" customHeight="1">
      <c r="B39" s="76"/>
      <c r="C39" s="777"/>
      <c r="D39" s="778" t="s">
        <v>25</v>
      </c>
      <c r="E39" s="779"/>
      <c r="F39" s="779"/>
      <c r="G39" s="780" t="s">
        <v>310</v>
      </c>
      <c r="H39" s="781" t="s">
        <v>311</v>
      </c>
      <c r="I39" s="779"/>
      <c r="J39" s="782">
        <f>SUM(J30:J37)</f>
        <v>0</v>
      </c>
      <c r="K39" s="359"/>
      <c r="L39" s="76"/>
    </row>
    <row r="40" spans="2:12" s="194" customFormat="1" ht="14.7" customHeight="1">
      <c r="B40" s="76"/>
      <c r="C40" s="761"/>
      <c r="D40" s="761"/>
      <c r="E40" s="761"/>
      <c r="F40" s="761"/>
      <c r="G40" s="761"/>
      <c r="H40" s="761"/>
      <c r="I40" s="761"/>
      <c r="J40" s="761"/>
      <c r="L40" s="76"/>
    </row>
    <row r="41" spans="2:12" ht="14.7" customHeight="1">
      <c r="B41" s="193"/>
      <c r="C41" s="758"/>
      <c r="D41" s="758"/>
      <c r="E41" s="758"/>
      <c r="F41" s="758"/>
      <c r="G41" s="758"/>
      <c r="H41" s="758"/>
      <c r="I41" s="758"/>
      <c r="J41" s="758"/>
      <c r="L41" s="193"/>
    </row>
    <row r="42" spans="2:12" ht="14.7" customHeight="1">
      <c r="B42" s="193"/>
      <c r="C42" s="758"/>
      <c r="D42" s="758"/>
      <c r="E42" s="758"/>
      <c r="F42" s="758"/>
      <c r="G42" s="758"/>
      <c r="H42" s="758"/>
      <c r="I42" s="758"/>
      <c r="J42" s="758"/>
      <c r="L42" s="193"/>
    </row>
    <row r="43" spans="2:12" ht="14.7" customHeight="1">
      <c r="B43" s="193"/>
      <c r="C43" s="758"/>
      <c r="D43" s="758"/>
      <c r="E43" s="758"/>
      <c r="F43" s="758"/>
      <c r="G43" s="758"/>
      <c r="H43" s="758"/>
      <c r="I43" s="758"/>
      <c r="J43" s="758"/>
      <c r="L43" s="193"/>
    </row>
    <row r="44" spans="2:12" ht="14.7" customHeight="1">
      <c r="B44" s="193"/>
      <c r="C44" s="758"/>
      <c r="D44" s="758"/>
      <c r="E44" s="758"/>
      <c r="F44" s="758"/>
      <c r="G44" s="758"/>
      <c r="H44" s="758"/>
      <c r="I44" s="758"/>
      <c r="J44" s="758"/>
      <c r="L44" s="193"/>
    </row>
    <row r="45" spans="2:12" ht="14.7" customHeight="1">
      <c r="B45" s="193"/>
      <c r="C45" s="758"/>
      <c r="D45" s="758"/>
      <c r="E45" s="758"/>
      <c r="F45" s="758"/>
      <c r="G45" s="758"/>
      <c r="H45" s="758"/>
      <c r="I45" s="758"/>
      <c r="J45" s="758"/>
      <c r="L45" s="193"/>
    </row>
    <row r="46" spans="2:12" ht="14.7" customHeight="1">
      <c r="B46" s="193"/>
      <c r="C46" s="758"/>
      <c r="D46" s="758"/>
      <c r="E46" s="758"/>
      <c r="F46" s="758"/>
      <c r="G46" s="758"/>
      <c r="H46" s="758"/>
      <c r="I46" s="758"/>
      <c r="J46" s="758"/>
      <c r="L46" s="193"/>
    </row>
    <row r="47" spans="2:12" ht="14.7" customHeight="1">
      <c r="B47" s="193"/>
      <c r="C47" s="758"/>
      <c r="D47" s="758"/>
      <c r="E47" s="758"/>
      <c r="F47" s="758"/>
      <c r="G47" s="758"/>
      <c r="H47" s="758"/>
      <c r="I47" s="758"/>
      <c r="J47" s="758"/>
      <c r="L47" s="193"/>
    </row>
    <row r="48" spans="2:12" ht="14.7" customHeight="1">
      <c r="B48" s="193"/>
      <c r="C48" s="758"/>
      <c r="D48" s="758"/>
      <c r="E48" s="758"/>
      <c r="F48" s="758"/>
      <c r="G48" s="758"/>
      <c r="H48" s="758"/>
      <c r="I48" s="758"/>
      <c r="J48" s="758"/>
      <c r="L48" s="193"/>
    </row>
    <row r="49" spans="2:12" ht="14.7" customHeight="1">
      <c r="B49" s="193"/>
      <c r="C49" s="758"/>
      <c r="D49" s="758"/>
      <c r="E49" s="758"/>
      <c r="F49" s="758"/>
      <c r="G49" s="758"/>
      <c r="H49" s="758"/>
      <c r="I49" s="758"/>
      <c r="J49" s="758"/>
      <c r="L49" s="193"/>
    </row>
    <row r="50" spans="2:12" s="194" customFormat="1" ht="14.7" customHeight="1">
      <c r="B50" s="76"/>
      <c r="C50" s="761"/>
      <c r="D50" s="783" t="s">
        <v>312</v>
      </c>
      <c r="E50" s="784"/>
      <c r="F50" s="784"/>
      <c r="G50" s="783" t="s">
        <v>313</v>
      </c>
      <c r="H50" s="784"/>
      <c r="I50" s="784"/>
      <c r="J50" s="784"/>
      <c r="K50" s="198"/>
      <c r="L50" s="76"/>
    </row>
    <row r="51" spans="2:12">
      <c r="B51" s="193"/>
      <c r="C51" s="758"/>
      <c r="D51" s="758"/>
      <c r="E51" s="758"/>
      <c r="F51" s="758"/>
      <c r="G51" s="758"/>
      <c r="H51" s="758"/>
      <c r="I51" s="758"/>
      <c r="J51" s="758"/>
      <c r="L51" s="193"/>
    </row>
    <row r="52" spans="2:12">
      <c r="B52" s="193"/>
      <c r="C52" s="758"/>
      <c r="D52" s="758"/>
      <c r="E52" s="758"/>
      <c r="F52" s="758"/>
      <c r="G52" s="758"/>
      <c r="H52" s="758"/>
      <c r="I52" s="758"/>
      <c r="J52" s="758"/>
      <c r="L52" s="193"/>
    </row>
    <row r="53" spans="2:12">
      <c r="B53" s="193"/>
      <c r="C53" s="758"/>
      <c r="D53" s="758"/>
      <c r="E53" s="758"/>
      <c r="F53" s="758"/>
      <c r="G53" s="758"/>
      <c r="H53" s="758"/>
      <c r="I53" s="758"/>
      <c r="J53" s="758"/>
      <c r="L53" s="193"/>
    </row>
    <row r="54" spans="2:12">
      <c r="B54" s="193"/>
      <c r="C54" s="758"/>
      <c r="D54" s="758"/>
      <c r="E54" s="758"/>
      <c r="F54" s="758"/>
      <c r="G54" s="758"/>
      <c r="H54" s="758"/>
      <c r="I54" s="758"/>
      <c r="J54" s="758"/>
      <c r="L54" s="193"/>
    </row>
    <row r="55" spans="2:12">
      <c r="B55" s="193"/>
      <c r="C55" s="758"/>
      <c r="D55" s="758"/>
      <c r="E55" s="758"/>
      <c r="F55" s="758"/>
      <c r="G55" s="758"/>
      <c r="H55" s="758"/>
      <c r="I55" s="758"/>
      <c r="J55" s="758"/>
      <c r="L55" s="193"/>
    </row>
    <row r="56" spans="2:12">
      <c r="B56" s="193"/>
      <c r="C56" s="758"/>
      <c r="D56" s="758"/>
      <c r="E56" s="758"/>
      <c r="F56" s="758"/>
      <c r="G56" s="758"/>
      <c r="H56" s="758"/>
      <c r="I56" s="758"/>
      <c r="J56" s="758"/>
      <c r="L56" s="193"/>
    </row>
    <row r="57" spans="2:12">
      <c r="B57" s="193"/>
      <c r="C57" s="758"/>
      <c r="D57" s="758"/>
      <c r="E57" s="758"/>
      <c r="F57" s="758"/>
      <c r="G57" s="758"/>
      <c r="H57" s="758"/>
      <c r="I57" s="758"/>
      <c r="J57" s="758"/>
      <c r="L57" s="193"/>
    </row>
    <row r="58" spans="2:12">
      <c r="B58" s="193"/>
      <c r="C58" s="758"/>
      <c r="D58" s="758"/>
      <c r="E58" s="758"/>
      <c r="F58" s="758"/>
      <c r="G58" s="758"/>
      <c r="H58" s="758"/>
      <c r="I58" s="758"/>
      <c r="J58" s="758"/>
      <c r="L58" s="193"/>
    </row>
    <row r="59" spans="2:12">
      <c r="B59" s="193"/>
      <c r="C59" s="758"/>
      <c r="D59" s="758"/>
      <c r="E59" s="758"/>
      <c r="F59" s="758"/>
      <c r="G59" s="758"/>
      <c r="H59" s="758"/>
      <c r="I59" s="758"/>
      <c r="J59" s="758"/>
      <c r="L59" s="193"/>
    </row>
    <row r="60" spans="2:12">
      <c r="B60" s="193"/>
      <c r="C60" s="758"/>
      <c r="D60" s="758"/>
      <c r="E60" s="758"/>
      <c r="F60" s="758"/>
      <c r="G60" s="758"/>
      <c r="H60" s="758"/>
      <c r="I60" s="758"/>
      <c r="J60" s="758"/>
      <c r="L60" s="193"/>
    </row>
    <row r="61" spans="2:12" s="194" customFormat="1" ht="13.2">
      <c r="B61" s="76"/>
      <c r="C61" s="761"/>
      <c r="D61" s="785" t="s">
        <v>314</v>
      </c>
      <c r="E61" s="786"/>
      <c r="F61" s="787" t="s">
        <v>315</v>
      </c>
      <c r="G61" s="785" t="s">
        <v>314</v>
      </c>
      <c r="H61" s="786"/>
      <c r="I61" s="786"/>
      <c r="J61" s="788" t="s">
        <v>315</v>
      </c>
      <c r="K61" s="199"/>
      <c r="L61" s="76"/>
    </row>
    <row r="62" spans="2:12">
      <c r="B62" s="193"/>
      <c r="C62" s="758"/>
      <c r="D62" s="758"/>
      <c r="E62" s="758"/>
      <c r="F62" s="758"/>
      <c r="G62" s="758"/>
      <c r="H62" s="758"/>
      <c r="I62" s="758"/>
      <c r="J62" s="758"/>
      <c r="L62" s="193"/>
    </row>
    <row r="63" spans="2:12">
      <c r="B63" s="193"/>
      <c r="C63" s="758"/>
      <c r="D63" s="758"/>
      <c r="E63" s="758"/>
      <c r="F63" s="758"/>
      <c r="G63" s="758"/>
      <c r="H63" s="758"/>
      <c r="I63" s="758"/>
      <c r="J63" s="758"/>
      <c r="L63" s="193"/>
    </row>
    <row r="64" spans="2:12">
      <c r="B64" s="193"/>
      <c r="C64" s="758"/>
      <c r="D64" s="758"/>
      <c r="E64" s="758"/>
      <c r="F64" s="758"/>
      <c r="G64" s="758"/>
      <c r="H64" s="758"/>
      <c r="I64" s="758"/>
      <c r="J64" s="758"/>
      <c r="L64" s="193"/>
    </row>
    <row r="65" spans="2:12" s="194" customFormat="1" ht="13.2">
      <c r="B65" s="76"/>
      <c r="C65" s="761"/>
      <c r="D65" s="783" t="s">
        <v>316</v>
      </c>
      <c r="E65" s="784"/>
      <c r="F65" s="784"/>
      <c r="G65" s="783" t="s">
        <v>317</v>
      </c>
      <c r="H65" s="784"/>
      <c r="I65" s="784"/>
      <c r="J65" s="784"/>
      <c r="K65" s="198"/>
      <c r="L65" s="76"/>
    </row>
    <row r="66" spans="2:12">
      <c r="B66" s="193"/>
      <c r="C66" s="758"/>
      <c r="D66" s="758"/>
      <c r="E66" s="758"/>
      <c r="F66" s="758"/>
      <c r="G66" s="758"/>
      <c r="H66" s="758"/>
      <c r="I66" s="758"/>
      <c r="J66" s="758"/>
      <c r="L66" s="193"/>
    </row>
    <row r="67" spans="2:12">
      <c r="B67" s="193"/>
      <c r="C67" s="758"/>
      <c r="D67" s="758"/>
      <c r="E67" s="758"/>
      <c r="F67" s="758"/>
      <c r="G67" s="758"/>
      <c r="H67" s="758"/>
      <c r="I67" s="758"/>
      <c r="J67" s="758"/>
      <c r="L67" s="193"/>
    </row>
    <row r="68" spans="2:12">
      <c r="B68" s="193"/>
      <c r="C68" s="758"/>
      <c r="D68" s="758"/>
      <c r="E68" s="758"/>
      <c r="F68" s="758"/>
      <c r="G68" s="758"/>
      <c r="H68" s="758"/>
      <c r="I68" s="758"/>
      <c r="J68" s="758"/>
      <c r="L68" s="193"/>
    </row>
    <row r="69" spans="2:12">
      <c r="B69" s="193"/>
      <c r="C69" s="758"/>
      <c r="D69" s="758"/>
      <c r="E69" s="758"/>
      <c r="F69" s="758"/>
      <c r="G69" s="758"/>
      <c r="H69" s="758"/>
      <c r="I69" s="758"/>
      <c r="J69" s="758"/>
      <c r="L69" s="193"/>
    </row>
    <row r="70" spans="2:12">
      <c r="B70" s="193"/>
      <c r="C70" s="758"/>
      <c r="D70" s="758"/>
      <c r="E70" s="758"/>
      <c r="F70" s="758"/>
      <c r="G70" s="758"/>
      <c r="H70" s="758"/>
      <c r="I70" s="758"/>
      <c r="J70" s="758"/>
      <c r="L70" s="193"/>
    </row>
    <row r="71" spans="2:12">
      <c r="B71" s="193"/>
      <c r="C71" s="758"/>
      <c r="D71" s="758"/>
      <c r="E71" s="758"/>
      <c r="F71" s="758"/>
      <c r="G71" s="758"/>
      <c r="H71" s="758"/>
      <c r="I71" s="758"/>
      <c r="J71" s="758"/>
      <c r="L71" s="193"/>
    </row>
    <row r="72" spans="2:12">
      <c r="B72" s="193"/>
      <c r="C72" s="758"/>
      <c r="D72" s="758"/>
      <c r="E72" s="758"/>
      <c r="F72" s="758"/>
      <c r="G72" s="758"/>
      <c r="H72" s="758"/>
      <c r="I72" s="758"/>
      <c r="J72" s="758"/>
      <c r="L72" s="193"/>
    </row>
    <row r="73" spans="2:12">
      <c r="B73" s="193"/>
      <c r="C73" s="758"/>
      <c r="D73" s="758"/>
      <c r="E73" s="758"/>
      <c r="F73" s="758"/>
      <c r="G73" s="758"/>
      <c r="H73" s="758"/>
      <c r="I73" s="758"/>
      <c r="J73" s="758"/>
      <c r="L73" s="193"/>
    </row>
    <row r="74" spans="2:12">
      <c r="B74" s="193"/>
      <c r="C74" s="758"/>
      <c r="D74" s="758"/>
      <c r="E74" s="758"/>
      <c r="F74" s="758"/>
      <c r="G74" s="758"/>
      <c r="H74" s="758"/>
      <c r="I74" s="758"/>
      <c r="J74" s="758"/>
      <c r="L74" s="193"/>
    </row>
    <row r="75" spans="2:12">
      <c r="B75" s="193"/>
      <c r="C75" s="758"/>
      <c r="D75" s="758"/>
      <c r="E75" s="758"/>
      <c r="F75" s="758"/>
      <c r="G75" s="758"/>
      <c r="H75" s="758"/>
      <c r="I75" s="758"/>
      <c r="J75" s="758"/>
      <c r="L75" s="193"/>
    </row>
    <row r="76" spans="2:12" s="194" customFormat="1" ht="13.2">
      <c r="B76" s="76"/>
      <c r="C76" s="761"/>
      <c r="D76" s="785" t="s">
        <v>314</v>
      </c>
      <c r="E76" s="786"/>
      <c r="F76" s="787" t="s">
        <v>315</v>
      </c>
      <c r="G76" s="785" t="s">
        <v>314</v>
      </c>
      <c r="H76" s="786"/>
      <c r="I76" s="786"/>
      <c r="J76" s="788" t="s">
        <v>315</v>
      </c>
      <c r="K76" s="199"/>
      <c r="L76" s="76"/>
    </row>
    <row r="77" spans="2:12" s="194" customFormat="1" ht="14.7" customHeight="1">
      <c r="B77" s="200"/>
      <c r="C77" s="206"/>
      <c r="D77" s="206"/>
      <c r="E77" s="206"/>
      <c r="F77" s="206"/>
      <c r="G77" s="206"/>
      <c r="H77" s="206"/>
      <c r="I77" s="206"/>
      <c r="J77" s="206"/>
      <c r="K77" s="206"/>
      <c r="L77" s="76"/>
    </row>
    <row r="81" spans="2:47" s="194" customFormat="1" ht="7.2" customHeight="1">
      <c r="B81" s="201"/>
      <c r="C81" s="202"/>
      <c r="D81" s="202"/>
      <c r="E81" s="202"/>
      <c r="F81" s="202"/>
      <c r="G81" s="202"/>
      <c r="H81" s="202"/>
      <c r="I81" s="202"/>
      <c r="J81" s="202"/>
      <c r="K81" s="202"/>
      <c r="L81" s="76"/>
    </row>
    <row r="82" spans="2:47" s="194" customFormat="1" ht="25.2" customHeight="1">
      <c r="B82" s="76"/>
      <c r="C82" s="759" t="s">
        <v>323</v>
      </c>
      <c r="D82" s="761"/>
      <c r="E82" s="761"/>
      <c r="F82" s="761"/>
      <c r="G82" s="761"/>
      <c r="H82" s="761"/>
      <c r="I82" s="761"/>
      <c r="J82" s="761"/>
      <c r="L82" s="76"/>
    </row>
    <row r="83" spans="2:47" s="194" customFormat="1" ht="7.2" customHeight="1">
      <c r="B83" s="76"/>
      <c r="C83" s="761"/>
      <c r="D83" s="761"/>
      <c r="E83" s="761"/>
      <c r="F83" s="761"/>
      <c r="G83" s="761"/>
      <c r="H83" s="761"/>
      <c r="I83" s="761"/>
      <c r="J83" s="761"/>
      <c r="L83" s="76"/>
    </row>
    <row r="84" spans="2:47" s="194" customFormat="1" ht="12" customHeight="1">
      <c r="B84" s="76"/>
      <c r="C84" s="760" t="s">
        <v>5</v>
      </c>
      <c r="D84" s="761"/>
      <c r="E84" s="761"/>
      <c r="F84" s="761"/>
      <c r="G84" s="761"/>
      <c r="H84" s="761"/>
      <c r="I84" s="761"/>
      <c r="J84" s="761"/>
      <c r="L84" s="76"/>
    </row>
    <row r="85" spans="2:47" s="194" customFormat="1" ht="16.5" customHeight="1">
      <c r="B85" s="76"/>
      <c r="C85" s="761"/>
      <c r="D85" s="761"/>
      <c r="E85" s="1353" t="str">
        <f>E7</f>
        <v>15709 - Nižná / Tr 110/22kV - komplexná rekonštrukcia</v>
      </c>
      <c r="F85" s="1354"/>
      <c r="G85" s="1354"/>
      <c r="H85" s="1354"/>
      <c r="I85" s="761"/>
      <c r="J85" s="761"/>
      <c r="L85" s="76"/>
    </row>
    <row r="86" spans="2:47" s="194" customFormat="1" ht="12" customHeight="1">
      <c r="B86" s="76"/>
      <c r="C86" s="760" t="s">
        <v>404</v>
      </c>
      <c r="D86" s="761"/>
      <c r="E86" s="761"/>
      <c r="F86" s="761"/>
      <c r="G86" s="761"/>
      <c r="H86" s="761"/>
      <c r="I86" s="761"/>
      <c r="J86" s="761"/>
      <c r="L86" s="76"/>
    </row>
    <row r="87" spans="2:47" s="194" customFormat="1" ht="16.5" customHeight="1">
      <c r="B87" s="76"/>
      <c r="C87" s="761"/>
      <c r="D87" s="761"/>
      <c r="E87" s="1355" t="str">
        <f>E9</f>
        <v>SO34 - Budova spoločných prevádzok - ASR</v>
      </c>
      <c r="F87" s="1356"/>
      <c r="G87" s="1356"/>
      <c r="H87" s="1356"/>
      <c r="I87" s="761"/>
      <c r="J87" s="761"/>
      <c r="L87" s="76"/>
    </row>
    <row r="88" spans="2:47" s="194" customFormat="1" ht="7.2" customHeight="1">
      <c r="B88" s="76"/>
      <c r="C88" s="761"/>
      <c r="D88" s="761"/>
      <c r="E88" s="761"/>
      <c r="F88" s="761"/>
      <c r="G88" s="761"/>
      <c r="H88" s="761"/>
      <c r="I88" s="761"/>
      <c r="J88" s="761"/>
      <c r="L88" s="76"/>
    </row>
    <row r="89" spans="2:47" s="194" customFormat="1" ht="12" customHeight="1">
      <c r="B89" s="76"/>
      <c r="C89" s="760" t="s">
        <v>296</v>
      </c>
      <c r="D89" s="761"/>
      <c r="E89" s="761"/>
      <c r="F89" s="762" t="str">
        <f>F12</f>
        <v>Nižná</v>
      </c>
      <c r="G89" s="761"/>
      <c r="H89" s="761"/>
      <c r="I89" s="760" t="s">
        <v>1</v>
      </c>
      <c r="J89" s="763">
        <f>IF(J12="","",J12)</f>
        <v>46174</v>
      </c>
      <c r="L89" s="76"/>
    </row>
    <row r="90" spans="2:47" s="194" customFormat="1" ht="7.2" customHeight="1">
      <c r="B90" s="76"/>
      <c r="C90" s="761"/>
      <c r="D90" s="761"/>
      <c r="E90" s="761"/>
      <c r="F90" s="761"/>
      <c r="G90" s="761"/>
      <c r="H90" s="761"/>
      <c r="I90" s="761"/>
      <c r="J90" s="761"/>
      <c r="L90" s="76"/>
    </row>
    <row r="91" spans="2:47" s="194" customFormat="1" ht="15.45" customHeight="1">
      <c r="B91" s="76"/>
      <c r="C91" s="760" t="s">
        <v>2</v>
      </c>
      <c r="D91" s="761"/>
      <c r="E91" s="761"/>
      <c r="F91" s="762" t="str">
        <f>E15</f>
        <v>STREDOSLOVENSKÁ DISTRIBUčNÁ a.s.</v>
      </c>
      <c r="G91" s="761"/>
      <c r="H91" s="761"/>
      <c r="I91" s="760" t="s">
        <v>286</v>
      </c>
      <c r="J91" s="765" t="str">
        <f>E21</f>
        <v>LiV-EPI, s.r.o.</v>
      </c>
      <c r="L91" s="76"/>
    </row>
    <row r="92" spans="2:47" s="194" customFormat="1" ht="15.45" customHeight="1">
      <c r="B92" s="76"/>
      <c r="C92" s="760" t="s">
        <v>15</v>
      </c>
      <c r="D92" s="761"/>
      <c r="E92" s="761"/>
      <c r="F92" s="762" t="str">
        <f>IF(E18="","",E18)</f>
        <v>určený výberom</v>
      </c>
      <c r="G92" s="761"/>
      <c r="H92" s="761"/>
      <c r="I92" s="760" t="s">
        <v>300</v>
      </c>
      <c r="J92" s="765" t="str">
        <f>E24</f>
        <v>Ing Peter Lukačovič</v>
      </c>
      <c r="L92" s="76"/>
    </row>
    <row r="93" spans="2:47" s="194" customFormat="1" ht="10.5" customHeight="1">
      <c r="B93" s="76"/>
      <c r="C93" s="761"/>
      <c r="D93" s="761"/>
      <c r="E93" s="761"/>
      <c r="F93" s="761"/>
      <c r="G93" s="761"/>
      <c r="H93" s="761"/>
      <c r="I93" s="761"/>
      <c r="J93" s="761"/>
      <c r="L93" s="76"/>
    </row>
    <row r="94" spans="2:47" s="194" customFormat="1" ht="29.25" customHeight="1">
      <c r="B94" s="76"/>
      <c r="C94" s="789" t="s">
        <v>324</v>
      </c>
      <c r="D94" s="777"/>
      <c r="E94" s="777"/>
      <c r="F94" s="777"/>
      <c r="G94" s="777"/>
      <c r="H94" s="777"/>
      <c r="I94" s="777"/>
      <c r="J94" s="790" t="s">
        <v>325</v>
      </c>
      <c r="K94" s="203"/>
      <c r="L94" s="76"/>
    </row>
    <row r="95" spans="2:47" s="194" customFormat="1" ht="10.5" customHeight="1">
      <c r="B95" s="76"/>
      <c r="C95" s="761"/>
      <c r="D95" s="761"/>
      <c r="E95" s="761"/>
      <c r="F95" s="761"/>
      <c r="G95" s="761"/>
      <c r="H95" s="761"/>
      <c r="I95" s="761"/>
      <c r="J95" s="761"/>
      <c r="L95" s="76"/>
    </row>
    <row r="96" spans="2:47" s="194" customFormat="1" ht="23.25" customHeight="1">
      <c r="B96" s="76"/>
      <c r="C96" s="791" t="s">
        <v>326</v>
      </c>
      <c r="D96" s="761"/>
      <c r="E96" s="761"/>
      <c r="F96" s="761"/>
      <c r="G96" s="761"/>
      <c r="H96" s="761"/>
      <c r="I96" s="761"/>
      <c r="J96" s="768">
        <f>J97+J106+J124+J128</f>
        <v>0</v>
      </c>
      <c r="L96" s="76"/>
      <c r="AU96" s="337" t="s">
        <v>327</v>
      </c>
    </row>
    <row r="97" spans="2:12" s="368" customFormat="1" ht="25.2" customHeight="1">
      <c r="B97" s="367"/>
      <c r="C97" s="792"/>
      <c r="D97" s="793" t="s">
        <v>328</v>
      </c>
      <c r="E97" s="794"/>
      <c r="F97" s="794"/>
      <c r="G97" s="794"/>
      <c r="H97" s="794"/>
      <c r="I97" s="794"/>
      <c r="J97" s="795">
        <f>J150</f>
        <v>0</v>
      </c>
      <c r="L97" s="367"/>
    </row>
    <row r="98" spans="2:12" s="373" customFormat="1" ht="20.25" customHeight="1">
      <c r="B98" s="372"/>
      <c r="C98" s="796"/>
      <c r="D98" s="797" t="s">
        <v>329</v>
      </c>
      <c r="E98" s="798"/>
      <c r="F98" s="798"/>
      <c r="G98" s="798"/>
      <c r="H98" s="798"/>
      <c r="I98" s="798"/>
      <c r="J98" s="799">
        <f>J151</f>
        <v>0</v>
      </c>
      <c r="L98" s="372"/>
    </row>
    <row r="99" spans="2:12" s="373" customFormat="1" ht="20.25" customHeight="1">
      <c r="B99" s="372"/>
      <c r="C99" s="796"/>
      <c r="D99" s="797" t="s">
        <v>330</v>
      </c>
      <c r="E99" s="798"/>
      <c r="F99" s="798"/>
      <c r="G99" s="798"/>
      <c r="H99" s="798"/>
      <c r="I99" s="798"/>
      <c r="J99" s="799">
        <f>J159</f>
        <v>0</v>
      </c>
      <c r="L99" s="372"/>
    </row>
    <row r="100" spans="2:12" s="373" customFormat="1" ht="20.25" customHeight="1">
      <c r="B100" s="372"/>
      <c r="C100" s="796"/>
      <c r="D100" s="797" t="s">
        <v>1485</v>
      </c>
      <c r="E100" s="798"/>
      <c r="F100" s="798"/>
      <c r="G100" s="798"/>
      <c r="H100" s="798"/>
      <c r="I100" s="798"/>
      <c r="J100" s="799">
        <f>J185</f>
        <v>0</v>
      </c>
      <c r="L100" s="372"/>
    </row>
    <row r="101" spans="2:12" s="373" customFormat="1" ht="20.25" customHeight="1">
      <c r="B101" s="372"/>
      <c r="C101" s="796"/>
      <c r="D101" s="797" t="s">
        <v>1593</v>
      </c>
      <c r="E101" s="798"/>
      <c r="F101" s="798"/>
      <c r="G101" s="798"/>
      <c r="H101" s="798"/>
      <c r="I101" s="798"/>
      <c r="J101" s="799">
        <f>J202</f>
        <v>0</v>
      </c>
      <c r="L101" s="372"/>
    </row>
    <row r="102" spans="2:12" s="373" customFormat="1" ht="20.25" customHeight="1">
      <c r="B102" s="372"/>
      <c r="C102" s="796"/>
      <c r="D102" s="797" t="s">
        <v>1486</v>
      </c>
      <c r="E102" s="798"/>
      <c r="F102" s="798"/>
      <c r="G102" s="798"/>
      <c r="H102" s="798"/>
      <c r="I102" s="798"/>
      <c r="J102" s="799">
        <f>J217</f>
        <v>0</v>
      </c>
      <c r="L102" s="372"/>
    </row>
    <row r="103" spans="2:12" s="373" customFormat="1" ht="20.25" customHeight="1">
      <c r="B103" s="372"/>
      <c r="C103" s="796"/>
      <c r="D103" s="797" t="s">
        <v>331</v>
      </c>
      <c r="E103" s="798"/>
      <c r="F103" s="798"/>
      <c r="G103" s="798"/>
      <c r="H103" s="798"/>
      <c r="I103" s="798"/>
      <c r="J103" s="799">
        <f>J254</f>
        <v>0</v>
      </c>
      <c r="L103" s="372"/>
    </row>
    <row r="104" spans="2:12" s="373" customFormat="1" ht="20.25" customHeight="1">
      <c r="B104" s="372"/>
      <c r="C104" s="796"/>
      <c r="D104" s="797" t="s">
        <v>332</v>
      </c>
      <c r="E104" s="798"/>
      <c r="F104" s="798"/>
      <c r="G104" s="798"/>
      <c r="H104" s="798"/>
      <c r="I104" s="798"/>
      <c r="J104" s="799">
        <f>J259</f>
        <v>0</v>
      </c>
      <c r="L104" s="372"/>
    </row>
    <row r="105" spans="2:12" s="373" customFormat="1" ht="20.25" customHeight="1">
      <c r="B105" s="372"/>
      <c r="C105" s="796"/>
      <c r="D105" s="797" t="s">
        <v>333</v>
      </c>
      <c r="E105" s="798"/>
      <c r="F105" s="798"/>
      <c r="G105" s="798"/>
      <c r="H105" s="798"/>
      <c r="I105" s="798"/>
      <c r="J105" s="799">
        <f>J332</f>
        <v>0</v>
      </c>
      <c r="L105" s="372"/>
    </row>
    <row r="106" spans="2:12" s="368" customFormat="1" ht="25.2" customHeight="1">
      <c r="B106" s="367"/>
      <c r="C106" s="792"/>
      <c r="D106" s="793" t="s">
        <v>1153</v>
      </c>
      <c r="E106" s="794"/>
      <c r="F106" s="794"/>
      <c r="G106" s="794"/>
      <c r="H106" s="794"/>
      <c r="I106" s="794"/>
      <c r="J106" s="795">
        <f>J335</f>
        <v>0</v>
      </c>
      <c r="L106" s="367"/>
    </row>
    <row r="107" spans="2:12" s="373" customFormat="1" ht="20.25" customHeight="1">
      <c r="B107" s="372"/>
      <c r="C107" s="796"/>
      <c r="D107" s="797" t="s">
        <v>1594</v>
      </c>
      <c r="E107" s="798"/>
      <c r="F107" s="798"/>
      <c r="G107" s="798"/>
      <c r="H107" s="798"/>
      <c r="I107" s="798"/>
      <c r="J107" s="799">
        <f>J336</f>
        <v>0</v>
      </c>
      <c r="L107" s="372"/>
    </row>
    <row r="108" spans="2:12" s="373" customFormat="1" ht="20.25" customHeight="1">
      <c r="B108" s="372"/>
      <c r="C108" s="796"/>
      <c r="D108" s="797" t="s">
        <v>1595</v>
      </c>
      <c r="E108" s="798"/>
      <c r="F108" s="798"/>
      <c r="G108" s="798"/>
      <c r="H108" s="798"/>
      <c r="I108" s="798"/>
      <c r="J108" s="799">
        <f>J358</f>
        <v>0</v>
      </c>
      <c r="L108" s="372"/>
    </row>
    <row r="109" spans="2:12" s="373" customFormat="1" ht="20.25" customHeight="1">
      <c r="B109" s="372"/>
      <c r="C109" s="796"/>
      <c r="D109" s="797" t="s">
        <v>1596</v>
      </c>
      <c r="E109" s="798"/>
      <c r="F109" s="798"/>
      <c r="G109" s="798"/>
      <c r="H109" s="798"/>
      <c r="I109" s="798"/>
      <c r="J109" s="799">
        <f>J367</f>
        <v>0</v>
      </c>
      <c r="L109" s="372"/>
    </row>
    <row r="110" spans="2:12" s="373" customFormat="1" ht="20.25" customHeight="1">
      <c r="B110" s="372"/>
      <c r="C110" s="796"/>
      <c r="D110" s="797" t="s">
        <v>1597</v>
      </c>
      <c r="E110" s="798"/>
      <c r="F110" s="798"/>
      <c r="G110" s="798"/>
      <c r="H110" s="798"/>
      <c r="I110" s="798"/>
      <c r="J110" s="799">
        <f>J378</f>
        <v>0</v>
      </c>
      <c r="L110" s="372"/>
    </row>
    <row r="111" spans="2:12" s="373" customFormat="1" ht="20.25" customHeight="1">
      <c r="B111" s="372"/>
      <c r="C111" s="796"/>
      <c r="D111" s="797" t="s">
        <v>1598</v>
      </c>
      <c r="E111" s="798"/>
      <c r="F111" s="798"/>
      <c r="G111" s="798"/>
      <c r="H111" s="798"/>
      <c r="I111" s="798"/>
      <c r="J111" s="799">
        <f>J382</f>
        <v>0</v>
      </c>
      <c r="L111" s="372"/>
    </row>
    <row r="112" spans="2:12" s="373" customFormat="1" ht="20.25" customHeight="1">
      <c r="B112" s="372"/>
      <c r="C112" s="796"/>
      <c r="D112" s="797" t="s">
        <v>1599</v>
      </c>
      <c r="E112" s="798"/>
      <c r="F112" s="798"/>
      <c r="G112" s="798"/>
      <c r="H112" s="798"/>
      <c r="I112" s="798"/>
      <c r="J112" s="799">
        <f>J397</f>
        <v>0</v>
      </c>
      <c r="L112" s="372"/>
    </row>
    <row r="113" spans="2:12" s="373" customFormat="1" ht="20.25" customHeight="1">
      <c r="B113" s="372"/>
      <c r="C113" s="796"/>
      <c r="D113" s="797" t="s">
        <v>1600</v>
      </c>
      <c r="E113" s="798"/>
      <c r="F113" s="798"/>
      <c r="G113" s="798"/>
      <c r="H113" s="798"/>
      <c r="I113" s="798"/>
      <c r="J113" s="799">
        <f>J405</f>
        <v>0</v>
      </c>
      <c r="L113" s="372"/>
    </row>
    <row r="114" spans="2:12" s="373" customFormat="1" ht="20.25" customHeight="1">
      <c r="B114" s="372"/>
      <c r="C114" s="796"/>
      <c r="D114" s="797" t="s">
        <v>1601</v>
      </c>
      <c r="E114" s="798"/>
      <c r="F114" s="798"/>
      <c r="G114" s="798"/>
      <c r="H114" s="798"/>
      <c r="I114" s="798"/>
      <c r="J114" s="799">
        <f>J441</f>
        <v>0</v>
      </c>
      <c r="L114" s="372"/>
    </row>
    <row r="115" spans="2:12" s="373" customFormat="1" ht="20.25" customHeight="1">
      <c r="B115" s="372"/>
      <c r="C115" s="796"/>
      <c r="D115" s="797" t="s">
        <v>1602</v>
      </c>
      <c r="E115" s="798"/>
      <c r="F115" s="798"/>
      <c r="G115" s="798"/>
      <c r="H115" s="798"/>
      <c r="I115" s="798"/>
      <c r="J115" s="799">
        <f>J446</f>
        <v>0</v>
      </c>
      <c r="L115" s="372"/>
    </row>
    <row r="116" spans="2:12" s="373" customFormat="1" ht="20.25" customHeight="1">
      <c r="B116" s="372"/>
      <c r="C116" s="796"/>
      <c r="D116" s="797" t="s">
        <v>1603</v>
      </c>
      <c r="E116" s="798"/>
      <c r="F116" s="798"/>
      <c r="G116" s="798"/>
      <c r="H116" s="798"/>
      <c r="I116" s="798"/>
      <c r="J116" s="799">
        <f>J462</f>
        <v>0</v>
      </c>
      <c r="L116" s="372"/>
    </row>
    <row r="117" spans="2:12" s="373" customFormat="1" ht="20.25" customHeight="1">
      <c r="B117" s="372"/>
      <c r="C117" s="796"/>
      <c r="D117" s="797" t="s">
        <v>1604</v>
      </c>
      <c r="E117" s="798"/>
      <c r="F117" s="798"/>
      <c r="G117" s="798"/>
      <c r="H117" s="798"/>
      <c r="I117" s="798"/>
      <c r="J117" s="799">
        <f>J639</f>
        <v>0</v>
      </c>
      <c r="L117" s="372"/>
    </row>
    <row r="118" spans="2:12" s="373" customFormat="1" ht="20.25" customHeight="1">
      <c r="B118" s="372"/>
      <c r="C118" s="796"/>
      <c r="D118" s="797" t="s">
        <v>1605</v>
      </c>
      <c r="E118" s="798"/>
      <c r="F118" s="798"/>
      <c r="G118" s="798"/>
      <c r="H118" s="798"/>
      <c r="I118" s="798"/>
      <c r="J118" s="799">
        <f>J643</f>
        <v>0</v>
      </c>
      <c r="L118" s="372"/>
    </row>
    <row r="119" spans="2:12" s="373" customFormat="1" ht="20.25" customHeight="1">
      <c r="B119" s="372"/>
      <c r="C119" s="796"/>
      <c r="D119" s="797" t="s">
        <v>1606</v>
      </c>
      <c r="E119" s="798"/>
      <c r="F119" s="798"/>
      <c r="G119" s="798"/>
      <c r="H119" s="798"/>
      <c r="I119" s="798"/>
      <c r="J119" s="799">
        <f>J653</f>
        <v>0</v>
      </c>
      <c r="L119" s="372"/>
    </row>
    <row r="120" spans="2:12" s="373" customFormat="1" ht="20.25" customHeight="1">
      <c r="B120" s="372"/>
      <c r="C120" s="796"/>
      <c r="D120" s="797" t="s">
        <v>1607</v>
      </c>
      <c r="E120" s="798"/>
      <c r="F120" s="798"/>
      <c r="G120" s="798"/>
      <c r="H120" s="798"/>
      <c r="I120" s="798"/>
      <c r="J120" s="799">
        <f>J664</f>
        <v>0</v>
      </c>
      <c r="L120" s="372"/>
    </row>
    <row r="121" spans="2:12" s="373" customFormat="1" ht="20.25" customHeight="1">
      <c r="B121" s="372"/>
      <c r="C121" s="796"/>
      <c r="D121" s="797" t="s">
        <v>1608</v>
      </c>
      <c r="E121" s="798"/>
      <c r="F121" s="798"/>
      <c r="G121" s="798"/>
      <c r="H121" s="798"/>
      <c r="I121" s="798"/>
      <c r="J121" s="799">
        <f>J677</f>
        <v>0</v>
      </c>
      <c r="L121" s="372"/>
    </row>
    <row r="122" spans="2:12" s="373" customFormat="1" ht="20.25" customHeight="1">
      <c r="B122" s="372"/>
      <c r="C122" s="796"/>
      <c r="D122" s="797" t="s">
        <v>1609</v>
      </c>
      <c r="E122" s="798"/>
      <c r="F122" s="798"/>
      <c r="G122" s="798"/>
      <c r="H122" s="798"/>
      <c r="I122" s="798"/>
      <c r="J122" s="799">
        <f>J687</f>
        <v>0</v>
      </c>
      <c r="L122" s="372"/>
    </row>
    <row r="123" spans="2:12" s="373" customFormat="1" ht="20.25" customHeight="1">
      <c r="B123" s="372"/>
      <c r="C123" s="796"/>
      <c r="D123" s="797" t="s">
        <v>1610</v>
      </c>
      <c r="E123" s="798"/>
      <c r="F123" s="798"/>
      <c r="G123" s="798"/>
      <c r="H123" s="798"/>
      <c r="I123" s="798"/>
      <c r="J123" s="799">
        <f>J691</f>
        <v>0</v>
      </c>
      <c r="L123" s="372"/>
    </row>
    <row r="124" spans="2:12" s="368" customFormat="1" ht="25.2" customHeight="1">
      <c r="B124" s="367"/>
      <c r="C124" s="792"/>
      <c r="D124" s="793" t="s">
        <v>334</v>
      </c>
      <c r="E124" s="794"/>
      <c r="F124" s="794"/>
      <c r="G124" s="794"/>
      <c r="H124" s="794"/>
      <c r="I124" s="794"/>
      <c r="J124" s="795">
        <f>J699</f>
        <v>0</v>
      </c>
      <c r="L124" s="367"/>
    </row>
    <row r="125" spans="2:12" s="373" customFormat="1" ht="20.25" customHeight="1">
      <c r="B125" s="372"/>
      <c r="C125" s="796"/>
      <c r="D125" s="797" t="s">
        <v>1611</v>
      </c>
      <c r="E125" s="798"/>
      <c r="F125" s="798"/>
      <c r="G125" s="798"/>
      <c r="H125" s="798"/>
      <c r="I125" s="798"/>
      <c r="J125" s="799">
        <f>J700</f>
        <v>0</v>
      </c>
      <c r="L125" s="372"/>
    </row>
    <row r="126" spans="2:12" s="373" customFormat="1" ht="20.25" customHeight="1">
      <c r="B126" s="372"/>
      <c r="C126" s="796"/>
      <c r="D126" s="797" t="s">
        <v>1612</v>
      </c>
      <c r="E126" s="798"/>
      <c r="F126" s="798"/>
      <c r="G126" s="798"/>
      <c r="H126" s="798"/>
      <c r="I126" s="798"/>
      <c r="J126" s="799">
        <f>J710</f>
        <v>0</v>
      </c>
      <c r="L126" s="372"/>
    </row>
    <row r="127" spans="2:12" s="373" customFormat="1" ht="20.25" customHeight="1">
      <c r="B127" s="372"/>
      <c r="C127" s="796"/>
      <c r="D127" s="797" t="s">
        <v>1613</v>
      </c>
      <c r="E127" s="798"/>
      <c r="F127" s="798"/>
      <c r="G127" s="798"/>
      <c r="H127" s="798"/>
      <c r="I127" s="798"/>
      <c r="J127" s="799">
        <f>J712</f>
        <v>0</v>
      </c>
      <c r="L127" s="372"/>
    </row>
    <row r="128" spans="2:12" s="444" customFormat="1" ht="25.2" customHeight="1">
      <c r="B128" s="443"/>
      <c r="C128" s="800"/>
      <c r="D128" s="801" t="s">
        <v>3613</v>
      </c>
      <c r="E128" s="802"/>
      <c r="F128" s="802"/>
      <c r="G128" s="802"/>
      <c r="H128" s="802"/>
      <c r="I128" s="802"/>
      <c r="J128" s="803">
        <f>J718</f>
        <v>0</v>
      </c>
      <c r="L128" s="443"/>
    </row>
    <row r="129" spans="2:12" s="449" customFormat="1" ht="20.25" customHeight="1">
      <c r="B129" s="448"/>
      <c r="C129" s="804"/>
      <c r="D129" s="805" t="str">
        <f>_xlfn.CONCAT("   ",F179)</f>
        <v xml:space="preserve">   Debnenie stien základových pätiek, odstránenie-tradičné</v>
      </c>
      <c r="E129" s="806"/>
      <c r="F129" s="806"/>
      <c r="G129" s="806"/>
      <c r="H129" s="806"/>
      <c r="I129" s="806"/>
      <c r="J129" s="807">
        <f>J719</f>
        <v>0</v>
      </c>
      <c r="L129" s="448"/>
    </row>
    <row r="130" spans="2:12" s="194" customFormat="1" ht="21.75" customHeight="1">
      <c r="B130" s="76"/>
      <c r="L130" s="76"/>
    </row>
    <row r="131" spans="2:12" s="194" customFormat="1" ht="7.2" customHeight="1">
      <c r="B131" s="200"/>
      <c r="C131" s="206"/>
      <c r="D131" s="206"/>
      <c r="E131" s="206"/>
      <c r="F131" s="206"/>
      <c r="G131" s="206"/>
      <c r="H131" s="206"/>
      <c r="I131" s="206"/>
      <c r="J131" s="206"/>
      <c r="K131" s="206"/>
      <c r="L131" s="76"/>
    </row>
    <row r="135" spans="2:12" s="194" customFormat="1" ht="7.2" customHeight="1">
      <c r="B135" s="201"/>
      <c r="C135" s="202"/>
      <c r="D135" s="202"/>
      <c r="E135" s="202"/>
      <c r="F135" s="202"/>
      <c r="G135" s="202"/>
      <c r="H135" s="202"/>
      <c r="I135" s="202"/>
      <c r="J135" s="202"/>
      <c r="K135" s="202"/>
      <c r="L135" s="76"/>
    </row>
    <row r="136" spans="2:12" s="194" customFormat="1" ht="25.2" customHeight="1">
      <c r="B136" s="76"/>
      <c r="C136" s="759" t="s">
        <v>281</v>
      </c>
      <c r="D136" s="761"/>
      <c r="E136" s="761"/>
      <c r="F136" s="761"/>
      <c r="G136" s="761"/>
      <c r="H136" s="761"/>
      <c r="I136" s="761"/>
      <c r="J136" s="761"/>
      <c r="L136" s="76"/>
    </row>
    <row r="137" spans="2:12" s="194" customFormat="1" ht="7.2" customHeight="1">
      <c r="B137" s="76"/>
      <c r="C137" s="761"/>
      <c r="D137" s="761"/>
      <c r="E137" s="761"/>
      <c r="F137" s="761"/>
      <c r="G137" s="761"/>
      <c r="H137" s="761"/>
      <c r="I137" s="761"/>
      <c r="J137" s="761"/>
      <c r="L137" s="76"/>
    </row>
    <row r="138" spans="2:12" s="194" customFormat="1" ht="12" customHeight="1">
      <c r="B138" s="76"/>
      <c r="C138" s="760" t="s">
        <v>5</v>
      </c>
      <c r="D138" s="761"/>
      <c r="E138" s="761"/>
      <c r="F138" s="761"/>
      <c r="G138" s="761"/>
      <c r="H138" s="761"/>
      <c r="I138" s="761"/>
      <c r="J138" s="761"/>
      <c r="L138" s="76"/>
    </row>
    <row r="139" spans="2:12" s="194" customFormat="1" ht="16.5" customHeight="1">
      <c r="B139" s="76"/>
      <c r="C139" s="761"/>
      <c r="D139" s="761"/>
      <c r="E139" s="1353" t="str">
        <f>E7</f>
        <v>15709 - Nižná / Tr 110/22kV - komplexná rekonštrukcia</v>
      </c>
      <c r="F139" s="1354"/>
      <c r="G139" s="1354"/>
      <c r="H139" s="1354"/>
      <c r="I139" s="761"/>
      <c r="J139" s="761"/>
      <c r="L139" s="76"/>
    </row>
    <row r="140" spans="2:12" s="194" customFormat="1" ht="12" customHeight="1">
      <c r="B140" s="76"/>
      <c r="C140" s="760" t="s">
        <v>404</v>
      </c>
      <c r="D140" s="761"/>
      <c r="E140" s="761"/>
      <c r="F140" s="761"/>
      <c r="G140" s="761"/>
      <c r="H140" s="761"/>
      <c r="I140" s="761"/>
      <c r="J140" s="761"/>
      <c r="L140" s="76"/>
    </row>
    <row r="141" spans="2:12" s="194" customFormat="1" ht="16.5" customHeight="1">
      <c r="B141" s="76"/>
      <c r="C141" s="761"/>
      <c r="D141" s="761"/>
      <c r="E141" s="1355" t="str">
        <f>E9</f>
        <v>SO34 - Budova spoločných prevádzok - ASR</v>
      </c>
      <c r="F141" s="1356"/>
      <c r="G141" s="1356"/>
      <c r="H141" s="1356"/>
      <c r="I141" s="761"/>
      <c r="J141" s="761"/>
      <c r="L141" s="76"/>
    </row>
    <row r="142" spans="2:12" s="194" customFormat="1" ht="7.2" customHeight="1">
      <c r="B142" s="76"/>
      <c r="C142" s="761"/>
      <c r="D142" s="761"/>
      <c r="E142" s="761"/>
      <c r="F142" s="761"/>
      <c r="G142" s="761"/>
      <c r="H142" s="761"/>
      <c r="I142" s="761"/>
      <c r="J142" s="761"/>
      <c r="L142" s="76"/>
    </row>
    <row r="143" spans="2:12" s="194" customFormat="1" ht="12" customHeight="1">
      <c r="B143" s="76"/>
      <c r="C143" s="760" t="s">
        <v>296</v>
      </c>
      <c r="D143" s="761"/>
      <c r="E143" s="761"/>
      <c r="F143" s="762" t="str">
        <f>F12</f>
        <v>Nižná</v>
      </c>
      <c r="G143" s="761"/>
      <c r="H143" s="761"/>
      <c r="I143" s="760" t="s">
        <v>1</v>
      </c>
      <c r="J143" s="763">
        <f>IF(J12="","",J12)</f>
        <v>46174</v>
      </c>
      <c r="L143" s="76"/>
    </row>
    <row r="144" spans="2:12" s="194" customFormat="1" ht="7.2" customHeight="1">
      <c r="B144" s="76"/>
      <c r="C144" s="761"/>
      <c r="D144" s="761"/>
      <c r="E144" s="761"/>
      <c r="F144" s="761"/>
      <c r="G144" s="761"/>
      <c r="H144" s="761"/>
      <c r="I144" s="761"/>
      <c r="J144" s="761"/>
      <c r="L144" s="76"/>
    </row>
    <row r="145" spans="2:65" s="194" customFormat="1" ht="15.45" customHeight="1">
      <c r="B145" s="76"/>
      <c r="C145" s="760" t="s">
        <v>2</v>
      </c>
      <c r="D145" s="761"/>
      <c r="E145" s="761"/>
      <c r="F145" s="762" t="str">
        <f>E15</f>
        <v>STREDOSLOVENSKÁ DISTRIBUčNÁ a.s.</v>
      </c>
      <c r="G145" s="761"/>
      <c r="H145" s="761"/>
      <c r="I145" s="760" t="s">
        <v>286</v>
      </c>
      <c r="J145" s="765" t="str">
        <f>E21</f>
        <v>LiV-EPI, s.r.o.</v>
      </c>
      <c r="L145" s="76"/>
    </row>
    <row r="146" spans="2:65" s="194" customFormat="1" ht="15.45" customHeight="1">
      <c r="B146" s="76"/>
      <c r="C146" s="760" t="s">
        <v>15</v>
      </c>
      <c r="D146" s="761"/>
      <c r="E146" s="761"/>
      <c r="F146" s="762" t="str">
        <f>IF(E18="","",E18)</f>
        <v>určený výberom</v>
      </c>
      <c r="G146" s="761"/>
      <c r="H146" s="761"/>
      <c r="I146" s="760" t="s">
        <v>300</v>
      </c>
      <c r="J146" s="765" t="str">
        <f>E24</f>
        <v>Ing Peter Lukačovič</v>
      </c>
      <c r="L146" s="76"/>
    </row>
    <row r="147" spans="2:65" s="194" customFormat="1" ht="10.5" customHeight="1">
      <c r="B147" s="76"/>
      <c r="C147" s="761"/>
      <c r="D147" s="761"/>
      <c r="E147" s="761"/>
      <c r="F147" s="761"/>
      <c r="G147" s="761"/>
      <c r="H147" s="761"/>
      <c r="I147" s="761"/>
      <c r="J147" s="761"/>
      <c r="L147" s="76"/>
    </row>
    <row r="148" spans="2:65" s="208" customFormat="1" ht="29.25" customHeight="1">
      <c r="B148" s="207"/>
      <c r="C148" s="808" t="s">
        <v>335</v>
      </c>
      <c r="D148" s="809" t="s">
        <v>318</v>
      </c>
      <c r="E148" s="809" t="s">
        <v>21</v>
      </c>
      <c r="F148" s="809" t="s">
        <v>54</v>
      </c>
      <c r="G148" s="809" t="s">
        <v>55</v>
      </c>
      <c r="H148" s="809" t="s">
        <v>336</v>
      </c>
      <c r="I148" s="809" t="s">
        <v>337</v>
      </c>
      <c r="J148" s="810" t="s">
        <v>325</v>
      </c>
      <c r="K148" s="380" t="s">
        <v>338</v>
      </c>
      <c r="L148" s="207"/>
      <c r="M148" s="381" t="s">
        <v>290</v>
      </c>
      <c r="N148" s="382" t="s">
        <v>24</v>
      </c>
      <c r="O148" s="382" t="s">
        <v>339</v>
      </c>
      <c r="P148" s="382" t="s">
        <v>340</v>
      </c>
      <c r="Q148" s="382" t="s">
        <v>341</v>
      </c>
      <c r="R148" s="382" t="s">
        <v>342</v>
      </c>
      <c r="S148" s="382" t="s">
        <v>343</v>
      </c>
      <c r="T148" s="383" t="s">
        <v>344</v>
      </c>
    </row>
    <row r="149" spans="2:65" s="194" customFormat="1" ht="23.25" customHeight="1">
      <c r="B149" s="76"/>
      <c r="C149" s="811" t="s">
        <v>326</v>
      </c>
      <c r="D149" s="761"/>
      <c r="E149" s="761"/>
      <c r="F149" s="761"/>
      <c r="G149" s="761"/>
      <c r="H149" s="761"/>
      <c r="I149" s="761"/>
      <c r="J149" s="812">
        <f>ROUND(SUM(J150,J335,J699,J718),2)</f>
        <v>0</v>
      </c>
      <c r="L149" s="76"/>
      <c r="M149" s="386"/>
      <c r="N149" s="197"/>
      <c r="O149" s="197"/>
      <c r="P149" s="387">
        <f>P150+P335+P699</f>
        <v>16557.482334209999</v>
      </c>
      <c r="Q149" s="197"/>
      <c r="R149" s="387">
        <f>R150+R335+R699</f>
        <v>386.05797293657002</v>
      </c>
      <c r="S149" s="197"/>
      <c r="T149" s="388">
        <f>T150+T335+T699</f>
        <v>238.60401199999998</v>
      </c>
      <c r="AT149" s="337" t="s">
        <v>267</v>
      </c>
      <c r="AU149" s="337" t="s">
        <v>327</v>
      </c>
      <c r="BK149" s="389">
        <f>BK150+BK335+BK699</f>
        <v>0</v>
      </c>
    </row>
    <row r="150" spans="2:65" s="391" customFormat="1" ht="26.25" customHeight="1">
      <c r="B150" s="390"/>
      <c r="C150" s="813"/>
      <c r="D150" s="814" t="s">
        <v>267</v>
      </c>
      <c r="E150" s="815" t="s">
        <v>345</v>
      </c>
      <c r="F150" s="815" t="s">
        <v>346</v>
      </c>
      <c r="G150" s="813"/>
      <c r="H150" s="813"/>
      <c r="I150" s="813"/>
      <c r="J150" s="816">
        <f>BK150</f>
        <v>0</v>
      </c>
      <c r="L150" s="390"/>
      <c r="M150" s="395"/>
      <c r="P150" s="396">
        <f>P151+P159+P185+P202+P217+P254+P259+P332</f>
        <v>6248.4831874899992</v>
      </c>
      <c r="R150" s="396">
        <f>R151+R159+R185+R202+R217+R254+R259+R332</f>
        <v>226.84506208071997</v>
      </c>
      <c r="T150" s="397">
        <f>T151+T159+T185+T202+T217+T254+T259+T332</f>
        <v>214.49943499999998</v>
      </c>
      <c r="AR150" s="392" t="s">
        <v>320</v>
      </c>
      <c r="AT150" s="398" t="s">
        <v>267</v>
      </c>
      <c r="AU150" s="398" t="s">
        <v>319</v>
      </c>
      <c r="AY150" s="392" t="s">
        <v>347</v>
      </c>
      <c r="BK150" s="399">
        <f>BK151+BK159+BK185+BK202+BK217+BK254+BK259+BK332</f>
        <v>0</v>
      </c>
    </row>
    <row r="151" spans="2:65" s="391" customFormat="1" ht="23.25" customHeight="1">
      <c r="B151" s="390"/>
      <c r="C151" s="813"/>
      <c r="D151" s="814" t="s">
        <v>267</v>
      </c>
      <c r="E151" s="817" t="s">
        <v>320</v>
      </c>
      <c r="F151" s="817" t="s">
        <v>348</v>
      </c>
      <c r="G151" s="813"/>
      <c r="H151" s="813"/>
      <c r="I151" s="813"/>
      <c r="J151" s="818">
        <f>BK151</f>
        <v>0</v>
      </c>
      <c r="L151" s="390"/>
      <c r="M151" s="395"/>
      <c r="P151" s="396">
        <f>SUM(P152:P158)</f>
        <v>259.44609847999999</v>
      </c>
      <c r="R151" s="396">
        <f>SUM(R152:R158)</f>
        <v>0</v>
      </c>
      <c r="T151" s="397">
        <f>SUM(T152:T158)</f>
        <v>0</v>
      </c>
      <c r="AR151" s="392" t="s">
        <v>320</v>
      </c>
      <c r="AT151" s="398" t="s">
        <v>267</v>
      </c>
      <c r="AU151" s="398" t="s">
        <v>320</v>
      </c>
      <c r="AY151" s="392" t="s">
        <v>347</v>
      </c>
      <c r="BK151" s="399">
        <f>SUM(BK152:BK158)</f>
        <v>0</v>
      </c>
    </row>
    <row r="152" spans="2:65" s="194" customFormat="1" ht="49.5" customHeight="1">
      <c r="B152" s="76"/>
      <c r="C152" s="819" t="s">
        <v>320</v>
      </c>
      <c r="D152" s="819" t="s">
        <v>262</v>
      </c>
      <c r="E152" s="820" t="s">
        <v>1487</v>
      </c>
      <c r="F152" s="821" t="s">
        <v>1488</v>
      </c>
      <c r="G152" s="822" t="s">
        <v>290</v>
      </c>
      <c r="H152" s="823">
        <v>0</v>
      </c>
      <c r="I152" s="824">
        <v>0</v>
      </c>
      <c r="J152" s="824">
        <f t="shared" ref="J152:J158" si="0">ROUND(I152*H152,2)</f>
        <v>0</v>
      </c>
      <c r="K152" s="80"/>
      <c r="L152" s="76"/>
      <c r="M152" s="402" t="s">
        <v>290</v>
      </c>
      <c r="N152" s="403" t="s">
        <v>306</v>
      </c>
      <c r="O152" s="404">
        <v>0.01</v>
      </c>
      <c r="P152" s="404">
        <f t="shared" ref="P152:P158" si="1">O152*H152</f>
        <v>0</v>
      </c>
      <c r="Q152" s="404">
        <v>0</v>
      </c>
      <c r="R152" s="404">
        <f t="shared" ref="R152:R158" si="2">Q152*H152</f>
        <v>0</v>
      </c>
      <c r="S152" s="404">
        <v>0</v>
      </c>
      <c r="T152" s="405">
        <f t="shared" ref="T152:T158" si="3">S152*H152</f>
        <v>0</v>
      </c>
      <c r="AR152" s="406" t="s">
        <v>351</v>
      </c>
      <c r="AT152" s="406" t="s">
        <v>262</v>
      </c>
      <c r="AU152" s="406" t="s">
        <v>352</v>
      </c>
      <c r="AY152" s="337" t="s">
        <v>347</v>
      </c>
      <c r="BE152" s="407">
        <f t="shared" ref="BE152:BE158" si="4">IF(N152="základná",J152,0)</f>
        <v>0</v>
      </c>
      <c r="BF152" s="407">
        <f t="shared" ref="BF152:BF158" si="5">IF(N152="znížená",J152,0)</f>
        <v>0</v>
      </c>
      <c r="BG152" s="407">
        <f t="shared" ref="BG152:BG158" si="6">IF(N152="zákl. prenesená",J152,0)</f>
        <v>0</v>
      </c>
      <c r="BH152" s="407">
        <f t="shared" ref="BH152:BH158" si="7">IF(N152="zníž. prenesená",J152,0)</f>
        <v>0</v>
      </c>
      <c r="BI152" s="407">
        <f t="shared" ref="BI152:BI158" si="8">IF(N152="nulová",J152,0)</f>
        <v>0</v>
      </c>
      <c r="BJ152" s="337" t="s">
        <v>352</v>
      </c>
      <c r="BK152" s="407">
        <f t="shared" ref="BK152:BK158" si="9">ROUND(I152*H152,2)</f>
        <v>0</v>
      </c>
      <c r="BL152" s="337" t="s">
        <v>351</v>
      </c>
      <c r="BM152" s="406" t="s">
        <v>1614</v>
      </c>
    </row>
    <row r="153" spans="2:65" s="194" customFormat="1" ht="33" customHeight="1">
      <c r="B153" s="76"/>
      <c r="C153" s="819" t="s">
        <v>352</v>
      </c>
      <c r="D153" s="819" t="s">
        <v>262</v>
      </c>
      <c r="E153" s="820" t="s">
        <v>1615</v>
      </c>
      <c r="F153" s="821" t="s">
        <v>1616</v>
      </c>
      <c r="G153" s="822" t="s">
        <v>216</v>
      </c>
      <c r="H153" s="823">
        <v>29.905000000000001</v>
      </c>
      <c r="I153" s="844"/>
      <c r="J153" s="824">
        <f t="shared" si="0"/>
        <v>0</v>
      </c>
      <c r="K153" s="80"/>
      <c r="L153" s="76"/>
      <c r="M153" s="402" t="s">
        <v>290</v>
      </c>
      <c r="N153" s="403" t="s">
        <v>306</v>
      </c>
      <c r="O153" s="404">
        <v>7.2869999999999999</v>
      </c>
      <c r="P153" s="404">
        <f t="shared" si="1"/>
        <v>217.91773499999999</v>
      </c>
      <c r="Q153" s="404">
        <v>0</v>
      </c>
      <c r="R153" s="404">
        <f t="shared" si="2"/>
        <v>0</v>
      </c>
      <c r="S153" s="404">
        <v>0</v>
      </c>
      <c r="T153" s="405">
        <f t="shared" si="3"/>
        <v>0</v>
      </c>
      <c r="AR153" s="406" t="s">
        <v>351</v>
      </c>
      <c r="AT153" s="406" t="s">
        <v>262</v>
      </c>
      <c r="AU153" s="406" t="s">
        <v>352</v>
      </c>
      <c r="AY153" s="337" t="s">
        <v>347</v>
      </c>
      <c r="BE153" s="407">
        <f t="shared" si="4"/>
        <v>0</v>
      </c>
      <c r="BF153" s="407">
        <f t="shared" si="5"/>
        <v>0</v>
      </c>
      <c r="BG153" s="407">
        <f t="shared" si="6"/>
        <v>0</v>
      </c>
      <c r="BH153" s="407">
        <f t="shared" si="7"/>
        <v>0</v>
      </c>
      <c r="BI153" s="407">
        <f t="shared" si="8"/>
        <v>0</v>
      </c>
      <c r="BJ153" s="337" t="s">
        <v>352</v>
      </c>
      <c r="BK153" s="407">
        <f t="shared" si="9"/>
        <v>0</v>
      </c>
      <c r="BL153" s="337" t="s">
        <v>351</v>
      </c>
      <c r="BM153" s="406" t="s">
        <v>1617</v>
      </c>
    </row>
    <row r="154" spans="2:65" s="194" customFormat="1" ht="24.45" customHeight="1">
      <c r="B154" s="76"/>
      <c r="C154" s="819" t="s">
        <v>372</v>
      </c>
      <c r="D154" s="819" t="s">
        <v>262</v>
      </c>
      <c r="E154" s="820" t="s">
        <v>1618</v>
      </c>
      <c r="F154" s="821" t="s">
        <v>1619</v>
      </c>
      <c r="G154" s="822" t="s">
        <v>216</v>
      </c>
      <c r="H154" s="823">
        <v>36.204000000000001</v>
      </c>
      <c r="I154" s="844"/>
      <c r="J154" s="824">
        <f t="shared" si="0"/>
        <v>0</v>
      </c>
      <c r="K154" s="80"/>
      <c r="L154" s="76"/>
      <c r="M154" s="402" t="s">
        <v>290</v>
      </c>
      <c r="N154" s="403" t="s">
        <v>306</v>
      </c>
      <c r="O154" s="404">
        <v>0.82099999999999995</v>
      </c>
      <c r="P154" s="404">
        <f t="shared" si="1"/>
        <v>29.723483999999999</v>
      </c>
      <c r="Q154" s="404">
        <v>0</v>
      </c>
      <c r="R154" s="404">
        <f t="shared" si="2"/>
        <v>0</v>
      </c>
      <c r="S154" s="404">
        <v>0</v>
      </c>
      <c r="T154" s="405">
        <f t="shared" si="3"/>
        <v>0</v>
      </c>
      <c r="AR154" s="406" t="s">
        <v>351</v>
      </c>
      <c r="AT154" s="406" t="s">
        <v>262</v>
      </c>
      <c r="AU154" s="406" t="s">
        <v>352</v>
      </c>
      <c r="AY154" s="337" t="s">
        <v>347</v>
      </c>
      <c r="BE154" s="407">
        <f t="shared" si="4"/>
        <v>0</v>
      </c>
      <c r="BF154" s="407">
        <f t="shared" si="5"/>
        <v>0</v>
      </c>
      <c r="BG154" s="407">
        <f t="shared" si="6"/>
        <v>0</v>
      </c>
      <c r="BH154" s="407">
        <f t="shared" si="7"/>
        <v>0</v>
      </c>
      <c r="BI154" s="407">
        <f t="shared" si="8"/>
        <v>0</v>
      </c>
      <c r="BJ154" s="337" t="s">
        <v>352</v>
      </c>
      <c r="BK154" s="407">
        <f t="shared" si="9"/>
        <v>0</v>
      </c>
      <c r="BL154" s="337" t="s">
        <v>351</v>
      </c>
      <c r="BM154" s="406" t="s">
        <v>1620</v>
      </c>
    </row>
    <row r="155" spans="2:65" s="194" customFormat="1" ht="33" customHeight="1">
      <c r="B155" s="76"/>
      <c r="C155" s="819" t="s">
        <v>351</v>
      </c>
      <c r="D155" s="819" t="s">
        <v>262</v>
      </c>
      <c r="E155" s="820" t="s">
        <v>1621</v>
      </c>
      <c r="F155" s="821" t="s">
        <v>1622</v>
      </c>
      <c r="G155" s="822" t="s">
        <v>216</v>
      </c>
      <c r="H155" s="823">
        <v>36.204000000000001</v>
      </c>
      <c r="I155" s="844"/>
      <c r="J155" s="824">
        <f t="shared" si="0"/>
        <v>0</v>
      </c>
      <c r="K155" s="80"/>
      <c r="L155" s="76"/>
      <c r="M155" s="402" t="s">
        <v>290</v>
      </c>
      <c r="N155" s="403" t="s">
        <v>306</v>
      </c>
      <c r="O155" s="404">
        <v>7.3699999999999998E-3</v>
      </c>
      <c r="P155" s="404">
        <f t="shared" si="1"/>
        <v>0.26682348</v>
      </c>
      <c r="Q155" s="404">
        <v>0</v>
      </c>
      <c r="R155" s="404">
        <f t="shared" si="2"/>
        <v>0</v>
      </c>
      <c r="S155" s="404">
        <v>0</v>
      </c>
      <c r="T155" s="405">
        <f t="shared" si="3"/>
        <v>0</v>
      </c>
      <c r="AR155" s="406" t="s">
        <v>351</v>
      </c>
      <c r="AT155" s="406" t="s">
        <v>262</v>
      </c>
      <c r="AU155" s="406" t="s">
        <v>352</v>
      </c>
      <c r="AY155" s="337" t="s">
        <v>347</v>
      </c>
      <c r="BE155" s="407">
        <f t="shared" si="4"/>
        <v>0</v>
      </c>
      <c r="BF155" s="407">
        <f t="shared" si="5"/>
        <v>0</v>
      </c>
      <c r="BG155" s="407">
        <f t="shared" si="6"/>
        <v>0</v>
      </c>
      <c r="BH155" s="407">
        <f t="shared" si="7"/>
        <v>0</v>
      </c>
      <c r="BI155" s="407">
        <f t="shared" si="8"/>
        <v>0</v>
      </c>
      <c r="BJ155" s="337" t="s">
        <v>352</v>
      </c>
      <c r="BK155" s="407">
        <f t="shared" si="9"/>
        <v>0</v>
      </c>
      <c r="BL155" s="337" t="s">
        <v>351</v>
      </c>
      <c r="BM155" s="406" t="s">
        <v>1623</v>
      </c>
    </row>
    <row r="156" spans="2:65" s="194" customFormat="1" ht="24.45" customHeight="1">
      <c r="B156" s="76"/>
      <c r="C156" s="819" t="s">
        <v>382</v>
      </c>
      <c r="D156" s="819" t="s">
        <v>262</v>
      </c>
      <c r="E156" s="820" t="s">
        <v>1624</v>
      </c>
      <c r="F156" s="821" t="s">
        <v>1625</v>
      </c>
      <c r="G156" s="822" t="s">
        <v>216</v>
      </c>
      <c r="H156" s="823">
        <v>6.2990000000000004</v>
      </c>
      <c r="I156" s="844"/>
      <c r="J156" s="824">
        <f t="shared" si="0"/>
        <v>0</v>
      </c>
      <c r="K156" s="80"/>
      <c r="L156" s="76"/>
      <c r="M156" s="402" t="s">
        <v>290</v>
      </c>
      <c r="N156" s="403" t="s">
        <v>306</v>
      </c>
      <c r="O156" s="404">
        <v>0.61699999999999999</v>
      </c>
      <c r="P156" s="404">
        <f t="shared" si="1"/>
        <v>3.8864830000000001</v>
      </c>
      <c r="Q156" s="404">
        <v>0</v>
      </c>
      <c r="R156" s="404">
        <f t="shared" si="2"/>
        <v>0</v>
      </c>
      <c r="S156" s="404">
        <v>0</v>
      </c>
      <c r="T156" s="405">
        <f t="shared" si="3"/>
        <v>0</v>
      </c>
      <c r="AR156" s="406" t="s">
        <v>351</v>
      </c>
      <c r="AT156" s="406" t="s">
        <v>262</v>
      </c>
      <c r="AU156" s="406" t="s">
        <v>352</v>
      </c>
      <c r="AY156" s="337" t="s">
        <v>347</v>
      </c>
      <c r="BE156" s="407">
        <f t="shared" si="4"/>
        <v>0</v>
      </c>
      <c r="BF156" s="407">
        <f t="shared" si="5"/>
        <v>0</v>
      </c>
      <c r="BG156" s="407">
        <f t="shared" si="6"/>
        <v>0</v>
      </c>
      <c r="BH156" s="407">
        <f t="shared" si="7"/>
        <v>0</v>
      </c>
      <c r="BI156" s="407">
        <f t="shared" si="8"/>
        <v>0</v>
      </c>
      <c r="BJ156" s="337" t="s">
        <v>352</v>
      </c>
      <c r="BK156" s="407">
        <f t="shared" si="9"/>
        <v>0</v>
      </c>
      <c r="BL156" s="337" t="s">
        <v>351</v>
      </c>
      <c r="BM156" s="406" t="s">
        <v>1626</v>
      </c>
    </row>
    <row r="157" spans="2:65" s="194" customFormat="1" ht="16.5" customHeight="1">
      <c r="B157" s="76"/>
      <c r="C157" s="819" t="s">
        <v>388</v>
      </c>
      <c r="D157" s="819" t="s">
        <v>262</v>
      </c>
      <c r="E157" s="820" t="s">
        <v>1627</v>
      </c>
      <c r="F157" s="821" t="s">
        <v>1628</v>
      </c>
      <c r="G157" s="822" t="s">
        <v>216</v>
      </c>
      <c r="H157" s="823">
        <v>29.905000000000001</v>
      </c>
      <c r="I157" s="844"/>
      <c r="J157" s="824">
        <f t="shared" si="0"/>
        <v>0</v>
      </c>
      <c r="K157" s="80"/>
      <c r="L157" s="76"/>
      <c r="M157" s="402" t="s">
        <v>290</v>
      </c>
      <c r="N157" s="403" t="s">
        <v>306</v>
      </c>
      <c r="O157" s="404">
        <v>8.9999999999999993E-3</v>
      </c>
      <c r="P157" s="404">
        <f t="shared" si="1"/>
        <v>0.26914499999999997</v>
      </c>
      <c r="Q157" s="404">
        <v>0</v>
      </c>
      <c r="R157" s="404">
        <f t="shared" si="2"/>
        <v>0</v>
      </c>
      <c r="S157" s="404">
        <v>0</v>
      </c>
      <c r="T157" s="405">
        <f t="shared" si="3"/>
        <v>0</v>
      </c>
      <c r="AR157" s="406" t="s">
        <v>351</v>
      </c>
      <c r="AT157" s="406" t="s">
        <v>262</v>
      </c>
      <c r="AU157" s="406" t="s">
        <v>352</v>
      </c>
      <c r="AY157" s="337" t="s">
        <v>347</v>
      </c>
      <c r="BE157" s="407">
        <f t="shared" si="4"/>
        <v>0</v>
      </c>
      <c r="BF157" s="407">
        <f t="shared" si="5"/>
        <v>0</v>
      </c>
      <c r="BG157" s="407">
        <f t="shared" si="6"/>
        <v>0</v>
      </c>
      <c r="BH157" s="407">
        <f t="shared" si="7"/>
        <v>0</v>
      </c>
      <c r="BI157" s="407">
        <f t="shared" si="8"/>
        <v>0</v>
      </c>
      <c r="BJ157" s="337" t="s">
        <v>352</v>
      </c>
      <c r="BK157" s="407">
        <f t="shared" si="9"/>
        <v>0</v>
      </c>
      <c r="BL157" s="337" t="s">
        <v>351</v>
      </c>
      <c r="BM157" s="406" t="s">
        <v>1629</v>
      </c>
    </row>
    <row r="158" spans="2:65" s="194" customFormat="1" ht="24.45" customHeight="1">
      <c r="B158" s="76"/>
      <c r="C158" s="819" t="s">
        <v>390</v>
      </c>
      <c r="D158" s="819" t="s">
        <v>262</v>
      </c>
      <c r="E158" s="820" t="s">
        <v>1630</v>
      </c>
      <c r="F158" s="821" t="s">
        <v>1631</v>
      </c>
      <c r="G158" s="822" t="s">
        <v>216</v>
      </c>
      <c r="H158" s="823">
        <v>6.2990000000000004</v>
      </c>
      <c r="I158" s="844"/>
      <c r="J158" s="824">
        <f t="shared" si="0"/>
        <v>0</v>
      </c>
      <c r="K158" s="80"/>
      <c r="L158" s="76"/>
      <c r="M158" s="402" t="s">
        <v>290</v>
      </c>
      <c r="N158" s="403" t="s">
        <v>306</v>
      </c>
      <c r="O158" s="404">
        <v>1.1719999999999999</v>
      </c>
      <c r="P158" s="404">
        <f t="shared" si="1"/>
        <v>7.382428</v>
      </c>
      <c r="Q158" s="404">
        <v>0</v>
      </c>
      <c r="R158" s="404">
        <f t="shared" si="2"/>
        <v>0</v>
      </c>
      <c r="S158" s="404">
        <v>0</v>
      </c>
      <c r="T158" s="405">
        <f t="shared" si="3"/>
        <v>0</v>
      </c>
      <c r="AR158" s="406" t="s">
        <v>351</v>
      </c>
      <c r="AT158" s="406" t="s">
        <v>262</v>
      </c>
      <c r="AU158" s="406" t="s">
        <v>352</v>
      </c>
      <c r="AY158" s="337" t="s">
        <v>347</v>
      </c>
      <c r="BE158" s="407">
        <f t="shared" si="4"/>
        <v>0</v>
      </c>
      <c r="BF158" s="407">
        <f t="shared" si="5"/>
        <v>0</v>
      </c>
      <c r="BG158" s="407">
        <f t="shared" si="6"/>
        <v>0</v>
      </c>
      <c r="BH158" s="407">
        <f t="shared" si="7"/>
        <v>0</v>
      </c>
      <c r="BI158" s="407">
        <f t="shared" si="8"/>
        <v>0</v>
      </c>
      <c r="BJ158" s="337" t="s">
        <v>352</v>
      </c>
      <c r="BK158" s="407">
        <f t="shared" si="9"/>
        <v>0</v>
      </c>
      <c r="BL158" s="337" t="s">
        <v>351</v>
      </c>
      <c r="BM158" s="406" t="s">
        <v>1632</v>
      </c>
    </row>
    <row r="159" spans="2:65" s="391" customFormat="1" ht="23.25" customHeight="1">
      <c r="B159" s="390"/>
      <c r="C159" s="813"/>
      <c r="D159" s="814" t="s">
        <v>267</v>
      </c>
      <c r="E159" s="817" t="s">
        <v>352</v>
      </c>
      <c r="F159" s="817" t="s">
        <v>358</v>
      </c>
      <c r="G159" s="813"/>
      <c r="H159" s="813"/>
      <c r="I159" s="813"/>
      <c r="J159" s="818">
        <f>BK159</f>
        <v>0</v>
      </c>
      <c r="L159" s="390"/>
      <c r="M159" s="395"/>
      <c r="P159" s="396">
        <f>SUM(P160:P184)</f>
        <v>179.61566418999996</v>
      </c>
      <c r="R159" s="396">
        <f>SUM(R160:R184)</f>
        <v>87.492142530229998</v>
      </c>
      <c r="T159" s="397">
        <f>SUM(T160:T184)</f>
        <v>0</v>
      </c>
      <c r="AR159" s="392" t="s">
        <v>320</v>
      </c>
      <c r="AT159" s="398" t="s">
        <v>267</v>
      </c>
      <c r="AU159" s="398" t="s">
        <v>320</v>
      </c>
      <c r="AY159" s="392" t="s">
        <v>347</v>
      </c>
      <c r="BK159" s="399">
        <f>SUM(BK160:BK184)</f>
        <v>0</v>
      </c>
    </row>
    <row r="160" spans="2:65" s="194" customFormat="1" ht="16.5" customHeight="1">
      <c r="B160" s="76"/>
      <c r="C160" s="819" t="s">
        <v>361</v>
      </c>
      <c r="D160" s="819" t="s">
        <v>262</v>
      </c>
      <c r="E160" s="820" t="s">
        <v>359</v>
      </c>
      <c r="F160" s="821" t="s">
        <v>360</v>
      </c>
      <c r="G160" s="822" t="s">
        <v>216</v>
      </c>
      <c r="H160" s="823">
        <v>2.8889999999999998</v>
      </c>
      <c r="I160" s="844"/>
      <c r="J160" s="824">
        <f t="shared" ref="J160:J184" si="10">ROUND(I160*H160,2)</f>
        <v>0</v>
      </c>
      <c r="K160" s="80"/>
      <c r="L160" s="76"/>
      <c r="M160" s="402" t="s">
        <v>290</v>
      </c>
      <c r="N160" s="403" t="s">
        <v>306</v>
      </c>
      <c r="O160" s="404">
        <v>0.61770999999999998</v>
      </c>
      <c r="P160" s="404">
        <f t="shared" ref="P160:P184" si="11">O160*H160</f>
        <v>1.7845641899999998</v>
      </c>
      <c r="Q160" s="404">
        <v>2.2375227</v>
      </c>
      <c r="R160" s="404">
        <f t="shared" ref="R160:R184" si="12">Q160*H160</f>
        <v>6.4642030802999999</v>
      </c>
      <c r="S160" s="404">
        <v>0</v>
      </c>
      <c r="T160" s="405">
        <f t="shared" ref="T160:T184" si="13">S160*H160</f>
        <v>0</v>
      </c>
      <c r="AR160" s="406" t="s">
        <v>351</v>
      </c>
      <c r="AT160" s="406" t="s">
        <v>262</v>
      </c>
      <c r="AU160" s="406" t="s">
        <v>352</v>
      </c>
      <c r="AY160" s="337" t="s">
        <v>347</v>
      </c>
      <c r="BE160" s="407">
        <f t="shared" ref="BE160:BE184" si="14">IF(N160="základná",J160,0)</f>
        <v>0</v>
      </c>
      <c r="BF160" s="407">
        <f t="shared" ref="BF160:BF184" si="15">IF(N160="znížená",J160,0)</f>
        <v>0</v>
      </c>
      <c r="BG160" s="407">
        <f t="shared" ref="BG160:BG184" si="16">IF(N160="zákl. prenesená",J160,0)</f>
        <v>0</v>
      </c>
      <c r="BH160" s="407">
        <f t="shared" ref="BH160:BH184" si="17">IF(N160="zníž. prenesená",J160,0)</f>
        <v>0</v>
      </c>
      <c r="BI160" s="407">
        <f t="shared" ref="BI160:BI184" si="18">IF(N160="nulová",J160,0)</f>
        <v>0</v>
      </c>
      <c r="BJ160" s="337" t="s">
        <v>352</v>
      </c>
      <c r="BK160" s="407">
        <f t="shared" ref="BK160:BK184" si="19">ROUND(I160*H160,2)</f>
        <v>0</v>
      </c>
      <c r="BL160" s="337" t="s">
        <v>351</v>
      </c>
      <c r="BM160" s="406" t="s">
        <v>1633</v>
      </c>
    </row>
    <row r="161" spans="2:65" s="194" customFormat="1" ht="16.5" customHeight="1">
      <c r="B161" s="76"/>
      <c r="C161" s="819" t="s">
        <v>365</v>
      </c>
      <c r="D161" s="819" t="s">
        <v>262</v>
      </c>
      <c r="E161" s="820" t="s">
        <v>1634</v>
      </c>
      <c r="F161" s="821" t="s">
        <v>1635</v>
      </c>
      <c r="G161" s="822" t="s">
        <v>216</v>
      </c>
      <c r="H161" s="823">
        <v>9.9570000000000007</v>
      </c>
      <c r="I161" s="844"/>
      <c r="J161" s="824">
        <f t="shared" si="10"/>
        <v>0</v>
      </c>
      <c r="K161" s="80"/>
      <c r="L161" s="76"/>
      <c r="M161" s="402" t="s">
        <v>290</v>
      </c>
      <c r="N161" s="403" t="s">
        <v>306</v>
      </c>
      <c r="O161" s="404">
        <v>0.61770999999999998</v>
      </c>
      <c r="P161" s="404">
        <f t="shared" si="11"/>
        <v>6.1505384699999999</v>
      </c>
      <c r="Q161" s="404">
        <v>2.2589982000000002</v>
      </c>
      <c r="R161" s="404">
        <f t="shared" si="12"/>
        <v>22.492845077400002</v>
      </c>
      <c r="S161" s="404">
        <v>0</v>
      </c>
      <c r="T161" s="405">
        <f t="shared" si="13"/>
        <v>0</v>
      </c>
      <c r="AR161" s="406" t="s">
        <v>351</v>
      </c>
      <c r="AT161" s="406" t="s">
        <v>262</v>
      </c>
      <c r="AU161" s="406" t="s">
        <v>352</v>
      </c>
      <c r="AY161" s="337" t="s">
        <v>347</v>
      </c>
      <c r="BE161" s="407">
        <f t="shared" si="14"/>
        <v>0</v>
      </c>
      <c r="BF161" s="407">
        <f t="shared" si="15"/>
        <v>0</v>
      </c>
      <c r="BG161" s="407">
        <f t="shared" si="16"/>
        <v>0</v>
      </c>
      <c r="BH161" s="407">
        <f t="shared" si="17"/>
        <v>0</v>
      </c>
      <c r="BI161" s="407">
        <f t="shared" si="18"/>
        <v>0</v>
      </c>
      <c r="BJ161" s="337" t="s">
        <v>352</v>
      </c>
      <c r="BK161" s="407">
        <f t="shared" si="19"/>
        <v>0</v>
      </c>
      <c r="BL161" s="337" t="s">
        <v>351</v>
      </c>
      <c r="BM161" s="406" t="s">
        <v>1636</v>
      </c>
    </row>
    <row r="162" spans="2:65" s="194" customFormat="1" ht="24.45" customHeight="1">
      <c r="B162" s="76"/>
      <c r="C162" s="819" t="s">
        <v>394</v>
      </c>
      <c r="D162" s="819" t="s">
        <v>262</v>
      </c>
      <c r="E162" s="820" t="s">
        <v>1637</v>
      </c>
      <c r="F162" s="821" t="s">
        <v>1638</v>
      </c>
      <c r="G162" s="822" t="s">
        <v>216</v>
      </c>
      <c r="H162" s="823">
        <v>0.65100000000000002</v>
      </c>
      <c r="I162" s="844"/>
      <c r="J162" s="824">
        <f t="shared" si="10"/>
        <v>0</v>
      </c>
      <c r="K162" s="80"/>
      <c r="L162" s="76"/>
      <c r="M162" s="402" t="s">
        <v>290</v>
      </c>
      <c r="N162" s="403" t="s">
        <v>306</v>
      </c>
      <c r="O162" s="404">
        <v>0.61899999999999999</v>
      </c>
      <c r="P162" s="404">
        <f t="shared" si="11"/>
        <v>0.40296900000000002</v>
      </c>
      <c r="Q162" s="404">
        <v>2.4635600000000002</v>
      </c>
      <c r="R162" s="404">
        <f t="shared" si="12"/>
        <v>1.6037775600000002</v>
      </c>
      <c r="S162" s="404">
        <v>0</v>
      </c>
      <c r="T162" s="405">
        <f t="shared" si="13"/>
        <v>0</v>
      </c>
      <c r="AR162" s="406" t="s">
        <v>351</v>
      </c>
      <c r="AT162" s="406" t="s">
        <v>262</v>
      </c>
      <c r="AU162" s="406" t="s">
        <v>352</v>
      </c>
      <c r="AY162" s="337" t="s">
        <v>347</v>
      </c>
      <c r="BE162" s="407">
        <f t="shared" si="14"/>
        <v>0</v>
      </c>
      <c r="BF162" s="407">
        <f t="shared" si="15"/>
        <v>0</v>
      </c>
      <c r="BG162" s="407">
        <f t="shared" si="16"/>
        <v>0</v>
      </c>
      <c r="BH162" s="407">
        <f t="shared" si="17"/>
        <v>0</v>
      </c>
      <c r="BI162" s="407">
        <f t="shared" si="18"/>
        <v>0</v>
      </c>
      <c r="BJ162" s="337" t="s">
        <v>352</v>
      </c>
      <c r="BK162" s="407">
        <f t="shared" si="19"/>
        <v>0</v>
      </c>
      <c r="BL162" s="337" t="s">
        <v>351</v>
      </c>
      <c r="BM162" s="406" t="s">
        <v>1639</v>
      </c>
    </row>
    <row r="163" spans="2:65" s="194" customFormat="1" ht="24.45" customHeight="1">
      <c r="B163" s="76"/>
      <c r="C163" s="819" t="s">
        <v>396</v>
      </c>
      <c r="D163" s="819" t="s">
        <v>262</v>
      </c>
      <c r="E163" s="820" t="s">
        <v>1640</v>
      </c>
      <c r="F163" s="821" t="s">
        <v>1641</v>
      </c>
      <c r="G163" s="822" t="s">
        <v>216</v>
      </c>
      <c r="H163" s="823">
        <v>0.40300000000000002</v>
      </c>
      <c r="I163" s="844"/>
      <c r="J163" s="824">
        <f t="shared" si="10"/>
        <v>0</v>
      </c>
      <c r="K163" s="80"/>
      <c r="L163" s="76"/>
      <c r="M163" s="402" t="s">
        <v>290</v>
      </c>
      <c r="N163" s="403" t="s">
        <v>306</v>
      </c>
      <c r="O163" s="404">
        <v>0.61890999999999996</v>
      </c>
      <c r="P163" s="404">
        <f t="shared" si="11"/>
        <v>0.24942073000000001</v>
      </c>
      <c r="Q163" s="404">
        <v>2.3683326999999998</v>
      </c>
      <c r="R163" s="404">
        <f t="shared" si="12"/>
        <v>0.95443807810000003</v>
      </c>
      <c r="S163" s="404">
        <v>0</v>
      </c>
      <c r="T163" s="405">
        <f t="shared" si="13"/>
        <v>0</v>
      </c>
      <c r="AR163" s="406" t="s">
        <v>351</v>
      </c>
      <c r="AT163" s="406" t="s">
        <v>262</v>
      </c>
      <c r="AU163" s="406" t="s">
        <v>352</v>
      </c>
      <c r="AY163" s="337" t="s">
        <v>347</v>
      </c>
      <c r="BE163" s="407">
        <f t="shared" si="14"/>
        <v>0</v>
      </c>
      <c r="BF163" s="407">
        <f t="shared" si="15"/>
        <v>0</v>
      </c>
      <c r="BG163" s="407">
        <f t="shared" si="16"/>
        <v>0</v>
      </c>
      <c r="BH163" s="407">
        <f t="shared" si="17"/>
        <v>0</v>
      </c>
      <c r="BI163" s="407">
        <f t="shared" si="18"/>
        <v>0</v>
      </c>
      <c r="BJ163" s="337" t="s">
        <v>352</v>
      </c>
      <c r="BK163" s="407">
        <f t="shared" si="19"/>
        <v>0</v>
      </c>
      <c r="BL163" s="337" t="s">
        <v>351</v>
      </c>
      <c r="BM163" s="406" t="s">
        <v>1642</v>
      </c>
    </row>
    <row r="164" spans="2:65" s="194" customFormat="1" ht="24.45" customHeight="1">
      <c r="B164" s="76"/>
      <c r="C164" s="819" t="s">
        <v>398</v>
      </c>
      <c r="D164" s="819" t="s">
        <v>262</v>
      </c>
      <c r="E164" s="820" t="s">
        <v>1498</v>
      </c>
      <c r="F164" s="821" t="s">
        <v>1499</v>
      </c>
      <c r="G164" s="822" t="s">
        <v>95</v>
      </c>
      <c r="H164" s="823">
        <v>1.472</v>
      </c>
      <c r="I164" s="844"/>
      <c r="J164" s="824">
        <f t="shared" si="10"/>
        <v>0</v>
      </c>
      <c r="K164" s="80"/>
      <c r="L164" s="76"/>
      <c r="M164" s="402" t="s">
        <v>290</v>
      </c>
      <c r="N164" s="403" t="s">
        <v>306</v>
      </c>
      <c r="O164" s="404">
        <v>0.78800000000000003</v>
      </c>
      <c r="P164" s="404">
        <f t="shared" si="11"/>
        <v>1.1599360000000001</v>
      </c>
      <c r="Q164" s="404">
        <v>9.7094999999999994E-3</v>
      </c>
      <c r="R164" s="404">
        <f t="shared" si="12"/>
        <v>1.4292383999999998E-2</v>
      </c>
      <c r="S164" s="404">
        <v>0</v>
      </c>
      <c r="T164" s="405">
        <f t="shared" si="13"/>
        <v>0</v>
      </c>
      <c r="AR164" s="406" t="s">
        <v>351</v>
      </c>
      <c r="AT164" s="406" t="s">
        <v>262</v>
      </c>
      <c r="AU164" s="406" t="s">
        <v>352</v>
      </c>
      <c r="AY164" s="337" t="s">
        <v>347</v>
      </c>
      <c r="BE164" s="407">
        <f t="shared" si="14"/>
        <v>0</v>
      </c>
      <c r="BF164" s="407">
        <f t="shared" si="15"/>
        <v>0</v>
      </c>
      <c r="BG164" s="407">
        <f t="shared" si="16"/>
        <v>0</v>
      </c>
      <c r="BH164" s="407">
        <f t="shared" si="17"/>
        <v>0</v>
      </c>
      <c r="BI164" s="407">
        <f t="shared" si="18"/>
        <v>0</v>
      </c>
      <c r="BJ164" s="337" t="s">
        <v>352</v>
      </c>
      <c r="BK164" s="407">
        <f t="shared" si="19"/>
        <v>0</v>
      </c>
      <c r="BL164" s="337" t="s">
        <v>351</v>
      </c>
      <c r="BM164" s="406" t="s">
        <v>1643</v>
      </c>
    </row>
    <row r="165" spans="2:65" s="194" customFormat="1" ht="24.45" customHeight="1">
      <c r="B165" s="76"/>
      <c r="C165" s="819" t="s">
        <v>604</v>
      </c>
      <c r="D165" s="819" t="s">
        <v>262</v>
      </c>
      <c r="E165" s="820" t="s">
        <v>1501</v>
      </c>
      <c r="F165" s="821" t="s">
        <v>1502</v>
      </c>
      <c r="G165" s="822" t="s">
        <v>95</v>
      </c>
      <c r="H165" s="823">
        <v>1.472</v>
      </c>
      <c r="I165" s="844"/>
      <c r="J165" s="824">
        <f t="shared" si="10"/>
        <v>0</v>
      </c>
      <c r="K165" s="80"/>
      <c r="L165" s="76"/>
      <c r="M165" s="402" t="s">
        <v>290</v>
      </c>
      <c r="N165" s="403" t="s">
        <v>306</v>
      </c>
      <c r="O165" s="404">
        <v>0.32200000000000001</v>
      </c>
      <c r="P165" s="404">
        <f t="shared" si="11"/>
        <v>0.47398400000000002</v>
      </c>
      <c r="Q165" s="404">
        <v>0</v>
      </c>
      <c r="R165" s="404">
        <f t="shared" si="12"/>
        <v>0</v>
      </c>
      <c r="S165" s="404">
        <v>0</v>
      </c>
      <c r="T165" s="405">
        <f t="shared" si="13"/>
        <v>0</v>
      </c>
      <c r="AR165" s="406" t="s">
        <v>351</v>
      </c>
      <c r="AT165" s="406" t="s">
        <v>262</v>
      </c>
      <c r="AU165" s="406" t="s">
        <v>352</v>
      </c>
      <c r="AY165" s="337" t="s">
        <v>347</v>
      </c>
      <c r="BE165" s="407">
        <f t="shared" si="14"/>
        <v>0</v>
      </c>
      <c r="BF165" s="407">
        <f t="shared" si="15"/>
        <v>0</v>
      </c>
      <c r="BG165" s="407">
        <f t="shared" si="16"/>
        <v>0</v>
      </c>
      <c r="BH165" s="407">
        <f t="shared" si="17"/>
        <v>0</v>
      </c>
      <c r="BI165" s="407">
        <f t="shared" si="18"/>
        <v>0</v>
      </c>
      <c r="BJ165" s="337" t="s">
        <v>352</v>
      </c>
      <c r="BK165" s="407">
        <f t="shared" si="19"/>
        <v>0</v>
      </c>
      <c r="BL165" s="337" t="s">
        <v>351</v>
      </c>
      <c r="BM165" s="406" t="s">
        <v>1644</v>
      </c>
    </row>
    <row r="166" spans="2:65" s="194" customFormat="1" ht="16.5" customHeight="1">
      <c r="B166" s="76"/>
      <c r="C166" s="819" t="s">
        <v>605</v>
      </c>
      <c r="D166" s="819" t="s">
        <v>262</v>
      </c>
      <c r="E166" s="820" t="s">
        <v>1645</v>
      </c>
      <c r="F166" s="821" t="s">
        <v>1646</v>
      </c>
      <c r="G166" s="822" t="s">
        <v>271</v>
      </c>
      <c r="H166" s="823">
        <v>0.14000000000000001</v>
      </c>
      <c r="I166" s="844"/>
      <c r="J166" s="824">
        <f t="shared" si="10"/>
        <v>0</v>
      </c>
      <c r="K166" s="80"/>
      <c r="L166" s="76"/>
      <c r="M166" s="402" t="s">
        <v>290</v>
      </c>
      <c r="N166" s="403" t="s">
        <v>306</v>
      </c>
      <c r="O166" s="404">
        <v>34.372</v>
      </c>
      <c r="P166" s="404">
        <f t="shared" si="11"/>
        <v>4.8120800000000008</v>
      </c>
      <c r="Q166" s="404">
        <v>1.0189585000000001</v>
      </c>
      <c r="R166" s="404">
        <f t="shared" si="12"/>
        <v>0.14265419000000001</v>
      </c>
      <c r="S166" s="404">
        <v>0</v>
      </c>
      <c r="T166" s="405">
        <f t="shared" si="13"/>
        <v>0</v>
      </c>
      <c r="AR166" s="406" t="s">
        <v>351</v>
      </c>
      <c r="AT166" s="406" t="s">
        <v>262</v>
      </c>
      <c r="AU166" s="406" t="s">
        <v>352</v>
      </c>
      <c r="AY166" s="337" t="s">
        <v>347</v>
      </c>
      <c r="BE166" s="407">
        <f t="shared" si="14"/>
        <v>0</v>
      </c>
      <c r="BF166" s="407">
        <f t="shared" si="15"/>
        <v>0</v>
      </c>
      <c r="BG166" s="407">
        <f t="shared" si="16"/>
        <v>0</v>
      </c>
      <c r="BH166" s="407">
        <f t="shared" si="17"/>
        <v>0</v>
      </c>
      <c r="BI166" s="407">
        <f t="shared" si="18"/>
        <v>0</v>
      </c>
      <c r="BJ166" s="337" t="s">
        <v>352</v>
      </c>
      <c r="BK166" s="407">
        <f t="shared" si="19"/>
        <v>0</v>
      </c>
      <c r="BL166" s="337" t="s">
        <v>351</v>
      </c>
      <c r="BM166" s="406" t="s">
        <v>1647</v>
      </c>
    </row>
    <row r="167" spans="2:65" s="194" customFormat="1" ht="33" customHeight="1">
      <c r="B167" s="76"/>
      <c r="C167" s="819" t="s">
        <v>606</v>
      </c>
      <c r="D167" s="819" t="s">
        <v>262</v>
      </c>
      <c r="E167" s="820" t="s">
        <v>1648</v>
      </c>
      <c r="F167" s="821" t="s">
        <v>1649</v>
      </c>
      <c r="G167" s="822" t="s">
        <v>95</v>
      </c>
      <c r="H167" s="823">
        <v>6</v>
      </c>
      <c r="I167" s="844"/>
      <c r="J167" s="824">
        <f t="shared" si="10"/>
        <v>0</v>
      </c>
      <c r="K167" s="80"/>
      <c r="L167" s="76"/>
      <c r="M167" s="402" t="s">
        <v>290</v>
      </c>
      <c r="N167" s="403" t="s">
        <v>306</v>
      </c>
      <c r="O167" s="404">
        <v>4.0919999999999998E-2</v>
      </c>
      <c r="P167" s="404">
        <f t="shared" si="11"/>
        <v>0.24551999999999999</v>
      </c>
      <c r="Q167" s="404">
        <v>3.4284099999999998E-3</v>
      </c>
      <c r="R167" s="404">
        <f t="shared" si="12"/>
        <v>2.0570459999999999E-2</v>
      </c>
      <c r="S167" s="404">
        <v>0</v>
      </c>
      <c r="T167" s="405">
        <f t="shared" si="13"/>
        <v>0</v>
      </c>
      <c r="AR167" s="406" t="s">
        <v>351</v>
      </c>
      <c r="AT167" s="406" t="s">
        <v>262</v>
      </c>
      <c r="AU167" s="406" t="s">
        <v>352</v>
      </c>
      <c r="AY167" s="337" t="s">
        <v>347</v>
      </c>
      <c r="BE167" s="407">
        <f t="shared" si="14"/>
        <v>0</v>
      </c>
      <c r="BF167" s="407">
        <f t="shared" si="15"/>
        <v>0</v>
      </c>
      <c r="BG167" s="407">
        <f t="shared" si="16"/>
        <v>0</v>
      </c>
      <c r="BH167" s="407">
        <f t="shared" si="17"/>
        <v>0</v>
      </c>
      <c r="BI167" s="407">
        <f t="shared" si="18"/>
        <v>0</v>
      </c>
      <c r="BJ167" s="337" t="s">
        <v>352</v>
      </c>
      <c r="BK167" s="407">
        <f t="shared" si="19"/>
        <v>0</v>
      </c>
      <c r="BL167" s="337" t="s">
        <v>351</v>
      </c>
      <c r="BM167" s="406" t="s">
        <v>1650</v>
      </c>
    </row>
    <row r="168" spans="2:65" s="194" customFormat="1" ht="38.25" customHeight="1">
      <c r="B168" s="76"/>
      <c r="C168" s="819" t="s">
        <v>607</v>
      </c>
      <c r="D168" s="819" t="s">
        <v>262</v>
      </c>
      <c r="E168" s="820" t="s">
        <v>1651</v>
      </c>
      <c r="F168" s="821" t="s">
        <v>1652</v>
      </c>
      <c r="G168" s="822" t="s">
        <v>1653</v>
      </c>
      <c r="H168" s="823">
        <v>1080</v>
      </c>
      <c r="I168" s="844"/>
      <c r="J168" s="824">
        <f t="shared" si="10"/>
        <v>0</v>
      </c>
      <c r="K168" s="80"/>
      <c r="L168" s="76"/>
      <c r="M168" s="402" t="s">
        <v>290</v>
      </c>
      <c r="N168" s="403" t="s">
        <v>306</v>
      </c>
      <c r="O168" s="404">
        <v>1.9709999999999998E-2</v>
      </c>
      <c r="P168" s="404">
        <f t="shared" si="11"/>
        <v>21.286799999999999</v>
      </c>
      <c r="Q168" s="404">
        <v>1.605E-5</v>
      </c>
      <c r="R168" s="404">
        <f t="shared" si="12"/>
        <v>1.7334000000000002E-2</v>
      </c>
      <c r="S168" s="404">
        <v>0</v>
      </c>
      <c r="T168" s="405">
        <f t="shared" si="13"/>
        <v>0</v>
      </c>
      <c r="AR168" s="406" t="s">
        <v>351</v>
      </c>
      <c r="AT168" s="406" t="s">
        <v>262</v>
      </c>
      <c r="AU168" s="406" t="s">
        <v>352</v>
      </c>
      <c r="AY168" s="337" t="s">
        <v>347</v>
      </c>
      <c r="BE168" s="407">
        <f t="shared" si="14"/>
        <v>0</v>
      </c>
      <c r="BF168" s="407">
        <f t="shared" si="15"/>
        <v>0</v>
      </c>
      <c r="BG168" s="407">
        <f t="shared" si="16"/>
        <v>0</v>
      </c>
      <c r="BH168" s="407">
        <f t="shared" si="17"/>
        <v>0</v>
      </c>
      <c r="BI168" s="407">
        <f t="shared" si="18"/>
        <v>0</v>
      </c>
      <c r="BJ168" s="337" t="s">
        <v>352</v>
      </c>
      <c r="BK168" s="407">
        <f t="shared" si="19"/>
        <v>0</v>
      </c>
      <c r="BL168" s="337" t="s">
        <v>351</v>
      </c>
      <c r="BM168" s="406" t="s">
        <v>1654</v>
      </c>
    </row>
    <row r="169" spans="2:65" s="194" customFormat="1" ht="38.25" customHeight="1">
      <c r="B169" s="76"/>
      <c r="C169" s="819" t="s">
        <v>608</v>
      </c>
      <c r="D169" s="819" t="s">
        <v>262</v>
      </c>
      <c r="E169" s="820" t="s">
        <v>1655</v>
      </c>
      <c r="F169" s="821" t="s">
        <v>1656</v>
      </c>
      <c r="G169" s="822" t="s">
        <v>1653</v>
      </c>
      <c r="H169" s="823">
        <v>1700</v>
      </c>
      <c r="I169" s="844"/>
      <c r="J169" s="824">
        <f t="shared" si="10"/>
        <v>0</v>
      </c>
      <c r="K169" s="80"/>
      <c r="L169" s="76"/>
      <c r="M169" s="402" t="s">
        <v>290</v>
      </c>
      <c r="N169" s="403" t="s">
        <v>306</v>
      </c>
      <c r="O169" s="404">
        <v>2.571E-2</v>
      </c>
      <c r="P169" s="404">
        <f t="shared" si="11"/>
        <v>43.707000000000001</v>
      </c>
      <c r="Q169" s="404">
        <v>1.9279999999999998E-5</v>
      </c>
      <c r="R169" s="404">
        <f t="shared" si="12"/>
        <v>3.2776E-2</v>
      </c>
      <c r="S169" s="404">
        <v>0</v>
      </c>
      <c r="T169" s="405">
        <f t="shared" si="13"/>
        <v>0</v>
      </c>
      <c r="AR169" s="406" t="s">
        <v>351</v>
      </c>
      <c r="AT169" s="406" t="s">
        <v>262</v>
      </c>
      <c r="AU169" s="406" t="s">
        <v>352</v>
      </c>
      <c r="AY169" s="337" t="s">
        <v>347</v>
      </c>
      <c r="BE169" s="407">
        <f t="shared" si="14"/>
        <v>0</v>
      </c>
      <c r="BF169" s="407">
        <f t="shared" si="15"/>
        <v>0</v>
      </c>
      <c r="BG169" s="407">
        <f t="shared" si="16"/>
        <v>0</v>
      </c>
      <c r="BH169" s="407">
        <f t="shared" si="17"/>
        <v>0</v>
      </c>
      <c r="BI169" s="407">
        <f t="shared" si="18"/>
        <v>0</v>
      </c>
      <c r="BJ169" s="337" t="s">
        <v>352</v>
      </c>
      <c r="BK169" s="407">
        <f t="shared" si="19"/>
        <v>0</v>
      </c>
      <c r="BL169" s="337" t="s">
        <v>351</v>
      </c>
      <c r="BM169" s="406" t="s">
        <v>1657</v>
      </c>
    </row>
    <row r="170" spans="2:65" s="194" customFormat="1" ht="24.45" customHeight="1">
      <c r="B170" s="76"/>
      <c r="C170" s="825" t="s">
        <v>609</v>
      </c>
      <c r="D170" s="825" t="s">
        <v>59</v>
      </c>
      <c r="E170" s="826" t="s">
        <v>1658</v>
      </c>
      <c r="F170" s="827" t="s">
        <v>1659</v>
      </c>
      <c r="G170" s="828" t="s">
        <v>62</v>
      </c>
      <c r="H170" s="829">
        <v>10</v>
      </c>
      <c r="I170" s="845"/>
      <c r="J170" s="830">
        <f t="shared" si="10"/>
        <v>0</v>
      </c>
      <c r="K170" s="94"/>
      <c r="L170" s="408"/>
      <c r="M170" s="409" t="s">
        <v>290</v>
      </c>
      <c r="N170" s="410" t="s">
        <v>306</v>
      </c>
      <c r="O170" s="404">
        <v>0</v>
      </c>
      <c r="P170" s="404">
        <f t="shared" si="11"/>
        <v>0</v>
      </c>
      <c r="Q170" s="404">
        <v>6.4999999999999997E-4</v>
      </c>
      <c r="R170" s="404">
        <f t="shared" si="12"/>
        <v>6.4999999999999997E-3</v>
      </c>
      <c r="S170" s="404">
        <v>0</v>
      </c>
      <c r="T170" s="405">
        <f t="shared" si="13"/>
        <v>0</v>
      </c>
      <c r="AR170" s="406" t="s">
        <v>361</v>
      </c>
      <c r="AT170" s="406" t="s">
        <v>59</v>
      </c>
      <c r="AU170" s="406" t="s">
        <v>352</v>
      </c>
      <c r="AY170" s="337" t="s">
        <v>347</v>
      </c>
      <c r="BE170" s="407">
        <f t="shared" si="14"/>
        <v>0</v>
      </c>
      <c r="BF170" s="407">
        <f t="shared" si="15"/>
        <v>0</v>
      </c>
      <c r="BG170" s="407">
        <f t="shared" si="16"/>
        <v>0</v>
      </c>
      <c r="BH170" s="407">
        <f t="shared" si="17"/>
        <v>0</v>
      </c>
      <c r="BI170" s="407">
        <f t="shared" si="18"/>
        <v>0</v>
      </c>
      <c r="BJ170" s="337" t="s">
        <v>352</v>
      </c>
      <c r="BK170" s="407">
        <f t="shared" si="19"/>
        <v>0</v>
      </c>
      <c r="BL170" s="337" t="s">
        <v>351</v>
      </c>
      <c r="BM170" s="406" t="s">
        <v>1660</v>
      </c>
    </row>
    <row r="171" spans="2:65" s="194" customFormat="1" ht="24.45" customHeight="1">
      <c r="B171" s="76"/>
      <c r="C171" s="819" t="s">
        <v>293</v>
      </c>
      <c r="D171" s="819" t="s">
        <v>262</v>
      </c>
      <c r="E171" s="820" t="s">
        <v>1661</v>
      </c>
      <c r="F171" s="821" t="s">
        <v>1662</v>
      </c>
      <c r="G171" s="822" t="s">
        <v>216</v>
      </c>
      <c r="H171" s="823">
        <v>17.388000000000002</v>
      </c>
      <c r="I171" s="844"/>
      <c r="J171" s="824">
        <f t="shared" si="10"/>
        <v>0</v>
      </c>
      <c r="K171" s="80"/>
      <c r="L171" s="76"/>
      <c r="M171" s="402" t="s">
        <v>290</v>
      </c>
      <c r="N171" s="403" t="s">
        <v>306</v>
      </c>
      <c r="O171" s="404">
        <v>0.58099999999999996</v>
      </c>
      <c r="P171" s="404">
        <f t="shared" si="11"/>
        <v>10.102428</v>
      </c>
      <c r="Q171" s="404">
        <v>2.2589999999999999</v>
      </c>
      <c r="R171" s="404">
        <f t="shared" si="12"/>
        <v>39.279492000000005</v>
      </c>
      <c r="S171" s="404">
        <v>0</v>
      </c>
      <c r="T171" s="405">
        <f t="shared" si="13"/>
        <v>0</v>
      </c>
      <c r="AR171" s="406" t="s">
        <v>351</v>
      </c>
      <c r="AT171" s="406" t="s">
        <v>262</v>
      </c>
      <c r="AU171" s="406" t="s">
        <v>352</v>
      </c>
      <c r="AY171" s="337" t="s">
        <v>347</v>
      </c>
      <c r="BE171" s="407">
        <f t="shared" si="14"/>
        <v>0</v>
      </c>
      <c r="BF171" s="407">
        <f t="shared" si="15"/>
        <v>0</v>
      </c>
      <c r="BG171" s="407">
        <f t="shared" si="16"/>
        <v>0</v>
      </c>
      <c r="BH171" s="407">
        <f t="shared" si="17"/>
        <v>0</v>
      </c>
      <c r="BI171" s="407">
        <f t="shared" si="18"/>
        <v>0</v>
      </c>
      <c r="BJ171" s="337" t="s">
        <v>352</v>
      </c>
      <c r="BK171" s="407">
        <f t="shared" si="19"/>
        <v>0</v>
      </c>
      <c r="BL171" s="337" t="s">
        <v>351</v>
      </c>
      <c r="BM171" s="406" t="s">
        <v>1663</v>
      </c>
    </row>
    <row r="172" spans="2:65" s="194" customFormat="1" ht="24.45" customHeight="1">
      <c r="B172" s="76"/>
      <c r="C172" s="819" t="s">
        <v>611</v>
      </c>
      <c r="D172" s="819" t="s">
        <v>262</v>
      </c>
      <c r="E172" s="820" t="s">
        <v>1664</v>
      </c>
      <c r="F172" s="821" t="s">
        <v>1665</v>
      </c>
      <c r="G172" s="822" t="s">
        <v>216</v>
      </c>
      <c r="H172" s="823">
        <v>0.53400000000000003</v>
      </c>
      <c r="I172" s="844"/>
      <c r="J172" s="824">
        <f t="shared" si="10"/>
        <v>0</v>
      </c>
      <c r="K172" s="80"/>
      <c r="L172" s="76"/>
      <c r="M172" s="402" t="s">
        <v>290</v>
      </c>
      <c r="N172" s="403" t="s">
        <v>306</v>
      </c>
      <c r="O172" s="404">
        <v>0.58099999999999996</v>
      </c>
      <c r="P172" s="404">
        <f t="shared" si="11"/>
        <v>0.31025399999999997</v>
      </c>
      <c r="Q172" s="404">
        <v>2.3683299999999998</v>
      </c>
      <c r="R172" s="404">
        <f t="shared" si="12"/>
        <v>1.26468822</v>
      </c>
      <c r="S172" s="404">
        <v>0</v>
      </c>
      <c r="T172" s="405">
        <f t="shared" si="13"/>
        <v>0</v>
      </c>
      <c r="AR172" s="406" t="s">
        <v>351</v>
      </c>
      <c r="AT172" s="406" t="s">
        <v>262</v>
      </c>
      <c r="AU172" s="406" t="s">
        <v>352</v>
      </c>
      <c r="AY172" s="337" t="s">
        <v>347</v>
      </c>
      <c r="BE172" s="407">
        <f t="shared" si="14"/>
        <v>0</v>
      </c>
      <c r="BF172" s="407">
        <f t="shared" si="15"/>
        <v>0</v>
      </c>
      <c r="BG172" s="407">
        <f t="shared" si="16"/>
        <v>0</v>
      </c>
      <c r="BH172" s="407">
        <f t="shared" si="17"/>
        <v>0</v>
      </c>
      <c r="BI172" s="407">
        <f t="shared" si="18"/>
        <v>0</v>
      </c>
      <c r="BJ172" s="337" t="s">
        <v>352</v>
      </c>
      <c r="BK172" s="407">
        <f t="shared" si="19"/>
        <v>0</v>
      </c>
      <c r="BL172" s="337" t="s">
        <v>351</v>
      </c>
      <c r="BM172" s="406" t="s">
        <v>1666</v>
      </c>
    </row>
    <row r="173" spans="2:65" s="194" customFormat="1" ht="21.75" customHeight="1">
      <c r="B173" s="76"/>
      <c r="C173" s="819" t="s">
        <v>1667</v>
      </c>
      <c r="D173" s="819" t="s">
        <v>262</v>
      </c>
      <c r="E173" s="820" t="s">
        <v>1668</v>
      </c>
      <c r="F173" s="821" t="s">
        <v>1669</v>
      </c>
      <c r="G173" s="822" t="s">
        <v>95</v>
      </c>
      <c r="H173" s="823">
        <v>3.234</v>
      </c>
      <c r="I173" s="844"/>
      <c r="J173" s="824">
        <f t="shared" si="10"/>
        <v>0</v>
      </c>
      <c r="K173" s="80"/>
      <c r="L173" s="76"/>
      <c r="M173" s="402" t="s">
        <v>290</v>
      </c>
      <c r="N173" s="403" t="s">
        <v>306</v>
      </c>
      <c r="O173" s="404">
        <v>0.79900000000000004</v>
      </c>
      <c r="P173" s="404">
        <f t="shared" si="11"/>
        <v>2.5839660000000002</v>
      </c>
      <c r="Q173" s="404">
        <v>9.7094999999999994E-3</v>
      </c>
      <c r="R173" s="404">
        <f t="shared" si="12"/>
        <v>3.1400523E-2</v>
      </c>
      <c r="S173" s="404">
        <v>0</v>
      </c>
      <c r="T173" s="405">
        <f t="shared" si="13"/>
        <v>0</v>
      </c>
      <c r="AR173" s="406" t="s">
        <v>351</v>
      </c>
      <c r="AT173" s="406" t="s">
        <v>262</v>
      </c>
      <c r="AU173" s="406" t="s">
        <v>352</v>
      </c>
      <c r="AY173" s="337" t="s">
        <v>347</v>
      </c>
      <c r="BE173" s="407">
        <f t="shared" si="14"/>
        <v>0</v>
      </c>
      <c r="BF173" s="407">
        <f t="shared" si="15"/>
        <v>0</v>
      </c>
      <c r="BG173" s="407">
        <f t="shared" si="16"/>
        <v>0</v>
      </c>
      <c r="BH173" s="407">
        <f t="shared" si="17"/>
        <v>0</v>
      </c>
      <c r="BI173" s="407">
        <f t="shared" si="18"/>
        <v>0</v>
      </c>
      <c r="BJ173" s="337" t="s">
        <v>352</v>
      </c>
      <c r="BK173" s="407">
        <f t="shared" si="19"/>
        <v>0</v>
      </c>
      <c r="BL173" s="337" t="s">
        <v>351</v>
      </c>
      <c r="BM173" s="406" t="s">
        <v>1670</v>
      </c>
    </row>
    <row r="174" spans="2:65" s="194" customFormat="1" ht="24.45" customHeight="1">
      <c r="B174" s="76"/>
      <c r="C174" s="819" t="s">
        <v>1671</v>
      </c>
      <c r="D174" s="819" t="s">
        <v>262</v>
      </c>
      <c r="E174" s="820" t="s">
        <v>1672</v>
      </c>
      <c r="F174" s="821" t="s">
        <v>1673</v>
      </c>
      <c r="G174" s="822" t="s">
        <v>95</v>
      </c>
      <c r="H174" s="823">
        <v>3.234</v>
      </c>
      <c r="I174" s="844"/>
      <c r="J174" s="824">
        <f t="shared" si="10"/>
        <v>0</v>
      </c>
      <c r="K174" s="80"/>
      <c r="L174" s="76"/>
      <c r="M174" s="402" t="s">
        <v>290</v>
      </c>
      <c r="N174" s="403" t="s">
        <v>306</v>
      </c>
      <c r="O174" s="404">
        <v>0.32700000000000001</v>
      </c>
      <c r="P174" s="404">
        <f t="shared" si="11"/>
        <v>1.057518</v>
      </c>
      <c r="Q174" s="404">
        <v>0</v>
      </c>
      <c r="R174" s="404">
        <f t="shared" si="12"/>
        <v>0</v>
      </c>
      <c r="S174" s="404">
        <v>0</v>
      </c>
      <c r="T174" s="405">
        <f t="shared" si="13"/>
        <v>0</v>
      </c>
      <c r="AR174" s="406" t="s">
        <v>351</v>
      </c>
      <c r="AT174" s="406" t="s">
        <v>262</v>
      </c>
      <c r="AU174" s="406" t="s">
        <v>352</v>
      </c>
      <c r="AY174" s="337" t="s">
        <v>347</v>
      </c>
      <c r="BE174" s="407">
        <f t="shared" si="14"/>
        <v>0</v>
      </c>
      <c r="BF174" s="407">
        <f t="shared" si="15"/>
        <v>0</v>
      </c>
      <c r="BG174" s="407">
        <f t="shared" si="16"/>
        <v>0</v>
      </c>
      <c r="BH174" s="407">
        <f t="shared" si="17"/>
        <v>0</v>
      </c>
      <c r="BI174" s="407">
        <f t="shared" si="18"/>
        <v>0</v>
      </c>
      <c r="BJ174" s="337" t="s">
        <v>352</v>
      </c>
      <c r="BK174" s="407">
        <f t="shared" si="19"/>
        <v>0</v>
      </c>
      <c r="BL174" s="337" t="s">
        <v>351</v>
      </c>
      <c r="BM174" s="406" t="s">
        <v>1674</v>
      </c>
    </row>
    <row r="175" spans="2:65" s="194" customFormat="1" ht="16.5" customHeight="1">
      <c r="B175" s="76"/>
      <c r="C175" s="819" t="s">
        <v>612</v>
      </c>
      <c r="D175" s="819" t="s">
        <v>262</v>
      </c>
      <c r="E175" s="820" t="s">
        <v>1675</v>
      </c>
      <c r="F175" s="821" t="s">
        <v>1676</v>
      </c>
      <c r="G175" s="822" t="s">
        <v>271</v>
      </c>
      <c r="H175" s="823">
        <v>0.91500000000000004</v>
      </c>
      <c r="I175" s="844"/>
      <c r="J175" s="824">
        <f t="shared" si="10"/>
        <v>0</v>
      </c>
      <c r="K175" s="80"/>
      <c r="L175" s="76"/>
      <c r="M175" s="402" t="s">
        <v>290</v>
      </c>
      <c r="N175" s="403" t="s">
        <v>306</v>
      </c>
      <c r="O175" s="404">
        <v>34.322000000000003</v>
      </c>
      <c r="P175" s="404">
        <f t="shared" si="11"/>
        <v>31.404630000000004</v>
      </c>
      <c r="Q175" s="404">
        <v>1.0189585000000001</v>
      </c>
      <c r="R175" s="404">
        <f t="shared" si="12"/>
        <v>0.93234702750000009</v>
      </c>
      <c r="S175" s="404">
        <v>0</v>
      </c>
      <c r="T175" s="405">
        <f t="shared" si="13"/>
        <v>0</v>
      </c>
      <c r="AR175" s="406" t="s">
        <v>351</v>
      </c>
      <c r="AT175" s="406" t="s">
        <v>262</v>
      </c>
      <c r="AU175" s="406" t="s">
        <v>352</v>
      </c>
      <c r="AY175" s="337" t="s">
        <v>347</v>
      </c>
      <c r="BE175" s="407">
        <f t="shared" si="14"/>
        <v>0</v>
      </c>
      <c r="BF175" s="407">
        <f t="shared" si="15"/>
        <v>0</v>
      </c>
      <c r="BG175" s="407">
        <f t="shared" si="16"/>
        <v>0</v>
      </c>
      <c r="BH175" s="407">
        <f t="shared" si="17"/>
        <v>0</v>
      </c>
      <c r="BI175" s="407">
        <f t="shared" si="18"/>
        <v>0</v>
      </c>
      <c r="BJ175" s="337" t="s">
        <v>352</v>
      </c>
      <c r="BK175" s="407">
        <f t="shared" si="19"/>
        <v>0</v>
      </c>
      <c r="BL175" s="337" t="s">
        <v>351</v>
      </c>
      <c r="BM175" s="406" t="s">
        <v>1677</v>
      </c>
    </row>
    <row r="176" spans="2:65" s="194" customFormat="1" ht="24.45" customHeight="1">
      <c r="B176" s="76"/>
      <c r="C176" s="819" t="s">
        <v>614</v>
      </c>
      <c r="D176" s="819" t="s">
        <v>262</v>
      </c>
      <c r="E176" s="820" t="s">
        <v>1678</v>
      </c>
      <c r="F176" s="821" t="s">
        <v>1679</v>
      </c>
      <c r="G176" s="822" t="s">
        <v>216</v>
      </c>
      <c r="H176" s="823">
        <v>3.96</v>
      </c>
      <c r="I176" s="844"/>
      <c r="J176" s="824">
        <f t="shared" si="10"/>
        <v>0</v>
      </c>
      <c r="K176" s="80"/>
      <c r="L176" s="76"/>
      <c r="M176" s="402" t="s">
        <v>290</v>
      </c>
      <c r="N176" s="403" t="s">
        <v>306</v>
      </c>
      <c r="O176" s="404">
        <v>0.60355999999999999</v>
      </c>
      <c r="P176" s="404">
        <f t="shared" si="11"/>
        <v>2.3900975999999998</v>
      </c>
      <c r="Q176" s="404">
        <v>2.4635562000000002</v>
      </c>
      <c r="R176" s="404">
        <f t="shared" si="12"/>
        <v>9.7556825520000015</v>
      </c>
      <c r="S176" s="404">
        <v>0</v>
      </c>
      <c r="T176" s="405">
        <f t="shared" si="13"/>
        <v>0</v>
      </c>
      <c r="AR176" s="406" t="s">
        <v>351</v>
      </c>
      <c r="AT176" s="406" t="s">
        <v>262</v>
      </c>
      <c r="AU176" s="406" t="s">
        <v>352</v>
      </c>
      <c r="AY176" s="337" t="s">
        <v>347</v>
      </c>
      <c r="BE176" s="407">
        <f t="shared" si="14"/>
        <v>0</v>
      </c>
      <c r="BF176" s="407">
        <f t="shared" si="15"/>
        <v>0</v>
      </c>
      <c r="BG176" s="407">
        <f t="shared" si="16"/>
        <v>0</v>
      </c>
      <c r="BH176" s="407">
        <f t="shared" si="17"/>
        <v>0</v>
      </c>
      <c r="BI176" s="407">
        <f t="shared" si="18"/>
        <v>0</v>
      </c>
      <c r="BJ176" s="337" t="s">
        <v>352</v>
      </c>
      <c r="BK176" s="407">
        <f t="shared" si="19"/>
        <v>0</v>
      </c>
      <c r="BL176" s="337" t="s">
        <v>351</v>
      </c>
      <c r="BM176" s="406" t="s">
        <v>1680</v>
      </c>
    </row>
    <row r="177" spans="2:65" s="194" customFormat="1" ht="16.5" customHeight="1">
      <c r="B177" s="76"/>
      <c r="C177" s="825" t="s">
        <v>615</v>
      </c>
      <c r="D177" s="825" t="s">
        <v>59</v>
      </c>
      <c r="E177" s="826" t="s">
        <v>1510</v>
      </c>
      <c r="F177" s="827" t="s">
        <v>1511</v>
      </c>
      <c r="G177" s="828" t="s">
        <v>82</v>
      </c>
      <c r="H177" s="829">
        <v>13.86</v>
      </c>
      <c r="I177" s="845"/>
      <c r="J177" s="830">
        <f t="shared" si="10"/>
        <v>0</v>
      </c>
      <c r="K177" s="94"/>
      <c r="L177" s="408"/>
      <c r="M177" s="409" t="s">
        <v>290</v>
      </c>
      <c r="N177" s="410" t="s">
        <v>306</v>
      </c>
      <c r="O177" s="404">
        <v>0</v>
      </c>
      <c r="P177" s="404">
        <f t="shared" si="11"/>
        <v>0</v>
      </c>
      <c r="Q177" s="404">
        <v>1E-3</v>
      </c>
      <c r="R177" s="404">
        <f t="shared" si="12"/>
        <v>1.3859999999999999E-2</v>
      </c>
      <c r="S177" s="404">
        <v>0</v>
      </c>
      <c r="T177" s="405">
        <f t="shared" si="13"/>
        <v>0</v>
      </c>
      <c r="AR177" s="406" t="s">
        <v>361</v>
      </c>
      <c r="AT177" s="406" t="s">
        <v>59</v>
      </c>
      <c r="AU177" s="406" t="s">
        <v>352</v>
      </c>
      <c r="AY177" s="337" t="s">
        <v>347</v>
      </c>
      <c r="BE177" s="407">
        <f t="shared" si="14"/>
        <v>0</v>
      </c>
      <c r="BF177" s="407">
        <f t="shared" si="15"/>
        <v>0</v>
      </c>
      <c r="BG177" s="407">
        <f t="shared" si="16"/>
        <v>0</v>
      </c>
      <c r="BH177" s="407">
        <f t="shared" si="17"/>
        <v>0</v>
      </c>
      <c r="BI177" s="407">
        <f t="shared" si="18"/>
        <v>0</v>
      </c>
      <c r="BJ177" s="337" t="s">
        <v>352</v>
      </c>
      <c r="BK177" s="407">
        <f t="shared" si="19"/>
        <v>0</v>
      </c>
      <c r="BL177" s="337" t="s">
        <v>351</v>
      </c>
      <c r="BM177" s="406" t="s">
        <v>1681</v>
      </c>
    </row>
    <row r="178" spans="2:65" s="194" customFormat="1" ht="21.75" customHeight="1">
      <c r="B178" s="76"/>
      <c r="C178" s="819" t="s">
        <v>616</v>
      </c>
      <c r="D178" s="819" t="s">
        <v>262</v>
      </c>
      <c r="E178" s="820" t="s">
        <v>1513</v>
      </c>
      <c r="F178" s="821" t="s">
        <v>1514</v>
      </c>
      <c r="G178" s="822" t="s">
        <v>95</v>
      </c>
      <c r="H178" s="823">
        <v>13.6</v>
      </c>
      <c r="I178" s="844"/>
      <c r="J178" s="824">
        <f t="shared" si="10"/>
        <v>0</v>
      </c>
      <c r="K178" s="80"/>
      <c r="L178" s="76"/>
      <c r="M178" s="402" t="s">
        <v>290</v>
      </c>
      <c r="N178" s="403" t="s">
        <v>306</v>
      </c>
      <c r="O178" s="404">
        <v>1.052</v>
      </c>
      <c r="P178" s="404">
        <f t="shared" si="11"/>
        <v>14.3072</v>
      </c>
      <c r="Q178" s="404">
        <v>9.7094999999999994E-3</v>
      </c>
      <c r="R178" s="404">
        <f t="shared" si="12"/>
        <v>0.13204919999999998</v>
      </c>
      <c r="S178" s="404">
        <v>0</v>
      </c>
      <c r="T178" s="405">
        <f t="shared" si="13"/>
        <v>0</v>
      </c>
      <c r="AR178" s="406" t="s">
        <v>351</v>
      </c>
      <c r="AT178" s="406" t="s">
        <v>262</v>
      </c>
      <c r="AU178" s="406" t="s">
        <v>352</v>
      </c>
      <c r="AY178" s="337" t="s">
        <v>347</v>
      </c>
      <c r="BE178" s="407">
        <f t="shared" si="14"/>
        <v>0</v>
      </c>
      <c r="BF178" s="407">
        <f t="shared" si="15"/>
        <v>0</v>
      </c>
      <c r="BG178" s="407">
        <f t="shared" si="16"/>
        <v>0</v>
      </c>
      <c r="BH178" s="407">
        <f t="shared" si="17"/>
        <v>0</v>
      </c>
      <c r="BI178" s="407">
        <f t="shared" si="18"/>
        <v>0</v>
      </c>
      <c r="BJ178" s="337" t="s">
        <v>352</v>
      </c>
      <c r="BK178" s="407">
        <f t="shared" si="19"/>
        <v>0</v>
      </c>
      <c r="BL178" s="337" t="s">
        <v>351</v>
      </c>
      <c r="BM178" s="406" t="s">
        <v>1682</v>
      </c>
    </row>
    <row r="179" spans="2:65" s="194" customFormat="1" ht="24.45" customHeight="1">
      <c r="B179" s="76"/>
      <c r="C179" s="819" t="s">
        <v>617</v>
      </c>
      <c r="D179" s="819" t="s">
        <v>262</v>
      </c>
      <c r="E179" s="820" t="s">
        <v>1516</v>
      </c>
      <c r="F179" s="821" t="s">
        <v>1517</v>
      </c>
      <c r="G179" s="822" t="s">
        <v>95</v>
      </c>
      <c r="H179" s="823">
        <v>13.6</v>
      </c>
      <c r="I179" s="844"/>
      <c r="J179" s="824">
        <f t="shared" si="10"/>
        <v>0</v>
      </c>
      <c r="K179" s="80"/>
      <c r="L179" s="76"/>
      <c r="M179" s="402" t="s">
        <v>290</v>
      </c>
      <c r="N179" s="403" t="s">
        <v>306</v>
      </c>
      <c r="O179" s="404">
        <v>0.43</v>
      </c>
      <c r="P179" s="404">
        <f t="shared" si="11"/>
        <v>5.8479999999999999</v>
      </c>
      <c r="Q179" s="404">
        <v>0</v>
      </c>
      <c r="R179" s="404">
        <f t="shared" si="12"/>
        <v>0</v>
      </c>
      <c r="S179" s="404">
        <v>0</v>
      </c>
      <c r="T179" s="405">
        <f t="shared" si="13"/>
        <v>0</v>
      </c>
      <c r="AR179" s="406" t="s">
        <v>351</v>
      </c>
      <c r="AT179" s="406" t="s">
        <v>262</v>
      </c>
      <c r="AU179" s="406" t="s">
        <v>352</v>
      </c>
      <c r="AY179" s="337" t="s">
        <v>347</v>
      </c>
      <c r="BE179" s="407">
        <f t="shared" si="14"/>
        <v>0</v>
      </c>
      <c r="BF179" s="407">
        <f t="shared" si="15"/>
        <v>0</v>
      </c>
      <c r="BG179" s="407">
        <f t="shared" si="16"/>
        <v>0</v>
      </c>
      <c r="BH179" s="407">
        <f t="shared" si="17"/>
        <v>0</v>
      </c>
      <c r="BI179" s="407">
        <f t="shared" si="18"/>
        <v>0</v>
      </c>
      <c r="BJ179" s="337" t="s">
        <v>352</v>
      </c>
      <c r="BK179" s="407">
        <f t="shared" si="19"/>
        <v>0</v>
      </c>
      <c r="BL179" s="337" t="s">
        <v>351</v>
      </c>
      <c r="BM179" s="406" t="s">
        <v>1683</v>
      </c>
    </row>
    <row r="180" spans="2:65" s="194" customFormat="1" ht="16.5" customHeight="1">
      <c r="B180" s="76"/>
      <c r="C180" s="819" t="s">
        <v>618</v>
      </c>
      <c r="D180" s="819" t="s">
        <v>262</v>
      </c>
      <c r="E180" s="820" t="s">
        <v>1519</v>
      </c>
      <c r="F180" s="821" t="s">
        <v>1520</v>
      </c>
      <c r="G180" s="822" t="s">
        <v>271</v>
      </c>
      <c r="H180" s="823">
        <v>0.36499999999999999</v>
      </c>
      <c r="I180" s="844"/>
      <c r="J180" s="824">
        <f t="shared" si="10"/>
        <v>0</v>
      </c>
      <c r="K180" s="80"/>
      <c r="L180" s="76"/>
      <c r="M180" s="402" t="s">
        <v>290</v>
      </c>
      <c r="N180" s="403" t="s">
        <v>306</v>
      </c>
      <c r="O180" s="404">
        <v>35.362000000000002</v>
      </c>
      <c r="P180" s="404">
        <f t="shared" si="11"/>
        <v>12.90713</v>
      </c>
      <c r="Q180" s="404">
        <v>1.0189585000000001</v>
      </c>
      <c r="R180" s="404">
        <f t="shared" si="12"/>
        <v>0.37191985250000004</v>
      </c>
      <c r="S180" s="404">
        <v>0</v>
      </c>
      <c r="T180" s="405">
        <f t="shared" si="13"/>
        <v>0</v>
      </c>
      <c r="AR180" s="406" t="s">
        <v>351</v>
      </c>
      <c r="AT180" s="406" t="s">
        <v>262</v>
      </c>
      <c r="AU180" s="406" t="s">
        <v>352</v>
      </c>
      <c r="AY180" s="337" t="s">
        <v>347</v>
      </c>
      <c r="BE180" s="407">
        <f t="shared" si="14"/>
        <v>0</v>
      </c>
      <c r="BF180" s="407">
        <f t="shared" si="15"/>
        <v>0</v>
      </c>
      <c r="BG180" s="407">
        <f t="shared" si="16"/>
        <v>0</v>
      </c>
      <c r="BH180" s="407">
        <f t="shared" si="17"/>
        <v>0</v>
      </c>
      <c r="BI180" s="407">
        <f t="shared" si="18"/>
        <v>0</v>
      </c>
      <c r="BJ180" s="337" t="s">
        <v>352</v>
      </c>
      <c r="BK180" s="407">
        <f t="shared" si="19"/>
        <v>0</v>
      </c>
      <c r="BL180" s="337" t="s">
        <v>351</v>
      </c>
      <c r="BM180" s="406" t="s">
        <v>1684</v>
      </c>
    </row>
    <row r="181" spans="2:65" s="194" customFormat="1" ht="24.45" customHeight="1">
      <c r="B181" s="76"/>
      <c r="C181" s="819" t="s">
        <v>1685</v>
      </c>
      <c r="D181" s="819" t="s">
        <v>262</v>
      </c>
      <c r="E181" s="820" t="s">
        <v>1686</v>
      </c>
      <c r="F181" s="821" t="s">
        <v>1687</v>
      </c>
      <c r="G181" s="822" t="s">
        <v>216</v>
      </c>
      <c r="H181" s="823">
        <v>1.498</v>
      </c>
      <c r="I181" s="844"/>
      <c r="J181" s="824">
        <f t="shared" si="10"/>
        <v>0</v>
      </c>
      <c r="K181" s="80"/>
      <c r="L181" s="76"/>
      <c r="M181" s="402" t="s">
        <v>290</v>
      </c>
      <c r="N181" s="403" t="s">
        <v>306</v>
      </c>
      <c r="O181" s="404">
        <v>0.59109999999999996</v>
      </c>
      <c r="P181" s="404">
        <f t="shared" si="11"/>
        <v>0.88546779999999992</v>
      </c>
      <c r="Q181" s="404">
        <v>2.4635562000000002</v>
      </c>
      <c r="R181" s="404">
        <f t="shared" si="12"/>
        <v>3.6904071876000004</v>
      </c>
      <c r="S181" s="404">
        <v>0</v>
      </c>
      <c r="T181" s="405">
        <f t="shared" si="13"/>
        <v>0</v>
      </c>
      <c r="AR181" s="406" t="s">
        <v>351</v>
      </c>
      <c r="AT181" s="406" t="s">
        <v>262</v>
      </c>
      <c r="AU181" s="406" t="s">
        <v>352</v>
      </c>
      <c r="AY181" s="337" t="s">
        <v>347</v>
      </c>
      <c r="BE181" s="407">
        <f t="shared" si="14"/>
        <v>0</v>
      </c>
      <c r="BF181" s="407">
        <f t="shared" si="15"/>
        <v>0</v>
      </c>
      <c r="BG181" s="407">
        <f t="shared" si="16"/>
        <v>0</v>
      </c>
      <c r="BH181" s="407">
        <f t="shared" si="17"/>
        <v>0</v>
      </c>
      <c r="BI181" s="407">
        <f t="shared" si="18"/>
        <v>0</v>
      </c>
      <c r="BJ181" s="337" t="s">
        <v>352</v>
      </c>
      <c r="BK181" s="407">
        <f t="shared" si="19"/>
        <v>0</v>
      </c>
      <c r="BL181" s="337" t="s">
        <v>351</v>
      </c>
      <c r="BM181" s="406" t="s">
        <v>1688</v>
      </c>
    </row>
    <row r="182" spans="2:65" s="194" customFormat="1" ht="24.45" customHeight="1">
      <c r="B182" s="76"/>
      <c r="C182" s="819" t="s">
        <v>1185</v>
      </c>
      <c r="D182" s="819" t="s">
        <v>262</v>
      </c>
      <c r="E182" s="820" t="s">
        <v>1689</v>
      </c>
      <c r="F182" s="821" t="s">
        <v>1690</v>
      </c>
      <c r="G182" s="822" t="s">
        <v>95</v>
      </c>
      <c r="H182" s="823">
        <v>15.923</v>
      </c>
      <c r="I182" s="844"/>
      <c r="J182" s="824">
        <f t="shared" si="10"/>
        <v>0</v>
      </c>
      <c r="K182" s="80"/>
      <c r="L182" s="76"/>
      <c r="M182" s="402" t="s">
        <v>290</v>
      </c>
      <c r="N182" s="403" t="s">
        <v>306</v>
      </c>
      <c r="O182" s="404">
        <v>0.43347000000000002</v>
      </c>
      <c r="P182" s="404">
        <f t="shared" si="11"/>
        <v>6.90214281</v>
      </c>
      <c r="Q182" s="404">
        <v>5.6867100000000002E-3</v>
      </c>
      <c r="R182" s="404">
        <f t="shared" si="12"/>
        <v>9.054948333E-2</v>
      </c>
      <c r="S182" s="404">
        <v>0</v>
      </c>
      <c r="T182" s="405">
        <f t="shared" si="13"/>
        <v>0</v>
      </c>
      <c r="AR182" s="406" t="s">
        <v>351</v>
      </c>
      <c r="AT182" s="406" t="s">
        <v>262</v>
      </c>
      <c r="AU182" s="406" t="s">
        <v>352</v>
      </c>
      <c r="AY182" s="337" t="s">
        <v>347</v>
      </c>
      <c r="BE182" s="407">
        <f t="shared" si="14"/>
        <v>0</v>
      </c>
      <c r="BF182" s="407">
        <f t="shared" si="15"/>
        <v>0</v>
      </c>
      <c r="BG182" s="407">
        <f t="shared" si="16"/>
        <v>0</v>
      </c>
      <c r="BH182" s="407">
        <f t="shared" si="17"/>
        <v>0</v>
      </c>
      <c r="BI182" s="407">
        <f t="shared" si="18"/>
        <v>0</v>
      </c>
      <c r="BJ182" s="337" t="s">
        <v>352</v>
      </c>
      <c r="BK182" s="407">
        <f t="shared" si="19"/>
        <v>0</v>
      </c>
      <c r="BL182" s="337" t="s">
        <v>351</v>
      </c>
      <c r="BM182" s="406" t="s">
        <v>1691</v>
      </c>
    </row>
    <row r="183" spans="2:65" s="194" customFormat="1" ht="24.45" customHeight="1">
      <c r="B183" s="76"/>
      <c r="C183" s="819" t="s">
        <v>1692</v>
      </c>
      <c r="D183" s="819" t="s">
        <v>262</v>
      </c>
      <c r="E183" s="820" t="s">
        <v>1693</v>
      </c>
      <c r="F183" s="821" t="s">
        <v>1694</v>
      </c>
      <c r="G183" s="822" t="s">
        <v>95</v>
      </c>
      <c r="H183" s="823">
        <v>15.923</v>
      </c>
      <c r="I183" s="844"/>
      <c r="J183" s="824">
        <f t="shared" si="10"/>
        <v>0</v>
      </c>
      <c r="K183" s="80"/>
      <c r="L183" s="76"/>
      <c r="M183" s="402" t="s">
        <v>290</v>
      </c>
      <c r="N183" s="403" t="s">
        <v>306</v>
      </c>
      <c r="O183" s="404">
        <v>0.27833000000000002</v>
      </c>
      <c r="P183" s="404">
        <f t="shared" si="11"/>
        <v>4.4318485900000004</v>
      </c>
      <c r="Q183" s="404">
        <v>0</v>
      </c>
      <c r="R183" s="404">
        <f t="shared" si="12"/>
        <v>0</v>
      </c>
      <c r="S183" s="404">
        <v>0</v>
      </c>
      <c r="T183" s="405">
        <f t="shared" si="13"/>
        <v>0</v>
      </c>
      <c r="AR183" s="406" t="s">
        <v>351</v>
      </c>
      <c r="AT183" s="406" t="s">
        <v>262</v>
      </c>
      <c r="AU183" s="406" t="s">
        <v>352</v>
      </c>
      <c r="AY183" s="337" t="s">
        <v>347</v>
      </c>
      <c r="BE183" s="407">
        <f t="shared" si="14"/>
        <v>0</v>
      </c>
      <c r="BF183" s="407">
        <f t="shared" si="15"/>
        <v>0</v>
      </c>
      <c r="BG183" s="407">
        <f t="shared" si="16"/>
        <v>0</v>
      </c>
      <c r="BH183" s="407">
        <f t="shared" si="17"/>
        <v>0</v>
      </c>
      <c r="BI183" s="407">
        <f t="shared" si="18"/>
        <v>0</v>
      </c>
      <c r="BJ183" s="337" t="s">
        <v>352</v>
      </c>
      <c r="BK183" s="407">
        <f t="shared" si="19"/>
        <v>0</v>
      </c>
      <c r="BL183" s="337" t="s">
        <v>351</v>
      </c>
      <c r="BM183" s="406" t="s">
        <v>1695</v>
      </c>
    </row>
    <row r="184" spans="2:65" s="194" customFormat="1" ht="24.45" customHeight="1">
      <c r="B184" s="76"/>
      <c r="C184" s="819" t="s">
        <v>1696</v>
      </c>
      <c r="D184" s="819" t="s">
        <v>262</v>
      </c>
      <c r="E184" s="820" t="s">
        <v>1697</v>
      </c>
      <c r="F184" s="821" t="s">
        <v>1698</v>
      </c>
      <c r="G184" s="822" t="s">
        <v>271</v>
      </c>
      <c r="H184" s="823">
        <v>0.17699999999999999</v>
      </c>
      <c r="I184" s="844"/>
      <c r="J184" s="824">
        <f t="shared" si="10"/>
        <v>0</v>
      </c>
      <c r="K184" s="80"/>
      <c r="L184" s="76"/>
      <c r="M184" s="402" t="s">
        <v>290</v>
      </c>
      <c r="N184" s="403" t="s">
        <v>306</v>
      </c>
      <c r="O184" s="404">
        <v>35.097000000000001</v>
      </c>
      <c r="P184" s="404">
        <f t="shared" si="11"/>
        <v>6.2121690000000003</v>
      </c>
      <c r="Q184" s="404">
        <v>1.0189585000000001</v>
      </c>
      <c r="R184" s="404">
        <f t="shared" si="12"/>
        <v>0.18035565450000002</v>
      </c>
      <c r="S184" s="404">
        <v>0</v>
      </c>
      <c r="T184" s="405">
        <f t="shared" si="13"/>
        <v>0</v>
      </c>
      <c r="AR184" s="406" t="s">
        <v>351</v>
      </c>
      <c r="AT184" s="406" t="s">
        <v>262</v>
      </c>
      <c r="AU184" s="406" t="s">
        <v>352</v>
      </c>
      <c r="AY184" s="337" t="s">
        <v>347</v>
      </c>
      <c r="BE184" s="407">
        <f t="shared" si="14"/>
        <v>0</v>
      </c>
      <c r="BF184" s="407">
        <f t="shared" si="15"/>
        <v>0</v>
      </c>
      <c r="BG184" s="407">
        <f t="shared" si="16"/>
        <v>0</v>
      </c>
      <c r="BH184" s="407">
        <f t="shared" si="17"/>
        <v>0</v>
      </c>
      <c r="BI184" s="407">
        <f t="shared" si="18"/>
        <v>0</v>
      </c>
      <c r="BJ184" s="337" t="s">
        <v>352</v>
      </c>
      <c r="BK184" s="407">
        <f t="shared" si="19"/>
        <v>0</v>
      </c>
      <c r="BL184" s="337" t="s">
        <v>351</v>
      </c>
      <c r="BM184" s="406" t="s">
        <v>1699</v>
      </c>
    </row>
    <row r="185" spans="2:65" s="391" customFormat="1" ht="23.25" customHeight="1">
      <c r="B185" s="390"/>
      <c r="C185" s="813"/>
      <c r="D185" s="814" t="s">
        <v>267</v>
      </c>
      <c r="E185" s="817" t="s">
        <v>372</v>
      </c>
      <c r="F185" s="817" t="s">
        <v>1522</v>
      </c>
      <c r="G185" s="813"/>
      <c r="H185" s="813"/>
      <c r="I185" s="813"/>
      <c r="J185" s="818">
        <f>BK185</f>
        <v>0</v>
      </c>
      <c r="L185" s="390"/>
      <c r="M185" s="395"/>
      <c r="P185" s="396">
        <f>SUM(P186:P201)</f>
        <v>322.47270467999999</v>
      </c>
      <c r="R185" s="396">
        <f>SUM(R186:R201)</f>
        <v>31.796096616</v>
      </c>
      <c r="T185" s="397">
        <f>SUM(T186:T201)</f>
        <v>0</v>
      </c>
      <c r="AR185" s="392" t="s">
        <v>320</v>
      </c>
      <c r="AT185" s="398" t="s">
        <v>267</v>
      </c>
      <c r="AU185" s="398" t="s">
        <v>320</v>
      </c>
      <c r="AY185" s="392" t="s">
        <v>347</v>
      </c>
      <c r="BK185" s="399">
        <f>SUM(BK186:BK201)</f>
        <v>0</v>
      </c>
    </row>
    <row r="186" spans="2:65" s="194" customFormat="1" ht="24.45" customHeight="1">
      <c r="B186" s="76"/>
      <c r="C186" s="819" t="s">
        <v>1700</v>
      </c>
      <c r="D186" s="819" t="s">
        <v>262</v>
      </c>
      <c r="E186" s="820" t="s">
        <v>1701</v>
      </c>
      <c r="F186" s="821" t="s">
        <v>1702</v>
      </c>
      <c r="G186" s="822" t="s">
        <v>62</v>
      </c>
      <c r="H186" s="823">
        <v>4</v>
      </c>
      <c r="I186" s="844"/>
      <c r="J186" s="824">
        <f t="shared" ref="J186:J201" si="20">ROUND(I186*H186,2)</f>
        <v>0</v>
      </c>
      <c r="K186" s="80"/>
      <c r="L186" s="76"/>
      <c r="M186" s="402" t="s">
        <v>290</v>
      </c>
      <c r="N186" s="403" t="s">
        <v>306</v>
      </c>
      <c r="O186" s="404">
        <v>0.33100000000000002</v>
      </c>
      <c r="P186" s="404">
        <f t="shared" ref="P186:P201" si="21">O186*H186</f>
        <v>1.3240000000000001</v>
      </c>
      <c r="Q186" s="404">
        <v>4.6300000000000001E-2</v>
      </c>
      <c r="R186" s="404">
        <f t="shared" ref="R186:R201" si="22">Q186*H186</f>
        <v>0.1852</v>
      </c>
      <c r="S186" s="404">
        <v>0</v>
      </c>
      <c r="T186" s="405">
        <f t="shared" ref="T186:T201" si="23">S186*H186</f>
        <v>0</v>
      </c>
      <c r="AR186" s="406" t="s">
        <v>351</v>
      </c>
      <c r="AT186" s="406" t="s">
        <v>262</v>
      </c>
      <c r="AU186" s="406" t="s">
        <v>352</v>
      </c>
      <c r="AY186" s="337" t="s">
        <v>347</v>
      </c>
      <c r="BE186" s="407">
        <f t="shared" ref="BE186:BE201" si="24">IF(N186="základná",J186,0)</f>
        <v>0</v>
      </c>
      <c r="BF186" s="407">
        <f t="shared" ref="BF186:BF201" si="25">IF(N186="znížená",J186,0)</f>
        <v>0</v>
      </c>
      <c r="BG186" s="407">
        <f t="shared" ref="BG186:BG201" si="26">IF(N186="zákl. prenesená",J186,0)</f>
        <v>0</v>
      </c>
      <c r="BH186" s="407">
        <f t="shared" ref="BH186:BH201" si="27">IF(N186="zníž. prenesená",J186,0)</f>
        <v>0</v>
      </c>
      <c r="BI186" s="407">
        <f t="shared" ref="BI186:BI201" si="28">IF(N186="nulová",J186,0)</f>
        <v>0</v>
      </c>
      <c r="BJ186" s="337" t="s">
        <v>352</v>
      </c>
      <c r="BK186" s="407">
        <f t="shared" ref="BK186:BK201" si="29">ROUND(I186*H186,2)</f>
        <v>0</v>
      </c>
      <c r="BL186" s="337" t="s">
        <v>351</v>
      </c>
      <c r="BM186" s="406" t="s">
        <v>1703</v>
      </c>
    </row>
    <row r="187" spans="2:65" s="194" customFormat="1" ht="33" customHeight="1">
      <c r="B187" s="76"/>
      <c r="C187" s="819" t="s">
        <v>1704</v>
      </c>
      <c r="D187" s="819" t="s">
        <v>262</v>
      </c>
      <c r="E187" s="820" t="s">
        <v>1705</v>
      </c>
      <c r="F187" s="821" t="s">
        <v>1706</v>
      </c>
      <c r="G187" s="822" t="s">
        <v>62</v>
      </c>
      <c r="H187" s="823">
        <v>4</v>
      </c>
      <c r="I187" s="844"/>
      <c r="J187" s="824">
        <f t="shared" si="20"/>
        <v>0</v>
      </c>
      <c r="K187" s="80"/>
      <c r="L187" s="76"/>
      <c r="M187" s="402" t="s">
        <v>290</v>
      </c>
      <c r="N187" s="403" t="s">
        <v>306</v>
      </c>
      <c r="O187" s="404">
        <v>0.30507000000000001</v>
      </c>
      <c r="P187" s="404">
        <f t="shared" si="21"/>
        <v>1.22028</v>
      </c>
      <c r="Q187" s="404">
        <v>2.3118900000000001E-2</v>
      </c>
      <c r="R187" s="404">
        <f t="shared" si="22"/>
        <v>9.2475600000000005E-2</v>
      </c>
      <c r="S187" s="404">
        <v>0</v>
      </c>
      <c r="T187" s="405">
        <f t="shared" si="23"/>
        <v>0</v>
      </c>
      <c r="AR187" s="406" t="s">
        <v>351</v>
      </c>
      <c r="AT187" s="406" t="s">
        <v>262</v>
      </c>
      <c r="AU187" s="406" t="s">
        <v>352</v>
      </c>
      <c r="AY187" s="337" t="s">
        <v>347</v>
      </c>
      <c r="BE187" s="407">
        <f t="shared" si="24"/>
        <v>0</v>
      </c>
      <c r="BF187" s="407">
        <f t="shared" si="25"/>
        <v>0</v>
      </c>
      <c r="BG187" s="407">
        <f t="shared" si="26"/>
        <v>0</v>
      </c>
      <c r="BH187" s="407">
        <f t="shared" si="27"/>
        <v>0</v>
      </c>
      <c r="BI187" s="407">
        <f t="shared" si="28"/>
        <v>0</v>
      </c>
      <c r="BJ187" s="337" t="s">
        <v>352</v>
      </c>
      <c r="BK187" s="407">
        <f t="shared" si="29"/>
        <v>0</v>
      </c>
      <c r="BL187" s="337" t="s">
        <v>351</v>
      </c>
      <c r="BM187" s="406" t="s">
        <v>1707</v>
      </c>
    </row>
    <row r="188" spans="2:65" s="194" customFormat="1" ht="33" customHeight="1">
      <c r="B188" s="76"/>
      <c r="C188" s="819" t="s">
        <v>1708</v>
      </c>
      <c r="D188" s="819" t="s">
        <v>262</v>
      </c>
      <c r="E188" s="820" t="s">
        <v>1709</v>
      </c>
      <c r="F188" s="821" t="s">
        <v>1710</v>
      </c>
      <c r="G188" s="822" t="s">
        <v>62</v>
      </c>
      <c r="H188" s="823">
        <v>2</v>
      </c>
      <c r="I188" s="844"/>
      <c r="J188" s="824">
        <f t="shared" si="20"/>
        <v>0</v>
      </c>
      <c r="K188" s="80"/>
      <c r="L188" s="76"/>
      <c r="M188" s="402" t="s">
        <v>290</v>
      </c>
      <c r="N188" s="403" t="s">
        <v>306</v>
      </c>
      <c r="O188" s="404">
        <v>0.33022000000000001</v>
      </c>
      <c r="P188" s="404">
        <f t="shared" si="21"/>
        <v>0.66044000000000003</v>
      </c>
      <c r="Q188" s="404">
        <v>3.1827399999999999E-2</v>
      </c>
      <c r="R188" s="404">
        <f t="shared" si="22"/>
        <v>6.3654799999999997E-2</v>
      </c>
      <c r="S188" s="404">
        <v>0</v>
      </c>
      <c r="T188" s="405">
        <f t="shared" si="23"/>
        <v>0</v>
      </c>
      <c r="AR188" s="406" t="s">
        <v>351</v>
      </c>
      <c r="AT188" s="406" t="s">
        <v>262</v>
      </c>
      <c r="AU188" s="406" t="s">
        <v>352</v>
      </c>
      <c r="AY188" s="337" t="s">
        <v>347</v>
      </c>
      <c r="BE188" s="407">
        <f t="shared" si="24"/>
        <v>0</v>
      </c>
      <c r="BF188" s="407">
        <f t="shared" si="25"/>
        <v>0</v>
      </c>
      <c r="BG188" s="407">
        <f t="shared" si="26"/>
        <v>0</v>
      </c>
      <c r="BH188" s="407">
        <f t="shared" si="27"/>
        <v>0</v>
      </c>
      <c r="BI188" s="407">
        <f t="shared" si="28"/>
        <v>0</v>
      </c>
      <c r="BJ188" s="337" t="s">
        <v>352</v>
      </c>
      <c r="BK188" s="407">
        <f t="shared" si="29"/>
        <v>0</v>
      </c>
      <c r="BL188" s="337" t="s">
        <v>351</v>
      </c>
      <c r="BM188" s="406" t="s">
        <v>1711</v>
      </c>
    </row>
    <row r="189" spans="2:65" s="194" customFormat="1" ht="33" customHeight="1">
      <c r="B189" s="76"/>
      <c r="C189" s="819" t="s">
        <v>1712</v>
      </c>
      <c r="D189" s="819" t="s">
        <v>262</v>
      </c>
      <c r="E189" s="820" t="s">
        <v>1713</v>
      </c>
      <c r="F189" s="821" t="s">
        <v>1714</v>
      </c>
      <c r="G189" s="822" t="s">
        <v>62</v>
      </c>
      <c r="H189" s="823">
        <v>8</v>
      </c>
      <c r="I189" s="844"/>
      <c r="J189" s="824">
        <f t="shared" si="20"/>
        <v>0</v>
      </c>
      <c r="K189" s="80"/>
      <c r="L189" s="76"/>
      <c r="M189" s="402" t="s">
        <v>290</v>
      </c>
      <c r="N189" s="403" t="s">
        <v>306</v>
      </c>
      <c r="O189" s="404">
        <v>0.44045000000000001</v>
      </c>
      <c r="P189" s="404">
        <f t="shared" si="21"/>
        <v>3.5236000000000001</v>
      </c>
      <c r="Q189" s="404">
        <v>4.1085900000000002E-2</v>
      </c>
      <c r="R189" s="404">
        <f t="shared" si="22"/>
        <v>0.32868720000000001</v>
      </c>
      <c r="S189" s="404">
        <v>0</v>
      </c>
      <c r="T189" s="405">
        <f t="shared" si="23"/>
        <v>0</v>
      </c>
      <c r="AR189" s="406" t="s">
        <v>351</v>
      </c>
      <c r="AT189" s="406" t="s">
        <v>262</v>
      </c>
      <c r="AU189" s="406" t="s">
        <v>352</v>
      </c>
      <c r="AY189" s="337" t="s">
        <v>347</v>
      </c>
      <c r="BE189" s="407">
        <f t="shared" si="24"/>
        <v>0</v>
      </c>
      <c r="BF189" s="407">
        <f t="shared" si="25"/>
        <v>0</v>
      </c>
      <c r="BG189" s="407">
        <f t="shared" si="26"/>
        <v>0</v>
      </c>
      <c r="BH189" s="407">
        <f t="shared" si="27"/>
        <v>0</v>
      </c>
      <c r="BI189" s="407">
        <f t="shared" si="28"/>
        <v>0</v>
      </c>
      <c r="BJ189" s="337" t="s">
        <v>352</v>
      </c>
      <c r="BK189" s="407">
        <f t="shared" si="29"/>
        <v>0</v>
      </c>
      <c r="BL189" s="337" t="s">
        <v>351</v>
      </c>
      <c r="BM189" s="406" t="s">
        <v>1715</v>
      </c>
    </row>
    <row r="190" spans="2:65" s="194" customFormat="1" ht="24.45" customHeight="1">
      <c r="B190" s="76"/>
      <c r="C190" s="819" t="s">
        <v>1716</v>
      </c>
      <c r="D190" s="819" t="s">
        <v>262</v>
      </c>
      <c r="E190" s="820" t="s">
        <v>1717</v>
      </c>
      <c r="F190" s="821" t="s">
        <v>1718</v>
      </c>
      <c r="G190" s="822" t="s">
        <v>216</v>
      </c>
      <c r="H190" s="823">
        <v>6.8000000000000005E-2</v>
      </c>
      <c r="I190" s="844"/>
      <c r="J190" s="824">
        <f t="shared" si="20"/>
        <v>0</v>
      </c>
      <c r="K190" s="80"/>
      <c r="L190" s="76"/>
      <c r="M190" s="402" t="s">
        <v>290</v>
      </c>
      <c r="N190" s="403" t="s">
        <v>306</v>
      </c>
      <c r="O190" s="404">
        <v>6.6655600000000002</v>
      </c>
      <c r="P190" s="404">
        <f t="shared" si="21"/>
        <v>0.45325808000000006</v>
      </c>
      <c r="Q190" s="404">
        <v>1.98028</v>
      </c>
      <c r="R190" s="404">
        <f t="shared" si="22"/>
        <v>0.13465904000000001</v>
      </c>
      <c r="S190" s="404">
        <v>0</v>
      </c>
      <c r="T190" s="405">
        <f t="shared" si="23"/>
        <v>0</v>
      </c>
      <c r="AR190" s="406" t="s">
        <v>351</v>
      </c>
      <c r="AT190" s="406" t="s">
        <v>262</v>
      </c>
      <c r="AU190" s="406" t="s">
        <v>352</v>
      </c>
      <c r="AY190" s="337" t="s">
        <v>347</v>
      </c>
      <c r="BE190" s="407">
        <f t="shared" si="24"/>
        <v>0</v>
      </c>
      <c r="BF190" s="407">
        <f t="shared" si="25"/>
        <v>0</v>
      </c>
      <c r="BG190" s="407">
        <f t="shared" si="26"/>
        <v>0</v>
      </c>
      <c r="BH190" s="407">
        <f t="shared" si="27"/>
        <v>0</v>
      </c>
      <c r="BI190" s="407">
        <f t="shared" si="28"/>
        <v>0</v>
      </c>
      <c r="BJ190" s="337" t="s">
        <v>352</v>
      </c>
      <c r="BK190" s="407">
        <f t="shared" si="29"/>
        <v>0</v>
      </c>
      <c r="BL190" s="337" t="s">
        <v>351</v>
      </c>
      <c r="BM190" s="406" t="s">
        <v>1719</v>
      </c>
    </row>
    <row r="191" spans="2:65" s="194" customFormat="1" ht="24.45" customHeight="1">
      <c r="B191" s="76"/>
      <c r="C191" s="819" t="s">
        <v>1720</v>
      </c>
      <c r="D191" s="819" t="s">
        <v>262</v>
      </c>
      <c r="E191" s="820" t="s">
        <v>1721</v>
      </c>
      <c r="F191" s="821" t="s">
        <v>1722</v>
      </c>
      <c r="G191" s="822" t="s">
        <v>95</v>
      </c>
      <c r="H191" s="823">
        <v>648.88599999999997</v>
      </c>
      <c r="I191" s="844"/>
      <c r="J191" s="824">
        <f t="shared" si="20"/>
        <v>0</v>
      </c>
      <c r="K191" s="80"/>
      <c r="L191" s="76"/>
      <c r="M191" s="402" t="s">
        <v>290</v>
      </c>
      <c r="N191" s="403" t="s">
        <v>306</v>
      </c>
      <c r="O191" s="404">
        <v>0.39284999999999998</v>
      </c>
      <c r="P191" s="404">
        <f t="shared" si="21"/>
        <v>254.91486509999999</v>
      </c>
      <c r="Q191" s="404">
        <v>2.9055000000000001E-2</v>
      </c>
      <c r="R191" s="404">
        <f t="shared" si="22"/>
        <v>18.85338273</v>
      </c>
      <c r="S191" s="404">
        <v>0</v>
      </c>
      <c r="T191" s="405">
        <f t="shared" si="23"/>
        <v>0</v>
      </c>
      <c r="AR191" s="406" t="s">
        <v>351</v>
      </c>
      <c r="AT191" s="406" t="s">
        <v>262</v>
      </c>
      <c r="AU191" s="406" t="s">
        <v>352</v>
      </c>
      <c r="AY191" s="337" t="s">
        <v>347</v>
      </c>
      <c r="BE191" s="407">
        <f t="shared" si="24"/>
        <v>0</v>
      </c>
      <c r="BF191" s="407">
        <f t="shared" si="25"/>
        <v>0</v>
      </c>
      <c r="BG191" s="407">
        <f t="shared" si="26"/>
        <v>0</v>
      </c>
      <c r="BH191" s="407">
        <f t="shared" si="27"/>
        <v>0</v>
      </c>
      <c r="BI191" s="407">
        <f t="shared" si="28"/>
        <v>0</v>
      </c>
      <c r="BJ191" s="337" t="s">
        <v>352</v>
      </c>
      <c r="BK191" s="407">
        <f t="shared" si="29"/>
        <v>0</v>
      </c>
      <c r="BL191" s="337" t="s">
        <v>351</v>
      </c>
      <c r="BM191" s="406" t="s">
        <v>1723</v>
      </c>
    </row>
    <row r="192" spans="2:65" s="194" customFormat="1" ht="24.45" customHeight="1">
      <c r="B192" s="76"/>
      <c r="C192" s="819" t="s">
        <v>1724</v>
      </c>
      <c r="D192" s="819" t="s">
        <v>262</v>
      </c>
      <c r="E192" s="820" t="s">
        <v>1725</v>
      </c>
      <c r="F192" s="821" t="s">
        <v>1726</v>
      </c>
      <c r="G192" s="822" t="s">
        <v>63</v>
      </c>
      <c r="H192" s="823">
        <v>30.1</v>
      </c>
      <c r="I192" s="844"/>
      <c r="J192" s="824">
        <f t="shared" si="20"/>
        <v>0</v>
      </c>
      <c r="K192" s="80"/>
      <c r="L192" s="76"/>
      <c r="M192" s="402" t="s">
        <v>290</v>
      </c>
      <c r="N192" s="403" t="s">
        <v>306</v>
      </c>
      <c r="O192" s="404">
        <v>0.38300000000000001</v>
      </c>
      <c r="P192" s="404">
        <f t="shared" si="21"/>
        <v>11.528300000000002</v>
      </c>
      <c r="Q192" s="404">
        <v>0</v>
      </c>
      <c r="R192" s="404">
        <f t="shared" si="22"/>
        <v>0</v>
      </c>
      <c r="S192" s="404">
        <v>0</v>
      </c>
      <c r="T192" s="405">
        <f t="shared" si="23"/>
        <v>0</v>
      </c>
      <c r="AR192" s="406" t="s">
        <v>351</v>
      </c>
      <c r="AT192" s="406" t="s">
        <v>262</v>
      </c>
      <c r="AU192" s="406" t="s">
        <v>352</v>
      </c>
      <c r="AY192" s="337" t="s">
        <v>347</v>
      </c>
      <c r="BE192" s="407">
        <f t="shared" si="24"/>
        <v>0</v>
      </c>
      <c r="BF192" s="407">
        <f t="shared" si="25"/>
        <v>0</v>
      </c>
      <c r="BG192" s="407">
        <f t="shared" si="26"/>
        <v>0</v>
      </c>
      <c r="BH192" s="407">
        <f t="shared" si="27"/>
        <v>0</v>
      </c>
      <c r="BI192" s="407">
        <f t="shared" si="28"/>
        <v>0</v>
      </c>
      <c r="BJ192" s="337" t="s">
        <v>352</v>
      </c>
      <c r="BK192" s="407">
        <f t="shared" si="29"/>
        <v>0</v>
      </c>
      <c r="BL192" s="337" t="s">
        <v>351</v>
      </c>
      <c r="BM192" s="406" t="s">
        <v>1727</v>
      </c>
    </row>
    <row r="193" spans="2:65" s="194" customFormat="1" ht="24.45" customHeight="1">
      <c r="B193" s="76"/>
      <c r="C193" s="819" t="s">
        <v>1728</v>
      </c>
      <c r="D193" s="819" t="s">
        <v>262</v>
      </c>
      <c r="E193" s="820" t="s">
        <v>1729</v>
      </c>
      <c r="F193" s="821" t="s">
        <v>1730</v>
      </c>
      <c r="G193" s="822" t="s">
        <v>95</v>
      </c>
      <c r="H193" s="823">
        <v>0.99</v>
      </c>
      <c r="I193" s="844"/>
      <c r="J193" s="824">
        <f t="shared" si="20"/>
        <v>0</v>
      </c>
      <c r="K193" s="80"/>
      <c r="L193" s="76"/>
      <c r="M193" s="402" t="s">
        <v>290</v>
      </c>
      <c r="N193" s="403" t="s">
        <v>306</v>
      </c>
      <c r="O193" s="404">
        <v>0.67442999999999997</v>
      </c>
      <c r="P193" s="404">
        <f t="shared" si="21"/>
        <v>0.66768569999999994</v>
      </c>
      <c r="Q193" s="404">
        <v>0.2332582</v>
      </c>
      <c r="R193" s="404">
        <f t="shared" si="22"/>
        <v>0.230925618</v>
      </c>
      <c r="S193" s="404">
        <v>0</v>
      </c>
      <c r="T193" s="405">
        <f t="shared" si="23"/>
        <v>0</v>
      </c>
      <c r="AR193" s="406" t="s">
        <v>351</v>
      </c>
      <c r="AT193" s="406" t="s">
        <v>262</v>
      </c>
      <c r="AU193" s="406" t="s">
        <v>352</v>
      </c>
      <c r="AY193" s="337" t="s">
        <v>347</v>
      </c>
      <c r="BE193" s="407">
        <f t="shared" si="24"/>
        <v>0</v>
      </c>
      <c r="BF193" s="407">
        <f t="shared" si="25"/>
        <v>0</v>
      </c>
      <c r="BG193" s="407">
        <f t="shared" si="26"/>
        <v>0</v>
      </c>
      <c r="BH193" s="407">
        <f t="shared" si="27"/>
        <v>0</v>
      </c>
      <c r="BI193" s="407">
        <f t="shared" si="28"/>
        <v>0</v>
      </c>
      <c r="BJ193" s="337" t="s">
        <v>352</v>
      </c>
      <c r="BK193" s="407">
        <f t="shared" si="29"/>
        <v>0</v>
      </c>
      <c r="BL193" s="337" t="s">
        <v>351</v>
      </c>
      <c r="BM193" s="406" t="s">
        <v>1731</v>
      </c>
    </row>
    <row r="194" spans="2:65" s="194" customFormat="1" ht="24.45" customHeight="1">
      <c r="B194" s="76"/>
      <c r="C194" s="819" t="s">
        <v>1732</v>
      </c>
      <c r="D194" s="819" t="s">
        <v>262</v>
      </c>
      <c r="E194" s="820" t="s">
        <v>1733</v>
      </c>
      <c r="F194" s="821" t="s">
        <v>1734</v>
      </c>
      <c r="G194" s="822" t="s">
        <v>95</v>
      </c>
      <c r="H194" s="823">
        <v>3.6</v>
      </c>
      <c r="I194" s="844"/>
      <c r="J194" s="824">
        <f t="shared" si="20"/>
        <v>0</v>
      </c>
      <c r="K194" s="80"/>
      <c r="L194" s="76"/>
      <c r="M194" s="402" t="s">
        <v>290</v>
      </c>
      <c r="N194" s="403" t="s">
        <v>306</v>
      </c>
      <c r="O194" s="404">
        <v>0.54191</v>
      </c>
      <c r="P194" s="404">
        <f t="shared" si="21"/>
        <v>1.9508760000000001</v>
      </c>
      <c r="Q194" s="404">
        <v>0.14262140000000001</v>
      </c>
      <c r="R194" s="404">
        <f t="shared" si="22"/>
        <v>0.51343704000000001</v>
      </c>
      <c r="S194" s="404">
        <v>0</v>
      </c>
      <c r="T194" s="405">
        <f t="shared" si="23"/>
        <v>0</v>
      </c>
      <c r="AR194" s="406" t="s">
        <v>351</v>
      </c>
      <c r="AT194" s="406" t="s">
        <v>262</v>
      </c>
      <c r="AU194" s="406" t="s">
        <v>352</v>
      </c>
      <c r="AY194" s="337" t="s">
        <v>347</v>
      </c>
      <c r="BE194" s="407">
        <f t="shared" si="24"/>
        <v>0</v>
      </c>
      <c r="BF194" s="407">
        <f t="shared" si="25"/>
        <v>0</v>
      </c>
      <c r="BG194" s="407">
        <f t="shared" si="26"/>
        <v>0</v>
      </c>
      <c r="BH194" s="407">
        <f t="shared" si="27"/>
        <v>0</v>
      </c>
      <c r="BI194" s="407">
        <f t="shared" si="28"/>
        <v>0</v>
      </c>
      <c r="BJ194" s="337" t="s">
        <v>352</v>
      </c>
      <c r="BK194" s="407">
        <f t="shared" si="29"/>
        <v>0</v>
      </c>
      <c r="BL194" s="337" t="s">
        <v>351</v>
      </c>
      <c r="BM194" s="406" t="s">
        <v>1735</v>
      </c>
    </row>
    <row r="195" spans="2:65" s="194" customFormat="1" ht="24.45" customHeight="1">
      <c r="B195" s="76"/>
      <c r="C195" s="819" t="s">
        <v>1736</v>
      </c>
      <c r="D195" s="819" t="s">
        <v>262</v>
      </c>
      <c r="E195" s="820" t="s">
        <v>1737</v>
      </c>
      <c r="F195" s="821" t="s">
        <v>1738</v>
      </c>
      <c r="G195" s="822" t="s">
        <v>95</v>
      </c>
      <c r="H195" s="823">
        <v>36.700000000000003</v>
      </c>
      <c r="I195" s="844"/>
      <c r="J195" s="824">
        <f t="shared" si="20"/>
        <v>0</v>
      </c>
      <c r="K195" s="80"/>
      <c r="L195" s="76"/>
      <c r="M195" s="402" t="s">
        <v>290</v>
      </c>
      <c r="N195" s="403" t="s">
        <v>306</v>
      </c>
      <c r="O195" s="404">
        <v>0.63543000000000005</v>
      </c>
      <c r="P195" s="404">
        <f t="shared" si="21"/>
        <v>23.320281000000005</v>
      </c>
      <c r="Q195" s="404">
        <v>0.2332582</v>
      </c>
      <c r="R195" s="404">
        <f t="shared" si="22"/>
        <v>8.5605759400000014</v>
      </c>
      <c r="S195" s="404">
        <v>0</v>
      </c>
      <c r="T195" s="405">
        <f t="shared" si="23"/>
        <v>0</v>
      </c>
      <c r="AR195" s="406" t="s">
        <v>351</v>
      </c>
      <c r="AT195" s="406" t="s">
        <v>262</v>
      </c>
      <c r="AU195" s="406" t="s">
        <v>352</v>
      </c>
      <c r="AY195" s="337" t="s">
        <v>347</v>
      </c>
      <c r="BE195" s="407">
        <f t="shared" si="24"/>
        <v>0</v>
      </c>
      <c r="BF195" s="407">
        <f t="shared" si="25"/>
        <v>0</v>
      </c>
      <c r="BG195" s="407">
        <f t="shared" si="26"/>
        <v>0</v>
      </c>
      <c r="BH195" s="407">
        <f t="shared" si="27"/>
        <v>0</v>
      </c>
      <c r="BI195" s="407">
        <f t="shared" si="28"/>
        <v>0</v>
      </c>
      <c r="BJ195" s="337" t="s">
        <v>352</v>
      </c>
      <c r="BK195" s="407">
        <f t="shared" si="29"/>
        <v>0</v>
      </c>
      <c r="BL195" s="337" t="s">
        <v>351</v>
      </c>
      <c r="BM195" s="406" t="s">
        <v>1739</v>
      </c>
    </row>
    <row r="196" spans="2:65" s="194" customFormat="1" ht="24.45" customHeight="1">
      <c r="B196" s="76"/>
      <c r="C196" s="819" t="s">
        <v>1740</v>
      </c>
      <c r="D196" s="819" t="s">
        <v>262</v>
      </c>
      <c r="E196" s="820" t="s">
        <v>1741</v>
      </c>
      <c r="F196" s="821" t="s">
        <v>1742</v>
      </c>
      <c r="G196" s="822" t="s">
        <v>95</v>
      </c>
      <c r="H196" s="823">
        <v>6.72</v>
      </c>
      <c r="I196" s="844"/>
      <c r="J196" s="824">
        <f t="shared" si="20"/>
        <v>0</v>
      </c>
      <c r="K196" s="80"/>
      <c r="L196" s="76"/>
      <c r="M196" s="402" t="s">
        <v>290</v>
      </c>
      <c r="N196" s="403" t="s">
        <v>306</v>
      </c>
      <c r="O196" s="404">
        <v>0.66330999999999996</v>
      </c>
      <c r="P196" s="404">
        <f t="shared" si="21"/>
        <v>4.4574431999999993</v>
      </c>
      <c r="Q196" s="404">
        <v>0.27987719999999999</v>
      </c>
      <c r="R196" s="404">
        <f t="shared" si="22"/>
        <v>1.880774784</v>
      </c>
      <c r="S196" s="404">
        <v>0</v>
      </c>
      <c r="T196" s="405">
        <f t="shared" si="23"/>
        <v>0</v>
      </c>
      <c r="AR196" s="406" t="s">
        <v>351</v>
      </c>
      <c r="AT196" s="406" t="s">
        <v>262</v>
      </c>
      <c r="AU196" s="406" t="s">
        <v>352</v>
      </c>
      <c r="AY196" s="337" t="s">
        <v>347</v>
      </c>
      <c r="BE196" s="407">
        <f t="shared" si="24"/>
        <v>0</v>
      </c>
      <c r="BF196" s="407">
        <f t="shared" si="25"/>
        <v>0</v>
      </c>
      <c r="BG196" s="407">
        <f t="shared" si="26"/>
        <v>0</v>
      </c>
      <c r="BH196" s="407">
        <f t="shared" si="27"/>
        <v>0</v>
      </c>
      <c r="BI196" s="407">
        <f t="shared" si="28"/>
        <v>0</v>
      </c>
      <c r="BJ196" s="337" t="s">
        <v>352</v>
      </c>
      <c r="BK196" s="407">
        <f t="shared" si="29"/>
        <v>0</v>
      </c>
      <c r="BL196" s="337" t="s">
        <v>351</v>
      </c>
      <c r="BM196" s="406" t="s">
        <v>1743</v>
      </c>
    </row>
    <row r="197" spans="2:65" s="194" customFormat="1" ht="33" customHeight="1">
      <c r="B197" s="76"/>
      <c r="C197" s="819" t="s">
        <v>1744</v>
      </c>
      <c r="D197" s="819" t="s">
        <v>262</v>
      </c>
      <c r="E197" s="820" t="s">
        <v>1745</v>
      </c>
      <c r="F197" s="821" t="s">
        <v>1746</v>
      </c>
      <c r="G197" s="822" t="s">
        <v>62</v>
      </c>
      <c r="H197" s="823">
        <v>33</v>
      </c>
      <c r="I197" s="844"/>
      <c r="J197" s="824">
        <f t="shared" si="20"/>
        <v>0</v>
      </c>
      <c r="K197" s="80"/>
      <c r="L197" s="76"/>
      <c r="M197" s="402" t="s">
        <v>290</v>
      </c>
      <c r="N197" s="403" t="s">
        <v>306</v>
      </c>
      <c r="O197" s="404">
        <v>0.252</v>
      </c>
      <c r="P197" s="404">
        <f t="shared" si="21"/>
        <v>8.3160000000000007</v>
      </c>
      <c r="Q197" s="404">
        <v>2.5524E-4</v>
      </c>
      <c r="R197" s="404">
        <f t="shared" si="22"/>
        <v>8.4229200000000004E-3</v>
      </c>
      <c r="S197" s="404">
        <v>0</v>
      </c>
      <c r="T197" s="405">
        <f t="shared" si="23"/>
        <v>0</v>
      </c>
      <c r="AR197" s="406" t="s">
        <v>351</v>
      </c>
      <c r="AT197" s="406" t="s">
        <v>262</v>
      </c>
      <c r="AU197" s="406" t="s">
        <v>352</v>
      </c>
      <c r="AY197" s="337" t="s">
        <v>347</v>
      </c>
      <c r="BE197" s="407">
        <f t="shared" si="24"/>
        <v>0</v>
      </c>
      <c r="BF197" s="407">
        <f t="shared" si="25"/>
        <v>0</v>
      </c>
      <c r="BG197" s="407">
        <f t="shared" si="26"/>
        <v>0</v>
      </c>
      <c r="BH197" s="407">
        <f t="shared" si="27"/>
        <v>0</v>
      </c>
      <c r="BI197" s="407">
        <f t="shared" si="28"/>
        <v>0</v>
      </c>
      <c r="BJ197" s="337" t="s">
        <v>352</v>
      </c>
      <c r="BK197" s="407">
        <f t="shared" si="29"/>
        <v>0</v>
      </c>
      <c r="BL197" s="337" t="s">
        <v>351</v>
      </c>
      <c r="BM197" s="406" t="s">
        <v>1747</v>
      </c>
    </row>
    <row r="198" spans="2:65" s="194" customFormat="1" ht="16.5" customHeight="1">
      <c r="B198" s="76"/>
      <c r="C198" s="825" t="s">
        <v>1748</v>
      </c>
      <c r="D198" s="825" t="s">
        <v>59</v>
      </c>
      <c r="E198" s="826" t="s">
        <v>1749</v>
      </c>
      <c r="F198" s="827" t="s">
        <v>1750</v>
      </c>
      <c r="G198" s="828" t="s">
        <v>62</v>
      </c>
      <c r="H198" s="829">
        <v>33</v>
      </c>
      <c r="I198" s="845"/>
      <c r="J198" s="830">
        <f t="shared" si="20"/>
        <v>0</v>
      </c>
      <c r="K198" s="94"/>
      <c r="L198" s="408"/>
      <c r="M198" s="409" t="s">
        <v>290</v>
      </c>
      <c r="N198" s="410" t="s">
        <v>306</v>
      </c>
      <c r="O198" s="404">
        <v>0</v>
      </c>
      <c r="P198" s="404">
        <f t="shared" si="21"/>
        <v>0</v>
      </c>
      <c r="Q198" s="404">
        <v>0</v>
      </c>
      <c r="R198" s="404">
        <f t="shared" si="22"/>
        <v>0</v>
      </c>
      <c r="S198" s="404">
        <v>0</v>
      </c>
      <c r="T198" s="405">
        <f t="shared" si="23"/>
        <v>0</v>
      </c>
      <c r="AR198" s="406" t="s">
        <v>361</v>
      </c>
      <c r="AT198" s="406" t="s">
        <v>59</v>
      </c>
      <c r="AU198" s="406" t="s">
        <v>352</v>
      </c>
      <c r="AY198" s="337" t="s">
        <v>347</v>
      </c>
      <c r="BE198" s="407">
        <f t="shared" si="24"/>
        <v>0</v>
      </c>
      <c r="BF198" s="407">
        <f t="shared" si="25"/>
        <v>0</v>
      </c>
      <c r="BG198" s="407">
        <f t="shared" si="26"/>
        <v>0</v>
      </c>
      <c r="BH198" s="407">
        <f t="shared" si="27"/>
        <v>0</v>
      </c>
      <c r="BI198" s="407">
        <f t="shared" si="28"/>
        <v>0</v>
      </c>
      <c r="BJ198" s="337" t="s">
        <v>352</v>
      </c>
      <c r="BK198" s="407">
        <f t="shared" si="29"/>
        <v>0</v>
      </c>
      <c r="BL198" s="337" t="s">
        <v>351</v>
      </c>
      <c r="BM198" s="406" t="s">
        <v>1751</v>
      </c>
    </row>
    <row r="199" spans="2:65" s="194" customFormat="1" ht="33" customHeight="1">
      <c r="B199" s="76"/>
      <c r="C199" s="819" t="s">
        <v>1752</v>
      </c>
      <c r="D199" s="819" t="s">
        <v>262</v>
      </c>
      <c r="E199" s="820" t="s">
        <v>1753</v>
      </c>
      <c r="F199" s="821" t="s">
        <v>1754</v>
      </c>
      <c r="G199" s="822" t="s">
        <v>63</v>
      </c>
      <c r="H199" s="823">
        <v>109.76</v>
      </c>
      <c r="I199" s="844"/>
      <c r="J199" s="824">
        <f t="shared" si="20"/>
        <v>0</v>
      </c>
      <c r="K199" s="80"/>
      <c r="L199" s="76"/>
      <c r="M199" s="402" t="s">
        <v>290</v>
      </c>
      <c r="N199" s="403" t="s">
        <v>306</v>
      </c>
      <c r="O199" s="404">
        <v>6.003E-2</v>
      </c>
      <c r="P199" s="404">
        <f t="shared" si="21"/>
        <v>6.5888928</v>
      </c>
      <c r="Q199" s="404">
        <v>2.064E-4</v>
      </c>
      <c r="R199" s="404">
        <f t="shared" si="22"/>
        <v>2.2654464000000003E-2</v>
      </c>
      <c r="S199" s="404">
        <v>0</v>
      </c>
      <c r="T199" s="405">
        <f t="shared" si="23"/>
        <v>0</v>
      </c>
      <c r="AR199" s="406" t="s">
        <v>351</v>
      </c>
      <c r="AT199" s="406" t="s">
        <v>262</v>
      </c>
      <c r="AU199" s="406" t="s">
        <v>352</v>
      </c>
      <c r="AY199" s="337" t="s">
        <v>347</v>
      </c>
      <c r="BE199" s="407">
        <f t="shared" si="24"/>
        <v>0</v>
      </c>
      <c r="BF199" s="407">
        <f t="shared" si="25"/>
        <v>0</v>
      </c>
      <c r="BG199" s="407">
        <f t="shared" si="26"/>
        <v>0</v>
      </c>
      <c r="BH199" s="407">
        <f t="shared" si="27"/>
        <v>0</v>
      </c>
      <c r="BI199" s="407">
        <f t="shared" si="28"/>
        <v>0</v>
      </c>
      <c r="BJ199" s="337" t="s">
        <v>352</v>
      </c>
      <c r="BK199" s="407">
        <f t="shared" si="29"/>
        <v>0</v>
      </c>
      <c r="BL199" s="337" t="s">
        <v>351</v>
      </c>
      <c r="BM199" s="406" t="s">
        <v>1755</v>
      </c>
    </row>
    <row r="200" spans="2:65" s="194" customFormat="1" ht="24.45" customHeight="1">
      <c r="B200" s="76"/>
      <c r="C200" s="819" t="s">
        <v>1756</v>
      </c>
      <c r="D200" s="819" t="s">
        <v>262</v>
      </c>
      <c r="E200" s="820" t="s">
        <v>1757</v>
      </c>
      <c r="F200" s="821" t="s">
        <v>1758</v>
      </c>
      <c r="G200" s="822" t="s">
        <v>95</v>
      </c>
      <c r="H200" s="823">
        <v>1.98</v>
      </c>
      <c r="I200" s="844"/>
      <c r="J200" s="824">
        <f t="shared" si="20"/>
        <v>0</v>
      </c>
      <c r="K200" s="80"/>
      <c r="L200" s="76"/>
      <c r="M200" s="402" t="s">
        <v>290</v>
      </c>
      <c r="N200" s="403" t="s">
        <v>306</v>
      </c>
      <c r="O200" s="404">
        <v>0.95642000000000005</v>
      </c>
      <c r="P200" s="404">
        <f t="shared" si="21"/>
        <v>1.8937116000000001</v>
      </c>
      <c r="Q200" s="404">
        <v>0.31994</v>
      </c>
      <c r="R200" s="404">
        <f t="shared" si="22"/>
        <v>0.63348119999999997</v>
      </c>
      <c r="S200" s="404">
        <v>0</v>
      </c>
      <c r="T200" s="405">
        <f t="shared" si="23"/>
        <v>0</v>
      </c>
      <c r="AR200" s="406" t="s">
        <v>351</v>
      </c>
      <c r="AT200" s="406" t="s">
        <v>262</v>
      </c>
      <c r="AU200" s="406" t="s">
        <v>352</v>
      </c>
      <c r="AY200" s="337" t="s">
        <v>347</v>
      </c>
      <c r="BE200" s="407">
        <f t="shared" si="24"/>
        <v>0</v>
      </c>
      <c r="BF200" s="407">
        <f t="shared" si="25"/>
        <v>0</v>
      </c>
      <c r="BG200" s="407">
        <f t="shared" si="26"/>
        <v>0</v>
      </c>
      <c r="BH200" s="407">
        <f t="shared" si="27"/>
        <v>0</v>
      </c>
      <c r="BI200" s="407">
        <f t="shared" si="28"/>
        <v>0</v>
      </c>
      <c r="BJ200" s="337" t="s">
        <v>352</v>
      </c>
      <c r="BK200" s="407">
        <f t="shared" si="29"/>
        <v>0</v>
      </c>
      <c r="BL200" s="337" t="s">
        <v>351</v>
      </c>
      <c r="BM200" s="406" t="s">
        <v>1759</v>
      </c>
    </row>
    <row r="201" spans="2:65" s="194" customFormat="1" ht="24.45" customHeight="1">
      <c r="B201" s="76"/>
      <c r="C201" s="819" t="s">
        <v>1760</v>
      </c>
      <c r="D201" s="819" t="s">
        <v>262</v>
      </c>
      <c r="E201" s="820" t="s">
        <v>1761</v>
      </c>
      <c r="F201" s="821" t="s">
        <v>1762</v>
      </c>
      <c r="G201" s="822" t="s">
        <v>95</v>
      </c>
      <c r="H201" s="823">
        <v>3.2559999999999998</v>
      </c>
      <c r="I201" s="844"/>
      <c r="J201" s="824">
        <f t="shared" si="20"/>
        <v>0</v>
      </c>
      <c r="K201" s="80"/>
      <c r="L201" s="76"/>
      <c r="M201" s="402" t="s">
        <v>290</v>
      </c>
      <c r="N201" s="403" t="s">
        <v>306</v>
      </c>
      <c r="O201" s="404">
        <v>0.50770000000000004</v>
      </c>
      <c r="P201" s="404">
        <f t="shared" si="21"/>
        <v>1.6530712000000001</v>
      </c>
      <c r="Q201" s="404">
        <v>8.838E-2</v>
      </c>
      <c r="R201" s="404">
        <f t="shared" si="22"/>
        <v>0.28776527999999996</v>
      </c>
      <c r="S201" s="404">
        <v>0</v>
      </c>
      <c r="T201" s="405">
        <f t="shared" si="23"/>
        <v>0</v>
      </c>
      <c r="AR201" s="406" t="s">
        <v>351</v>
      </c>
      <c r="AT201" s="406" t="s">
        <v>262</v>
      </c>
      <c r="AU201" s="406" t="s">
        <v>352</v>
      </c>
      <c r="AY201" s="337" t="s">
        <v>347</v>
      </c>
      <c r="BE201" s="407">
        <f t="shared" si="24"/>
        <v>0</v>
      </c>
      <c r="BF201" s="407">
        <f t="shared" si="25"/>
        <v>0</v>
      </c>
      <c r="BG201" s="407">
        <f t="shared" si="26"/>
        <v>0</v>
      </c>
      <c r="BH201" s="407">
        <f t="shared" si="27"/>
        <v>0</v>
      </c>
      <c r="BI201" s="407">
        <f t="shared" si="28"/>
        <v>0</v>
      </c>
      <c r="BJ201" s="337" t="s">
        <v>352</v>
      </c>
      <c r="BK201" s="407">
        <f t="shared" si="29"/>
        <v>0</v>
      </c>
      <c r="BL201" s="337" t="s">
        <v>351</v>
      </c>
      <c r="BM201" s="406" t="s">
        <v>1763</v>
      </c>
    </row>
    <row r="202" spans="2:65" s="391" customFormat="1" ht="23.25" customHeight="1">
      <c r="B202" s="390"/>
      <c r="C202" s="813"/>
      <c r="D202" s="814" t="s">
        <v>267</v>
      </c>
      <c r="E202" s="817" t="s">
        <v>351</v>
      </c>
      <c r="F202" s="817" t="s">
        <v>1764</v>
      </c>
      <c r="G202" s="813"/>
      <c r="H202" s="813"/>
      <c r="I202" s="813"/>
      <c r="J202" s="818">
        <f>BK202</f>
        <v>0</v>
      </c>
      <c r="L202" s="390"/>
      <c r="M202" s="395"/>
      <c r="P202" s="396">
        <f>SUM(P203:P216)</f>
        <v>36.430424609999996</v>
      </c>
      <c r="R202" s="396">
        <f>SUM(R203:R216)</f>
        <v>6.87561581812</v>
      </c>
      <c r="T202" s="397">
        <f>SUM(T203:T216)</f>
        <v>0</v>
      </c>
      <c r="AR202" s="392" t="s">
        <v>320</v>
      </c>
      <c r="AT202" s="398" t="s">
        <v>267</v>
      </c>
      <c r="AU202" s="398" t="s">
        <v>320</v>
      </c>
      <c r="AY202" s="392" t="s">
        <v>347</v>
      </c>
      <c r="BK202" s="399">
        <f>SUM(BK203:BK216)</f>
        <v>0</v>
      </c>
    </row>
    <row r="203" spans="2:65" s="194" customFormat="1" ht="24.45" customHeight="1">
      <c r="B203" s="76"/>
      <c r="C203" s="819" t="s">
        <v>1765</v>
      </c>
      <c r="D203" s="819" t="s">
        <v>262</v>
      </c>
      <c r="E203" s="820" t="s">
        <v>1766</v>
      </c>
      <c r="F203" s="821" t="s">
        <v>1767</v>
      </c>
      <c r="G203" s="822" t="s">
        <v>216</v>
      </c>
      <c r="H203" s="823">
        <v>2.601</v>
      </c>
      <c r="I203" s="844"/>
      <c r="J203" s="824">
        <f t="shared" ref="J203:J216" si="30">ROUND(I203*H203,2)</f>
        <v>0</v>
      </c>
      <c r="K203" s="80"/>
      <c r="L203" s="76"/>
      <c r="M203" s="402" t="s">
        <v>290</v>
      </c>
      <c r="N203" s="403" t="s">
        <v>306</v>
      </c>
      <c r="O203" s="404">
        <v>1.26549</v>
      </c>
      <c r="P203" s="404">
        <f t="shared" ref="P203:P216" si="31">O203*H203</f>
        <v>3.2915394899999999</v>
      </c>
      <c r="Q203" s="404">
        <v>2.4494558999999998</v>
      </c>
      <c r="R203" s="404">
        <f t="shared" ref="R203:R216" si="32">Q203*H203</f>
        <v>6.3710347958999991</v>
      </c>
      <c r="S203" s="404">
        <v>0</v>
      </c>
      <c r="T203" s="405">
        <f t="shared" ref="T203:T216" si="33">S203*H203</f>
        <v>0</v>
      </c>
      <c r="AR203" s="406" t="s">
        <v>351</v>
      </c>
      <c r="AT203" s="406" t="s">
        <v>262</v>
      </c>
      <c r="AU203" s="406" t="s">
        <v>352</v>
      </c>
      <c r="AY203" s="337" t="s">
        <v>347</v>
      </c>
      <c r="BE203" s="407">
        <f t="shared" ref="BE203:BE216" si="34">IF(N203="základná",J203,0)</f>
        <v>0</v>
      </c>
      <c r="BF203" s="407">
        <f t="shared" ref="BF203:BF216" si="35">IF(N203="znížená",J203,0)</f>
        <v>0</v>
      </c>
      <c r="BG203" s="407">
        <f t="shared" ref="BG203:BG216" si="36">IF(N203="zákl. prenesená",J203,0)</f>
        <v>0</v>
      </c>
      <c r="BH203" s="407">
        <f t="shared" ref="BH203:BH216" si="37">IF(N203="zníž. prenesená",J203,0)</f>
        <v>0</v>
      </c>
      <c r="BI203" s="407">
        <f t="shared" ref="BI203:BI216" si="38">IF(N203="nulová",J203,0)</f>
        <v>0</v>
      </c>
      <c r="BJ203" s="337" t="s">
        <v>352</v>
      </c>
      <c r="BK203" s="407">
        <f t="shared" ref="BK203:BK216" si="39">ROUND(I203*H203,2)</f>
        <v>0</v>
      </c>
      <c r="BL203" s="337" t="s">
        <v>351</v>
      </c>
      <c r="BM203" s="406" t="s">
        <v>1768</v>
      </c>
    </row>
    <row r="204" spans="2:65" s="194" customFormat="1" ht="16.5" customHeight="1">
      <c r="B204" s="76"/>
      <c r="C204" s="819" t="s">
        <v>1769</v>
      </c>
      <c r="D204" s="819" t="s">
        <v>262</v>
      </c>
      <c r="E204" s="820" t="s">
        <v>1770</v>
      </c>
      <c r="F204" s="821" t="s">
        <v>1771</v>
      </c>
      <c r="G204" s="822" t="s">
        <v>95</v>
      </c>
      <c r="H204" s="823">
        <v>11.535</v>
      </c>
      <c r="I204" s="844"/>
      <c r="J204" s="824">
        <f t="shared" si="30"/>
        <v>0</v>
      </c>
      <c r="K204" s="80"/>
      <c r="L204" s="76"/>
      <c r="M204" s="402" t="s">
        <v>290</v>
      </c>
      <c r="N204" s="403" t="s">
        <v>306</v>
      </c>
      <c r="O204" s="404">
        <v>0.37767000000000001</v>
      </c>
      <c r="P204" s="404">
        <f t="shared" si="31"/>
        <v>4.3564234500000003</v>
      </c>
      <c r="Q204" s="404">
        <v>4.1399599999999998E-3</v>
      </c>
      <c r="R204" s="404">
        <f t="shared" si="32"/>
        <v>4.7754438599999997E-2</v>
      </c>
      <c r="S204" s="404">
        <v>0</v>
      </c>
      <c r="T204" s="405">
        <f t="shared" si="33"/>
        <v>0</v>
      </c>
      <c r="AR204" s="406" t="s">
        <v>351</v>
      </c>
      <c r="AT204" s="406" t="s">
        <v>262</v>
      </c>
      <c r="AU204" s="406" t="s">
        <v>352</v>
      </c>
      <c r="AY204" s="337" t="s">
        <v>347</v>
      </c>
      <c r="BE204" s="407">
        <f t="shared" si="34"/>
        <v>0</v>
      </c>
      <c r="BF204" s="407">
        <f t="shared" si="35"/>
        <v>0</v>
      </c>
      <c r="BG204" s="407">
        <f t="shared" si="36"/>
        <v>0</v>
      </c>
      <c r="BH204" s="407">
        <f t="shared" si="37"/>
        <v>0</v>
      </c>
      <c r="BI204" s="407">
        <f t="shared" si="38"/>
        <v>0</v>
      </c>
      <c r="BJ204" s="337" t="s">
        <v>352</v>
      </c>
      <c r="BK204" s="407">
        <f t="shared" si="39"/>
        <v>0</v>
      </c>
      <c r="BL204" s="337" t="s">
        <v>351</v>
      </c>
      <c r="BM204" s="406" t="s">
        <v>1772</v>
      </c>
    </row>
    <row r="205" spans="2:65" s="194" customFormat="1" ht="16.5" customHeight="1">
      <c r="B205" s="76"/>
      <c r="C205" s="819" t="s">
        <v>1773</v>
      </c>
      <c r="D205" s="819" t="s">
        <v>262</v>
      </c>
      <c r="E205" s="820" t="s">
        <v>1774</v>
      </c>
      <c r="F205" s="821" t="s">
        <v>1775</v>
      </c>
      <c r="G205" s="822" t="s">
        <v>95</v>
      </c>
      <c r="H205" s="823">
        <v>11.535</v>
      </c>
      <c r="I205" s="844"/>
      <c r="J205" s="824">
        <f t="shared" si="30"/>
        <v>0</v>
      </c>
      <c r="K205" s="80"/>
      <c r="L205" s="76"/>
      <c r="M205" s="402" t="s">
        <v>290</v>
      </c>
      <c r="N205" s="403" t="s">
        <v>306</v>
      </c>
      <c r="O205" s="404">
        <v>0.26600000000000001</v>
      </c>
      <c r="P205" s="404">
        <f t="shared" si="31"/>
        <v>3.0683100000000003</v>
      </c>
      <c r="Q205" s="404">
        <v>0</v>
      </c>
      <c r="R205" s="404">
        <f t="shared" si="32"/>
        <v>0</v>
      </c>
      <c r="S205" s="404">
        <v>0</v>
      </c>
      <c r="T205" s="405">
        <f t="shared" si="33"/>
        <v>0</v>
      </c>
      <c r="AR205" s="406" t="s">
        <v>351</v>
      </c>
      <c r="AT205" s="406" t="s">
        <v>262</v>
      </c>
      <c r="AU205" s="406" t="s">
        <v>352</v>
      </c>
      <c r="AY205" s="337" t="s">
        <v>347</v>
      </c>
      <c r="BE205" s="407">
        <f t="shared" si="34"/>
        <v>0</v>
      </c>
      <c r="BF205" s="407">
        <f t="shared" si="35"/>
        <v>0</v>
      </c>
      <c r="BG205" s="407">
        <f t="shared" si="36"/>
        <v>0</v>
      </c>
      <c r="BH205" s="407">
        <f t="shared" si="37"/>
        <v>0</v>
      </c>
      <c r="BI205" s="407">
        <f t="shared" si="38"/>
        <v>0</v>
      </c>
      <c r="BJ205" s="337" t="s">
        <v>352</v>
      </c>
      <c r="BK205" s="407">
        <f t="shared" si="39"/>
        <v>0</v>
      </c>
      <c r="BL205" s="337" t="s">
        <v>351</v>
      </c>
      <c r="BM205" s="406" t="s">
        <v>1776</v>
      </c>
    </row>
    <row r="206" spans="2:65" s="194" customFormat="1" ht="24.45" customHeight="1">
      <c r="B206" s="76"/>
      <c r="C206" s="819" t="s">
        <v>1777</v>
      </c>
      <c r="D206" s="819" t="s">
        <v>262</v>
      </c>
      <c r="E206" s="820" t="s">
        <v>1778</v>
      </c>
      <c r="F206" s="821" t="s">
        <v>1779</v>
      </c>
      <c r="G206" s="822" t="s">
        <v>95</v>
      </c>
      <c r="H206" s="823">
        <v>11.535</v>
      </c>
      <c r="I206" s="844"/>
      <c r="J206" s="824">
        <f t="shared" si="30"/>
        <v>0</v>
      </c>
      <c r="K206" s="80"/>
      <c r="L206" s="76"/>
      <c r="M206" s="402" t="s">
        <v>290</v>
      </c>
      <c r="N206" s="403" t="s">
        <v>306</v>
      </c>
      <c r="O206" s="404">
        <v>0.47732999999999998</v>
      </c>
      <c r="P206" s="404">
        <f t="shared" si="31"/>
        <v>5.5060015499999997</v>
      </c>
      <c r="Q206" s="404">
        <v>3.7525000000000002E-3</v>
      </c>
      <c r="R206" s="404">
        <f t="shared" si="32"/>
        <v>4.32850875E-2</v>
      </c>
      <c r="S206" s="404">
        <v>0</v>
      </c>
      <c r="T206" s="405">
        <f t="shared" si="33"/>
        <v>0</v>
      </c>
      <c r="AR206" s="406" t="s">
        <v>351</v>
      </c>
      <c r="AT206" s="406" t="s">
        <v>262</v>
      </c>
      <c r="AU206" s="406" t="s">
        <v>352</v>
      </c>
      <c r="AY206" s="337" t="s">
        <v>347</v>
      </c>
      <c r="BE206" s="407">
        <f t="shared" si="34"/>
        <v>0</v>
      </c>
      <c r="BF206" s="407">
        <f t="shared" si="35"/>
        <v>0</v>
      </c>
      <c r="BG206" s="407">
        <f t="shared" si="36"/>
        <v>0</v>
      </c>
      <c r="BH206" s="407">
        <f t="shared" si="37"/>
        <v>0</v>
      </c>
      <c r="BI206" s="407">
        <f t="shared" si="38"/>
        <v>0</v>
      </c>
      <c r="BJ206" s="337" t="s">
        <v>352</v>
      </c>
      <c r="BK206" s="407">
        <f t="shared" si="39"/>
        <v>0</v>
      </c>
      <c r="BL206" s="337" t="s">
        <v>351</v>
      </c>
      <c r="BM206" s="406" t="s">
        <v>1780</v>
      </c>
    </row>
    <row r="207" spans="2:65" s="194" customFormat="1" ht="24.45" customHeight="1">
      <c r="B207" s="76"/>
      <c r="C207" s="819" t="s">
        <v>1781</v>
      </c>
      <c r="D207" s="819" t="s">
        <v>262</v>
      </c>
      <c r="E207" s="820" t="s">
        <v>1782</v>
      </c>
      <c r="F207" s="821" t="s">
        <v>1783</v>
      </c>
      <c r="G207" s="822" t="s">
        <v>95</v>
      </c>
      <c r="H207" s="823">
        <v>11.535</v>
      </c>
      <c r="I207" s="844"/>
      <c r="J207" s="824">
        <f t="shared" si="30"/>
        <v>0</v>
      </c>
      <c r="K207" s="80"/>
      <c r="L207" s="76"/>
      <c r="M207" s="402" t="s">
        <v>290</v>
      </c>
      <c r="N207" s="403" t="s">
        <v>306</v>
      </c>
      <c r="O207" s="404">
        <v>0.158</v>
      </c>
      <c r="P207" s="404">
        <f t="shared" si="31"/>
        <v>1.82253</v>
      </c>
      <c r="Q207" s="404">
        <v>0</v>
      </c>
      <c r="R207" s="404">
        <f t="shared" si="32"/>
        <v>0</v>
      </c>
      <c r="S207" s="404">
        <v>0</v>
      </c>
      <c r="T207" s="405">
        <f t="shared" si="33"/>
        <v>0</v>
      </c>
      <c r="AR207" s="406" t="s">
        <v>351</v>
      </c>
      <c r="AT207" s="406" t="s">
        <v>262</v>
      </c>
      <c r="AU207" s="406" t="s">
        <v>352</v>
      </c>
      <c r="AY207" s="337" t="s">
        <v>347</v>
      </c>
      <c r="BE207" s="407">
        <f t="shared" si="34"/>
        <v>0</v>
      </c>
      <c r="BF207" s="407">
        <f t="shared" si="35"/>
        <v>0</v>
      </c>
      <c r="BG207" s="407">
        <f t="shared" si="36"/>
        <v>0</v>
      </c>
      <c r="BH207" s="407">
        <f t="shared" si="37"/>
        <v>0</v>
      </c>
      <c r="BI207" s="407">
        <f t="shared" si="38"/>
        <v>0</v>
      </c>
      <c r="BJ207" s="337" t="s">
        <v>352</v>
      </c>
      <c r="BK207" s="407">
        <f t="shared" si="39"/>
        <v>0</v>
      </c>
      <c r="BL207" s="337" t="s">
        <v>351</v>
      </c>
      <c r="BM207" s="406" t="s">
        <v>1784</v>
      </c>
    </row>
    <row r="208" spans="2:65" s="194" customFormat="1" ht="24.45" customHeight="1">
      <c r="B208" s="76"/>
      <c r="C208" s="819" t="s">
        <v>1785</v>
      </c>
      <c r="D208" s="819" t="s">
        <v>262</v>
      </c>
      <c r="E208" s="820" t="s">
        <v>1786</v>
      </c>
      <c r="F208" s="821" t="s">
        <v>1787</v>
      </c>
      <c r="G208" s="822" t="s">
        <v>95</v>
      </c>
      <c r="H208" s="823">
        <v>9.9619999999999997</v>
      </c>
      <c r="I208" s="844"/>
      <c r="J208" s="824">
        <f t="shared" si="30"/>
        <v>0</v>
      </c>
      <c r="K208" s="80"/>
      <c r="L208" s="76"/>
      <c r="M208" s="402" t="s">
        <v>290</v>
      </c>
      <c r="N208" s="403" t="s">
        <v>306</v>
      </c>
      <c r="O208" s="404">
        <v>0.14013</v>
      </c>
      <c r="P208" s="404">
        <f t="shared" si="31"/>
        <v>1.39597506</v>
      </c>
      <c r="Q208" s="404">
        <v>1.291E-2</v>
      </c>
      <c r="R208" s="404">
        <f t="shared" si="32"/>
        <v>0.12860942</v>
      </c>
      <c r="S208" s="404">
        <v>0</v>
      </c>
      <c r="T208" s="405">
        <f t="shared" si="33"/>
        <v>0</v>
      </c>
      <c r="AR208" s="406" t="s">
        <v>351</v>
      </c>
      <c r="AT208" s="406" t="s">
        <v>262</v>
      </c>
      <c r="AU208" s="406" t="s">
        <v>352</v>
      </c>
      <c r="AY208" s="337" t="s">
        <v>347</v>
      </c>
      <c r="BE208" s="407">
        <f t="shared" si="34"/>
        <v>0</v>
      </c>
      <c r="BF208" s="407">
        <f t="shared" si="35"/>
        <v>0</v>
      </c>
      <c r="BG208" s="407">
        <f t="shared" si="36"/>
        <v>0</v>
      </c>
      <c r="BH208" s="407">
        <f t="shared" si="37"/>
        <v>0</v>
      </c>
      <c r="BI208" s="407">
        <f t="shared" si="38"/>
        <v>0</v>
      </c>
      <c r="BJ208" s="337" t="s">
        <v>352</v>
      </c>
      <c r="BK208" s="407">
        <f t="shared" si="39"/>
        <v>0</v>
      </c>
      <c r="BL208" s="337" t="s">
        <v>351</v>
      </c>
      <c r="BM208" s="406" t="s">
        <v>1788</v>
      </c>
    </row>
    <row r="209" spans="2:65" s="194" customFormat="1" ht="38.25" customHeight="1">
      <c r="B209" s="76"/>
      <c r="C209" s="819" t="s">
        <v>1789</v>
      </c>
      <c r="D209" s="819" t="s">
        <v>262</v>
      </c>
      <c r="E209" s="820" t="s">
        <v>1790</v>
      </c>
      <c r="F209" s="821" t="s">
        <v>1791</v>
      </c>
      <c r="G209" s="822" t="s">
        <v>271</v>
      </c>
      <c r="H209" s="823">
        <v>1.0999999999999999E-2</v>
      </c>
      <c r="I209" s="844"/>
      <c r="J209" s="824">
        <f t="shared" si="30"/>
        <v>0</v>
      </c>
      <c r="K209" s="80"/>
      <c r="L209" s="76"/>
      <c r="M209" s="402" t="s">
        <v>290</v>
      </c>
      <c r="N209" s="403" t="s">
        <v>306</v>
      </c>
      <c r="O209" s="404">
        <v>35.758580000000002</v>
      </c>
      <c r="P209" s="404">
        <f t="shared" si="31"/>
        <v>0.39334437999999999</v>
      </c>
      <c r="Q209" s="404">
        <v>1.0162834300000001</v>
      </c>
      <c r="R209" s="404">
        <f t="shared" si="32"/>
        <v>1.117911773E-2</v>
      </c>
      <c r="S209" s="404">
        <v>0</v>
      </c>
      <c r="T209" s="405">
        <f t="shared" si="33"/>
        <v>0</v>
      </c>
      <c r="AR209" s="406" t="s">
        <v>351</v>
      </c>
      <c r="AT209" s="406" t="s">
        <v>262</v>
      </c>
      <c r="AU209" s="406" t="s">
        <v>352</v>
      </c>
      <c r="AY209" s="337" t="s">
        <v>347</v>
      </c>
      <c r="BE209" s="407">
        <f t="shared" si="34"/>
        <v>0</v>
      </c>
      <c r="BF209" s="407">
        <f t="shared" si="35"/>
        <v>0</v>
      </c>
      <c r="BG209" s="407">
        <f t="shared" si="36"/>
        <v>0</v>
      </c>
      <c r="BH209" s="407">
        <f t="shared" si="37"/>
        <v>0</v>
      </c>
      <c r="BI209" s="407">
        <f t="shared" si="38"/>
        <v>0</v>
      </c>
      <c r="BJ209" s="337" t="s">
        <v>352</v>
      </c>
      <c r="BK209" s="407">
        <f t="shared" si="39"/>
        <v>0</v>
      </c>
      <c r="BL209" s="337" t="s">
        <v>351</v>
      </c>
      <c r="BM209" s="406" t="s">
        <v>1792</v>
      </c>
    </row>
    <row r="210" spans="2:65" s="194" customFormat="1" ht="38.25" customHeight="1">
      <c r="B210" s="76"/>
      <c r="C210" s="819" t="s">
        <v>1793</v>
      </c>
      <c r="D210" s="819" t="s">
        <v>262</v>
      </c>
      <c r="E210" s="820" t="s">
        <v>1794</v>
      </c>
      <c r="F210" s="821" t="s">
        <v>1795</v>
      </c>
      <c r="G210" s="822" t="s">
        <v>271</v>
      </c>
      <c r="H210" s="823">
        <v>4.8000000000000001E-2</v>
      </c>
      <c r="I210" s="844"/>
      <c r="J210" s="824">
        <f t="shared" si="30"/>
        <v>0</v>
      </c>
      <c r="K210" s="80"/>
      <c r="L210" s="76"/>
      <c r="M210" s="402" t="s">
        <v>290</v>
      </c>
      <c r="N210" s="403" t="s">
        <v>306</v>
      </c>
      <c r="O210" s="404">
        <v>15.30485</v>
      </c>
      <c r="P210" s="404">
        <f t="shared" si="31"/>
        <v>0.73463279999999997</v>
      </c>
      <c r="Q210" s="404">
        <v>1.2029614099999999</v>
      </c>
      <c r="R210" s="404">
        <f t="shared" si="32"/>
        <v>5.7742147679999994E-2</v>
      </c>
      <c r="S210" s="404">
        <v>0</v>
      </c>
      <c r="T210" s="405">
        <f t="shared" si="33"/>
        <v>0</v>
      </c>
      <c r="AR210" s="406" t="s">
        <v>351</v>
      </c>
      <c r="AT210" s="406" t="s">
        <v>262</v>
      </c>
      <c r="AU210" s="406" t="s">
        <v>352</v>
      </c>
      <c r="AY210" s="337" t="s">
        <v>347</v>
      </c>
      <c r="BE210" s="407">
        <f t="shared" si="34"/>
        <v>0</v>
      </c>
      <c r="BF210" s="407">
        <f t="shared" si="35"/>
        <v>0</v>
      </c>
      <c r="BG210" s="407">
        <f t="shared" si="36"/>
        <v>0</v>
      </c>
      <c r="BH210" s="407">
        <f t="shared" si="37"/>
        <v>0</v>
      </c>
      <c r="BI210" s="407">
        <f t="shared" si="38"/>
        <v>0</v>
      </c>
      <c r="BJ210" s="337" t="s">
        <v>352</v>
      </c>
      <c r="BK210" s="407">
        <f t="shared" si="39"/>
        <v>0</v>
      </c>
      <c r="BL210" s="337" t="s">
        <v>351</v>
      </c>
      <c r="BM210" s="406" t="s">
        <v>1796</v>
      </c>
    </row>
    <row r="211" spans="2:65" s="194" customFormat="1" ht="38.25" customHeight="1">
      <c r="B211" s="76"/>
      <c r="C211" s="819" t="s">
        <v>1797</v>
      </c>
      <c r="D211" s="819" t="s">
        <v>262</v>
      </c>
      <c r="E211" s="820" t="s">
        <v>1798</v>
      </c>
      <c r="F211" s="821" t="s">
        <v>1799</v>
      </c>
      <c r="G211" s="822" t="s">
        <v>95</v>
      </c>
      <c r="H211" s="823">
        <v>0.111</v>
      </c>
      <c r="I211" s="844"/>
      <c r="J211" s="824">
        <f t="shared" si="30"/>
        <v>0</v>
      </c>
      <c r="K211" s="80"/>
      <c r="L211" s="76"/>
      <c r="M211" s="402" t="s">
        <v>290</v>
      </c>
      <c r="N211" s="403" t="s">
        <v>306</v>
      </c>
      <c r="O211" s="404">
        <v>4.5179999999999998E-2</v>
      </c>
      <c r="P211" s="404">
        <f t="shared" si="31"/>
        <v>5.0149799999999996E-3</v>
      </c>
      <c r="Q211" s="404">
        <v>6.2736099999999998E-3</v>
      </c>
      <c r="R211" s="404">
        <f t="shared" si="32"/>
        <v>6.9637070999999996E-4</v>
      </c>
      <c r="S211" s="404">
        <v>0</v>
      </c>
      <c r="T211" s="405">
        <f t="shared" si="33"/>
        <v>0</v>
      </c>
      <c r="AR211" s="406" t="s">
        <v>351</v>
      </c>
      <c r="AT211" s="406" t="s">
        <v>262</v>
      </c>
      <c r="AU211" s="406" t="s">
        <v>352</v>
      </c>
      <c r="AY211" s="337" t="s">
        <v>347</v>
      </c>
      <c r="BE211" s="407">
        <f t="shared" si="34"/>
        <v>0</v>
      </c>
      <c r="BF211" s="407">
        <f t="shared" si="35"/>
        <v>0</v>
      </c>
      <c r="BG211" s="407">
        <f t="shared" si="36"/>
        <v>0</v>
      </c>
      <c r="BH211" s="407">
        <f t="shared" si="37"/>
        <v>0</v>
      </c>
      <c r="BI211" s="407">
        <f t="shared" si="38"/>
        <v>0</v>
      </c>
      <c r="BJ211" s="337" t="s">
        <v>352</v>
      </c>
      <c r="BK211" s="407">
        <f t="shared" si="39"/>
        <v>0</v>
      </c>
      <c r="BL211" s="337" t="s">
        <v>351</v>
      </c>
      <c r="BM211" s="406" t="s">
        <v>1800</v>
      </c>
    </row>
    <row r="212" spans="2:65" s="194" customFormat="1" ht="33" customHeight="1">
      <c r="B212" s="76"/>
      <c r="C212" s="819" t="s">
        <v>1801</v>
      </c>
      <c r="D212" s="819" t="s">
        <v>262</v>
      </c>
      <c r="E212" s="820" t="s">
        <v>1802</v>
      </c>
      <c r="F212" s="821" t="s">
        <v>1803</v>
      </c>
      <c r="G212" s="822" t="s">
        <v>95</v>
      </c>
      <c r="H212" s="823">
        <v>0.58599999999999997</v>
      </c>
      <c r="I212" s="844"/>
      <c r="J212" s="824">
        <f t="shared" si="30"/>
        <v>0</v>
      </c>
      <c r="K212" s="80"/>
      <c r="L212" s="76"/>
      <c r="M212" s="402" t="s">
        <v>290</v>
      </c>
      <c r="N212" s="403" t="s">
        <v>306</v>
      </c>
      <c r="O212" s="404">
        <v>0.20014999999999999</v>
      </c>
      <c r="P212" s="404">
        <f t="shared" si="31"/>
        <v>0.11728789999999999</v>
      </c>
      <c r="Q212" s="404">
        <v>1.4999999999999999E-4</v>
      </c>
      <c r="R212" s="404">
        <f t="shared" si="32"/>
        <v>8.7899999999999982E-5</v>
      </c>
      <c r="S212" s="404">
        <v>0</v>
      </c>
      <c r="T212" s="405">
        <f t="shared" si="33"/>
        <v>0</v>
      </c>
      <c r="AR212" s="406" t="s">
        <v>351</v>
      </c>
      <c r="AT212" s="406" t="s">
        <v>262</v>
      </c>
      <c r="AU212" s="406" t="s">
        <v>352</v>
      </c>
      <c r="AY212" s="337" t="s">
        <v>347</v>
      </c>
      <c r="BE212" s="407">
        <f t="shared" si="34"/>
        <v>0</v>
      </c>
      <c r="BF212" s="407">
        <f t="shared" si="35"/>
        <v>0</v>
      </c>
      <c r="BG212" s="407">
        <f t="shared" si="36"/>
        <v>0</v>
      </c>
      <c r="BH212" s="407">
        <f t="shared" si="37"/>
        <v>0</v>
      </c>
      <c r="BI212" s="407">
        <f t="shared" si="38"/>
        <v>0</v>
      </c>
      <c r="BJ212" s="337" t="s">
        <v>352</v>
      </c>
      <c r="BK212" s="407">
        <f t="shared" si="39"/>
        <v>0</v>
      </c>
      <c r="BL212" s="337" t="s">
        <v>351</v>
      </c>
      <c r="BM212" s="406" t="s">
        <v>1804</v>
      </c>
    </row>
    <row r="213" spans="2:65" s="194" customFormat="1" ht="24.45" customHeight="1">
      <c r="B213" s="76"/>
      <c r="C213" s="825" t="s">
        <v>1805</v>
      </c>
      <c r="D213" s="825" t="s">
        <v>59</v>
      </c>
      <c r="E213" s="826" t="s">
        <v>1806</v>
      </c>
      <c r="F213" s="827" t="s">
        <v>1807</v>
      </c>
      <c r="G213" s="828" t="s">
        <v>95</v>
      </c>
      <c r="H213" s="829">
        <v>0.59799999999999998</v>
      </c>
      <c r="I213" s="845"/>
      <c r="J213" s="830">
        <f t="shared" si="30"/>
        <v>0</v>
      </c>
      <c r="K213" s="94"/>
      <c r="L213" s="408"/>
      <c r="M213" s="409" t="s">
        <v>290</v>
      </c>
      <c r="N213" s="410" t="s">
        <v>306</v>
      </c>
      <c r="O213" s="404">
        <v>0</v>
      </c>
      <c r="P213" s="404">
        <f t="shared" si="31"/>
        <v>0</v>
      </c>
      <c r="Q213" s="404">
        <v>1.5E-3</v>
      </c>
      <c r="R213" s="404">
        <f t="shared" si="32"/>
        <v>8.9700000000000001E-4</v>
      </c>
      <c r="S213" s="404">
        <v>0</v>
      </c>
      <c r="T213" s="405">
        <f t="shared" si="33"/>
        <v>0</v>
      </c>
      <c r="AR213" s="406" t="s">
        <v>361</v>
      </c>
      <c r="AT213" s="406" t="s">
        <v>59</v>
      </c>
      <c r="AU213" s="406" t="s">
        <v>352</v>
      </c>
      <c r="AY213" s="337" t="s">
        <v>347</v>
      </c>
      <c r="BE213" s="407">
        <f t="shared" si="34"/>
        <v>0</v>
      </c>
      <c r="BF213" s="407">
        <f t="shared" si="35"/>
        <v>0</v>
      </c>
      <c r="BG213" s="407">
        <f t="shared" si="36"/>
        <v>0</v>
      </c>
      <c r="BH213" s="407">
        <f t="shared" si="37"/>
        <v>0</v>
      </c>
      <c r="BI213" s="407">
        <f t="shared" si="38"/>
        <v>0</v>
      </c>
      <c r="BJ213" s="337" t="s">
        <v>352</v>
      </c>
      <c r="BK213" s="407">
        <f t="shared" si="39"/>
        <v>0</v>
      </c>
      <c r="BL213" s="337" t="s">
        <v>351</v>
      </c>
      <c r="BM213" s="406" t="s">
        <v>1808</v>
      </c>
    </row>
    <row r="214" spans="2:65" s="194" customFormat="1" ht="24.45" customHeight="1">
      <c r="B214" s="76"/>
      <c r="C214" s="819" t="s">
        <v>1809</v>
      </c>
      <c r="D214" s="819" t="s">
        <v>262</v>
      </c>
      <c r="E214" s="820" t="s">
        <v>1810</v>
      </c>
      <c r="F214" s="821" t="s">
        <v>1811</v>
      </c>
      <c r="G214" s="822" t="s">
        <v>95</v>
      </c>
      <c r="H214" s="823">
        <v>0.95899999999999996</v>
      </c>
      <c r="I214" s="844"/>
      <c r="J214" s="824">
        <f t="shared" si="30"/>
        <v>0</v>
      </c>
      <c r="K214" s="80"/>
      <c r="L214" s="76"/>
      <c r="M214" s="402" t="s">
        <v>290</v>
      </c>
      <c r="N214" s="403" t="s">
        <v>306</v>
      </c>
      <c r="O214" s="404">
        <v>1.83</v>
      </c>
      <c r="P214" s="404">
        <f t="shared" si="31"/>
        <v>1.7549699999999999</v>
      </c>
      <c r="Q214" s="404">
        <v>2.102E-2</v>
      </c>
      <c r="R214" s="404">
        <f t="shared" si="32"/>
        <v>2.0158180000000001E-2</v>
      </c>
      <c r="S214" s="404">
        <v>0</v>
      </c>
      <c r="T214" s="405">
        <f t="shared" si="33"/>
        <v>0</v>
      </c>
      <c r="AR214" s="406" t="s">
        <v>351</v>
      </c>
      <c r="AT214" s="406" t="s">
        <v>262</v>
      </c>
      <c r="AU214" s="406" t="s">
        <v>352</v>
      </c>
      <c r="AY214" s="337" t="s">
        <v>347</v>
      </c>
      <c r="BE214" s="407">
        <f t="shared" si="34"/>
        <v>0</v>
      </c>
      <c r="BF214" s="407">
        <f t="shared" si="35"/>
        <v>0</v>
      </c>
      <c r="BG214" s="407">
        <f t="shared" si="36"/>
        <v>0</v>
      </c>
      <c r="BH214" s="407">
        <f t="shared" si="37"/>
        <v>0</v>
      </c>
      <c r="BI214" s="407">
        <f t="shared" si="38"/>
        <v>0</v>
      </c>
      <c r="BJ214" s="337" t="s">
        <v>352</v>
      </c>
      <c r="BK214" s="407">
        <f t="shared" si="39"/>
        <v>0</v>
      </c>
      <c r="BL214" s="337" t="s">
        <v>351</v>
      </c>
      <c r="BM214" s="406" t="s">
        <v>1812</v>
      </c>
    </row>
    <row r="215" spans="2:65" s="194" customFormat="1" ht="24.45" customHeight="1">
      <c r="B215" s="76"/>
      <c r="C215" s="819" t="s">
        <v>1813</v>
      </c>
      <c r="D215" s="819" t="s">
        <v>262</v>
      </c>
      <c r="E215" s="820" t="s">
        <v>1814</v>
      </c>
      <c r="F215" s="821" t="s">
        <v>1815</v>
      </c>
      <c r="G215" s="822" t="s">
        <v>95</v>
      </c>
      <c r="H215" s="823">
        <v>2.5179999999999998</v>
      </c>
      <c r="I215" s="844"/>
      <c r="J215" s="824">
        <f t="shared" si="30"/>
        <v>0</v>
      </c>
      <c r="K215" s="80"/>
      <c r="L215" s="76"/>
      <c r="M215" s="402" t="s">
        <v>290</v>
      </c>
      <c r="N215" s="403" t="s">
        <v>306</v>
      </c>
      <c r="O215" s="404">
        <v>1.1399999999999999</v>
      </c>
      <c r="P215" s="404">
        <f t="shared" si="31"/>
        <v>2.8705199999999995</v>
      </c>
      <c r="Q215" s="404">
        <v>2.102E-2</v>
      </c>
      <c r="R215" s="404">
        <f t="shared" si="32"/>
        <v>5.2928359999999994E-2</v>
      </c>
      <c r="S215" s="404">
        <v>0</v>
      </c>
      <c r="T215" s="405">
        <f t="shared" si="33"/>
        <v>0</v>
      </c>
      <c r="AR215" s="406" t="s">
        <v>351</v>
      </c>
      <c r="AT215" s="406" t="s">
        <v>262</v>
      </c>
      <c r="AU215" s="406" t="s">
        <v>352</v>
      </c>
      <c r="AY215" s="337" t="s">
        <v>347</v>
      </c>
      <c r="BE215" s="407">
        <f t="shared" si="34"/>
        <v>0</v>
      </c>
      <c r="BF215" s="407">
        <f t="shared" si="35"/>
        <v>0</v>
      </c>
      <c r="BG215" s="407">
        <f t="shared" si="36"/>
        <v>0</v>
      </c>
      <c r="BH215" s="407">
        <f t="shared" si="37"/>
        <v>0</v>
      </c>
      <c r="BI215" s="407">
        <f t="shared" si="38"/>
        <v>0</v>
      </c>
      <c r="BJ215" s="337" t="s">
        <v>352</v>
      </c>
      <c r="BK215" s="407">
        <f t="shared" si="39"/>
        <v>0</v>
      </c>
      <c r="BL215" s="337" t="s">
        <v>351</v>
      </c>
      <c r="BM215" s="406" t="s">
        <v>1816</v>
      </c>
    </row>
    <row r="216" spans="2:65" s="194" customFormat="1" ht="24.45" customHeight="1">
      <c r="B216" s="76"/>
      <c r="C216" s="819" t="s">
        <v>1817</v>
      </c>
      <c r="D216" s="819" t="s">
        <v>262</v>
      </c>
      <c r="E216" s="820" t="s">
        <v>1818</v>
      </c>
      <c r="F216" s="821" t="s">
        <v>1819</v>
      </c>
      <c r="G216" s="822" t="s">
        <v>95</v>
      </c>
      <c r="H216" s="823">
        <v>5.34</v>
      </c>
      <c r="I216" s="844"/>
      <c r="J216" s="824">
        <f t="shared" si="30"/>
        <v>0</v>
      </c>
      <c r="K216" s="80"/>
      <c r="L216" s="76"/>
      <c r="M216" s="402" t="s">
        <v>290</v>
      </c>
      <c r="N216" s="403" t="s">
        <v>306</v>
      </c>
      <c r="O216" s="404">
        <v>2.0812499999999998</v>
      </c>
      <c r="P216" s="404">
        <f t="shared" si="31"/>
        <v>11.113874999999998</v>
      </c>
      <c r="Q216" s="404">
        <v>2.6450000000000001E-2</v>
      </c>
      <c r="R216" s="404">
        <f t="shared" si="32"/>
        <v>0.14124300000000001</v>
      </c>
      <c r="S216" s="404">
        <v>0</v>
      </c>
      <c r="T216" s="405">
        <f t="shared" si="33"/>
        <v>0</v>
      </c>
      <c r="AR216" s="406" t="s">
        <v>351</v>
      </c>
      <c r="AT216" s="406" t="s">
        <v>262</v>
      </c>
      <c r="AU216" s="406" t="s">
        <v>352</v>
      </c>
      <c r="AY216" s="337" t="s">
        <v>347</v>
      </c>
      <c r="BE216" s="407">
        <f t="shared" si="34"/>
        <v>0</v>
      </c>
      <c r="BF216" s="407">
        <f t="shared" si="35"/>
        <v>0</v>
      </c>
      <c r="BG216" s="407">
        <f t="shared" si="36"/>
        <v>0</v>
      </c>
      <c r="BH216" s="407">
        <f t="shared" si="37"/>
        <v>0</v>
      </c>
      <c r="BI216" s="407">
        <f t="shared" si="38"/>
        <v>0</v>
      </c>
      <c r="BJ216" s="337" t="s">
        <v>352</v>
      </c>
      <c r="BK216" s="407">
        <f t="shared" si="39"/>
        <v>0</v>
      </c>
      <c r="BL216" s="337" t="s">
        <v>351</v>
      </c>
      <c r="BM216" s="406" t="s">
        <v>1820</v>
      </c>
    </row>
    <row r="217" spans="2:65" s="391" customFormat="1" ht="23.25" customHeight="1">
      <c r="B217" s="390"/>
      <c r="C217" s="813"/>
      <c r="D217" s="814" t="s">
        <v>267</v>
      </c>
      <c r="E217" s="817" t="s">
        <v>388</v>
      </c>
      <c r="F217" s="817" t="s">
        <v>1526</v>
      </c>
      <c r="G217" s="813"/>
      <c r="H217" s="813"/>
      <c r="I217" s="813"/>
      <c r="J217" s="818">
        <f>BK217</f>
        <v>0</v>
      </c>
      <c r="L217" s="390"/>
      <c r="M217" s="395"/>
      <c r="P217" s="396">
        <f>SUM(P218:P253)</f>
        <v>1605.71749153</v>
      </c>
      <c r="R217" s="396">
        <f>SUM(R218:R253)</f>
        <v>58.772987482119987</v>
      </c>
      <c r="T217" s="397">
        <f>SUM(T218:T253)</f>
        <v>0</v>
      </c>
      <c r="AR217" s="392" t="s">
        <v>320</v>
      </c>
      <c r="AT217" s="398" t="s">
        <v>267</v>
      </c>
      <c r="AU217" s="398" t="s">
        <v>320</v>
      </c>
      <c r="AY217" s="392" t="s">
        <v>347</v>
      </c>
      <c r="BK217" s="399">
        <f>SUM(BK218:BK253)</f>
        <v>0</v>
      </c>
    </row>
    <row r="218" spans="2:65" s="194" customFormat="1" ht="38.25" customHeight="1">
      <c r="B218" s="76"/>
      <c r="C218" s="819" t="s">
        <v>373</v>
      </c>
      <c r="D218" s="819" t="s">
        <v>262</v>
      </c>
      <c r="E218" s="820" t="s">
        <v>1821</v>
      </c>
      <c r="F218" s="821" t="s">
        <v>1822</v>
      </c>
      <c r="G218" s="822" t="s">
        <v>95</v>
      </c>
      <c r="H218" s="823">
        <v>575.79999999999995</v>
      </c>
      <c r="I218" s="844"/>
      <c r="J218" s="824">
        <f t="shared" ref="J218:J253" si="40">ROUND(I218*H218,2)</f>
        <v>0</v>
      </c>
      <c r="K218" s="80"/>
      <c r="L218" s="76"/>
      <c r="M218" s="402" t="s">
        <v>290</v>
      </c>
      <c r="N218" s="403" t="s">
        <v>306</v>
      </c>
      <c r="O218" s="404">
        <v>0.27726000000000001</v>
      </c>
      <c r="P218" s="404">
        <f t="shared" ref="P218:P253" si="41">O218*H218</f>
        <v>159.646308</v>
      </c>
      <c r="Q218" s="404">
        <v>1.0976E-2</v>
      </c>
      <c r="R218" s="404">
        <f t="shared" ref="R218:R253" si="42">Q218*H218</f>
        <v>6.3199807999999997</v>
      </c>
      <c r="S218" s="404">
        <v>0</v>
      </c>
      <c r="T218" s="405">
        <f t="shared" ref="T218:T253" si="43">S218*H218</f>
        <v>0</v>
      </c>
      <c r="AR218" s="406" t="s">
        <v>351</v>
      </c>
      <c r="AT218" s="406" t="s">
        <v>262</v>
      </c>
      <c r="AU218" s="406" t="s">
        <v>352</v>
      </c>
      <c r="AY218" s="337" t="s">
        <v>347</v>
      </c>
      <c r="BE218" s="407">
        <f t="shared" ref="BE218:BE253" si="44">IF(N218="základná",J218,0)</f>
        <v>0</v>
      </c>
      <c r="BF218" s="407">
        <f t="shared" ref="BF218:BF253" si="45">IF(N218="znížená",J218,0)</f>
        <v>0</v>
      </c>
      <c r="BG218" s="407">
        <f t="shared" ref="BG218:BG253" si="46">IF(N218="zákl. prenesená",J218,0)</f>
        <v>0</v>
      </c>
      <c r="BH218" s="407">
        <f t="shared" ref="BH218:BH253" si="47">IF(N218="zníž. prenesená",J218,0)</f>
        <v>0</v>
      </c>
      <c r="BI218" s="407">
        <f t="shared" ref="BI218:BI253" si="48">IF(N218="nulová",J218,0)</f>
        <v>0</v>
      </c>
      <c r="BJ218" s="337" t="s">
        <v>352</v>
      </c>
      <c r="BK218" s="407">
        <f t="shared" ref="BK218:BK253" si="49">ROUND(I218*H218,2)</f>
        <v>0</v>
      </c>
      <c r="BL218" s="337" t="s">
        <v>351</v>
      </c>
      <c r="BM218" s="406" t="s">
        <v>1823</v>
      </c>
    </row>
    <row r="219" spans="2:65" s="194" customFormat="1" ht="33" customHeight="1">
      <c r="B219" s="76"/>
      <c r="C219" s="819" t="s">
        <v>374</v>
      </c>
      <c r="D219" s="819" t="s">
        <v>262</v>
      </c>
      <c r="E219" s="820" t="s">
        <v>1824</v>
      </c>
      <c r="F219" s="821" t="s">
        <v>1825</v>
      </c>
      <c r="G219" s="822" t="s">
        <v>95</v>
      </c>
      <c r="H219" s="823">
        <v>1268.825</v>
      </c>
      <c r="I219" s="844"/>
      <c r="J219" s="824">
        <f t="shared" si="40"/>
        <v>0</v>
      </c>
      <c r="K219" s="80"/>
      <c r="L219" s="76"/>
      <c r="M219" s="402" t="s">
        <v>290</v>
      </c>
      <c r="N219" s="403" t="s">
        <v>306</v>
      </c>
      <c r="O219" s="404">
        <v>0.15623999999999999</v>
      </c>
      <c r="P219" s="404">
        <f t="shared" si="41"/>
        <v>198.241218</v>
      </c>
      <c r="Q219" s="404">
        <v>1.08816E-2</v>
      </c>
      <c r="R219" s="404">
        <f t="shared" si="42"/>
        <v>13.806846120000001</v>
      </c>
      <c r="S219" s="404">
        <v>0</v>
      </c>
      <c r="T219" s="405">
        <f t="shared" si="43"/>
        <v>0</v>
      </c>
      <c r="AR219" s="406" t="s">
        <v>351</v>
      </c>
      <c r="AT219" s="406" t="s">
        <v>262</v>
      </c>
      <c r="AU219" s="406" t="s">
        <v>352</v>
      </c>
      <c r="AY219" s="337" t="s">
        <v>347</v>
      </c>
      <c r="BE219" s="407">
        <f t="shared" si="44"/>
        <v>0</v>
      </c>
      <c r="BF219" s="407">
        <f t="shared" si="45"/>
        <v>0</v>
      </c>
      <c r="BG219" s="407">
        <f t="shared" si="46"/>
        <v>0</v>
      </c>
      <c r="BH219" s="407">
        <f t="shared" si="47"/>
        <v>0</v>
      </c>
      <c r="BI219" s="407">
        <f t="shared" si="48"/>
        <v>0</v>
      </c>
      <c r="BJ219" s="337" t="s">
        <v>352</v>
      </c>
      <c r="BK219" s="407">
        <f t="shared" si="49"/>
        <v>0</v>
      </c>
      <c r="BL219" s="337" t="s">
        <v>351</v>
      </c>
      <c r="BM219" s="406" t="s">
        <v>1826</v>
      </c>
    </row>
    <row r="220" spans="2:65" s="194" customFormat="1" ht="24.45" customHeight="1">
      <c r="B220" s="76"/>
      <c r="C220" s="819" t="s">
        <v>380</v>
      </c>
      <c r="D220" s="819" t="s">
        <v>262</v>
      </c>
      <c r="E220" s="820" t="s">
        <v>1827</v>
      </c>
      <c r="F220" s="821" t="s">
        <v>1828</v>
      </c>
      <c r="G220" s="822" t="s">
        <v>95</v>
      </c>
      <c r="H220" s="823">
        <v>96.02</v>
      </c>
      <c r="I220" s="844"/>
      <c r="J220" s="824">
        <f t="shared" si="40"/>
        <v>0</v>
      </c>
      <c r="K220" s="80"/>
      <c r="L220" s="76"/>
      <c r="M220" s="402" t="s">
        <v>290</v>
      </c>
      <c r="N220" s="403" t="s">
        <v>306</v>
      </c>
      <c r="O220" s="404">
        <v>0.40084999999999998</v>
      </c>
      <c r="P220" s="404">
        <f t="shared" si="41"/>
        <v>38.489616999999996</v>
      </c>
      <c r="Q220" s="404">
        <v>2.3625E-2</v>
      </c>
      <c r="R220" s="404">
        <f t="shared" si="42"/>
        <v>2.2684725000000001</v>
      </c>
      <c r="S220" s="404">
        <v>0</v>
      </c>
      <c r="T220" s="405">
        <f t="shared" si="43"/>
        <v>0</v>
      </c>
      <c r="AR220" s="406" t="s">
        <v>351</v>
      </c>
      <c r="AT220" s="406" t="s">
        <v>262</v>
      </c>
      <c r="AU220" s="406" t="s">
        <v>352</v>
      </c>
      <c r="AY220" s="337" t="s">
        <v>347</v>
      </c>
      <c r="BE220" s="407">
        <f t="shared" si="44"/>
        <v>0</v>
      </c>
      <c r="BF220" s="407">
        <f t="shared" si="45"/>
        <v>0</v>
      </c>
      <c r="BG220" s="407">
        <f t="shared" si="46"/>
        <v>0</v>
      </c>
      <c r="BH220" s="407">
        <f t="shared" si="47"/>
        <v>0</v>
      </c>
      <c r="BI220" s="407">
        <f t="shared" si="48"/>
        <v>0</v>
      </c>
      <c r="BJ220" s="337" t="s">
        <v>352</v>
      </c>
      <c r="BK220" s="407">
        <f t="shared" si="49"/>
        <v>0</v>
      </c>
      <c r="BL220" s="337" t="s">
        <v>351</v>
      </c>
      <c r="BM220" s="406" t="s">
        <v>1829</v>
      </c>
    </row>
    <row r="221" spans="2:65" s="194" customFormat="1" ht="24.45" customHeight="1">
      <c r="B221" s="76"/>
      <c r="C221" s="819" t="s">
        <v>381</v>
      </c>
      <c r="D221" s="819" t="s">
        <v>262</v>
      </c>
      <c r="E221" s="820" t="s">
        <v>1830</v>
      </c>
      <c r="F221" s="821" t="s">
        <v>1831</v>
      </c>
      <c r="G221" s="822" t="s">
        <v>95</v>
      </c>
      <c r="H221" s="823">
        <v>3.89</v>
      </c>
      <c r="I221" s="844"/>
      <c r="J221" s="824">
        <f t="shared" si="40"/>
        <v>0</v>
      </c>
      <c r="K221" s="80"/>
      <c r="L221" s="76"/>
      <c r="M221" s="402" t="s">
        <v>290</v>
      </c>
      <c r="N221" s="403" t="s">
        <v>306</v>
      </c>
      <c r="O221" s="404">
        <v>0.15204000000000001</v>
      </c>
      <c r="P221" s="404">
        <f t="shared" si="41"/>
        <v>0.59143560000000006</v>
      </c>
      <c r="Q221" s="404">
        <v>2.0000000000000001E-4</v>
      </c>
      <c r="R221" s="404">
        <f t="shared" si="42"/>
        <v>7.7800000000000005E-4</v>
      </c>
      <c r="S221" s="404">
        <v>0</v>
      </c>
      <c r="T221" s="405">
        <f t="shared" si="43"/>
        <v>0</v>
      </c>
      <c r="AR221" s="406" t="s">
        <v>351</v>
      </c>
      <c r="AT221" s="406" t="s">
        <v>262</v>
      </c>
      <c r="AU221" s="406" t="s">
        <v>352</v>
      </c>
      <c r="AY221" s="337" t="s">
        <v>347</v>
      </c>
      <c r="BE221" s="407">
        <f t="shared" si="44"/>
        <v>0</v>
      </c>
      <c r="BF221" s="407">
        <f t="shared" si="45"/>
        <v>0</v>
      </c>
      <c r="BG221" s="407">
        <f t="shared" si="46"/>
        <v>0</v>
      </c>
      <c r="BH221" s="407">
        <f t="shared" si="47"/>
        <v>0</v>
      </c>
      <c r="BI221" s="407">
        <f t="shared" si="48"/>
        <v>0</v>
      </c>
      <c r="BJ221" s="337" t="s">
        <v>352</v>
      </c>
      <c r="BK221" s="407">
        <f t="shared" si="49"/>
        <v>0</v>
      </c>
      <c r="BL221" s="337" t="s">
        <v>351</v>
      </c>
      <c r="BM221" s="406" t="s">
        <v>1832</v>
      </c>
    </row>
    <row r="222" spans="2:65" s="194" customFormat="1" ht="33" customHeight="1">
      <c r="B222" s="76"/>
      <c r="C222" s="819" t="s">
        <v>387</v>
      </c>
      <c r="D222" s="819" t="s">
        <v>262</v>
      </c>
      <c r="E222" s="820" t="s">
        <v>1833</v>
      </c>
      <c r="F222" s="821" t="s">
        <v>1834</v>
      </c>
      <c r="G222" s="822" t="s">
        <v>95</v>
      </c>
      <c r="H222" s="823">
        <v>3.89</v>
      </c>
      <c r="I222" s="844"/>
      <c r="J222" s="824">
        <f t="shared" si="40"/>
        <v>0</v>
      </c>
      <c r="K222" s="80"/>
      <c r="L222" s="76"/>
      <c r="M222" s="402" t="s">
        <v>290</v>
      </c>
      <c r="N222" s="403" t="s">
        <v>306</v>
      </c>
      <c r="O222" s="404">
        <v>0.45768999999999999</v>
      </c>
      <c r="P222" s="404">
        <f t="shared" si="41"/>
        <v>1.7804141</v>
      </c>
      <c r="Q222" s="404">
        <v>3.3800000000000002E-3</v>
      </c>
      <c r="R222" s="404">
        <f t="shared" si="42"/>
        <v>1.3148200000000001E-2</v>
      </c>
      <c r="S222" s="404">
        <v>0</v>
      </c>
      <c r="T222" s="405">
        <f t="shared" si="43"/>
        <v>0</v>
      </c>
      <c r="AR222" s="406" t="s">
        <v>351</v>
      </c>
      <c r="AT222" s="406" t="s">
        <v>262</v>
      </c>
      <c r="AU222" s="406" t="s">
        <v>352</v>
      </c>
      <c r="AY222" s="337" t="s">
        <v>347</v>
      </c>
      <c r="BE222" s="407">
        <f t="shared" si="44"/>
        <v>0</v>
      </c>
      <c r="BF222" s="407">
        <f t="shared" si="45"/>
        <v>0</v>
      </c>
      <c r="BG222" s="407">
        <f t="shared" si="46"/>
        <v>0</v>
      </c>
      <c r="BH222" s="407">
        <f t="shared" si="47"/>
        <v>0</v>
      </c>
      <c r="BI222" s="407">
        <f t="shared" si="48"/>
        <v>0</v>
      </c>
      <c r="BJ222" s="337" t="s">
        <v>352</v>
      </c>
      <c r="BK222" s="407">
        <f t="shared" si="49"/>
        <v>0</v>
      </c>
      <c r="BL222" s="337" t="s">
        <v>351</v>
      </c>
      <c r="BM222" s="406" t="s">
        <v>1835</v>
      </c>
    </row>
    <row r="223" spans="2:65" s="194" customFormat="1" ht="24.45" customHeight="1">
      <c r="B223" s="76"/>
      <c r="C223" s="819" t="s">
        <v>389</v>
      </c>
      <c r="D223" s="819" t="s">
        <v>262</v>
      </c>
      <c r="E223" s="820" t="s">
        <v>1836</v>
      </c>
      <c r="F223" s="821" t="s">
        <v>1837</v>
      </c>
      <c r="G223" s="822" t="s">
        <v>95</v>
      </c>
      <c r="H223" s="823">
        <v>7.78</v>
      </c>
      <c r="I223" s="844"/>
      <c r="J223" s="824">
        <f t="shared" si="40"/>
        <v>0</v>
      </c>
      <c r="K223" s="80"/>
      <c r="L223" s="76"/>
      <c r="M223" s="402" t="s">
        <v>290</v>
      </c>
      <c r="N223" s="403" t="s">
        <v>306</v>
      </c>
      <c r="O223" s="404">
        <v>0.22106000000000001</v>
      </c>
      <c r="P223" s="404">
        <f t="shared" si="41"/>
        <v>1.7198468</v>
      </c>
      <c r="Q223" s="404">
        <v>5.1539999999999997E-3</v>
      </c>
      <c r="R223" s="404">
        <f t="shared" si="42"/>
        <v>4.0098120000000001E-2</v>
      </c>
      <c r="S223" s="404">
        <v>0</v>
      </c>
      <c r="T223" s="405">
        <f t="shared" si="43"/>
        <v>0</v>
      </c>
      <c r="AR223" s="406" t="s">
        <v>351</v>
      </c>
      <c r="AT223" s="406" t="s">
        <v>262</v>
      </c>
      <c r="AU223" s="406" t="s">
        <v>352</v>
      </c>
      <c r="AY223" s="337" t="s">
        <v>347</v>
      </c>
      <c r="BE223" s="407">
        <f t="shared" si="44"/>
        <v>0</v>
      </c>
      <c r="BF223" s="407">
        <f t="shared" si="45"/>
        <v>0</v>
      </c>
      <c r="BG223" s="407">
        <f t="shared" si="46"/>
        <v>0</v>
      </c>
      <c r="BH223" s="407">
        <f t="shared" si="47"/>
        <v>0</v>
      </c>
      <c r="BI223" s="407">
        <f t="shared" si="48"/>
        <v>0</v>
      </c>
      <c r="BJ223" s="337" t="s">
        <v>352</v>
      </c>
      <c r="BK223" s="407">
        <f t="shared" si="49"/>
        <v>0</v>
      </c>
      <c r="BL223" s="337" t="s">
        <v>351</v>
      </c>
      <c r="BM223" s="406" t="s">
        <v>1838</v>
      </c>
    </row>
    <row r="224" spans="2:65" s="194" customFormat="1" ht="24.45" customHeight="1">
      <c r="B224" s="76"/>
      <c r="C224" s="819" t="s">
        <v>391</v>
      </c>
      <c r="D224" s="819" t="s">
        <v>262</v>
      </c>
      <c r="E224" s="820" t="s">
        <v>1839</v>
      </c>
      <c r="F224" s="821" t="s">
        <v>1840</v>
      </c>
      <c r="G224" s="822" t="s">
        <v>95</v>
      </c>
      <c r="H224" s="823">
        <v>3.89</v>
      </c>
      <c r="I224" s="844"/>
      <c r="J224" s="824">
        <f t="shared" si="40"/>
        <v>0</v>
      </c>
      <c r="K224" s="80"/>
      <c r="L224" s="76"/>
      <c r="M224" s="402" t="s">
        <v>290</v>
      </c>
      <c r="N224" s="403" t="s">
        <v>306</v>
      </c>
      <c r="O224" s="404">
        <v>9.2039999999999997E-2</v>
      </c>
      <c r="P224" s="404">
        <f t="shared" si="41"/>
        <v>0.35803560000000001</v>
      </c>
      <c r="Q224" s="404">
        <v>2.1000000000000001E-4</v>
      </c>
      <c r="R224" s="404">
        <f t="shared" si="42"/>
        <v>8.1690000000000007E-4</v>
      </c>
      <c r="S224" s="404">
        <v>0</v>
      </c>
      <c r="T224" s="405">
        <f t="shared" si="43"/>
        <v>0</v>
      </c>
      <c r="AR224" s="406" t="s">
        <v>351</v>
      </c>
      <c r="AT224" s="406" t="s">
        <v>262</v>
      </c>
      <c r="AU224" s="406" t="s">
        <v>352</v>
      </c>
      <c r="AY224" s="337" t="s">
        <v>347</v>
      </c>
      <c r="BE224" s="407">
        <f t="shared" si="44"/>
        <v>0</v>
      </c>
      <c r="BF224" s="407">
        <f t="shared" si="45"/>
        <v>0</v>
      </c>
      <c r="BG224" s="407">
        <f t="shared" si="46"/>
        <v>0</v>
      </c>
      <c r="BH224" s="407">
        <f t="shared" si="47"/>
        <v>0</v>
      </c>
      <c r="BI224" s="407">
        <f t="shared" si="48"/>
        <v>0</v>
      </c>
      <c r="BJ224" s="337" t="s">
        <v>352</v>
      </c>
      <c r="BK224" s="407">
        <f t="shared" si="49"/>
        <v>0</v>
      </c>
      <c r="BL224" s="337" t="s">
        <v>351</v>
      </c>
      <c r="BM224" s="406" t="s">
        <v>1841</v>
      </c>
    </row>
    <row r="225" spans="2:65" s="194" customFormat="1" ht="38.25" customHeight="1">
      <c r="B225" s="76"/>
      <c r="C225" s="819" t="s">
        <v>392</v>
      </c>
      <c r="D225" s="819" t="s">
        <v>262</v>
      </c>
      <c r="E225" s="820" t="s">
        <v>1842</v>
      </c>
      <c r="F225" s="821" t="s">
        <v>1843</v>
      </c>
      <c r="G225" s="822" t="s">
        <v>95</v>
      </c>
      <c r="H225" s="823">
        <v>718.92399999999998</v>
      </c>
      <c r="I225" s="844"/>
      <c r="J225" s="824">
        <f t="shared" si="40"/>
        <v>0</v>
      </c>
      <c r="K225" s="80"/>
      <c r="L225" s="76"/>
      <c r="M225" s="402" t="s">
        <v>290</v>
      </c>
      <c r="N225" s="403" t="s">
        <v>306</v>
      </c>
      <c r="O225" s="404">
        <v>9.2039999999999997E-2</v>
      </c>
      <c r="P225" s="404">
        <f t="shared" si="41"/>
        <v>66.169764959999995</v>
      </c>
      <c r="Q225" s="404">
        <v>2.0000000000000001E-4</v>
      </c>
      <c r="R225" s="404">
        <f t="shared" si="42"/>
        <v>0.14378479999999999</v>
      </c>
      <c r="S225" s="404">
        <v>0</v>
      </c>
      <c r="T225" s="405">
        <f t="shared" si="43"/>
        <v>0</v>
      </c>
      <c r="AR225" s="406" t="s">
        <v>351</v>
      </c>
      <c r="AT225" s="406" t="s">
        <v>262</v>
      </c>
      <c r="AU225" s="406" t="s">
        <v>352</v>
      </c>
      <c r="AY225" s="337" t="s">
        <v>347</v>
      </c>
      <c r="BE225" s="407">
        <f t="shared" si="44"/>
        <v>0</v>
      </c>
      <c r="BF225" s="407">
        <f t="shared" si="45"/>
        <v>0</v>
      </c>
      <c r="BG225" s="407">
        <f t="shared" si="46"/>
        <v>0</v>
      </c>
      <c r="BH225" s="407">
        <f t="shared" si="47"/>
        <v>0</v>
      </c>
      <c r="BI225" s="407">
        <f t="shared" si="48"/>
        <v>0</v>
      </c>
      <c r="BJ225" s="337" t="s">
        <v>352</v>
      </c>
      <c r="BK225" s="407">
        <f t="shared" si="49"/>
        <v>0</v>
      </c>
      <c r="BL225" s="337" t="s">
        <v>351</v>
      </c>
      <c r="BM225" s="406" t="s">
        <v>1844</v>
      </c>
    </row>
    <row r="226" spans="2:65" s="194" customFormat="1" ht="38.25" customHeight="1">
      <c r="B226" s="76"/>
      <c r="C226" s="819" t="s">
        <v>393</v>
      </c>
      <c r="D226" s="819" t="s">
        <v>262</v>
      </c>
      <c r="E226" s="820" t="s">
        <v>1845</v>
      </c>
      <c r="F226" s="821" t="s">
        <v>1846</v>
      </c>
      <c r="G226" s="822" t="s">
        <v>95</v>
      </c>
      <c r="H226" s="823">
        <v>718.92399999999998</v>
      </c>
      <c r="I226" s="844"/>
      <c r="J226" s="824">
        <f t="shared" si="40"/>
        <v>0</v>
      </c>
      <c r="K226" s="80"/>
      <c r="L226" s="76"/>
      <c r="M226" s="402" t="s">
        <v>290</v>
      </c>
      <c r="N226" s="403" t="s">
        <v>306</v>
      </c>
      <c r="O226" s="404">
        <v>9.2020000000000005E-2</v>
      </c>
      <c r="P226" s="404">
        <f t="shared" si="41"/>
        <v>66.155386480000004</v>
      </c>
      <c r="Q226" s="404">
        <v>1E-4</v>
      </c>
      <c r="R226" s="404">
        <f t="shared" si="42"/>
        <v>7.1892399999999995E-2</v>
      </c>
      <c r="S226" s="404">
        <v>0</v>
      </c>
      <c r="T226" s="405">
        <f t="shared" si="43"/>
        <v>0</v>
      </c>
      <c r="AR226" s="406" t="s">
        <v>351</v>
      </c>
      <c r="AT226" s="406" t="s">
        <v>262</v>
      </c>
      <c r="AU226" s="406" t="s">
        <v>352</v>
      </c>
      <c r="AY226" s="337" t="s">
        <v>347</v>
      </c>
      <c r="BE226" s="407">
        <f t="shared" si="44"/>
        <v>0</v>
      </c>
      <c r="BF226" s="407">
        <f t="shared" si="45"/>
        <v>0</v>
      </c>
      <c r="BG226" s="407">
        <f t="shared" si="46"/>
        <v>0</v>
      </c>
      <c r="BH226" s="407">
        <f t="shared" si="47"/>
        <v>0</v>
      </c>
      <c r="BI226" s="407">
        <f t="shared" si="48"/>
        <v>0</v>
      </c>
      <c r="BJ226" s="337" t="s">
        <v>352</v>
      </c>
      <c r="BK226" s="407">
        <f t="shared" si="49"/>
        <v>0</v>
      </c>
      <c r="BL226" s="337" t="s">
        <v>351</v>
      </c>
      <c r="BM226" s="406" t="s">
        <v>1847</v>
      </c>
    </row>
    <row r="227" spans="2:65" s="194" customFormat="1" ht="44.25" customHeight="1">
      <c r="B227" s="76"/>
      <c r="C227" s="819" t="s">
        <v>395</v>
      </c>
      <c r="D227" s="819" t="s">
        <v>262</v>
      </c>
      <c r="E227" s="820" t="s">
        <v>1848</v>
      </c>
      <c r="F227" s="821" t="s">
        <v>1849</v>
      </c>
      <c r="G227" s="822" t="s">
        <v>95</v>
      </c>
      <c r="H227" s="823">
        <v>693.37</v>
      </c>
      <c r="I227" s="844"/>
      <c r="J227" s="824">
        <f t="shared" si="40"/>
        <v>0</v>
      </c>
      <c r="K227" s="80"/>
      <c r="L227" s="76"/>
      <c r="M227" s="402" t="s">
        <v>290</v>
      </c>
      <c r="N227" s="403" t="s">
        <v>306</v>
      </c>
      <c r="O227" s="404">
        <v>0.36769000000000002</v>
      </c>
      <c r="P227" s="404">
        <f t="shared" si="41"/>
        <v>254.9452153</v>
      </c>
      <c r="Q227" s="404">
        <v>3.3800000000000002E-3</v>
      </c>
      <c r="R227" s="404">
        <f t="shared" si="42"/>
        <v>2.3435906000000002</v>
      </c>
      <c r="S227" s="404">
        <v>0</v>
      </c>
      <c r="T227" s="405">
        <f t="shared" si="43"/>
        <v>0</v>
      </c>
      <c r="AR227" s="406" t="s">
        <v>351</v>
      </c>
      <c r="AT227" s="406" t="s">
        <v>262</v>
      </c>
      <c r="AU227" s="406" t="s">
        <v>352</v>
      </c>
      <c r="AY227" s="337" t="s">
        <v>347</v>
      </c>
      <c r="BE227" s="407">
        <f t="shared" si="44"/>
        <v>0</v>
      </c>
      <c r="BF227" s="407">
        <f t="shared" si="45"/>
        <v>0</v>
      </c>
      <c r="BG227" s="407">
        <f t="shared" si="46"/>
        <v>0</v>
      </c>
      <c r="BH227" s="407">
        <f t="shared" si="47"/>
        <v>0</v>
      </c>
      <c r="BI227" s="407">
        <f t="shared" si="48"/>
        <v>0</v>
      </c>
      <c r="BJ227" s="337" t="s">
        <v>352</v>
      </c>
      <c r="BK227" s="407">
        <f t="shared" si="49"/>
        <v>0</v>
      </c>
      <c r="BL227" s="337" t="s">
        <v>351</v>
      </c>
      <c r="BM227" s="406" t="s">
        <v>1850</v>
      </c>
    </row>
    <row r="228" spans="2:65" s="194" customFormat="1" ht="33" customHeight="1">
      <c r="B228" s="76"/>
      <c r="C228" s="819" t="s">
        <v>397</v>
      </c>
      <c r="D228" s="819" t="s">
        <v>262</v>
      </c>
      <c r="E228" s="820" t="s">
        <v>1851</v>
      </c>
      <c r="F228" s="821" t="s">
        <v>1852</v>
      </c>
      <c r="G228" s="822" t="s">
        <v>95</v>
      </c>
      <c r="H228" s="823">
        <v>25.553999999999998</v>
      </c>
      <c r="I228" s="844"/>
      <c r="J228" s="824">
        <f t="shared" si="40"/>
        <v>0</v>
      </c>
      <c r="K228" s="80"/>
      <c r="L228" s="76"/>
      <c r="M228" s="402" t="s">
        <v>290</v>
      </c>
      <c r="N228" s="403" t="s">
        <v>306</v>
      </c>
      <c r="O228" s="404">
        <v>0.40805999999999998</v>
      </c>
      <c r="P228" s="404">
        <f t="shared" si="41"/>
        <v>10.427565239999998</v>
      </c>
      <c r="Q228" s="404">
        <v>5.1799999999999997E-3</v>
      </c>
      <c r="R228" s="404">
        <f t="shared" si="42"/>
        <v>0.13236972</v>
      </c>
      <c r="S228" s="404">
        <v>0</v>
      </c>
      <c r="T228" s="405">
        <f t="shared" si="43"/>
        <v>0</v>
      </c>
      <c r="AR228" s="406" t="s">
        <v>351</v>
      </c>
      <c r="AT228" s="406" t="s">
        <v>262</v>
      </c>
      <c r="AU228" s="406" t="s">
        <v>352</v>
      </c>
      <c r="AY228" s="337" t="s">
        <v>347</v>
      </c>
      <c r="BE228" s="407">
        <f t="shared" si="44"/>
        <v>0</v>
      </c>
      <c r="BF228" s="407">
        <f t="shared" si="45"/>
        <v>0</v>
      </c>
      <c r="BG228" s="407">
        <f t="shared" si="46"/>
        <v>0</v>
      </c>
      <c r="BH228" s="407">
        <f t="shared" si="47"/>
        <v>0</v>
      </c>
      <c r="BI228" s="407">
        <f t="shared" si="48"/>
        <v>0</v>
      </c>
      <c r="BJ228" s="337" t="s">
        <v>352</v>
      </c>
      <c r="BK228" s="407">
        <f t="shared" si="49"/>
        <v>0</v>
      </c>
      <c r="BL228" s="337" t="s">
        <v>351</v>
      </c>
      <c r="BM228" s="406" t="s">
        <v>1853</v>
      </c>
    </row>
    <row r="229" spans="2:65" s="194" customFormat="1" ht="38.25" customHeight="1">
      <c r="B229" s="76"/>
      <c r="C229" s="819" t="s">
        <v>399</v>
      </c>
      <c r="D229" s="819" t="s">
        <v>262</v>
      </c>
      <c r="E229" s="820" t="s">
        <v>1854</v>
      </c>
      <c r="F229" s="821" t="s">
        <v>1855</v>
      </c>
      <c r="G229" s="822" t="s">
        <v>95</v>
      </c>
      <c r="H229" s="823">
        <v>693.37</v>
      </c>
      <c r="I229" s="844"/>
      <c r="J229" s="824">
        <f t="shared" si="40"/>
        <v>0</v>
      </c>
      <c r="K229" s="80"/>
      <c r="L229" s="76"/>
      <c r="M229" s="402" t="s">
        <v>290</v>
      </c>
      <c r="N229" s="403" t="s">
        <v>306</v>
      </c>
      <c r="O229" s="404">
        <v>0.10005</v>
      </c>
      <c r="P229" s="404">
        <f t="shared" si="41"/>
        <v>69.371668499999998</v>
      </c>
      <c r="Q229" s="404">
        <v>2.5799999999999998E-4</v>
      </c>
      <c r="R229" s="404">
        <f t="shared" si="42"/>
        <v>0.17888946</v>
      </c>
      <c r="S229" s="404">
        <v>0</v>
      </c>
      <c r="T229" s="405">
        <f t="shared" si="43"/>
        <v>0</v>
      </c>
      <c r="AR229" s="406" t="s">
        <v>351</v>
      </c>
      <c r="AT229" s="406" t="s">
        <v>262</v>
      </c>
      <c r="AU229" s="406" t="s">
        <v>352</v>
      </c>
      <c r="AY229" s="337" t="s">
        <v>347</v>
      </c>
      <c r="BE229" s="407">
        <f t="shared" si="44"/>
        <v>0</v>
      </c>
      <c r="BF229" s="407">
        <f t="shared" si="45"/>
        <v>0</v>
      </c>
      <c r="BG229" s="407">
        <f t="shared" si="46"/>
        <v>0</v>
      </c>
      <c r="BH229" s="407">
        <f t="shared" si="47"/>
        <v>0</v>
      </c>
      <c r="BI229" s="407">
        <f t="shared" si="48"/>
        <v>0</v>
      </c>
      <c r="BJ229" s="337" t="s">
        <v>352</v>
      </c>
      <c r="BK229" s="407">
        <f t="shared" si="49"/>
        <v>0</v>
      </c>
      <c r="BL229" s="337" t="s">
        <v>351</v>
      </c>
      <c r="BM229" s="406" t="s">
        <v>1856</v>
      </c>
    </row>
    <row r="230" spans="2:65" s="194" customFormat="1" ht="24.45" customHeight="1">
      <c r="B230" s="76"/>
      <c r="C230" s="819" t="s">
        <v>1857</v>
      </c>
      <c r="D230" s="819" t="s">
        <v>262</v>
      </c>
      <c r="E230" s="820" t="s">
        <v>1858</v>
      </c>
      <c r="F230" s="821" t="s">
        <v>1859</v>
      </c>
      <c r="G230" s="822" t="s">
        <v>95</v>
      </c>
      <c r="H230" s="823">
        <v>86.738</v>
      </c>
      <c r="I230" s="844"/>
      <c r="J230" s="824">
        <f t="shared" si="40"/>
        <v>0</v>
      </c>
      <c r="K230" s="80"/>
      <c r="L230" s="76"/>
      <c r="M230" s="402" t="s">
        <v>290</v>
      </c>
      <c r="N230" s="403" t="s">
        <v>306</v>
      </c>
      <c r="O230" s="404">
        <v>0.20105999999999999</v>
      </c>
      <c r="P230" s="404">
        <f t="shared" si="41"/>
        <v>17.439542279999998</v>
      </c>
      <c r="Q230" s="404">
        <v>5.1539999999999997E-3</v>
      </c>
      <c r="R230" s="404">
        <f t="shared" si="42"/>
        <v>0.44704765199999996</v>
      </c>
      <c r="S230" s="404">
        <v>0</v>
      </c>
      <c r="T230" s="405">
        <f t="shared" si="43"/>
        <v>0</v>
      </c>
      <c r="AR230" s="406" t="s">
        <v>351</v>
      </c>
      <c r="AT230" s="406" t="s">
        <v>262</v>
      </c>
      <c r="AU230" s="406" t="s">
        <v>352</v>
      </c>
      <c r="AY230" s="337" t="s">
        <v>347</v>
      </c>
      <c r="BE230" s="407">
        <f t="shared" si="44"/>
        <v>0</v>
      </c>
      <c r="BF230" s="407">
        <f t="shared" si="45"/>
        <v>0</v>
      </c>
      <c r="BG230" s="407">
        <f t="shared" si="46"/>
        <v>0</v>
      </c>
      <c r="BH230" s="407">
        <f t="shared" si="47"/>
        <v>0</v>
      </c>
      <c r="BI230" s="407">
        <f t="shared" si="48"/>
        <v>0</v>
      </c>
      <c r="BJ230" s="337" t="s">
        <v>352</v>
      </c>
      <c r="BK230" s="407">
        <f t="shared" si="49"/>
        <v>0</v>
      </c>
      <c r="BL230" s="337" t="s">
        <v>351</v>
      </c>
      <c r="BM230" s="406" t="s">
        <v>1860</v>
      </c>
    </row>
    <row r="231" spans="2:65" s="194" customFormat="1" ht="24.45" customHeight="1">
      <c r="B231" s="76"/>
      <c r="C231" s="819" t="s">
        <v>1861</v>
      </c>
      <c r="D231" s="819" t="s">
        <v>262</v>
      </c>
      <c r="E231" s="820" t="s">
        <v>1862</v>
      </c>
      <c r="F231" s="821" t="s">
        <v>1863</v>
      </c>
      <c r="G231" s="822" t="s">
        <v>63</v>
      </c>
      <c r="H231" s="823">
        <v>127.52200000000001</v>
      </c>
      <c r="I231" s="844"/>
      <c r="J231" s="824">
        <f t="shared" si="40"/>
        <v>0</v>
      </c>
      <c r="K231" s="80"/>
      <c r="L231" s="76"/>
      <c r="M231" s="402" t="s">
        <v>290</v>
      </c>
      <c r="N231" s="403" t="s">
        <v>306</v>
      </c>
      <c r="O231" s="404">
        <v>0.20810999999999999</v>
      </c>
      <c r="P231" s="404">
        <f t="shared" si="41"/>
        <v>26.538603420000001</v>
      </c>
      <c r="Q231" s="404">
        <v>5.4529999999999997E-4</v>
      </c>
      <c r="R231" s="404">
        <f t="shared" si="42"/>
        <v>6.9537746600000006E-2</v>
      </c>
      <c r="S231" s="404">
        <v>0</v>
      </c>
      <c r="T231" s="405">
        <f t="shared" si="43"/>
        <v>0</v>
      </c>
      <c r="AR231" s="406" t="s">
        <v>351</v>
      </c>
      <c r="AT231" s="406" t="s">
        <v>262</v>
      </c>
      <c r="AU231" s="406" t="s">
        <v>352</v>
      </c>
      <c r="AY231" s="337" t="s">
        <v>347</v>
      </c>
      <c r="BE231" s="407">
        <f t="shared" si="44"/>
        <v>0</v>
      </c>
      <c r="BF231" s="407">
        <f t="shared" si="45"/>
        <v>0</v>
      </c>
      <c r="BG231" s="407">
        <f t="shared" si="46"/>
        <v>0</v>
      </c>
      <c r="BH231" s="407">
        <f t="shared" si="47"/>
        <v>0</v>
      </c>
      <c r="BI231" s="407">
        <f t="shared" si="48"/>
        <v>0</v>
      </c>
      <c r="BJ231" s="337" t="s">
        <v>352</v>
      </c>
      <c r="BK231" s="407">
        <f t="shared" si="49"/>
        <v>0</v>
      </c>
      <c r="BL231" s="337" t="s">
        <v>351</v>
      </c>
      <c r="BM231" s="406" t="s">
        <v>1864</v>
      </c>
    </row>
    <row r="232" spans="2:65" s="194" customFormat="1" ht="24.45" customHeight="1">
      <c r="B232" s="76"/>
      <c r="C232" s="819" t="s">
        <v>1865</v>
      </c>
      <c r="D232" s="819" t="s">
        <v>262</v>
      </c>
      <c r="E232" s="820" t="s">
        <v>1866</v>
      </c>
      <c r="F232" s="821" t="s">
        <v>1867</v>
      </c>
      <c r="G232" s="822" t="s">
        <v>95</v>
      </c>
      <c r="H232" s="823">
        <v>9.5399999999999991</v>
      </c>
      <c r="I232" s="844"/>
      <c r="J232" s="824">
        <f t="shared" si="40"/>
        <v>0</v>
      </c>
      <c r="K232" s="80"/>
      <c r="L232" s="76"/>
      <c r="M232" s="402" t="s">
        <v>290</v>
      </c>
      <c r="N232" s="403" t="s">
        <v>306</v>
      </c>
      <c r="O232" s="404">
        <v>0.222</v>
      </c>
      <c r="P232" s="404">
        <f t="shared" si="41"/>
        <v>2.11788</v>
      </c>
      <c r="Q232" s="404">
        <v>4.15E-3</v>
      </c>
      <c r="R232" s="404">
        <f t="shared" si="42"/>
        <v>3.9590999999999994E-2</v>
      </c>
      <c r="S232" s="404">
        <v>0</v>
      </c>
      <c r="T232" s="405">
        <f t="shared" si="43"/>
        <v>0</v>
      </c>
      <c r="AR232" s="406" t="s">
        <v>351</v>
      </c>
      <c r="AT232" s="406" t="s">
        <v>262</v>
      </c>
      <c r="AU232" s="406" t="s">
        <v>352</v>
      </c>
      <c r="AY232" s="337" t="s">
        <v>347</v>
      </c>
      <c r="BE232" s="407">
        <f t="shared" si="44"/>
        <v>0</v>
      </c>
      <c r="BF232" s="407">
        <f t="shared" si="45"/>
        <v>0</v>
      </c>
      <c r="BG232" s="407">
        <f t="shared" si="46"/>
        <v>0</v>
      </c>
      <c r="BH232" s="407">
        <f t="shared" si="47"/>
        <v>0</v>
      </c>
      <c r="BI232" s="407">
        <f t="shared" si="48"/>
        <v>0</v>
      </c>
      <c r="BJ232" s="337" t="s">
        <v>352</v>
      </c>
      <c r="BK232" s="407">
        <f t="shared" si="49"/>
        <v>0</v>
      </c>
      <c r="BL232" s="337" t="s">
        <v>351</v>
      </c>
      <c r="BM232" s="406" t="s">
        <v>1868</v>
      </c>
    </row>
    <row r="233" spans="2:65" s="194" customFormat="1" ht="24.45" customHeight="1">
      <c r="B233" s="76"/>
      <c r="C233" s="819" t="s">
        <v>1869</v>
      </c>
      <c r="D233" s="819" t="s">
        <v>262</v>
      </c>
      <c r="E233" s="820" t="s">
        <v>1870</v>
      </c>
      <c r="F233" s="821" t="s">
        <v>1871</v>
      </c>
      <c r="G233" s="822" t="s">
        <v>63</v>
      </c>
      <c r="H233" s="823">
        <v>12.65</v>
      </c>
      <c r="I233" s="844"/>
      <c r="J233" s="824">
        <f t="shared" si="40"/>
        <v>0</v>
      </c>
      <c r="K233" s="80"/>
      <c r="L233" s="76"/>
      <c r="M233" s="402" t="s">
        <v>290</v>
      </c>
      <c r="N233" s="403" t="s">
        <v>306</v>
      </c>
      <c r="O233" s="404">
        <v>4.5039999999999997E-2</v>
      </c>
      <c r="P233" s="404">
        <f t="shared" si="41"/>
        <v>0.56975599999999993</v>
      </c>
      <c r="Q233" s="404">
        <v>7.7000000000000001E-5</v>
      </c>
      <c r="R233" s="404">
        <f t="shared" si="42"/>
        <v>9.7405000000000007E-4</v>
      </c>
      <c r="S233" s="404">
        <v>0</v>
      </c>
      <c r="T233" s="405">
        <f t="shared" si="43"/>
        <v>0</v>
      </c>
      <c r="AR233" s="406" t="s">
        <v>351</v>
      </c>
      <c r="AT233" s="406" t="s">
        <v>262</v>
      </c>
      <c r="AU233" s="406" t="s">
        <v>352</v>
      </c>
      <c r="AY233" s="337" t="s">
        <v>347</v>
      </c>
      <c r="BE233" s="407">
        <f t="shared" si="44"/>
        <v>0</v>
      </c>
      <c r="BF233" s="407">
        <f t="shared" si="45"/>
        <v>0</v>
      </c>
      <c r="BG233" s="407">
        <f t="shared" si="46"/>
        <v>0</v>
      </c>
      <c r="BH233" s="407">
        <f t="shared" si="47"/>
        <v>0</v>
      </c>
      <c r="BI233" s="407">
        <f t="shared" si="48"/>
        <v>0</v>
      </c>
      <c r="BJ233" s="337" t="s">
        <v>352</v>
      </c>
      <c r="BK233" s="407">
        <f t="shared" si="49"/>
        <v>0</v>
      </c>
      <c r="BL233" s="337" t="s">
        <v>351</v>
      </c>
      <c r="BM233" s="406" t="s">
        <v>1872</v>
      </c>
    </row>
    <row r="234" spans="2:65" s="194" customFormat="1" ht="24.45" customHeight="1">
      <c r="B234" s="76"/>
      <c r="C234" s="819" t="s">
        <v>1873</v>
      </c>
      <c r="D234" s="819" t="s">
        <v>262</v>
      </c>
      <c r="E234" s="820" t="s">
        <v>1874</v>
      </c>
      <c r="F234" s="821" t="s">
        <v>1875</v>
      </c>
      <c r="G234" s="822" t="s">
        <v>63</v>
      </c>
      <c r="H234" s="823">
        <v>13.43</v>
      </c>
      <c r="I234" s="844"/>
      <c r="J234" s="824">
        <f t="shared" si="40"/>
        <v>0</v>
      </c>
      <c r="K234" s="80"/>
      <c r="L234" s="76"/>
      <c r="M234" s="402" t="s">
        <v>290</v>
      </c>
      <c r="N234" s="403" t="s">
        <v>306</v>
      </c>
      <c r="O234" s="404">
        <v>4.5039999999999997E-2</v>
      </c>
      <c r="P234" s="404">
        <f t="shared" si="41"/>
        <v>0.60488719999999996</v>
      </c>
      <c r="Q234" s="404">
        <v>7.7000000000000001E-5</v>
      </c>
      <c r="R234" s="404">
        <f t="shared" si="42"/>
        <v>1.03411E-3</v>
      </c>
      <c r="S234" s="404">
        <v>0</v>
      </c>
      <c r="T234" s="405">
        <f t="shared" si="43"/>
        <v>0</v>
      </c>
      <c r="AR234" s="406" t="s">
        <v>351</v>
      </c>
      <c r="AT234" s="406" t="s">
        <v>262</v>
      </c>
      <c r="AU234" s="406" t="s">
        <v>352</v>
      </c>
      <c r="AY234" s="337" t="s">
        <v>347</v>
      </c>
      <c r="BE234" s="407">
        <f t="shared" si="44"/>
        <v>0</v>
      </c>
      <c r="BF234" s="407">
        <f t="shared" si="45"/>
        <v>0</v>
      </c>
      <c r="BG234" s="407">
        <f t="shared" si="46"/>
        <v>0</v>
      </c>
      <c r="BH234" s="407">
        <f t="shared" si="47"/>
        <v>0</v>
      </c>
      <c r="BI234" s="407">
        <f t="shared" si="48"/>
        <v>0</v>
      </c>
      <c r="BJ234" s="337" t="s">
        <v>352</v>
      </c>
      <c r="BK234" s="407">
        <f t="shared" si="49"/>
        <v>0</v>
      </c>
      <c r="BL234" s="337" t="s">
        <v>351</v>
      </c>
      <c r="BM234" s="406" t="s">
        <v>1876</v>
      </c>
    </row>
    <row r="235" spans="2:65" s="194" customFormat="1" ht="44.25" customHeight="1">
      <c r="B235" s="76"/>
      <c r="C235" s="819" t="s">
        <v>1877</v>
      </c>
      <c r="D235" s="819" t="s">
        <v>262</v>
      </c>
      <c r="E235" s="820" t="s">
        <v>1878</v>
      </c>
      <c r="F235" s="821" t="s">
        <v>1879</v>
      </c>
      <c r="G235" s="822" t="s">
        <v>95</v>
      </c>
      <c r="H235" s="823">
        <v>3.89</v>
      </c>
      <c r="I235" s="844"/>
      <c r="J235" s="824">
        <f t="shared" si="40"/>
        <v>0</v>
      </c>
      <c r="K235" s="80"/>
      <c r="L235" s="76"/>
      <c r="M235" s="402" t="s">
        <v>290</v>
      </c>
      <c r="N235" s="403" t="s">
        <v>306</v>
      </c>
      <c r="O235" s="404">
        <v>1.0883799999999999</v>
      </c>
      <c r="P235" s="404">
        <f t="shared" si="41"/>
        <v>4.2337981999999998</v>
      </c>
      <c r="Q235" s="404">
        <v>1.7358999999999999E-2</v>
      </c>
      <c r="R235" s="404">
        <f t="shared" si="42"/>
        <v>6.7526509999999998E-2</v>
      </c>
      <c r="S235" s="404">
        <v>0</v>
      </c>
      <c r="T235" s="405">
        <f t="shared" si="43"/>
        <v>0</v>
      </c>
      <c r="AR235" s="406" t="s">
        <v>351</v>
      </c>
      <c r="AT235" s="406" t="s">
        <v>262</v>
      </c>
      <c r="AU235" s="406" t="s">
        <v>352</v>
      </c>
      <c r="AY235" s="337" t="s">
        <v>347</v>
      </c>
      <c r="BE235" s="407">
        <f t="shared" si="44"/>
        <v>0</v>
      </c>
      <c r="BF235" s="407">
        <f t="shared" si="45"/>
        <v>0</v>
      </c>
      <c r="BG235" s="407">
        <f t="shared" si="46"/>
        <v>0</v>
      </c>
      <c r="BH235" s="407">
        <f t="shared" si="47"/>
        <v>0</v>
      </c>
      <c r="BI235" s="407">
        <f t="shared" si="48"/>
        <v>0</v>
      </c>
      <c r="BJ235" s="337" t="s">
        <v>352</v>
      </c>
      <c r="BK235" s="407">
        <f t="shared" si="49"/>
        <v>0</v>
      </c>
      <c r="BL235" s="337" t="s">
        <v>351</v>
      </c>
      <c r="BM235" s="406" t="s">
        <v>1880</v>
      </c>
    </row>
    <row r="236" spans="2:65" s="194" customFormat="1" ht="24.45" customHeight="1">
      <c r="B236" s="76"/>
      <c r="C236" s="819" t="s">
        <v>1881</v>
      </c>
      <c r="D236" s="819" t="s">
        <v>262</v>
      </c>
      <c r="E236" s="820" t="s">
        <v>1882</v>
      </c>
      <c r="F236" s="821" t="s">
        <v>1883</v>
      </c>
      <c r="G236" s="822" t="s">
        <v>95</v>
      </c>
      <c r="H236" s="823">
        <v>8.84</v>
      </c>
      <c r="I236" s="844"/>
      <c r="J236" s="824">
        <f t="shared" si="40"/>
        <v>0</v>
      </c>
      <c r="K236" s="80"/>
      <c r="L236" s="76"/>
      <c r="M236" s="402" t="s">
        <v>290</v>
      </c>
      <c r="N236" s="403" t="s">
        <v>306</v>
      </c>
      <c r="O236" s="404">
        <v>0.7167</v>
      </c>
      <c r="P236" s="404">
        <f t="shared" si="41"/>
        <v>6.3356279999999998</v>
      </c>
      <c r="Q236" s="404">
        <v>1.3889E-2</v>
      </c>
      <c r="R236" s="404">
        <f t="shared" si="42"/>
        <v>0.12277876</v>
      </c>
      <c r="S236" s="404">
        <v>0</v>
      </c>
      <c r="T236" s="405">
        <f t="shared" si="43"/>
        <v>0</v>
      </c>
      <c r="AR236" s="406" t="s">
        <v>351</v>
      </c>
      <c r="AT236" s="406" t="s">
        <v>262</v>
      </c>
      <c r="AU236" s="406" t="s">
        <v>352</v>
      </c>
      <c r="AY236" s="337" t="s">
        <v>347</v>
      </c>
      <c r="BE236" s="407">
        <f t="shared" si="44"/>
        <v>0</v>
      </c>
      <c r="BF236" s="407">
        <f t="shared" si="45"/>
        <v>0</v>
      </c>
      <c r="BG236" s="407">
        <f t="shared" si="46"/>
        <v>0</v>
      </c>
      <c r="BH236" s="407">
        <f t="shared" si="47"/>
        <v>0</v>
      </c>
      <c r="BI236" s="407">
        <f t="shared" si="48"/>
        <v>0</v>
      </c>
      <c r="BJ236" s="337" t="s">
        <v>352</v>
      </c>
      <c r="BK236" s="407">
        <f t="shared" si="49"/>
        <v>0</v>
      </c>
      <c r="BL236" s="337" t="s">
        <v>351</v>
      </c>
      <c r="BM236" s="406" t="s">
        <v>1884</v>
      </c>
    </row>
    <row r="237" spans="2:65" s="194" customFormat="1" ht="44.25" customHeight="1">
      <c r="B237" s="76"/>
      <c r="C237" s="819" t="s">
        <v>1885</v>
      </c>
      <c r="D237" s="819" t="s">
        <v>262</v>
      </c>
      <c r="E237" s="820" t="s">
        <v>1886</v>
      </c>
      <c r="F237" s="821" t="s">
        <v>1887</v>
      </c>
      <c r="G237" s="822" t="s">
        <v>95</v>
      </c>
      <c r="H237" s="823">
        <v>21.42</v>
      </c>
      <c r="I237" s="844"/>
      <c r="J237" s="824">
        <f t="shared" si="40"/>
        <v>0</v>
      </c>
      <c r="K237" s="80"/>
      <c r="L237" s="76"/>
      <c r="M237" s="402" t="s">
        <v>290</v>
      </c>
      <c r="N237" s="403" t="s">
        <v>306</v>
      </c>
      <c r="O237" s="404">
        <v>0.91800000000000004</v>
      </c>
      <c r="P237" s="404">
        <f t="shared" si="41"/>
        <v>19.663560000000004</v>
      </c>
      <c r="Q237" s="404">
        <v>2.759E-2</v>
      </c>
      <c r="R237" s="404">
        <f t="shared" si="42"/>
        <v>0.5909778</v>
      </c>
      <c r="S237" s="404">
        <v>0</v>
      </c>
      <c r="T237" s="405">
        <f t="shared" si="43"/>
        <v>0</v>
      </c>
      <c r="AR237" s="406" t="s">
        <v>351</v>
      </c>
      <c r="AT237" s="406" t="s">
        <v>262</v>
      </c>
      <c r="AU237" s="406" t="s">
        <v>352</v>
      </c>
      <c r="AY237" s="337" t="s">
        <v>347</v>
      </c>
      <c r="BE237" s="407">
        <f t="shared" si="44"/>
        <v>0</v>
      </c>
      <c r="BF237" s="407">
        <f t="shared" si="45"/>
        <v>0</v>
      </c>
      <c r="BG237" s="407">
        <f t="shared" si="46"/>
        <v>0</v>
      </c>
      <c r="BH237" s="407">
        <f t="shared" si="47"/>
        <v>0</v>
      </c>
      <c r="BI237" s="407">
        <f t="shared" si="48"/>
        <v>0</v>
      </c>
      <c r="BJ237" s="337" t="s">
        <v>352</v>
      </c>
      <c r="BK237" s="407">
        <f t="shared" si="49"/>
        <v>0</v>
      </c>
      <c r="BL237" s="337" t="s">
        <v>351</v>
      </c>
      <c r="BM237" s="406" t="s">
        <v>1888</v>
      </c>
    </row>
    <row r="238" spans="2:65" s="194" customFormat="1" ht="44.25" customHeight="1">
      <c r="B238" s="76"/>
      <c r="C238" s="819" t="s">
        <v>1889</v>
      </c>
      <c r="D238" s="819" t="s">
        <v>262</v>
      </c>
      <c r="E238" s="820" t="s">
        <v>1890</v>
      </c>
      <c r="F238" s="821" t="s">
        <v>1891</v>
      </c>
      <c r="G238" s="822" t="s">
        <v>95</v>
      </c>
      <c r="H238" s="823">
        <v>637.60799999999995</v>
      </c>
      <c r="I238" s="844"/>
      <c r="J238" s="824">
        <f t="shared" si="40"/>
        <v>0</v>
      </c>
      <c r="K238" s="80"/>
      <c r="L238" s="76"/>
      <c r="M238" s="402" t="s">
        <v>290</v>
      </c>
      <c r="N238" s="403" t="s">
        <v>306</v>
      </c>
      <c r="O238" s="404">
        <v>0.92183999999999999</v>
      </c>
      <c r="P238" s="404">
        <f t="shared" si="41"/>
        <v>587.77255871999989</v>
      </c>
      <c r="Q238" s="404">
        <v>3.4894000000000001E-2</v>
      </c>
      <c r="R238" s="404">
        <f t="shared" si="42"/>
        <v>22.248693551999999</v>
      </c>
      <c r="S238" s="404">
        <v>0</v>
      </c>
      <c r="T238" s="405">
        <f t="shared" si="43"/>
        <v>0</v>
      </c>
      <c r="AR238" s="406" t="s">
        <v>351</v>
      </c>
      <c r="AT238" s="406" t="s">
        <v>262</v>
      </c>
      <c r="AU238" s="406" t="s">
        <v>352</v>
      </c>
      <c r="AY238" s="337" t="s">
        <v>347</v>
      </c>
      <c r="BE238" s="407">
        <f t="shared" si="44"/>
        <v>0</v>
      </c>
      <c r="BF238" s="407">
        <f t="shared" si="45"/>
        <v>0</v>
      </c>
      <c r="BG238" s="407">
        <f t="shared" si="46"/>
        <v>0</v>
      </c>
      <c r="BH238" s="407">
        <f t="shared" si="47"/>
        <v>0</v>
      </c>
      <c r="BI238" s="407">
        <f t="shared" si="48"/>
        <v>0</v>
      </c>
      <c r="BJ238" s="337" t="s">
        <v>352</v>
      </c>
      <c r="BK238" s="407">
        <f t="shared" si="49"/>
        <v>0</v>
      </c>
      <c r="BL238" s="337" t="s">
        <v>351</v>
      </c>
      <c r="BM238" s="406" t="s">
        <v>1892</v>
      </c>
    </row>
    <row r="239" spans="2:65" s="194" customFormat="1" ht="38.25" customHeight="1">
      <c r="B239" s="76"/>
      <c r="C239" s="819" t="s">
        <v>1893</v>
      </c>
      <c r="D239" s="819" t="s">
        <v>262</v>
      </c>
      <c r="E239" s="820" t="s">
        <v>1894</v>
      </c>
      <c r="F239" s="821" t="s">
        <v>1895</v>
      </c>
      <c r="G239" s="822" t="s">
        <v>95</v>
      </c>
      <c r="H239" s="823">
        <v>30.591999999999999</v>
      </c>
      <c r="I239" s="844"/>
      <c r="J239" s="824">
        <f t="shared" si="40"/>
        <v>0</v>
      </c>
      <c r="K239" s="80"/>
      <c r="L239" s="76"/>
      <c r="M239" s="402" t="s">
        <v>290</v>
      </c>
      <c r="N239" s="403" t="s">
        <v>306</v>
      </c>
      <c r="O239" s="404">
        <v>1.3290200000000001</v>
      </c>
      <c r="P239" s="404">
        <f t="shared" si="41"/>
        <v>40.657379840000004</v>
      </c>
      <c r="Q239" s="404">
        <v>1.8686500000000002E-2</v>
      </c>
      <c r="R239" s="404">
        <f t="shared" si="42"/>
        <v>0.57165740799999998</v>
      </c>
      <c r="S239" s="404">
        <v>0</v>
      </c>
      <c r="T239" s="405">
        <f t="shared" si="43"/>
        <v>0</v>
      </c>
      <c r="AR239" s="406" t="s">
        <v>351</v>
      </c>
      <c r="AT239" s="406" t="s">
        <v>262</v>
      </c>
      <c r="AU239" s="406" t="s">
        <v>352</v>
      </c>
      <c r="AY239" s="337" t="s">
        <v>347</v>
      </c>
      <c r="BE239" s="407">
        <f t="shared" si="44"/>
        <v>0</v>
      </c>
      <c r="BF239" s="407">
        <f t="shared" si="45"/>
        <v>0</v>
      </c>
      <c r="BG239" s="407">
        <f t="shared" si="46"/>
        <v>0</v>
      </c>
      <c r="BH239" s="407">
        <f t="shared" si="47"/>
        <v>0</v>
      </c>
      <c r="BI239" s="407">
        <f t="shared" si="48"/>
        <v>0</v>
      </c>
      <c r="BJ239" s="337" t="s">
        <v>352</v>
      </c>
      <c r="BK239" s="407">
        <f t="shared" si="49"/>
        <v>0</v>
      </c>
      <c r="BL239" s="337" t="s">
        <v>351</v>
      </c>
      <c r="BM239" s="406" t="s">
        <v>1896</v>
      </c>
    </row>
    <row r="240" spans="2:65" s="194" customFormat="1" ht="24.45" customHeight="1">
      <c r="B240" s="76"/>
      <c r="C240" s="819" t="s">
        <v>1897</v>
      </c>
      <c r="D240" s="819" t="s">
        <v>262</v>
      </c>
      <c r="E240" s="820" t="s">
        <v>1898</v>
      </c>
      <c r="F240" s="821" t="s">
        <v>1899</v>
      </c>
      <c r="G240" s="822" t="s">
        <v>95</v>
      </c>
      <c r="H240" s="823">
        <v>4.95</v>
      </c>
      <c r="I240" s="844"/>
      <c r="J240" s="824">
        <f t="shared" si="40"/>
        <v>0</v>
      </c>
      <c r="K240" s="80"/>
      <c r="L240" s="76"/>
      <c r="M240" s="402" t="s">
        <v>290</v>
      </c>
      <c r="N240" s="403" t="s">
        <v>306</v>
      </c>
      <c r="O240" s="404">
        <v>0.53044000000000002</v>
      </c>
      <c r="P240" s="404">
        <f t="shared" si="41"/>
        <v>2.6256780000000002</v>
      </c>
      <c r="Q240" s="404">
        <v>2.1199999999999999E-3</v>
      </c>
      <c r="R240" s="404">
        <f t="shared" si="42"/>
        <v>1.0494E-2</v>
      </c>
      <c r="S240" s="404">
        <v>0</v>
      </c>
      <c r="T240" s="405">
        <f t="shared" si="43"/>
        <v>0</v>
      </c>
      <c r="AR240" s="406" t="s">
        <v>351</v>
      </c>
      <c r="AT240" s="406" t="s">
        <v>262</v>
      </c>
      <c r="AU240" s="406" t="s">
        <v>352</v>
      </c>
      <c r="AY240" s="337" t="s">
        <v>347</v>
      </c>
      <c r="BE240" s="407">
        <f t="shared" si="44"/>
        <v>0</v>
      </c>
      <c r="BF240" s="407">
        <f t="shared" si="45"/>
        <v>0</v>
      </c>
      <c r="BG240" s="407">
        <f t="shared" si="46"/>
        <v>0</v>
      </c>
      <c r="BH240" s="407">
        <f t="shared" si="47"/>
        <v>0</v>
      </c>
      <c r="BI240" s="407">
        <f t="shared" si="48"/>
        <v>0</v>
      </c>
      <c r="BJ240" s="337" t="s">
        <v>352</v>
      </c>
      <c r="BK240" s="407">
        <f t="shared" si="49"/>
        <v>0</v>
      </c>
      <c r="BL240" s="337" t="s">
        <v>351</v>
      </c>
      <c r="BM240" s="406" t="s">
        <v>1900</v>
      </c>
    </row>
    <row r="241" spans="2:65" s="194" customFormat="1" ht="24.45" customHeight="1">
      <c r="B241" s="76"/>
      <c r="C241" s="819" t="s">
        <v>1901</v>
      </c>
      <c r="D241" s="819" t="s">
        <v>262</v>
      </c>
      <c r="E241" s="820" t="s">
        <v>1902</v>
      </c>
      <c r="F241" s="821" t="s">
        <v>1903</v>
      </c>
      <c r="G241" s="822" t="s">
        <v>216</v>
      </c>
      <c r="H241" s="823">
        <v>1.6040000000000001</v>
      </c>
      <c r="I241" s="844"/>
      <c r="J241" s="824">
        <f t="shared" si="40"/>
        <v>0</v>
      </c>
      <c r="K241" s="80"/>
      <c r="L241" s="76"/>
      <c r="M241" s="402" t="s">
        <v>290</v>
      </c>
      <c r="N241" s="403" t="s">
        <v>306</v>
      </c>
      <c r="O241" s="404">
        <v>3.1724399999999999</v>
      </c>
      <c r="P241" s="404">
        <f t="shared" si="41"/>
        <v>5.0885937600000002</v>
      </c>
      <c r="Q241" s="404">
        <v>2.2848489999999999</v>
      </c>
      <c r="R241" s="404">
        <f t="shared" si="42"/>
        <v>3.664897796</v>
      </c>
      <c r="S241" s="404">
        <v>0</v>
      </c>
      <c r="T241" s="405">
        <f t="shared" si="43"/>
        <v>0</v>
      </c>
      <c r="AR241" s="406" t="s">
        <v>351</v>
      </c>
      <c r="AT241" s="406" t="s">
        <v>262</v>
      </c>
      <c r="AU241" s="406" t="s">
        <v>352</v>
      </c>
      <c r="AY241" s="337" t="s">
        <v>347</v>
      </c>
      <c r="BE241" s="407">
        <f t="shared" si="44"/>
        <v>0</v>
      </c>
      <c r="BF241" s="407">
        <f t="shared" si="45"/>
        <v>0</v>
      </c>
      <c r="BG241" s="407">
        <f t="shared" si="46"/>
        <v>0</v>
      </c>
      <c r="BH241" s="407">
        <f t="shared" si="47"/>
        <v>0</v>
      </c>
      <c r="BI241" s="407">
        <f t="shared" si="48"/>
        <v>0</v>
      </c>
      <c r="BJ241" s="337" t="s">
        <v>352</v>
      </c>
      <c r="BK241" s="407">
        <f t="shared" si="49"/>
        <v>0</v>
      </c>
      <c r="BL241" s="337" t="s">
        <v>351</v>
      </c>
      <c r="BM241" s="406" t="s">
        <v>1904</v>
      </c>
    </row>
    <row r="242" spans="2:65" s="194" customFormat="1" ht="24.45" customHeight="1">
      <c r="B242" s="76"/>
      <c r="C242" s="819" t="s">
        <v>1905</v>
      </c>
      <c r="D242" s="819" t="s">
        <v>262</v>
      </c>
      <c r="E242" s="820" t="s">
        <v>1906</v>
      </c>
      <c r="F242" s="821" t="s">
        <v>1907</v>
      </c>
      <c r="G242" s="822" t="s">
        <v>216</v>
      </c>
      <c r="H242" s="823">
        <v>1.7589999999999999</v>
      </c>
      <c r="I242" s="844"/>
      <c r="J242" s="824">
        <f t="shared" si="40"/>
        <v>0</v>
      </c>
      <c r="K242" s="80"/>
      <c r="L242" s="76"/>
      <c r="M242" s="402" t="s">
        <v>290</v>
      </c>
      <c r="N242" s="403" t="s">
        <v>306</v>
      </c>
      <c r="O242" s="404">
        <v>2.5744400000000001</v>
      </c>
      <c r="P242" s="404">
        <f t="shared" si="41"/>
        <v>4.52843996</v>
      </c>
      <c r="Q242" s="404">
        <v>2.2848489999999999</v>
      </c>
      <c r="R242" s="404">
        <f t="shared" si="42"/>
        <v>4.0190493909999994</v>
      </c>
      <c r="S242" s="404">
        <v>0</v>
      </c>
      <c r="T242" s="405">
        <f t="shared" si="43"/>
        <v>0</v>
      </c>
      <c r="AR242" s="406" t="s">
        <v>351</v>
      </c>
      <c r="AT242" s="406" t="s">
        <v>262</v>
      </c>
      <c r="AU242" s="406" t="s">
        <v>352</v>
      </c>
      <c r="AY242" s="337" t="s">
        <v>347</v>
      </c>
      <c r="BE242" s="407">
        <f t="shared" si="44"/>
        <v>0</v>
      </c>
      <c r="BF242" s="407">
        <f t="shared" si="45"/>
        <v>0</v>
      </c>
      <c r="BG242" s="407">
        <f t="shared" si="46"/>
        <v>0</v>
      </c>
      <c r="BH242" s="407">
        <f t="shared" si="47"/>
        <v>0</v>
      </c>
      <c r="BI242" s="407">
        <f t="shared" si="48"/>
        <v>0</v>
      </c>
      <c r="BJ242" s="337" t="s">
        <v>352</v>
      </c>
      <c r="BK242" s="407">
        <f t="shared" si="49"/>
        <v>0</v>
      </c>
      <c r="BL242" s="337" t="s">
        <v>351</v>
      </c>
      <c r="BM242" s="406" t="s">
        <v>1908</v>
      </c>
    </row>
    <row r="243" spans="2:65" s="194" customFormat="1" ht="24.45" customHeight="1">
      <c r="B243" s="76"/>
      <c r="C243" s="819" t="s">
        <v>1909</v>
      </c>
      <c r="D243" s="819" t="s">
        <v>262</v>
      </c>
      <c r="E243" s="820" t="s">
        <v>1910</v>
      </c>
      <c r="F243" s="821" t="s">
        <v>1911</v>
      </c>
      <c r="G243" s="822" t="s">
        <v>216</v>
      </c>
      <c r="H243" s="823">
        <v>1.6040000000000001</v>
      </c>
      <c r="I243" s="844"/>
      <c r="J243" s="824">
        <f t="shared" si="40"/>
        <v>0</v>
      </c>
      <c r="K243" s="80"/>
      <c r="L243" s="76"/>
      <c r="M243" s="402" t="s">
        <v>290</v>
      </c>
      <c r="N243" s="403" t="s">
        <v>306</v>
      </c>
      <c r="O243" s="404">
        <v>2.7853500000000002</v>
      </c>
      <c r="P243" s="404">
        <f t="shared" si="41"/>
        <v>4.467701400000001</v>
      </c>
      <c r="Q243" s="404">
        <v>0.04</v>
      </c>
      <c r="R243" s="404">
        <f t="shared" si="42"/>
        <v>6.4160000000000009E-2</v>
      </c>
      <c r="S243" s="404">
        <v>0</v>
      </c>
      <c r="T243" s="405">
        <f t="shared" si="43"/>
        <v>0</v>
      </c>
      <c r="AR243" s="406" t="s">
        <v>351</v>
      </c>
      <c r="AT243" s="406" t="s">
        <v>262</v>
      </c>
      <c r="AU243" s="406" t="s">
        <v>352</v>
      </c>
      <c r="AY243" s="337" t="s">
        <v>347</v>
      </c>
      <c r="BE243" s="407">
        <f t="shared" si="44"/>
        <v>0</v>
      </c>
      <c r="BF243" s="407">
        <f t="shared" si="45"/>
        <v>0</v>
      </c>
      <c r="BG243" s="407">
        <f t="shared" si="46"/>
        <v>0</v>
      </c>
      <c r="BH243" s="407">
        <f t="shared" si="47"/>
        <v>0</v>
      </c>
      <c r="BI243" s="407">
        <f t="shared" si="48"/>
        <v>0</v>
      </c>
      <c r="BJ243" s="337" t="s">
        <v>352</v>
      </c>
      <c r="BK243" s="407">
        <f t="shared" si="49"/>
        <v>0</v>
      </c>
      <c r="BL243" s="337" t="s">
        <v>351</v>
      </c>
      <c r="BM243" s="406" t="s">
        <v>1912</v>
      </c>
    </row>
    <row r="244" spans="2:65" s="194" customFormat="1" ht="24.45" customHeight="1">
      <c r="B244" s="76"/>
      <c r="C244" s="819" t="s">
        <v>1913</v>
      </c>
      <c r="D244" s="819" t="s">
        <v>262</v>
      </c>
      <c r="E244" s="820" t="s">
        <v>1914</v>
      </c>
      <c r="F244" s="821" t="s">
        <v>1915</v>
      </c>
      <c r="G244" s="822" t="s">
        <v>216</v>
      </c>
      <c r="H244" s="823">
        <v>1.7589999999999999</v>
      </c>
      <c r="I244" s="844"/>
      <c r="J244" s="824">
        <f t="shared" si="40"/>
        <v>0</v>
      </c>
      <c r="K244" s="80"/>
      <c r="L244" s="76"/>
      <c r="M244" s="402" t="s">
        <v>290</v>
      </c>
      <c r="N244" s="403" t="s">
        <v>306</v>
      </c>
      <c r="O244" s="404">
        <v>1.3931800000000001</v>
      </c>
      <c r="P244" s="404">
        <f t="shared" si="41"/>
        <v>2.4506036199999999</v>
      </c>
      <c r="Q244" s="404">
        <v>0.02</v>
      </c>
      <c r="R244" s="404">
        <f t="shared" si="42"/>
        <v>3.5179999999999996E-2</v>
      </c>
      <c r="S244" s="404">
        <v>0</v>
      </c>
      <c r="T244" s="405">
        <f t="shared" si="43"/>
        <v>0</v>
      </c>
      <c r="AR244" s="406" t="s">
        <v>351</v>
      </c>
      <c r="AT244" s="406" t="s">
        <v>262</v>
      </c>
      <c r="AU244" s="406" t="s">
        <v>352</v>
      </c>
      <c r="AY244" s="337" t="s">
        <v>347</v>
      </c>
      <c r="BE244" s="407">
        <f t="shared" si="44"/>
        <v>0</v>
      </c>
      <c r="BF244" s="407">
        <f t="shared" si="45"/>
        <v>0</v>
      </c>
      <c r="BG244" s="407">
        <f t="shared" si="46"/>
        <v>0</v>
      </c>
      <c r="BH244" s="407">
        <f t="shared" si="47"/>
        <v>0</v>
      </c>
      <c r="BI244" s="407">
        <f t="shared" si="48"/>
        <v>0</v>
      </c>
      <c r="BJ244" s="337" t="s">
        <v>352</v>
      </c>
      <c r="BK244" s="407">
        <f t="shared" si="49"/>
        <v>0</v>
      </c>
      <c r="BL244" s="337" t="s">
        <v>351</v>
      </c>
      <c r="BM244" s="406" t="s">
        <v>1916</v>
      </c>
    </row>
    <row r="245" spans="2:65" s="194" customFormat="1" ht="24.45" customHeight="1">
      <c r="B245" s="76"/>
      <c r="C245" s="819" t="s">
        <v>1917</v>
      </c>
      <c r="D245" s="819" t="s">
        <v>262</v>
      </c>
      <c r="E245" s="820" t="s">
        <v>1918</v>
      </c>
      <c r="F245" s="821" t="s">
        <v>1919</v>
      </c>
      <c r="G245" s="822" t="s">
        <v>216</v>
      </c>
      <c r="H245" s="823">
        <v>1.6040000000000001</v>
      </c>
      <c r="I245" s="844"/>
      <c r="J245" s="824">
        <f t="shared" si="40"/>
        <v>0</v>
      </c>
      <c r="K245" s="80"/>
      <c r="L245" s="76"/>
      <c r="M245" s="402" t="s">
        <v>290</v>
      </c>
      <c r="N245" s="403" t="s">
        <v>306</v>
      </c>
      <c r="O245" s="404">
        <v>0.69659000000000004</v>
      </c>
      <c r="P245" s="404">
        <f t="shared" si="41"/>
        <v>1.1173303600000002</v>
      </c>
      <c r="Q245" s="404">
        <v>0.01</v>
      </c>
      <c r="R245" s="404">
        <f t="shared" si="42"/>
        <v>1.6040000000000002E-2</v>
      </c>
      <c r="S245" s="404">
        <v>0</v>
      </c>
      <c r="T245" s="405">
        <f t="shared" si="43"/>
        <v>0</v>
      </c>
      <c r="AR245" s="406" t="s">
        <v>351</v>
      </c>
      <c r="AT245" s="406" t="s">
        <v>262</v>
      </c>
      <c r="AU245" s="406" t="s">
        <v>352</v>
      </c>
      <c r="AY245" s="337" t="s">
        <v>347</v>
      </c>
      <c r="BE245" s="407">
        <f t="shared" si="44"/>
        <v>0</v>
      </c>
      <c r="BF245" s="407">
        <f t="shared" si="45"/>
        <v>0</v>
      </c>
      <c r="BG245" s="407">
        <f t="shared" si="46"/>
        <v>0</v>
      </c>
      <c r="BH245" s="407">
        <f t="shared" si="47"/>
        <v>0</v>
      </c>
      <c r="BI245" s="407">
        <f t="shared" si="48"/>
        <v>0</v>
      </c>
      <c r="BJ245" s="337" t="s">
        <v>352</v>
      </c>
      <c r="BK245" s="407">
        <f t="shared" si="49"/>
        <v>0</v>
      </c>
      <c r="BL245" s="337" t="s">
        <v>351</v>
      </c>
      <c r="BM245" s="406" t="s">
        <v>1920</v>
      </c>
    </row>
    <row r="246" spans="2:65" s="194" customFormat="1" ht="33" customHeight="1">
      <c r="B246" s="76"/>
      <c r="C246" s="819" t="s">
        <v>1921</v>
      </c>
      <c r="D246" s="819" t="s">
        <v>262</v>
      </c>
      <c r="E246" s="820" t="s">
        <v>1922</v>
      </c>
      <c r="F246" s="821" t="s">
        <v>1923</v>
      </c>
      <c r="G246" s="822" t="s">
        <v>216</v>
      </c>
      <c r="H246" s="823">
        <v>1.6040000000000001</v>
      </c>
      <c r="I246" s="844"/>
      <c r="J246" s="824">
        <f t="shared" si="40"/>
        <v>0</v>
      </c>
      <c r="K246" s="80"/>
      <c r="L246" s="76"/>
      <c r="M246" s="402" t="s">
        <v>290</v>
      </c>
      <c r="N246" s="403" t="s">
        <v>306</v>
      </c>
      <c r="O246" s="404">
        <v>0.84599999999999997</v>
      </c>
      <c r="P246" s="404">
        <f t="shared" si="41"/>
        <v>1.356984</v>
      </c>
      <c r="Q246" s="404">
        <v>0</v>
      </c>
      <c r="R246" s="404">
        <f t="shared" si="42"/>
        <v>0</v>
      </c>
      <c r="S246" s="404">
        <v>0</v>
      </c>
      <c r="T246" s="405">
        <f t="shared" si="43"/>
        <v>0</v>
      </c>
      <c r="AR246" s="406" t="s">
        <v>351</v>
      </c>
      <c r="AT246" s="406" t="s">
        <v>262</v>
      </c>
      <c r="AU246" s="406" t="s">
        <v>352</v>
      </c>
      <c r="AY246" s="337" t="s">
        <v>347</v>
      </c>
      <c r="BE246" s="407">
        <f t="shared" si="44"/>
        <v>0</v>
      </c>
      <c r="BF246" s="407">
        <f t="shared" si="45"/>
        <v>0</v>
      </c>
      <c r="BG246" s="407">
        <f t="shared" si="46"/>
        <v>0</v>
      </c>
      <c r="BH246" s="407">
        <f t="shared" si="47"/>
        <v>0</v>
      </c>
      <c r="BI246" s="407">
        <f t="shared" si="48"/>
        <v>0</v>
      </c>
      <c r="BJ246" s="337" t="s">
        <v>352</v>
      </c>
      <c r="BK246" s="407">
        <f t="shared" si="49"/>
        <v>0</v>
      </c>
      <c r="BL246" s="337" t="s">
        <v>351</v>
      </c>
      <c r="BM246" s="406" t="s">
        <v>1924</v>
      </c>
    </row>
    <row r="247" spans="2:65" s="194" customFormat="1" ht="33" customHeight="1">
      <c r="B247" s="76"/>
      <c r="C247" s="819" t="s">
        <v>1925</v>
      </c>
      <c r="D247" s="819" t="s">
        <v>262</v>
      </c>
      <c r="E247" s="820" t="s">
        <v>1926</v>
      </c>
      <c r="F247" s="821" t="s">
        <v>1927</v>
      </c>
      <c r="G247" s="822" t="s">
        <v>216</v>
      </c>
      <c r="H247" s="823">
        <v>1.7589999999999999</v>
      </c>
      <c r="I247" s="844"/>
      <c r="J247" s="824">
        <f t="shared" si="40"/>
        <v>0</v>
      </c>
      <c r="K247" s="80"/>
      <c r="L247" s="76"/>
      <c r="M247" s="402" t="s">
        <v>290</v>
      </c>
      <c r="N247" s="403" t="s">
        <v>306</v>
      </c>
      <c r="O247" s="404">
        <v>0.42199999999999999</v>
      </c>
      <c r="P247" s="404">
        <f t="shared" si="41"/>
        <v>0.7422979999999999</v>
      </c>
      <c r="Q247" s="404">
        <v>0</v>
      </c>
      <c r="R247" s="404">
        <f t="shared" si="42"/>
        <v>0</v>
      </c>
      <c r="S247" s="404">
        <v>0</v>
      </c>
      <c r="T247" s="405">
        <f t="shared" si="43"/>
        <v>0</v>
      </c>
      <c r="AR247" s="406" t="s">
        <v>351</v>
      </c>
      <c r="AT247" s="406" t="s">
        <v>262</v>
      </c>
      <c r="AU247" s="406" t="s">
        <v>352</v>
      </c>
      <c r="AY247" s="337" t="s">
        <v>347</v>
      </c>
      <c r="BE247" s="407">
        <f t="shared" si="44"/>
        <v>0</v>
      </c>
      <c r="BF247" s="407">
        <f t="shared" si="45"/>
        <v>0</v>
      </c>
      <c r="BG247" s="407">
        <f t="shared" si="46"/>
        <v>0</v>
      </c>
      <c r="BH247" s="407">
        <f t="shared" si="47"/>
        <v>0</v>
      </c>
      <c r="BI247" s="407">
        <f t="shared" si="48"/>
        <v>0</v>
      </c>
      <c r="BJ247" s="337" t="s">
        <v>352</v>
      </c>
      <c r="BK247" s="407">
        <f t="shared" si="49"/>
        <v>0</v>
      </c>
      <c r="BL247" s="337" t="s">
        <v>351</v>
      </c>
      <c r="BM247" s="406" t="s">
        <v>1928</v>
      </c>
    </row>
    <row r="248" spans="2:65" s="194" customFormat="1" ht="38.25" customHeight="1">
      <c r="B248" s="76"/>
      <c r="C248" s="819" t="s">
        <v>1929</v>
      </c>
      <c r="D248" s="819" t="s">
        <v>262</v>
      </c>
      <c r="E248" s="820" t="s">
        <v>1930</v>
      </c>
      <c r="F248" s="821" t="s">
        <v>1931</v>
      </c>
      <c r="G248" s="822" t="s">
        <v>95</v>
      </c>
      <c r="H248" s="823">
        <v>50.972000000000001</v>
      </c>
      <c r="I248" s="844"/>
      <c r="J248" s="824">
        <f t="shared" si="40"/>
        <v>0</v>
      </c>
      <c r="K248" s="80"/>
      <c r="L248" s="76"/>
      <c r="M248" s="402" t="s">
        <v>290</v>
      </c>
      <c r="N248" s="403" t="s">
        <v>306</v>
      </c>
      <c r="O248" s="404">
        <v>4.054E-2</v>
      </c>
      <c r="P248" s="404">
        <f t="shared" si="41"/>
        <v>2.0664048799999999</v>
      </c>
      <c r="Q248" s="404">
        <v>3.52441E-3</v>
      </c>
      <c r="R248" s="404">
        <f t="shared" si="42"/>
        <v>0.17964622652000001</v>
      </c>
      <c r="S248" s="404">
        <v>0</v>
      </c>
      <c r="T248" s="405">
        <f t="shared" si="43"/>
        <v>0</v>
      </c>
      <c r="AR248" s="406" t="s">
        <v>351</v>
      </c>
      <c r="AT248" s="406" t="s">
        <v>262</v>
      </c>
      <c r="AU248" s="406" t="s">
        <v>352</v>
      </c>
      <c r="AY248" s="337" t="s">
        <v>347</v>
      </c>
      <c r="BE248" s="407">
        <f t="shared" si="44"/>
        <v>0</v>
      </c>
      <c r="BF248" s="407">
        <f t="shared" si="45"/>
        <v>0</v>
      </c>
      <c r="BG248" s="407">
        <f t="shared" si="46"/>
        <v>0</v>
      </c>
      <c r="BH248" s="407">
        <f t="shared" si="47"/>
        <v>0</v>
      </c>
      <c r="BI248" s="407">
        <f t="shared" si="48"/>
        <v>0</v>
      </c>
      <c r="BJ248" s="337" t="s">
        <v>352</v>
      </c>
      <c r="BK248" s="407">
        <f t="shared" si="49"/>
        <v>0</v>
      </c>
      <c r="BL248" s="337" t="s">
        <v>351</v>
      </c>
      <c r="BM248" s="406" t="s">
        <v>1932</v>
      </c>
    </row>
    <row r="249" spans="2:65" s="194" customFormat="1" ht="24.45" customHeight="1">
      <c r="B249" s="76"/>
      <c r="C249" s="819" t="s">
        <v>1933</v>
      </c>
      <c r="D249" s="819" t="s">
        <v>262</v>
      </c>
      <c r="E249" s="820" t="s">
        <v>1934</v>
      </c>
      <c r="F249" s="821" t="s">
        <v>1935</v>
      </c>
      <c r="G249" s="822" t="s">
        <v>95</v>
      </c>
      <c r="H249" s="823">
        <v>9.5399999999999991</v>
      </c>
      <c r="I249" s="844"/>
      <c r="J249" s="824">
        <f t="shared" si="40"/>
        <v>0</v>
      </c>
      <c r="K249" s="80"/>
      <c r="L249" s="76"/>
      <c r="M249" s="402" t="s">
        <v>290</v>
      </c>
      <c r="N249" s="403" t="s">
        <v>306</v>
      </c>
      <c r="O249" s="404">
        <v>3.5009999999999999E-2</v>
      </c>
      <c r="P249" s="404">
        <f t="shared" si="41"/>
        <v>0.33399539999999994</v>
      </c>
      <c r="Q249" s="404">
        <v>0</v>
      </c>
      <c r="R249" s="404">
        <f t="shared" si="42"/>
        <v>0</v>
      </c>
      <c r="S249" s="404">
        <v>0</v>
      </c>
      <c r="T249" s="405">
        <f t="shared" si="43"/>
        <v>0</v>
      </c>
      <c r="AR249" s="406" t="s">
        <v>351</v>
      </c>
      <c r="AT249" s="406" t="s">
        <v>262</v>
      </c>
      <c r="AU249" s="406" t="s">
        <v>352</v>
      </c>
      <c r="AY249" s="337" t="s">
        <v>347</v>
      </c>
      <c r="BE249" s="407">
        <f t="shared" si="44"/>
        <v>0</v>
      </c>
      <c r="BF249" s="407">
        <f t="shared" si="45"/>
        <v>0</v>
      </c>
      <c r="BG249" s="407">
        <f t="shared" si="46"/>
        <v>0</v>
      </c>
      <c r="BH249" s="407">
        <f t="shared" si="47"/>
        <v>0</v>
      </c>
      <c r="BI249" s="407">
        <f t="shared" si="48"/>
        <v>0</v>
      </c>
      <c r="BJ249" s="337" t="s">
        <v>352</v>
      </c>
      <c r="BK249" s="407">
        <f t="shared" si="49"/>
        <v>0</v>
      </c>
      <c r="BL249" s="337" t="s">
        <v>351</v>
      </c>
      <c r="BM249" s="406" t="s">
        <v>1936</v>
      </c>
    </row>
    <row r="250" spans="2:65" s="194" customFormat="1" ht="24.45" customHeight="1">
      <c r="B250" s="76"/>
      <c r="C250" s="825" t="s">
        <v>1937</v>
      </c>
      <c r="D250" s="825" t="s">
        <v>59</v>
      </c>
      <c r="E250" s="826" t="s">
        <v>1938</v>
      </c>
      <c r="F250" s="827" t="s">
        <v>1939</v>
      </c>
      <c r="G250" s="828" t="s">
        <v>82</v>
      </c>
      <c r="H250" s="829">
        <v>1.9079999999999999</v>
      </c>
      <c r="I250" s="845"/>
      <c r="J250" s="830">
        <f t="shared" si="40"/>
        <v>0</v>
      </c>
      <c r="K250" s="94"/>
      <c r="L250" s="408"/>
      <c r="M250" s="409" t="s">
        <v>290</v>
      </c>
      <c r="N250" s="410" t="s">
        <v>306</v>
      </c>
      <c r="O250" s="404">
        <v>0</v>
      </c>
      <c r="P250" s="404">
        <f t="shared" si="41"/>
        <v>0</v>
      </c>
      <c r="Q250" s="404">
        <v>1E-3</v>
      </c>
      <c r="R250" s="404">
        <f t="shared" si="42"/>
        <v>1.908E-3</v>
      </c>
      <c r="S250" s="404">
        <v>0</v>
      </c>
      <c r="T250" s="405">
        <f t="shared" si="43"/>
        <v>0</v>
      </c>
      <c r="AR250" s="406" t="s">
        <v>361</v>
      </c>
      <c r="AT250" s="406" t="s">
        <v>59</v>
      </c>
      <c r="AU250" s="406" t="s">
        <v>352</v>
      </c>
      <c r="AY250" s="337" t="s">
        <v>347</v>
      </c>
      <c r="BE250" s="407">
        <f t="shared" si="44"/>
        <v>0</v>
      </c>
      <c r="BF250" s="407">
        <f t="shared" si="45"/>
        <v>0</v>
      </c>
      <c r="BG250" s="407">
        <f t="shared" si="46"/>
        <v>0</v>
      </c>
      <c r="BH250" s="407">
        <f t="shared" si="47"/>
        <v>0</v>
      </c>
      <c r="BI250" s="407">
        <f t="shared" si="48"/>
        <v>0</v>
      </c>
      <c r="BJ250" s="337" t="s">
        <v>352</v>
      </c>
      <c r="BK250" s="407">
        <f t="shared" si="49"/>
        <v>0</v>
      </c>
      <c r="BL250" s="337" t="s">
        <v>351</v>
      </c>
      <c r="BM250" s="406" t="s">
        <v>1940</v>
      </c>
    </row>
    <row r="251" spans="2:65" s="194" customFormat="1" ht="24.45" customHeight="1">
      <c r="B251" s="76"/>
      <c r="C251" s="819" t="s">
        <v>1941</v>
      </c>
      <c r="D251" s="819" t="s">
        <v>262</v>
      </c>
      <c r="E251" s="820" t="s">
        <v>1942</v>
      </c>
      <c r="F251" s="821" t="s">
        <v>1943</v>
      </c>
      <c r="G251" s="822" t="s">
        <v>95</v>
      </c>
      <c r="H251" s="823">
        <v>9.5399999999999991</v>
      </c>
      <c r="I251" s="844"/>
      <c r="J251" s="824">
        <f t="shared" si="40"/>
        <v>0</v>
      </c>
      <c r="K251" s="80"/>
      <c r="L251" s="76"/>
      <c r="M251" s="402" t="s">
        <v>290</v>
      </c>
      <c r="N251" s="403" t="s">
        <v>306</v>
      </c>
      <c r="O251" s="404">
        <v>0.51054999999999995</v>
      </c>
      <c r="P251" s="404">
        <f t="shared" si="41"/>
        <v>4.8706469999999991</v>
      </c>
      <c r="Q251" s="404">
        <v>8.2400000000000001E-2</v>
      </c>
      <c r="R251" s="404">
        <f t="shared" si="42"/>
        <v>0.78609599999999991</v>
      </c>
      <c r="S251" s="404">
        <v>0</v>
      </c>
      <c r="T251" s="405">
        <f t="shared" si="43"/>
        <v>0</v>
      </c>
      <c r="AR251" s="406" t="s">
        <v>351</v>
      </c>
      <c r="AT251" s="406" t="s">
        <v>262</v>
      </c>
      <c r="AU251" s="406" t="s">
        <v>352</v>
      </c>
      <c r="AY251" s="337" t="s">
        <v>347</v>
      </c>
      <c r="BE251" s="407">
        <f t="shared" si="44"/>
        <v>0</v>
      </c>
      <c r="BF251" s="407">
        <f t="shared" si="45"/>
        <v>0</v>
      </c>
      <c r="BG251" s="407">
        <f t="shared" si="46"/>
        <v>0</v>
      </c>
      <c r="BH251" s="407">
        <f t="shared" si="47"/>
        <v>0</v>
      </c>
      <c r="BI251" s="407">
        <f t="shared" si="48"/>
        <v>0</v>
      </c>
      <c r="BJ251" s="337" t="s">
        <v>352</v>
      </c>
      <c r="BK251" s="407">
        <f t="shared" si="49"/>
        <v>0</v>
      </c>
      <c r="BL251" s="337" t="s">
        <v>351</v>
      </c>
      <c r="BM251" s="406" t="s">
        <v>1944</v>
      </c>
    </row>
    <row r="252" spans="2:65" s="194" customFormat="1" ht="24.45" customHeight="1">
      <c r="B252" s="76"/>
      <c r="C252" s="819" t="s">
        <v>1945</v>
      </c>
      <c r="D252" s="819" t="s">
        <v>262</v>
      </c>
      <c r="E252" s="820" t="s">
        <v>1946</v>
      </c>
      <c r="F252" s="821" t="s">
        <v>1947</v>
      </c>
      <c r="G252" s="822" t="s">
        <v>95</v>
      </c>
      <c r="H252" s="823">
        <v>3.653</v>
      </c>
      <c r="I252" s="844"/>
      <c r="J252" s="824">
        <f t="shared" si="40"/>
        <v>0</v>
      </c>
      <c r="K252" s="80"/>
      <c r="L252" s="76"/>
      <c r="M252" s="402" t="s">
        <v>290</v>
      </c>
      <c r="N252" s="403" t="s">
        <v>306</v>
      </c>
      <c r="O252" s="404">
        <v>0.44346999999999998</v>
      </c>
      <c r="P252" s="404">
        <f t="shared" si="41"/>
        <v>1.6199959099999999</v>
      </c>
      <c r="Q252" s="404">
        <v>5.5620000000000003E-2</v>
      </c>
      <c r="R252" s="404">
        <f t="shared" si="42"/>
        <v>0.20317986000000002</v>
      </c>
      <c r="S252" s="404">
        <v>0</v>
      </c>
      <c r="T252" s="405">
        <f t="shared" si="43"/>
        <v>0</v>
      </c>
      <c r="AR252" s="406" t="s">
        <v>351</v>
      </c>
      <c r="AT252" s="406" t="s">
        <v>262</v>
      </c>
      <c r="AU252" s="406" t="s">
        <v>352</v>
      </c>
      <c r="AY252" s="337" t="s">
        <v>347</v>
      </c>
      <c r="BE252" s="407">
        <f t="shared" si="44"/>
        <v>0</v>
      </c>
      <c r="BF252" s="407">
        <f t="shared" si="45"/>
        <v>0</v>
      </c>
      <c r="BG252" s="407">
        <f t="shared" si="46"/>
        <v>0</v>
      </c>
      <c r="BH252" s="407">
        <f t="shared" si="47"/>
        <v>0</v>
      </c>
      <c r="BI252" s="407">
        <f t="shared" si="48"/>
        <v>0</v>
      </c>
      <c r="BJ252" s="337" t="s">
        <v>352</v>
      </c>
      <c r="BK252" s="407">
        <f t="shared" si="49"/>
        <v>0</v>
      </c>
      <c r="BL252" s="337" t="s">
        <v>351</v>
      </c>
      <c r="BM252" s="406" t="s">
        <v>1948</v>
      </c>
    </row>
    <row r="253" spans="2:65" s="194" customFormat="1" ht="38.25" customHeight="1">
      <c r="B253" s="76"/>
      <c r="C253" s="819" t="s">
        <v>367</v>
      </c>
      <c r="D253" s="819" t="s">
        <v>262</v>
      </c>
      <c r="E253" s="820" t="s">
        <v>1949</v>
      </c>
      <c r="F253" s="821" t="s">
        <v>1950</v>
      </c>
      <c r="G253" s="822" t="s">
        <v>95</v>
      </c>
      <c r="H253" s="823">
        <v>4.95</v>
      </c>
      <c r="I253" s="844"/>
      <c r="J253" s="824">
        <f t="shared" si="40"/>
        <v>0</v>
      </c>
      <c r="K253" s="80"/>
      <c r="L253" s="76"/>
      <c r="M253" s="402" t="s">
        <v>290</v>
      </c>
      <c r="N253" s="403" t="s">
        <v>306</v>
      </c>
      <c r="O253" s="404">
        <v>0.125</v>
      </c>
      <c r="P253" s="404">
        <f t="shared" si="41"/>
        <v>0.61875000000000002</v>
      </c>
      <c r="Q253" s="404">
        <v>6.3E-2</v>
      </c>
      <c r="R253" s="404">
        <f t="shared" si="42"/>
        <v>0.31185000000000002</v>
      </c>
      <c r="S253" s="404">
        <v>0</v>
      </c>
      <c r="T253" s="405">
        <f t="shared" si="43"/>
        <v>0</v>
      </c>
      <c r="AR253" s="406" t="s">
        <v>351</v>
      </c>
      <c r="AT253" s="406" t="s">
        <v>262</v>
      </c>
      <c r="AU253" s="406" t="s">
        <v>352</v>
      </c>
      <c r="AY253" s="337" t="s">
        <v>347</v>
      </c>
      <c r="BE253" s="407">
        <f t="shared" si="44"/>
        <v>0</v>
      </c>
      <c r="BF253" s="407">
        <f t="shared" si="45"/>
        <v>0</v>
      </c>
      <c r="BG253" s="407">
        <f t="shared" si="46"/>
        <v>0</v>
      </c>
      <c r="BH253" s="407">
        <f t="shared" si="47"/>
        <v>0</v>
      </c>
      <c r="BI253" s="407">
        <f t="shared" si="48"/>
        <v>0</v>
      </c>
      <c r="BJ253" s="337" t="s">
        <v>352</v>
      </c>
      <c r="BK253" s="407">
        <f t="shared" si="49"/>
        <v>0</v>
      </c>
      <c r="BL253" s="337" t="s">
        <v>351</v>
      </c>
      <c r="BM253" s="406" t="s">
        <v>1951</v>
      </c>
    </row>
    <row r="254" spans="2:65" s="391" customFormat="1" ht="23.25" customHeight="1">
      <c r="B254" s="390"/>
      <c r="C254" s="813"/>
      <c r="D254" s="814" t="s">
        <v>267</v>
      </c>
      <c r="E254" s="817" t="s">
        <v>361</v>
      </c>
      <c r="F254" s="817" t="s">
        <v>362</v>
      </c>
      <c r="G254" s="813"/>
      <c r="H254" s="813"/>
      <c r="I254" s="813"/>
      <c r="J254" s="818">
        <f>BK254</f>
        <v>0</v>
      </c>
      <c r="L254" s="390"/>
      <c r="M254" s="395"/>
      <c r="P254" s="396">
        <f>SUM(P255:P258)</f>
        <v>2.6909000000000001</v>
      </c>
      <c r="R254" s="396">
        <f>SUM(R255:R258)</f>
        <v>5.9350581399999998E-2</v>
      </c>
      <c r="T254" s="397">
        <f>SUM(T255:T258)</f>
        <v>0</v>
      </c>
      <c r="AR254" s="392" t="s">
        <v>320</v>
      </c>
      <c r="AT254" s="398" t="s">
        <v>267</v>
      </c>
      <c r="AU254" s="398" t="s">
        <v>320</v>
      </c>
      <c r="AY254" s="392" t="s">
        <v>347</v>
      </c>
      <c r="BK254" s="399">
        <f>SUM(BK255:BK258)</f>
        <v>0</v>
      </c>
    </row>
    <row r="255" spans="2:65" s="194" customFormat="1" ht="24.45" customHeight="1">
      <c r="B255" s="76"/>
      <c r="C255" s="819" t="s">
        <v>1952</v>
      </c>
      <c r="D255" s="819" t="s">
        <v>262</v>
      </c>
      <c r="E255" s="820" t="s">
        <v>1953</v>
      </c>
      <c r="F255" s="821" t="s">
        <v>1954</v>
      </c>
      <c r="G255" s="822" t="s">
        <v>63</v>
      </c>
      <c r="H255" s="823">
        <v>8.7799999999999994</v>
      </c>
      <c r="I255" s="844"/>
      <c r="J255" s="824">
        <f>ROUND(I255*H255,2)</f>
        <v>0</v>
      </c>
      <c r="K255" s="80"/>
      <c r="L255" s="76"/>
      <c r="M255" s="402" t="s">
        <v>290</v>
      </c>
      <c r="N255" s="403" t="s">
        <v>306</v>
      </c>
      <c r="O255" s="404">
        <v>5.5E-2</v>
      </c>
      <c r="P255" s="404">
        <f>O255*H255</f>
        <v>0.48289999999999994</v>
      </c>
      <c r="Q255" s="404">
        <v>5.6481300000000003E-3</v>
      </c>
      <c r="R255" s="404">
        <f>Q255*H255</f>
        <v>4.95905814E-2</v>
      </c>
      <c r="S255" s="404">
        <v>0</v>
      </c>
      <c r="T255" s="405">
        <f>S255*H255</f>
        <v>0</v>
      </c>
      <c r="AR255" s="406" t="s">
        <v>351</v>
      </c>
      <c r="AT255" s="406" t="s">
        <v>262</v>
      </c>
      <c r="AU255" s="406" t="s">
        <v>352</v>
      </c>
      <c r="AY255" s="337" t="s">
        <v>347</v>
      </c>
      <c r="BE255" s="407">
        <f>IF(N255="základná",J255,0)</f>
        <v>0</v>
      </c>
      <c r="BF255" s="407">
        <f>IF(N255="znížená",J255,0)</f>
        <v>0</v>
      </c>
      <c r="BG255" s="407">
        <f>IF(N255="zákl. prenesená",J255,0)</f>
        <v>0</v>
      </c>
      <c r="BH255" s="407">
        <f>IF(N255="zníž. prenesená",J255,0)</f>
        <v>0</v>
      </c>
      <c r="BI255" s="407">
        <f>IF(N255="nulová",J255,0)</f>
        <v>0</v>
      </c>
      <c r="BJ255" s="337" t="s">
        <v>352</v>
      </c>
      <c r="BK255" s="407">
        <f>ROUND(I255*H255,2)</f>
        <v>0</v>
      </c>
      <c r="BL255" s="337" t="s">
        <v>351</v>
      </c>
      <c r="BM255" s="406" t="s">
        <v>1955</v>
      </c>
    </row>
    <row r="256" spans="2:65" s="194" customFormat="1" ht="24.45" customHeight="1">
      <c r="B256" s="76"/>
      <c r="C256" s="819" t="s">
        <v>1956</v>
      </c>
      <c r="D256" s="819" t="s">
        <v>262</v>
      </c>
      <c r="E256" s="820" t="s">
        <v>1957</v>
      </c>
      <c r="F256" s="821" t="s">
        <v>1958</v>
      </c>
      <c r="G256" s="822" t="s">
        <v>62</v>
      </c>
      <c r="H256" s="823">
        <v>4</v>
      </c>
      <c r="I256" s="844"/>
      <c r="J256" s="824">
        <f>ROUND(I256*H256,2)</f>
        <v>0</v>
      </c>
      <c r="K256" s="80"/>
      <c r="L256" s="76"/>
      <c r="M256" s="402" t="s">
        <v>290</v>
      </c>
      <c r="N256" s="403" t="s">
        <v>306</v>
      </c>
      <c r="O256" s="404">
        <v>0.55200000000000005</v>
      </c>
      <c r="P256" s="404">
        <f>O256*H256</f>
        <v>2.2080000000000002</v>
      </c>
      <c r="Q256" s="404">
        <v>0</v>
      </c>
      <c r="R256" s="404">
        <f>Q256*H256</f>
        <v>0</v>
      </c>
      <c r="S256" s="404">
        <v>0</v>
      </c>
      <c r="T256" s="405">
        <f>S256*H256</f>
        <v>0</v>
      </c>
      <c r="AR256" s="406" t="s">
        <v>351</v>
      </c>
      <c r="AT256" s="406" t="s">
        <v>262</v>
      </c>
      <c r="AU256" s="406" t="s">
        <v>352</v>
      </c>
      <c r="AY256" s="337" t="s">
        <v>347</v>
      </c>
      <c r="BE256" s="407">
        <f>IF(N256="základná",J256,0)</f>
        <v>0</v>
      </c>
      <c r="BF256" s="407">
        <f>IF(N256="znížená",J256,0)</f>
        <v>0</v>
      </c>
      <c r="BG256" s="407">
        <f>IF(N256="zákl. prenesená",J256,0)</f>
        <v>0</v>
      </c>
      <c r="BH256" s="407">
        <f>IF(N256="zníž. prenesená",J256,0)</f>
        <v>0</v>
      </c>
      <c r="BI256" s="407">
        <f>IF(N256="nulová",J256,0)</f>
        <v>0</v>
      </c>
      <c r="BJ256" s="337" t="s">
        <v>352</v>
      </c>
      <c r="BK256" s="407">
        <f>ROUND(I256*H256,2)</f>
        <v>0</v>
      </c>
      <c r="BL256" s="337" t="s">
        <v>351</v>
      </c>
      <c r="BM256" s="406" t="s">
        <v>1959</v>
      </c>
    </row>
    <row r="257" spans="2:65" s="194" customFormat="1" ht="24.45" customHeight="1">
      <c r="B257" s="76"/>
      <c r="C257" s="825" t="s">
        <v>1960</v>
      </c>
      <c r="D257" s="825" t="s">
        <v>59</v>
      </c>
      <c r="E257" s="826" t="s">
        <v>1961</v>
      </c>
      <c r="F257" s="827" t="s">
        <v>1962</v>
      </c>
      <c r="G257" s="828" t="s">
        <v>62</v>
      </c>
      <c r="H257" s="829">
        <v>2</v>
      </c>
      <c r="I257" s="845"/>
      <c r="J257" s="830">
        <f>ROUND(I257*H257,2)</f>
        <v>0</v>
      </c>
      <c r="K257" s="94"/>
      <c r="L257" s="408"/>
      <c r="M257" s="409" t="s">
        <v>290</v>
      </c>
      <c r="N257" s="410" t="s">
        <v>306</v>
      </c>
      <c r="O257" s="404">
        <v>0</v>
      </c>
      <c r="P257" s="404">
        <f>O257*H257</f>
        <v>0</v>
      </c>
      <c r="Q257" s="404">
        <v>3.8500000000000001E-3</v>
      </c>
      <c r="R257" s="404">
        <f>Q257*H257</f>
        <v>7.7000000000000002E-3</v>
      </c>
      <c r="S257" s="404">
        <v>0</v>
      </c>
      <c r="T257" s="405">
        <f>S257*H257</f>
        <v>0</v>
      </c>
      <c r="AR257" s="406" t="s">
        <v>361</v>
      </c>
      <c r="AT257" s="406" t="s">
        <v>59</v>
      </c>
      <c r="AU257" s="406" t="s">
        <v>352</v>
      </c>
      <c r="AY257" s="337" t="s">
        <v>347</v>
      </c>
      <c r="BE257" s="407">
        <f>IF(N257="základná",J257,0)</f>
        <v>0</v>
      </c>
      <c r="BF257" s="407">
        <f>IF(N257="znížená",J257,0)</f>
        <v>0</v>
      </c>
      <c r="BG257" s="407">
        <f>IF(N257="zákl. prenesená",J257,0)</f>
        <v>0</v>
      </c>
      <c r="BH257" s="407">
        <f>IF(N257="zníž. prenesená",J257,0)</f>
        <v>0</v>
      </c>
      <c r="BI257" s="407">
        <f>IF(N257="nulová",J257,0)</f>
        <v>0</v>
      </c>
      <c r="BJ257" s="337" t="s">
        <v>352</v>
      </c>
      <c r="BK257" s="407">
        <f>ROUND(I257*H257,2)</f>
        <v>0</v>
      </c>
      <c r="BL257" s="337" t="s">
        <v>351</v>
      </c>
      <c r="BM257" s="406" t="s">
        <v>1963</v>
      </c>
    </row>
    <row r="258" spans="2:65" s="194" customFormat="1" ht="24.45" customHeight="1">
      <c r="B258" s="76"/>
      <c r="C258" s="825" t="s">
        <v>1964</v>
      </c>
      <c r="D258" s="825" t="s">
        <v>59</v>
      </c>
      <c r="E258" s="826" t="s">
        <v>1965</v>
      </c>
      <c r="F258" s="827" t="s">
        <v>1966</v>
      </c>
      <c r="G258" s="828" t="s">
        <v>62</v>
      </c>
      <c r="H258" s="829">
        <v>2</v>
      </c>
      <c r="I258" s="845"/>
      <c r="J258" s="830">
        <f>ROUND(I258*H258,2)</f>
        <v>0</v>
      </c>
      <c r="K258" s="94"/>
      <c r="L258" s="408"/>
      <c r="M258" s="409" t="s">
        <v>290</v>
      </c>
      <c r="N258" s="410" t="s">
        <v>306</v>
      </c>
      <c r="O258" s="404">
        <v>0</v>
      </c>
      <c r="P258" s="404">
        <f>O258*H258</f>
        <v>0</v>
      </c>
      <c r="Q258" s="404">
        <v>1.0300000000000001E-3</v>
      </c>
      <c r="R258" s="404">
        <f>Q258*H258</f>
        <v>2.0600000000000002E-3</v>
      </c>
      <c r="S258" s="404">
        <v>0</v>
      </c>
      <c r="T258" s="405">
        <f>S258*H258</f>
        <v>0</v>
      </c>
      <c r="AR258" s="406" t="s">
        <v>361</v>
      </c>
      <c r="AT258" s="406" t="s">
        <v>59</v>
      </c>
      <c r="AU258" s="406" t="s">
        <v>352</v>
      </c>
      <c r="AY258" s="337" t="s">
        <v>347</v>
      </c>
      <c r="BE258" s="407">
        <f>IF(N258="základná",J258,0)</f>
        <v>0</v>
      </c>
      <c r="BF258" s="407">
        <f>IF(N258="znížená",J258,0)</f>
        <v>0</v>
      </c>
      <c r="BG258" s="407">
        <f>IF(N258="zákl. prenesená",J258,0)</f>
        <v>0</v>
      </c>
      <c r="BH258" s="407">
        <f>IF(N258="zníž. prenesená",J258,0)</f>
        <v>0</v>
      </c>
      <c r="BI258" s="407">
        <f>IF(N258="nulová",J258,0)</f>
        <v>0</v>
      </c>
      <c r="BJ258" s="337" t="s">
        <v>352</v>
      </c>
      <c r="BK258" s="407">
        <f>ROUND(I258*H258,2)</f>
        <v>0</v>
      </c>
      <c r="BL258" s="337" t="s">
        <v>351</v>
      </c>
      <c r="BM258" s="406" t="s">
        <v>1967</v>
      </c>
    </row>
    <row r="259" spans="2:65" s="391" customFormat="1" ht="23.25" customHeight="1">
      <c r="B259" s="390"/>
      <c r="C259" s="813"/>
      <c r="D259" s="814" t="s">
        <v>267</v>
      </c>
      <c r="E259" s="817" t="s">
        <v>365</v>
      </c>
      <c r="F259" s="817" t="s">
        <v>366</v>
      </c>
      <c r="G259" s="813"/>
      <c r="H259" s="813"/>
      <c r="I259" s="813"/>
      <c r="J259" s="818">
        <f>BK259</f>
        <v>0</v>
      </c>
      <c r="L259" s="390"/>
      <c r="M259" s="395"/>
      <c r="P259" s="396">
        <f>SUM(P260:P331)</f>
        <v>3273.3958239999993</v>
      </c>
      <c r="R259" s="396">
        <f>SUM(R260:R331)</f>
        <v>41.848869052849992</v>
      </c>
      <c r="T259" s="397">
        <f>SUM(T260:T331)</f>
        <v>214.49943499999998</v>
      </c>
      <c r="AR259" s="392" t="s">
        <v>320</v>
      </c>
      <c r="AT259" s="398" t="s">
        <v>267</v>
      </c>
      <c r="AU259" s="398" t="s">
        <v>320</v>
      </c>
      <c r="AY259" s="392" t="s">
        <v>347</v>
      </c>
      <c r="BK259" s="399">
        <f>SUM(BK260:BK331)</f>
        <v>0</v>
      </c>
    </row>
    <row r="260" spans="2:65" s="194" customFormat="1" ht="24.45" customHeight="1">
      <c r="B260" s="76"/>
      <c r="C260" s="819" t="s">
        <v>1968</v>
      </c>
      <c r="D260" s="819" t="s">
        <v>262</v>
      </c>
      <c r="E260" s="820" t="s">
        <v>1969</v>
      </c>
      <c r="F260" s="821" t="s">
        <v>1970</v>
      </c>
      <c r="G260" s="822" t="s">
        <v>216</v>
      </c>
      <c r="H260" s="823">
        <v>8.9999999999999993E-3</v>
      </c>
      <c r="I260" s="844"/>
      <c r="J260" s="824">
        <f t="shared" ref="J260:J323" si="50">ROUND(I260*H260,2)</f>
        <v>0</v>
      </c>
      <c r="K260" s="80"/>
      <c r="L260" s="76"/>
      <c r="M260" s="402" t="s">
        <v>290</v>
      </c>
      <c r="N260" s="403" t="s">
        <v>306</v>
      </c>
      <c r="O260" s="404">
        <v>39.976430000000001</v>
      </c>
      <c r="P260" s="404">
        <f t="shared" ref="P260:P323" si="51">O260*H260</f>
        <v>0.35978786999999995</v>
      </c>
      <c r="Q260" s="404">
        <v>2.3684336699999999</v>
      </c>
      <c r="R260" s="404">
        <f t="shared" ref="R260:R323" si="52">Q260*H260</f>
        <v>2.1315903029999996E-2</v>
      </c>
      <c r="S260" s="404">
        <v>0</v>
      </c>
      <c r="T260" s="405">
        <f t="shared" ref="T260:T323" si="53">S260*H260</f>
        <v>0</v>
      </c>
      <c r="AR260" s="406" t="s">
        <v>351</v>
      </c>
      <c r="AT260" s="406" t="s">
        <v>262</v>
      </c>
      <c r="AU260" s="406" t="s">
        <v>352</v>
      </c>
      <c r="AY260" s="337" t="s">
        <v>347</v>
      </c>
      <c r="BE260" s="407">
        <f t="shared" ref="BE260:BE323" si="54">IF(N260="základná",J260,0)</f>
        <v>0</v>
      </c>
      <c r="BF260" s="407">
        <f t="shared" ref="BF260:BF323" si="55">IF(N260="znížená",J260,0)</f>
        <v>0</v>
      </c>
      <c r="BG260" s="407">
        <f t="shared" ref="BG260:BG323" si="56">IF(N260="zákl. prenesená",J260,0)</f>
        <v>0</v>
      </c>
      <c r="BH260" s="407">
        <f t="shared" ref="BH260:BH323" si="57">IF(N260="zníž. prenesená",J260,0)</f>
        <v>0</v>
      </c>
      <c r="BI260" s="407">
        <f t="shared" ref="BI260:BI323" si="58">IF(N260="nulová",J260,0)</f>
        <v>0</v>
      </c>
      <c r="BJ260" s="337" t="s">
        <v>352</v>
      </c>
      <c r="BK260" s="407">
        <f t="shared" ref="BK260:BK323" si="59">ROUND(I260*H260,2)</f>
        <v>0</v>
      </c>
      <c r="BL260" s="337" t="s">
        <v>351</v>
      </c>
      <c r="BM260" s="406" t="s">
        <v>1971</v>
      </c>
    </row>
    <row r="261" spans="2:65" s="194" customFormat="1" ht="24.45" customHeight="1">
      <c r="B261" s="76"/>
      <c r="C261" s="819" t="s">
        <v>1972</v>
      </c>
      <c r="D261" s="819" t="s">
        <v>262</v>
      </c>
      <c r="E261" s="820" t="s">
        <v>1973</v>
      </c>
      <c r="F261" s="821" t="s">
        <v>1974</v>
      </c>
      <c r="G261" s="822" t="s">
        <v>95</v>
      </c>
      <c r="H261" s="823">
        <v>16.815000000000001</v>
      </c>
      <c r="I261" s="844"/>
      <c r="J261" s="824">
        <f t="shared" si="50"/>
        <v>0</v>
      </c>
      <c r="K261" s="80"/>
      <c r="L261" s="76"/>
      <c r="M261" s="402" t="s">
        <v>290</v>
      </c>
      <c r="N261" s="403" t="s">
        <v>306</v>
      </c>
      <c r="O261" s="404">
        <v>0.46700000000000003</v>
      </c>
      <c r="P261" s="404">
        <f t="shared" si="51"/>
        <v>7.8526050000000014</v>
      </c>
      <c r="Q261" s="404">
        <v>0</v>
      </c>
      <c r="R261" s="404">
        <f t="shared" si="52"/>
        <v>0</v>
      </c>
      <c r="S261" s="404">
        <v>5.5E-2</v>
      </c>
      <c r="T261" s="405">
        <f t="shared" si="53"/>
        <v>0.92482500000000012</v>
      </c>
      <c r="AR261" s="406" t="s">
        <v>351</v>
      </c>
      <c r="AT261" s="406" t="s">
        <v>262</v>
      </c>
      <c r="AU261" s="406" t="s">
        <v>352</v>
      </c>
      <c r="AY261" s="337" t="s">
        <v>347</v>
      </c>
      <c r="BE261" s="407">
        <f t="shared" si="54"/>
        <v>0</v>
      </c>
      <c r="BF261" s="407">
        <f t="shared" si="55"/>
        <v>0</v>
      </c>
      <c r="BG261" s="407">
        <f t="shared" si="56"/>
        <v>0</v>
      </c>
      <c r="BH261" s="407">
        <f t="shared" si="57"/>
        <v>0</v>
      </c>
      <c r="BI261" s="407">
        <f t="shared" si="58"/>
        <v>0</v>
      </c>
      <c r="BJ261" s="337" t="s">
        <v>352</v>
      </c>
      <c r="BK261" s="407">
        <f t="shared" si="59"/>
        <v>0</v>
      </c>
      <c r="BL261" s="337" t="s">
        <v>351</v>
      </c>
      <c r="BM261" s="406" t="s">
        <v>1975</v>
      </c>
    </row>
    <row r="262" spans="2:65" s="194" customFormat="1" ht="38.25" customHeight="1">
      <c r="B262" s="76"/>
      <c r="C262" s="819" t="s">
        <v>1976</v>
      </c>
      <c r="D262" s="819" t="s">
        <v>262</v>
      </c>
      <c r="E262" s="820" t="s">
        <v>1977</v>
      </c>
      <c r="F262" s="821" t="s">
        <v>1978</v>
      </c>
      <c r="G262" s="822" t="s">
        <v>95</v>
      </c>
      <c r="H262" s="823">
        <v>820</v>
      </c>
      <c r="I262" s="844"/>
      <c r="J262" s="824">
        <f t="shared" si="50"/>
        <v>0</v>
      </c>
      <c r="K262" s="80"/>
      <c r="L262" s="76"/>
      <c r="M262" s="402" t="s">
        <v>290</v>
      </c>
      <c r="N262" s="403" t="s">
        <v>306</v>
      </c>
      <c r="O262" s="404">
        <v>0.14099999999999999</v>
      </c>
      <c r="P262" s="404">
        <f t="shared" si="51"/>
        <v>115.61999999999999</v>
      </c>
      <c r="Q262" s="404">
        <v>2.3990190000000002E-2</v>
      </c>
      <c r="R262" s="404">
        <f t="shared" si="52"/>
        <v>19.671955800000003</v>
      </c>
      <c r="S262" s="404">
        <v>0</v>
      </c>
      <c r="T262" s="405">
        <f t="shared" si="53"/>
        <v>0</v>
      </c>
      <c r="AR262" s="406" t="s">
        <v>351</v>
      </c>
      <c r="AT262" s="406" t="s">
        <v>262</v>
      </c>
      <c r="AU262" s="406" t="s">
        <v>352</v>
      </c>
      <c r="AY262" s="337" t="s">
        <v>347</v>
      </c>
      <c r="BE262" s="407">
        <f t="shared" si="54"/>
        <v>0</v>
      </c>
      <c r="BF262" s="407">
        <f t="shared" si="55"/>
        <v>0</v>
      </c>
      <c r="BG262" s="407">
        <f t="shared" si="56"/>
        <v>0</v>
      </c>
      <c r="BH262" s="407">
        <f t="shared" si="57"/>
        <v>0</v>
      </c>
      <c r="BI262" s="407">
        <f t="shared" si="58"/>
        <v>0</v>
      </c>
      <c r="BJ262" s="337" t="s">
        <v>352</v>
      </c>
      <c r="BK262" s="407">
        <f t="shared" si="59"/>
        <v>0</v>
      </c>
      <c r="BL262" s="337" t="s">
        <v>351</v>
      </c>
      <c r="BM262" s="406" t="s">
        <v>1979</v>
      </c>
    </row>
    <row r="263" spans="2:65" s="194" customFormat="1" ht="44.25" customHeight="1">
      <c r="B263" s="76"/>
      <c r="C263" s="819" t="s">
        <v>1980</v>
      </c>
      <c r="D263" s="819" t="s">
        <v>262</v>
      </c>
      <c r="E263" s="820" t="s">
        <v>1981</v>
      </c>
      <c r="F263" s="821" t="s">
        <v>1982</v>
      </c>
      <c r="G263" s="822" t="s">
        <v>95</v>
      </c>
      <c r="H263" s="823">
        <v>2460</v>
      </c>
      <c r="I263" s="844"/>
      <c r="J263" s="824">
        <f t="shared" si="50"/>
        <v>0</v>
      </c>
      <c r="K263" s="80"/>
      <c r="L263" s="76"/>
      <c r="M263" s="402" t="s">
        <v>290</v>
      </c>
      <c r="N263" s="403" t="s">
        <v>306</v>
      </c>
      <c r="O263" s="404">
        <v>7.7999999999999996E-3</v>
      </c>
      <c r="P263" s="404">
        <f t="shared" si="51"/>
        <v>19.187999999999999</v>
      </c>
      <c r="Q263" s="404">
        <v>0</v>
      </c>
      <c r="R263" s="404">
        <f t="shared" si="52"/>
        <v>0</v>
      </c>
      <c r="S263" s="404">
        <v>0</v>
      </c>
      <c r="T263" s="405">
        <f t="shared" si="53"/>
        <v>0</v>
      </c>
      <c r="AR263" s="406" t="s">
        <v>351</v>
      </c>
      <c r="AT263" s="406" t="s">
        <v>262</v>
      </c>
      <c r="AU263" s="406" t="s">
        <v>352</v>
      </c>
      <c r="AY263" s="337" t="s">
        <v>347</v>
      </c>
      <c r="BE263" s="407">
        <f t="shared" si="54"/>
        <v>0</v>
      </c>
      <c r="BF263" s="407">
        <f t="shared" si="55"/>
        <v>0</v>
      </c>
      <c r="BG263" s="407">
        <f t="shared" si="56"/>
        <v>0</v>
      </c>
      <c r="BH263" s="407">
        <f t="shared" si="57"/>
        <v>0</v>
      </c>
      <c r="BI263" s="407">
        <f t="shared" si="58"/>
        <v>0</v>
      </c>
      <c r="BJ263" s="337" t="s">
        <v>352</v>
      </c>
      <c r="BK263" s="407">
        <f t="shared" si="59"/>
        <v>0</v>
      </c>
      <c r="BL263" s="337" t="s">
        <v>351</v>
      </c>
      <c r="BM263" s="406" t="s">
        <v>1983</v>
      </c>
    </row>
    <row r="264" spans="2:65" s="194" customFormat="1" ht="38.25" customHeight="1">
      <c r="B264" s="76"/>
      <c r="C264" s="819" t="s">
        <v>1984</v>
      </c>
      <c r="D264" s="819" t="s">
        <v>262</v>
      </c>
      <c r="E264" s="820" t="s">
        <v>1985</v>
      </c>
      <c r="F264" s="821" t="s">
        <v>1986</v>
      </c>
      <c r="G264" s="822" t="s">
        <v>95</v>
      </c>
      <c r="H264" s="823">
        <v>820</v>
      </c>
      <c r="I264" s="844"/>
      <c r="J264" s="824">
        <f t="shared" si="50"/>
        <v>0</v>
      </c>
      <c r="K264" s="80"/>
      <c r="L264" s="76"/>
      <c r="M264" s="402" t="s">
        <v>290</v>
      </c>
      <c r="N264" s="403" t="s">
        <v>306</v>
      </c>
      <c r="O264" s="404">
        <v>9.6000000000000002E-2</v>
      </c>
      <c r="P264" s="404">
        <f t="shared" si="51"/>
        <v>78.72</v>
      </c>
      <c r="Q264" s="404">
        <v>2.3990000000000001E-2</v>
      </c>
      <c r="R264" s="404">
        <f t="shared" si="52"/>
        <v>19.671800000000001</v>
      </c>
      <c r="S264" s="404">
        <v>0</v>
      </c>
      <c r="T264" s="405">
        <f t="shared" si="53"/>
        <v>0</v>
      </c>
      <c r="AR264" s="406" t="s">
        <v>351</v>
      </c>
      <c r="AT264" s="406" t="s">
        <v>262</v>
      </c>
      <c r="AU264" s="406" t="s">
        <v>352</v>
      </c>
      <c r="AY264" s="337" t="s">
        <v>347</v>
      </c>
      <c r="BE264" s="407">
        <f t="shared" si="54"/>
        <v>0</v>
      </c>
      <c r="BF264" s="407">
        <f t="shared" si="55"/>
        <v>0</v>
      </c>
      <c r="BG264" s="407">
        <f t="shared" si="56"/>
        <v>0</v>
      </c>
      <c r="BH264" s="407">
        <f t="shared" si="57"/>
        <v>0</v>
      </c>
      <c r="BI264" s="407">
        <f t="shared" si="58"/>
        <v>0</v>
      </c>
      <c r="BJ264" s="337" t="s">
        <v>352</v>
      </c>
      <c r="BK264" s="407">
        <f t="shared" si="59"/>
        <v>0</v>
      </c>
      <c r="BL264" s="337" t="s">
        <v>351</v>
      </c>
      <c r="BM264" s="406" t="s">
        <v>1987</v>
      </c>
    </row>
    <row r="265" spans="2:65" s="194" customFormat="1" ht="24.45" customHeight="1">
      <c r="B265" s="76"/>
      <c r="C265" s="819" t="s">
        <v>1988</v>
      </c>
      <c r="D265" s="819" t="s">
        <v>262</v>
      </c>
      <c r="E265" s="820" t="s">
        <v>1989</v>
      </c>
      <c r="F265" s="821" t="s">
        <v>1990</v>
      </c>
      <c r="G265" s="822" t="s">
        <v>95</v>
      </c>
      <c r="H265" s="823">
        <v>860.71</v>
      </c>
      <c r="I265" s="844"/>
      <c r="J265" s="824">
        <f t="shared" si="50"/>
        <v>0</v>
      </c>
      <c r="K265" s="80"/>
      <c r="L265" s="76"/>
      <c r="M265" s="402" t="s">
        <v>290</v>
      </c>
      <c r="N265" s="403" t="s">
        <v>306</v>
      </c>
      <c r="O265" s="404">
        <v>0.13827999999999999</v>
      </c>
      <c r="P265" s="404">
        <f t="shared" si="51"/>
        <v>119.0189788</v>
      </c>
      <c r="Q265" s="404">
        <v>1.92542E-3</v>
      </c>
      <c r="R265" s="404">
        <f t="shared" si="52"/>
        <v>1.6572282482</v>
      </c>
      <c r="S265" s="404">
        <v>0</v>
      </c>
      <c r="T265" s="405">
        <f t="shared" si="53"/>
        <v>0</v>
      </c>
      <c r="AR265" s="406" t="s">
        <v>351</v>
      </c>
      <c r="AT265" s="406" t="s">
        <v>262</v>
      </c>
      <c r="AU265" s="406" t="s">
        <v>352</v>
      </c>
      <c r="AY265" s="337" t="s">
        <v>347</v>
      </c>
      <c r="BE265" s="407">
        <f t="shared" si="54"/>
        <v>0</v>
      </c>
      <c r="BF265" s="407">
        <f t="shared" si="55"/>
        <v>0</v>
      </c>
      <c r="BG265" s="407">
        <f t="shared" si="56"/>
        <v>0</v>
      </c>
      <c r="BH265" s="407">
        <f t="shared" si="57"/>
        <v>0</v>
      </c>
      <c r="BI265" s="407">
        <f t="shared" si="58"/>
        <v>0</v>
      </c>
      <c r="BJ265" s="337" t="s">
        <v>352</v>
      </c>
      <c r="BK265" s="407">
        <f t="shared" si="59"/>
        <v>0</v>
      </c>
      <c r="BL265" s="337" t="s">
        <v>351</v>
      </c>
      <c r="BM265" s="406" t="s">
        <v>1991</v>
      </c>
    </row>
    <row r="266" spans="2:65" s="194" customFormat="1" ht="16.5" customHeight="1">
      <c r="B266" s="76"/>
      <c r="C266" s="819" t="s">
        <v>1992</v>
      </c>
      <c r="D266" s="819" t="s">
        <v>262</v>
      </c>
      <c r="E266" s="820" t="s">
        <v>1993</v>
      </c>
      <c r="F266" s="821" t="s">
        <v>1994</v>
      </c>
      <c r="G266" s="822" t="s">
        <v>95</v>
      </c>
      <c r="H266" s="823">
        <v>820</v>
      </c>
      <c r="I266" s="844"/>
      <c r="J266" s="824">
        <f t="shared" si="50"/>
        <v>0</v>
      </c>
      <c r="K266" s="80"/>
      <c r="L266" s="76"/>
      <c r="M266" s="402" t="s">
        <v>290</v>
      </c>
      <c r="N266" s="403" t="s">
        <v>306</v>
      </c>
      <c r="O266" s="404">
        <v>4.0129999999999999E-2</v>
      </c>
      <c r="P266" s="404">
        <f t="shared" si="51"/>
        <v>32.906599999999997</v>
      </c>
      <c r="Q266" s="404">
        <v>5.4950000000000001E-5</v>
      </c>
      <c r="R266" s="404">
        <f t="shared" si="52"/>
        <v>4.5059000000000002E-2</v>
      </c>
      <c r="S266" s="404">
        <v>0</v>
      </c>
      <c r="T266" s="405">
        <f t="shared" si="53"/>
        <v>0</v>
      </c>
      <c r="AR266" s="406" t="s">
        <v>351</v>
      </c>
      <c r="AT266" s="406" t="s">
        <v>262</v>
      </c>
      <c r="AU266" s="406" t="s">
        <v>352</v>
      </c>
      <c r="AY266" s="337" t="s">
        <v>347</v>
      </c>
      <c r="BE266" s="407">
        <f t="shared" si="54"/>
        <v>0</v>
      </c>
      <c r="BF266" s="407">
        <f t="shared" si="55"/>
        <v>0</v>
      </c>
      <c r="BG266" s="407">
        <f t="shared" si="56"/>
        <v>0</v>
      </c>
      <c r="BH266" s="407">
        <f t="shared" si="57"/>
        <v>0</v>
      </c>
      <c r="BI266" s="407">
        <f t="shared" si="58"/>
        <v>0</v>
      </c>
      <c r="BJ266" s="337" t="s">
        <v>352</v>
      </c>
      <c r="BK266" s="407">
        <f t="shared" si="59"/>
        <v>0</v>
      </c>
      <c r="BL266" s="337" t="s">
        <v>351</v>
      </c>
      <c r="BM266" s="406" t="s">
        <v>1995</v>
      </c>
    </row>
    <row r="267" spans="2:65" s="194" customFormat="1" ht="16.5" customHeight="1">
      <c r="B267" s="76"/>
      <c r="C267" s="819" t="s">
        <v>1996</v>
      </c>
      <c r="D267" s="819" t="s">
        <v>262</v>
      </c>
      <c r="E267" s="820" t="s">
        <v>1997</v>
      </c>
      <c r="F267" s="821" t="s">
        <v>1998</v>
      </c>
      <c r="G267" s="822" t="s">
        <v>95</v>
      </c>
      <c r="H267" s="823">
        <v>820</v>
      </c>
      <c r="I267" s="844"/>
      <c r="J267" s="824">
        <f t="shared" si="50"/>
        <v>0</v>
      </c>
      <c r="K267" s="80"/>
      <c r="L267" s="76"/>
      <c r="M267" s="402" t="s">
        <v>290</v>
      </c>
      <c r="N267" s="403" t="s">
        <v>306</v>
      </c>
      <c r="O267" s="404">
        <v>0.04</v>
      </c>
      <c r="P267" s="404">
        <f t="shared" si="51"/>
        <v>32.799999999999997</v>
      </c>
      <c r="Q267" s="404">
        <v>0</v>
      </c>
      <c r="R267" s="404">
        <f t="shared" si="52"/>
        <v>0</v>
      </c>
      <c r="S267" s="404">
        <v>0</v>
      </c>
      <c r="T267" s="405">
        <f t="shared" si="53"/>
        <v>0</v>
      </c>
      <c r="AR267" s="406" t="s">
        <v>351</v>
      </c>
      <c r="AT267" s="406" t="s">
        <v>262</v>
      </c>
      <c r="AU267" s="406" t="s">
        <v>352</v>
      </c>
      <c r="AY267" s="337" t="s">
        <v>347</v>
      </c>
      <c r="BE267" s="407">
        <f t="shared" si="54"/>
        <v>0</v>
      </c>
      <c r="BF267" s="407">
        <f t="shared" si="55"/>
        <v>0</v>
      </c>
      <c r="BG267" s="407">
        <f t="shared" si="56"/>
        <v>0</v>
      </c>
      <c r="BH267" s="407">
        <f t="shared" si="57"/>
        <v>0</v>
      </c>
      <c r="BI267" s="407">
        <f t="shared" si="58"/>
        <v>0</v>
      </c>
      <c r="BJ267" s="337" t="s">
        <v>352</v>
      </c>
      <c r="BK267" s="407">
        <f t="shared" si="59"/>
        <v>0</v>
      </c>
      <c r="BL267" s="337" t="s">
        <v>351</v>
      </c>
      <c r="BM267" s="406" t="s">
        <v>1999</v>
      </c>
    </row>
    <row r="268" spans="2:65" s="194" customFormat="1" ht="16.5" customHeight="1">
      <c r="B268" s="76"/>
      <c r="C268" s="819" t="s">
        <v>2000</v>
      </c>
      <c r="D268" s="819" t="s">
        <v>262</v>
      </c>
      <c r="E268" s="820" t="s">
        <v>2001</v>
      </c>
      <c r="F268" s="821" t="s">
        <v>2002</v>
      </c>
      <c r="G268" s="822" t="s">
        <v>95</v>
      </c>
      <c r="H268" s="823">
        <v>860.71</v>
      </c>
      <c r="I268" s="844"/>
      <c r="J268" s="824">
        <f t="shared" si="50"/>
        <v>0</v>
      </c>
      <c r="K268" s="80"/>
      <c r="L268" s="76"/>
      <c r="M268" s="402" t="s">
        <v>290</v>
      </c>
      <c r="N268" s="403" t="s">
        <v>306</v>
      </c>
      <c r="O268" s="404">
        <v>0.32401000000000002</v>
      </c>
      <c r="P268" s="404">
        <f t="shared" si="51"/>
        <v>278.87864710000002</v>
      </c>
      <c r="Q268" s="404">
        <v>4.8999999999999998E-5</v>
      </c>
      <c r="R268" s="404">
        <f t="shared" si="52"/>
        <v>4.2174790000000004E-2</v>
      </c>
      <c r="S268" s="404">
        <v>0</v>
      </c>
      <c r="T268" s="405">
        <f t="shared" si="53"/>
        <v>0</v>
      </c>
      <c r="AR268" s="406" t="s">
        <v>351</v>
      </c>
      <c r="AT268" s="406" t="s">
        <v>262</v>
      </c>
      <c r="AU268" s="406" t="s">
        <v>352</v>
      </c>
      <c r="AY268" s="337" t="s">
        <v>347</v>
      </c>
      <c r="BE268" s="407">
        <f t="shared" si="54"/>
        <v>0</v>
      </c>
      <c r="BF268" s="407">
        <f t="shared" si="55"/>
        <v>0</v>
      </c>
      <c r="BG268" s="407">
        <f t="shared" si="56"/>
        <v>0</v>
      </c>
      <c r="BH268" s="407">
        <f t="shared" si="57"/>
        <v>0</v>
      </c>
      <c r="BI268" s="407">
        <f t="shared" si="58"/>
        <v>0</v>
      </c>
      <c r="BJ268" s="337" t="s">
        <v>352</v>
      </c>
      <c r="BK268" s="407">
        <f t="shared" si="59"/>
        <v>0</v>
      </c>
      <c r="BL268" s="337" t="s">
        <v>351</v>
      </c>
      <c r="BM268" s="406" t="s">
        <v>2003</v>
      </c>
    </row>
    <row r="269" spans="2:65" s="194" customFormat="1" ht="24.45" customHeight="1">
      <c r="B269" s="76"/>
      <c r="C269" s="819" t="s">
        <v>2004</v>
      </c>
      <c r="D269" s="819" t="s">
        <v>262</v>
      </c>
      <c r="E269" s="820" t="s">
        <v>2005</v>
      </c>
      <c r="F269" s="821" t="s">
        <v>2006</v>
      </c>
      <c r="G269" s="822" t="s">
        <v>95</v>
      </c>
      <c r="H269" s="823">
        <v>17214.2</v>
      </c>
      <c r="I269" s="844"/>
      <c r="J269" s="824">
        <f t="shared" si="50"/>
        <v>0</v>
      </c>
      <c r="K269" s="80"/>
      <c r="L269" s="76"/>
      <c r="M269" s="402" t="s">
        <v>290</v>
      </c>
      <c r="N269" s="403" t="s">
        <v>306</v>
      </c>
      <c r="O269" s="404">
        <v>1.4E-2</v>
      </c>
      <c r="P269" s="404">
        <f t="shared" si="51"/>
        <v>240.99880000000002</v>
      </c>
      <c r="Q269" s="404">
        <v>0</v>
      </c>
      <c r="R269" s="404">
        <f t="shared" si="52"/>
        <v>0</v>
      </c>
      <c r="S269" s="404">
        <v>0</v>
      </c>
      <c r="T269" s="405">
        <f t="shared" si="53"/>
        <v>0</v>
      </c>
      <c r="AR269" s="406" t="s">
        <v>351</v>
      </c>
      <c r="AT269" s="406" t="s">
        <v>262</v>
      </c>
      <c r="AU269" s="406" t="s">
        <v>352</v>
      </c>
      <c r="AY269" s="337" t="s">
        <v>347</v>
      </c>
      <c r="BE269" s="407">
        <f t="shared" si="54"/>
        <v>0</v>
      </c>
      <c r="BF269" s="407">
        <f t="shared" si="55"/>
        <v>0</v>
      </c>
      <c r="BG269" s="407">
        <f t="shared" si="56"/>
        <v>0</v>
      </c>
      <c r="BH269" s="407">
        <f t="shared" si="57"/>
        <v>0</v>
      </c>
      <c r="BI269" s="407">
        <f t="shared" si="58"/>
        <v>0</v>
      </c>
      <c r="BJ269" s="337" t="s">
        <v>352</v>
      </c>
      <c r="BK269" s="407">
        <f t="shared" si="59"/>
        <v>0</v>
      </c>
      <c r="BL269" s="337" t="s">
        <v>351</v>
      </c>
      <c r="BM269" s="406" t="s">
        <v>2007</v>
      </c>
    </row>
    <row r="270" spans="2:65" s="194" customFormat="1" ht="38.25" customHeight="1">
      <c r="B270" s="76"/>
      <c r="C270" s="819" t="s">
        <v>2008</v>
      </c>
      <c r="D270" s="819" t="s">
        <v>262</v>
      </c>
      <c r="E270" s="820" t="s">
        <v>2009</v>
      </c>
      <c r="F270" s="821" t="s">
        <v>2010</v>
      </c>
      <c r="G270" s="822" t="s">
        <v>62</v>
      </c>
      <c r="H270" s="823">
        <v>40</v>
      </c>
      <c r="I270" s="844"/>
      <c r="J270" s="824">
        <f t="shared" si="50"/>
        <v>0</v>
      </c>
      <c r="K270" s="80"/>
      <c r="L270" s="76"/>
      <c r="M270" s="402" t="s">
        <v>290</v>
      </c>
      <c r="N270" s="403" t="s">
        <v>306</v>
      </c>
      <c r="O270" s="404">
        <v>0.13839000000000001</v>
      </c>
      <c r="P270" s="404">
        <f t="shared" si="51"/>
        <v>5.5356000000000005</v>
      </c>
      <c r="Q270" s="404">
        <v>1.3438999999999999E-4</v>
      </c>
      <c r="R270" s="404">
        <f t="shared" si="52"/>
        <v>5.3755999999999995E-3</v>
      </c>
      <c r="S270" s="404">
        <v>0</v>
      </c>
      <c r="T270" s="405">
        <f t="shared" si="53"/>
        <v>0</v>
      </c>
      <c r="AR270" s="406" t="s">
        <v>351</v>
      </c>
      <c r="AT270" s="406" t="s">
        <v>262</v>
      </c>
      <c r="AU270" s="406" t="s">
        <v>352</v>
      </c>
      <c r="AY270" s="337" t="s">
        <v>347</v>
      </c>
      <c r="BE270" s="407">
        <f t="shared" si="54"/>
        <v>0</v>
      </c>
      <c r="BF270" s="407">
        <f t="shared" si="55"/>
        <v>0</v>
      </c>
      <c r="BG270" s="407">
        <f t="shared" si="56"/>
        <v>0</v>
      </c>
      <c r="BH270" s="407">
        <f t="shared" si="57"/>
        <v>0</v>
      </c>
      <c r="BI270" s="407">
        <f t="shared" si="58"/>
        <v>0</v>
      </c>
      <c r="BJ270" s="337" t="s">
        <v>352</v>
      </c>
      <c r="BK270" s="407">
        <f t="shared" si="59"/>
        <v>0</v>
      </c>
      <c r="BL270" s="337" t="s">
        <v>351</v>
      </c>
      <c r="BM270" s="406" t="s">
        <v>2011</v>
      </c>
    </row>
    <row r="271" spans="2:65" s="194" customFormat="1" ht="24.45" customHeight="1">
      <c r="B271" s="76"/>
      <c r="C271" s="819" t="s">
        <v>2012</v>
      </c>
      <c r="D271" s="819" t="s">
        <v>262</v>
      </c>
      <c r="E271" s="820" t="s">
        <v>2013</v>
      </c>
      <c r="F271" s="821" t="s">
        <v>2014</v>
      </c>
      <c r="G271" s="822" t="s">
        <v>62</v>
      </c>
      <c r="H271" s="823">
        <v>52</v>
      </c>
      <c r="I271" s="844"/>
      <c r="J271" s="824">
        <f t="shared" si="50"/>
        <v>0</v>
      </c>
      <c r="K271" s="80"/>
      <c r="L271" s="76"/>
      <c r="M271" s="402" t="s">
        <v>290</v>
      </c>
      <c r="N271" s="403" t="s">
        <v>306</v>
      </c>
      <c r="O271" s="404">
        <v>0.13839000000000001</v>
      </c>
      <c r="P271" s="404">
        <f t="shared" si="51"/>
        <v>7.1962800000000007</v>
      </c>
      <c r="Q271" s="404">
        <v>1.3438999999999999E-4</v>
      </c>
      <c r="R271" s="404">
        <f t="shared" si="52"/>
        <v>6.9882799999999995E-3</v>
      </c>
      <c r="S271" s="404">
        <v>0</v>
      </c>
      <c r="T271" s="405">
        <f t="shared" si="53"/>
        <v>0</v>
      </c>
      <c r="AR271" s="406" t="s">
        <v>351</v>
      </c>
      <c r="AT271" s="406" t="s">
        <v>262</v>
      </c>
      <c r="AU271" s="406" t="s">
        <v>352</v>
      </c>
      <c r="AY271" s="337" t="s">
        <v>347</v>
      </c>
      <c r="BE271" s="407">
        <f t="shared" si="54"/>
        <v>0</v>
      </c>
      <c r="BF271" s="407">
        <f t="shared" si="55"/>
        <v>0</v>
      </c>
      <c r="BG271" s="407">
        <f t="shared" si="56"/>
        <v>0</v>
      </c>
      <c r="BH271" s="407">
        <f t="shared" si="57"/>
        <v>0</v>
      </c>
      <c r="BI271" s="407">
        <f t="shared" si="58"/>
        <v>0</v>
      </c>
      <c r="BJ271" s="337" t="s">
        <v>352</v>
      </c>
      <c r="BK271" s="407">
        <f t="shared" si="59"/>
        <v>0</v>
      </c>
      <c r="BL271" s="337" t="s">
        <v>351</v>
      </c>
      <c r="BM271" s="406" t="s">
        <v>2015</v>
      </c>
    </row>
    <row r="272" spans="2:65" s="194" customFormat="1" ht="38.25" customHeight="1">
      <c r="B272" s="76"/>
      <c r="C272" s="819" t="s">
        <v>2016</v>
      </c>
      <c r="D272" s="819" t="s">
        <v>262</v>
      </c>
      <c r="E272" s="820" t="s">
        <v>2017</v>
      </c>
      <c r="F272" s="821" t="s">
        <v>2018</v>
      </c>
      <c r="G272" s="822" t="s">
        <v>62</v>
      </c>
      <c r="H272" s="823">
        <v>28</v>
      </c>
      <c r="I272" s="844"/>
      <c r="J272" s="824">
        <f t="shared" si="50"/>
        <v>0</v>
      </c>
      <c r="K272" s="80"/>
      <c r="L272" s="76"/>
      <c r="M272" s="402" t="s">
        <v>290</v>
      </c>
      <c r="N272" s="403" t="s">
        <v>306</v>
      </c>
      <c r="O272" s="404">
        <v>0.16200000000000001</v>
      </c>
      <c r="P272" s="404">
        <f t="shared" si="51"/>
        <v>4.5360000000000005</v>
      </c>
      <c r="Q272" s="404">
        <v>1.6000000000000001E-4</v>
      </c>
      <c r="R272" s="404">
        <f t="shared" si="52"/>
        <v>4.4800000000000005E-3</v>
      </c>
      <c r="S272" s="404">
        <v>0</v>
      </c>
      <c r="T272" s="405">
        <f t="shared" si="53"/>
        <v>0</v>
      </c>
      <c r="AR272" s="406" t="s">
        <v>351</v>
      </c>
      <c r="AT272" s="406" t="s">
        <v>262</v>
      </c>
      <c r="AU272" s="406" t="s">
        <v>352</v>
      </c>
      <c r="AY272" s="337" t="s">
        <v>347</v>
      </c>
      <c r="BE272" s="407">
        <f t="shared" si="54"/>
        <v>0</v>
      </c>
      <c r="BF272" s="407">
        <f t="shared" si="55"/>
        <v>0</v>
      </c>
      <c r="BG272" s="407">
        <f t="shared" si="56"/>
        <v>0</v>
      </c>
      <c r="BH272" s="407">
        <f t="shared" si="57"/>
        <v>0</v>
      </c>
      <c r="BI272" s="407">
        <f t="shared" si="58"/>
        <v>0</v>
      </c>
      <c r="BJ272" s="337" t="s">
        <v>352</v>
      </c>
      <c r="BK272" s="407">
        <f t="shared" si="59"/>
        <v>0</v>
      </c>
      <c r="BL272" s="337" t="s">
        <v>351</v>
      </c>
      <c r="BM272" s="406" t="s">
        <v>2019</v>
      </c>
    </row>
    <row r="273" spans="2:65" s="194" customFormat="1" ht="16.5" customHeight="1">
      <c r="B273" s="76"/>
      <c r="C273" s="819" t="s">
        <v>1111</v>
      </c>
      <c r="D273" s="819" t="s">
        <v>262</v>
      </c>
      <c r="E273" s="820" t="s">
        <v>2020</v>
      </c>
      <c r="F273" s="821" t="s">
        <v>2021</v>
      </c>
      <c r="G273" s="822" t="s">
        <v>62</v>
      </c>
      <c r="H273" s="823">
        <v>16</v>
      </c>
      <c r="I273" s="844"/>
      <c r="J273" s="824">
        <f t="shared" si="50"/>
        <v>0</v>
      </c>
      <c r="K273" s="80"/>
      <c r="L273" s="76"/>
      <c r="M273" s="402" t="s">
        <v>290</v>
      </c>
      <c r="N273" s="403" t="s">
        <v>306</v>
      </c>
      <c r="O273" s="404">
        <v>0.17899999999999999</v>
      </c>
      <c r="P273" s="404">
        <f t="shared" si="51"/>
        <v>2.8639999999999999</v>
      </c>
      <c r="Q273" s="404">
        <v>3.2000000000000003E-4</v>
      </c>
      <c r="R273" s="404">
        <f t="shared" si="52"/>
        <v>5.1200000000000004E-3</v>
      </c>
      <c r="S273" s="404">
        <v>0</v>
      </c>
      <c r="T273" s="405">
        <f t="shared" si="53"/>
        <v>0</v>
      </c>
      <c r="AR273" s="406" t="s">
        <v>351</v>
      </c>
      <c r="AT273" s="406" t="s">
        <v>262</v>
      </c>
      <c r="AU273" s="406" t="s">
        <v>352</v>
      </c>
      <c r="AY273" s="337" t="s">
        <v>347</v>
      </c>
      <c r="BE273" s="407">
        <f t="shared" si="54"/>
        <v>0</v>
      </c>
      <c r="BF273" s="407">
        <f t="shared" si="55"/>
        <v>0</v>
      </c>
      <c r="BG273" s="407">
        <f t="shared" si="56"/>
        <v>0</v>
      </c>
      <c r="BH273" s="407">
        <f t="shared" si="57"/>
        <v>0</v>
      </c>
      <c r="BI273" s="407">
        <f t="shared" si="58"/>
        <v>0</v>
      </c>
      <c r="BJ273" s="337" t="s">
        <v>352</v>
      </c>
      <c r="BK273" s="407">
        <f t="shared" si="59"/>
        <v>0</v>
      </c>
      <c r="BL273" s="337" t="s">
        <v>351</v>
      </c>
      <c r="BM273" s="406" t="s">
        <v>2022</v>
      </c>
    </row>
    <row r="274" spans="2:65" s="194" customFormat="1" ht="38.25" customHeight="1">
      <c r="B274" s="76"/>
      <c r="C274" s="819" t="s">
        <v>1126</v>
      </c>
      <c r="D274" s="819" t="s">
        <v>262</v>
      </c>
      <c r="E274" s="820" t="s">
        <v>2023</v>
      </c>
      <c r="F274" s="821" t="s">
        <v>2024</v>
      </c>
      <c r="G274" s="822" t="s">
        <v>62</v>
      </c>
      <c r="H274" s="823">
        <v>300</v>
      </c>
      <c r="I274" s="844"/>
      <c r="J274" s="824">
        <f t="shared" si="50"/>
        <v>0</v>
      </c>
      <c r="K274" s="80"/>
      <c r="L274" s="76"/>
      <c r="M274" s="402" t="s">
        <v>290</v>
      </c>
      <c r="N274" s="403" t="s">
        <v>306</v>
      </c>
      <c r="O274" s="404">
        <v>0.192</v>
      </c>
      <c r="P274" s="404">
        <f t="shared" si="51"/>
        <v>57.6</v>
      </c>
      <c r="Q274" s="404">
        <v>3.5E-4</v>
      </c>
      <c r="R274" s="404">
        <f t="shared" si="52"/>
        <v>0.105</v>
      </c>
      <c r="S274" s="404">
        <v>0</v>
      </c>
      <c r="T274" s="405">
        <f t="shared" si="53"/>
        <v>0</v>
      </c>
      <c r="AR274" s="406" t="s">
        <v>351</v>
      </c>
      <c r="AT274" s="406" t="s">
        <v>262</v>
      </c>
      <c r="AU274" s="406" t="s">
        <v>352</v>
      </c>
      <c r="AY274" s="337" t="s">
        <v>347</v>
      </c>
      <c r="BE274" s="407">
        <f t="shared" si="54"/>
        <v>0</v>
      </c>
      <c r="BF274" s="407">
        <f t="shared" si="55"/>
        <v>0</v>
      </c>
      <c r="BG274" s="407">
        <f t="shared" si="56"/>
        <v>0</v>
      </c>
      <c r="BH274" s="407">
        <f t="shared" si="57"/>
        <v>0</v>
      </c>
      <c r="BI274" s="407">
        <f t="shared" si="58"/>
        <v>0</v>
      </c>
      <c r="BJ274" s="337" t="s">
        <v>352</v>
      </c>
      <c r="BK274" s="407">
        <f t="shared" si="59"/>
        <v>0</v>
      </c>
      <c r="BL274" s="337" t="s">
        <v>351</v>
      </c>
      <c r="BM274" s="406" t="s">
        <v>2025</v>
      </c>
    </row>
    <row r="275" spans="2:65" s="194" customFormat="1" ht="38.25" customHeight="1">
      <c r="B275" s="76"/>
      <c r="C275" s="819" t="s">
        <v>2026</v>
      </c>
      <c r="D275" s="819" t="s">
        <v>262</v>
      </c>
      <c r="E275" s="820" t="s">
        <v>2027</v>
      </c>
      <c r="F275" s="821" t="s">
        <v>2028</v>
      </c>
      <c r="G275" s="822" t="s">
        <v>62</v>
      </c>
      <c r="H275" s="823">
        <v>2</v>
      </c>
      <c r="I275" s="844"/>
      <c r="J275" s="824">
        <f t="shared" si="50"/>
        <v>0</v>
      </c>
      <c r="K275" s="80"/>
      <c r="L275" s="76"/>
      <c r="M275" s="402" t="s">
        <v>290</v>
      </c>
      <c r="N275" s="403" t="s">
        <v>306</v>
      </c>
      <c r="O275" s="404">
        <v>0.25058000000000002</v>
      </c>
      <c r="P275" s="404">
        <f t="shared" si="51"/>
        <v>0.50116000000000005</v>
      </c>
      <c r="Q275" s="404">
        <v>7.7068000000000004E-4</v>
      </c>
      <c r="R275" s="404">
        <f t="shared" si="52"/>
        <v>1.5413600000000001E-3</v>
      </c>
      <c r="S275" s="404">
        <v>0</v>
      </c>
      <c r="T275" s="405">
        <f t="shared" si="53"/>
        <v>0</v>
      </c>
      <c r="AR275" s="406" t="s">
        <v>351</v>
      </c>
      <c r="AT275" s="406" t="s">
        <v>262</v>
      </c>
      <c r="AU275" s="406" t="s">
        <v>352</v>
      </c>
      <c r="AY275" s="337" t="s">
        <v>347</v>
      </c>
      <c r="BE275" s="407">
        <f t="shared" si="54"/>
        <v>0</v>
      </c>
      <c r="BF275" s="407">
        <f t="shared" si="55"/>
        <v>0</v>
      </c>
      <c r="BG275" s="407">
        <f t="shared" si="56"/>
        <v>0</v>
      </c>
      <c r="BH275" s="407">
        <f t="shared" si="57"/>
        <v>0</v>
      </c>
      <c r="BI275" s="407">
        <f t="shared" si="58"/>
        <v>0</v>
      </c>
      <c r="BJ275" s="337" t="s">
        <v>352</v>
      </c>
      <c r="BK275" s="407">
        <f t="shared" si="59"/>
        <v>0</v>
      </c>
      <c r="BL275" s="337" t="s">
        <v>351</v>
      </c>
      <c r="BM275" s="406" t="s">
        <v>2029</v>
      </c>
    </row>
    <row r="276" spans="2:65" s="194" customFormat="1" ht="33" customHeight="1">
      <c r="B276" s="76"/>
      <c r="C276" s="819" t="s">
        <v>2030</v>
      </c>
      <c r="D276" s="819" t="s">
        <v>262</v>
      </c>
      <c r="E276" s="820" t="s">
        <v>2031</v>
      </c>
      <c r="F276" s="821" t="s">
        <v>2032</v>
      </c>
      <c r="G276" s="822" t="s">
        <v>216</v>
      </c>
      <c r="H276" s="823">
        <v>0.96</v>
      </c>
      <c r="I276" s="844"/>
      <c r="J276" s="824">
        <f t="shared" si="50"/>
        <v>0</v>
      </c>
      <c r="K276" s="80"/>
      <c r="L276" s="76"/>
      <c r="M276" s="402" t="s">
        <v>290</v>
      </c>
      <c r="N276" s="403" t="s">
        <v>306</v>
      </c>
      <c r="O276" s="404">
        <v>12.606</v>
      </c>
      <c r="P276" s="404">
        <f t="shared" si="51"/>
        <v>12.101759999999999</v>
      </c>
      <c r="Q276" s="404">
        <v>0</v>
      </c>
      <c r="R276" s="404">
        <f t="shared" si="52"/>
        <v>0</v>
      </c>
      <c r="S276" s="404">
        <v>2.4</v>
      </c>
      <c r="T276" s="405">
        <f t="shared" si="53"/>
        <v>2.3039999999999998</v>
      </c>
      <c r="AR276" s="406" t="s">
        <v>351</v>
      </c>
      <c r="AT276" s="406" t="s">
        <v>262</v>
      </c>
      <c r="AU276" s="406" t="s">
        <v>352</v>
      </c>
      <c r="AY276" s="337" t="s">
        <v>347</v>
      </c>
      <c r="BE276" s="407">
        <f t="shared" si="54"/>
        <v>0</v>
      </c>
      <c r="BF276" s="407">
        <f t="shared" si="55"/>
        <v>0</v>
      </c>
      <c r="BG276" s="407">
        <f t="shared" si="56"/>
        <v>0</v>
      </c>
      <c r="BH276" s="407">
        <f t="shared" si="57"/>
        <v>0</v>
      </c>
      <c r="BI276" s="407">
        <f t="shared" si="58"/>
        <v>0</v>
      </c>
      <c r="BJ276" s="337" t="s">
        <v>352</v>
      </c>
      <c r="BK276" s="407">
        <f t="shared" si="59"/>
        <v>0</v>
      </c>
      <c r="BL276" s="337" t="s">
        <v>351</v>
      </c>
      <c r="BM276" s="406" t="s">
        <v>2033</v>
      </c>
    </row>
    <row r="277" spans="2:65" s="194" customFormat="1" ht="44.25" customHeight="1">
      <c r="B277" s="76"/>
      <c r="C277" s="819" t="s">
        <v>2034</v>
      </c>
      <c r="D277" s="819" t="s">
        <v>262</v>
      </c>
      <c r="E277" s="820" t="s">
        <v>2035</v>
      </c>
      <c r="F277" s="821" t="s">
        <v>2036</v>
      </c>
      <c r="G277" s="822" t="s">
        <v>95</v>
      </c>
      <c r="H277" s="823">
        <v>69.352000000000004</v>
      </c>
      <c r="I277" s="844"/>
      <c r="J277" s="824">
        <f t="shared" si="50"/>
        <v>0</v>
      </c>
      <c r="K277" s="80"/>
      <c r="L277" s="76"/>
      <c r="M277" s="402" t="s">
        <v>290</v>
      </c>
      <c r="N277" s="403" t="s">
        <v>306</v>
      </c>
      <c r="O277" s="404">
        <v>0.24440000000000001</v>
      </c>
      <c r="P277" s="404">
        <f t="shared" si="51"/>
        <v>16.949628800000003</v>
      </c>
      <c r="Q277" s="404">
        <v>0</v>
      </c>
      <c r="R277" s="404">
        <f t="shared" si="52"/>
        <v>0</v>
      </c>
      <c r="S277" s="404">
        <v>0.158</v>
      </c>
      <c r="T277" s="405">
        <f t="shared" si="53"/>
        <v>10.957616000000002</v>
      </c>
      <c r="AR277" s="406" t="s">
        <v>351</v>
      </c>
      <c r="AT277" s="406" t="s">
        <v>262</v>
      </c>
      <c r="AU277" s="406" t="s">
        <v>352</v>
      </c>
      <c r="AY277" s="337" t="s">
        <v>347</v>
      </c>
      <c r="BE277" s="407">
        <f t="shared" si="54"/>
        <v>0</v>
      </c>
      <c r="BF277" s="407">
        <f t="shared" si="55"/>
        <v>0</v>
      </c>
      <c r="BG277" s="407">
        <f t="shared" si="56"/>
        <v>0</v>
      </c>
      <c r="BH277" s="407">
        <f t="shared" si="57"/>
        <v>0</v>
      </c>
      <c r="BI277" s="407">
        <f t="shared" si="58"/>
        <v>0</v>
      </c>
      <c r="BJ277" s="337" t="s">
        <v>352</v>
      </c>
      <c r="BK277" s="407">
        <f t="shared" si="59"/>
        <v>0</v>
      </c>
      <c r="BL277" s="337" t="s">
        <v>351</v>
      </c>
      <c r="BM277" s="406" t="s">
        <v>2037</v>
      </c>
    </row>
    <row r="278" spans="2:65" s="194" customFormat="1" ht="38.25" customHeight="1">
      <c r="B278" s="76"/>
      <c r="C278" s="819" t="s">
        <v>2038</v>
      </c>
      <c r="D278" s="819" t="s">
        <v>262</v>
      </c>
      <c r="E278" s="820" t="s">
        <v>2039</v>
      </c>
      <c r="F278" s="821" t="s">
        <v>2040</v>
      </c>
      <c r="G278" s="822" t="s">
        <v>216</v>
      </c>
      <c r="H278" s="823">
        <v>45.146000000000001</v>
      </c>
      <c r="I278" s="844"/>
      <c r="J278" s="824">
        <f t="shared" si="50"/>
        <v>0</v>
      </c>
      <c r="K278" s="80"/>
      <c r="L278" s="76"/>
      <c r="M278" s="402" t="s">
        <v>290</v>
      </c>
      <c r="N278" s="403" t="s">
        <v>306</v>
      </c>
      <c r="O278" s="404">
        <v>6.6262100000000004</v>
      </c>
      <c r="P278" s="404">
        <f t="shared" si="51"/>
        <v>299.14687666000003</v>
      </c>
      <c r="Q278" s="404">
        <v>0</v>
      </c>
      <c r="R278" s="404">
        <f t="shared" si="52"/>
        <v>0</v>
      </c>
      <c r="S278" s="404">
        <v>2.2000000000000002</v>
      </c>
      <c r="T278" s="405">
        <f t="shared" si="53"/>
        <v>99.321200000000005</v>
      </c>
      <c r="AR278" s="406" t="s">
        <v>351</v>
      </c>
      <c r="AT278" s="406" t="s">
        <v>262</v>
      </c>
      <c r="AU278" s="406" t="s">
        <v>352</v>
      </c>
      <c r="AY278" s="337" t="s">
        <v>347</v>
      </c>
      <c r="BE278" s="407">
        <f t="shared" si="54"/>
        <v>0</v>
      </c>
      <c r="BF278" s="407">
        <f t="shared" si="55"/>
        <v>0</v>
      </c>
      <c r="BG278" s="407">
        <f t="shared" si="56"/>
        <v>0</v>
      </c>
      <c r="BH278" s="407">
        <f t="shared" si="57"/>
        <v>0</v>
      </c>
      <c r="BI278" s="407">
        <f t="shared" si="58"/>
        <v>0</v>
      </c>
      <c r="BJ278" s="337" t="s">
        <v>352</v>
      </c>
      <c r="BK278" s="407">
        <f t="shared" si="59"/>
        <v>0</v>
      </c>
      <c r="BL278" s="337" t="s">
        <v>351</v>
      </c>
      <c r="BM278" s="406" t="s">
        <v>2041</v>
      </c>
    </row>
    <row r="279" spans="2:65" s="194" customFormat="1" ht="38.25" customHeight="1">
      <c r="B279" s="76"/>
      <c r="C279" s="819" t="s">
        <v>2042</v>
      </c>
      <c r="D279" s="819" t="s">
        <v>262</v>
      </c>
      <c r="E279" s="820" t="s">
        <v>2043</v>
      </c>
      <c r="F279" s="821" t="s">
        <v>2044</v>
      </c>
      <c r="G279" s="822" t="s">
        <v>216</v>
      </c>
      <c r="H279" s="823">
        <v>0.42099999999999999</v>
      </c>
      <c r="I279" s="844"/>
      <c r="J279" s="824">
        <f t="shared" si="50"/>
        <v>0</v>
      </c>
      <c r="K279" s="80"/>
      <c r="L279" s="76"/>
      <c r="M279" s="402" t="s">
        <v>290</v>
      </c>
      <c r="N279" s="403" t="s">
        <v>306</v>
      </c>
      <c r="O279" s="404">
        <v>9.6422899999999991</v>
      </c>
      <c r="P279" s="404">
        <f t="shared" si="51"/>
        <v>4.0594040899999992</v>
      </c>
      <c r="Q279" s="404">
        <v>0</v>
      </c>
      <c r="R279" s="404">
        <f t="shared" si="52"/>
        <v>0</v>
      </c>
      <c r="S279" s="404">
        <v>2.2000000000000002</v>
      </c>
      <c r="T279" s="405">
        <f t="shared" si="53"/>
        <v>0.92620000000000002</v>
      </c>
      <c r="AR279" s="406" t="s">
        <v>351</v>
      </c>
      <c r="AT279" s="406" t="s">
        <v>262</v>
      </c>
      <c r="AU279" s="406" t="s">
        <v>352</v>
      </c>
      <c r="AY279" s="337" t="s">
        <v>347</v>
      </c>
      <c r="BE279" s="407">
        <f t="shared" si="54"/>
        <v>0</v>
      </c>
      <c r="BF279" s="407">
        <f t="shared" si="55"/>
        <v>0</v>
      </c>
      <c r="BG279" s="407">
        <f t="shared" si="56"/>
        <v>0</v>
      </c>
      <c r="BH279" s="407">
        <f t="shared" si="57"/>
        <v>0</v>
      </c>
      <c r="BI279" s="407">
        <f t="shared" si="58"/>
        <v>0</v>
      </c>
      <c r="BJ279" s="337" t="s">
        <v>352</v>
      </c>
      <c r="BK279" s="407">
        <f t="shared" si="59"/>
        <v>0</v>
      </c>
      <c r="BL279" s="337" t="s">
        <v>351</v>
      </c>
      <c r="BM279" s="406" t="s">
        <v>2045</v>
      </c>
    </row>
    <row r="280" spans="2:65" s="194" customFormat="1" ht="24.45" customHeight="1">
      <c r="B280" s="76"/>
      <c r="C280" s="819" t="s">
        <v>2046</v>
      </c>
      <c r="D280" s="819" t="s">
        <v>262</v>
      </c>
      <c r="E280" s="820" t="s">
        <v>2047</v>
      </c>
      <c r="F280" s="821" t="s">
        <v>2048</v>
      </c>
      <c r="G280" s="822" t="s">
        <v>95</v>
      </c>
      <c r="H280" s="823">
        <v>848.51400000000001</v>
      </c>
      <c r="I280" s="844"/>
      <c r="J280" s="824">
        <f t="shared" si="50"/>
        <v>0</v>
      </c>
      <c r="K280" s="80"/>
      <c r="L280" s="76"/>
      <c r="M280" s="402" t="s">
        <v>290</v>
      </c>
      <c r="N280" s="403" t="s">
        <v>306</v>
      </c>
      <c r="O280" s="404">
        <v>0.307</v>
      </c>
      <c r="P280" s="404">
        <f t="shared" si="51"/>
        <v>260.49379800000003</v>
      </c>
      <c r="Q280" s="404">
        <v>1.1029999999999999E-5</v>
      </c>
      <c r="R280" s="404">
        <f t="shared" si="52"/>
        <v>9.3591094199999992E-3</v>
      </c>
      <c r="S280" s="404">
        <v>6.0000000000000001E-3</v>
      </c>
      <c r="T280" s="405">
        <f t="shared" si="53"/>
        <v>5.0910840000000004</v>
      </c>
      <c r="AR280" s="406" t="s">
        <v>351</v>
      </c>
      <c r="AT280" s="406" t="s">
        <v>262</v>
      </c>
      <c r="AU280" s="406" t="s">
        <v>352</v>
      </c>
      <c r="AY280" s="337" t="s">
        <v>347</v>
      </c>
      <c r="BE280" s="407">
        <f t="shared" si="54"/>
        <v>0</v>
      </c>
      <c r="BF280" s="407">
        <f t="shared" si="55"/>
        <v>0</v>
      </c>
      <c r="BG280" s="407">
        <f t="shared" si="56"/>
        <v>0</v>
      </c>
      <c r="BH280" s="407">
        <f t="shared" si="57"/>
        <v>0</v>
      </c>
      <c r="BI280" s="407">
        <f t="shared" si="58"/>
        <v>0</v>
      </c>
      <c r="BJ280" s="337" t="s">
        <v>352</v>
      </c>
      <c r="BK280" s="407">
        <f t="shared" si="59"/>
        <v>0</v>
      </c>
      <c r="BL280" s="337" t="s">
        <v>351</v>
      </c>
      <c r="BM280" s="406" t="s">
        <v>2049</v>
      </c>
    </row>
    <row r="281" spans="2:65" s="194" customFormat="1" ht="24.45" customHeight="1">
      <c r="B281" s="76"/>
      <c r="C281" s="819" t="s">
        <v>2050</v>
      </c>
      <c r="D281" s="819" t="s">
        <v>262</v>
      </c>
      <c r="E281" s="820" t="s">
        <v>2051</v>
      </c>
      <c r="F281" s="821" t="s">
        <v>2052</v>
      </c>
      <c r="G281" s="822" t="s">
        <v>95</v>
      </c>
      <c r="H281" s="823">
        <v>888.3</v>
      </c>
      <c r="I281" s="844"/>
      <c r="J281" s="824">
        <f t="shared" si="50"/>
        <v>0</v>
      </c>
      <c r="K281" s="80"/>
      <c r="L281" s="76"/>
      <c r="M281" s="402" t="s">
        <v>290</v>
      </c>
      <c r="N281" s="403" t="s">
        <v>306</v>
      </c>
      <c r="O281" s="404">
        <v>0.14199999999999999</v>
      </c>
      <c r="P281" s="404">
        <f t="shared" si="51"/>
        <v>126.13859999999998</v>
      </c>
      <c r="Q281" s="404">
        <v>4.3499999999999999E-6</v>
      </c>
      <c r="R281" s="404">
        <f t="shared" si="52"/>
        <v>3.8641049999999996E-3</v>
      </c>
      <c r="S281" s="404">
        <v>2E-3</v>
      </c>
      <c r="T281" s="405">
        <f t="shared" si="53"/>
        <v>1.7766</v>
      </c>
      <c r="AR281" s="406" t="s">
        <v>351</v>
      </c>
      <c r="AT281" s="406" t="s">
        <v>262</v>
      </c>
      <c r="AU281" s="406" t="s">
        <v>352</v>
      </c>
      <c r="AY281" s="337" t="s">
        <v>347</v>
      </c>
      <c r="BE281" s="407">
        <f t="shared" si="54"/>
        <v>0</v>
      </c>
      <c r="BF281" s="407">
        <f t="shared" si="55"/>
        <v>0</v>
      </c>
      <c r="BG281" s="407">
        <f t="shared" si="56"/>
        <v>0</v>
      </c>
      <c r="BH281" s="407">
        <f t="shared" si="57"/>
        <v>0</v>
      </c>
      <c r="BI281" s="407">
        <f t="shared" si="58"/>
        <v>0</v>
      </c>
      <c r="BJ281" s="337" t="s">
        <v>352</v>
      </c>
      <c r="BK281" s="407">
        <f t="shared" si="59"/>
        <v>0</v>
      </c>
      <c r="BL281" s="337" t="s">
        <v>351</v>
      </c>
      <c r="BM281" s="406" t="s">
        <v>2053</v>
      </c>
    </row>
    <row r="282" spans="2:65" s="194" customFormat="1" ht="33" customHeight="1">
      <c r="B282" s="76"/>
      <c r="C282" s="819" t="s">
        <v>2054</v>
      </c>
      <c r="D282" s="819" t="s">
        <v>262</v>
      </c>
      <c r="E282" s="820" t="s">
        <v>2055</v>
      </c>
      <c r="F282" s="821" t="s">
        <v>2056</v>
      </c>
      <c r="G282" s="822" t="s">
        <v>216</v>
      </c>
      <c r="H282" s="823">
        <v>44.609000000000002</v>
      </c>
      <c r="I282" s="844"/>
      <c r="J282" s="824">
        <f t="shared" si="50"/>
        <v>0</v>
      </c>
      <c r="K282" s="80"/>
      <c r="L282" s="76"/>
      <c r="M282" s="402" t="s">
        <v>290</v>
      </c>
      <c r="N282" s="403" t="s">
        <v>306</v>
      </c>
      <c r="O282" s="404">
        <v>4.1980000000000004</v>
      </c>
      <c r="P282" s="404">
        <f t="shared" si="51"/>
        <v>187.26858200000004</v>
      </c>
      <c r="Q282" s="404">
        <v>0</v>
      </c>
      <c r="R282" s="404">
        <f t="shared" si="52"/>
        <v>0</v>
      </c>
      <c r="S282" s="404">
        <v>0</v>
      </c>
      <c r="T282" s="405">
        <f t="shared" si="53"/>
        <v>0</v>
      </c>
      <c r="AR282" s="406" t="s">
        <v>351</v>
      </c>
      <c r="AT282" s="406" t="s">
        <v>262</v>
      </c>
      <c r="AU282" s="406" t="s">
        <v>352</v>
      </c>
      <c r="AY282" s="337" t="s">
        <v>347</v>
      </c>
      <c r="BE282" s="407">
        <f t="shared" si="54"/>
        <v>0</v>
      </c>
      <c r="BF282" s="407">
        <f t="shared" si="55"/>
        <v>0</v>
      </c>
      <c r="BG282" s="407">
        <f t="shared" si="56"/>
        <v>0</v>
      </c>
      <c r="BH282" s="407">
        <f t="shared" si="57"/>
        <v>0</v>
      </c>
      <c r="BI282" s="407">
        <f t="shared" si="58"/>
        <v>0</v>
      </c>
      <c r="BJ282" s="337" t="s">
        <v>352</v>
      </c>
      <c r="BK282" s="407">
        <f t="shared" si="59"/>
        <v>0</v>
      </c>
      <c r="BL282" s="337" t="s">
        <v>351</v>
      </c>
      <c r="BM282" s="406" t="s">
        <v>2057</v>
      </c>
    </row>
    <row r="283" spans="2:65" s="194" customFormat="1" ht="33" customHeight="1">
      <c r="B283" s="76"/>
      <c r="C283" s="819" t="s">
        <v>2058</v>
      </c>
      <c r="D283" s="819" t="s">
        <v>262</v>
      </c>
      <c r="E283" s="820" t="s">
        <v>2059</v>
      </c>
      <c r="F283" s="821" t="s">
        <v>2060</v>
      </c>
      <c r="G283" s="822" t="s">
        <v>216</v>
      </c>
      <c r="H283" s="823">
        <v>0.42099999999999999</v>
      </c>
      <c r="I283" s="844"/>
      <c r="J283" s="824">
        <f t="shared" si="50"/>
        <v>0</v>
      </c>
      <c r="K283" s="80"/>
      <c r="L283" s="76"/>
      <c r="M283" s="402" t="s">
        <v>290</v>
      </c>
      <c r="N283" s="403" t="s">
        <v>306</v>
      </c>
      <c r="O283" s="404">
        <v>3.5049999999999999</v>
      </c>
      <c r="P283" s="404">
        <f t="shared" si="51"/>
        <v>1.4756049999999998</v>
      </c>
      <c r="Q283" s="404">
        <v>0</v>
      </c>
      <c r="R283" s="404">
        <f t="shared" si="52"/>
        <v>0</v>
      </c>
      <c r="S283" s="404">
        <v>0</v>
      </c>
      <c r="T283" s="405">
        <f t="shared" si="53"/>
        <v>0</v>
      </c>
      <c r="AR283" s="406" t="s">
        <v>351</v>
      </c>
      <c r="AT283" s="406" t="s">
        <v>262</v>
      </c>
      <c r="AU283" s="406" t="s">
        <v>352</v>
      </c>
      <c r="AY283" s="337" t="s">
        <v>347</v>
      </c>
      <c r="BE283" s="407">
        <f t="shared" si="54"/>
        <v>0</v>
      </c>
      <c r="BF283" s="407">
        <f t="shared" si="55"/>
        <v>0</v>
      </c>
      <c r="BG283" s="407">
        <f t="shared" si="56"/>
        <v>0</v>
      </c>
      <c r="BH283" s="407">
        <f t="shared" si="57"/>
        <v>0</v>
      </c>
      <c r="BI283" s="407">
        <f t="shared" si="58"/>
        <v>0</v>
      </c>
      <c r="BJ283" s="337" t="s">
        <v>352</v>
      </c>
      <c r="BK283" s="407">
        <f t="shared" si="59"/>
        <v>0</v>
      </c>
      <c r="BL283" s="337" t="s">
        <v>351</v>
      </c>
      <c r="BM283" s="406" t="s">
        <v>2061</v>
      </c>
    </row>
    <row r="284" spans="2:65" s="194" customFormat="1" ht="24.45" customHeight="1">
      <c r="B284" s="76"/>
      <c r="C284" s="819" t="s">
        <v>2062</v>
      </c>
      <c r="D284" s="819" t="s">
        <v>262</v>
      </c>
      <c r="E284" s="820" t="s">
        <v>2063</v>
      </c>
      <c r="F284" s="821" t="s">
        <v>2064</v>
      </c>
      <c r="G284" s="822" t="s">
        <v>95</v>
      </c>
      <c r="H284" s="823">
        <v>49.692999999999998</v>
      </c>
      <c r="I284" s="844"/>
      <c r="J284" s="824">
        <f t="shared" si="50"/>
        <v>0</v>
      </c>
      <c r="K284" s="80"/>
      <c r="L284" s="76"/>
      <c r="M284" s="402" t="s">
        <v>290</v>
      </c>
      <c r="N284" s="403" t="s">
        <v>306</v>
      </c>
      <c r="O284" s="404">
        <v>0.16600000000000001</v>
      </c>
      <c r="P284" s="404">
        <f t="shared" si="51"/>
        <v>8.2490380000000005</v>
      </c>
      <c r="Q284" s="404">
        <v>0</v>
      </c>
      <c r="R284" s="404">
        <f t="shared" si="52"/>
        <v>0</v>
      </c>
      <c r="S284" s="404">
        <v>0.02</v>
      </c>
      <c r="T284" s="405">
        <f t="shared" si="53"/>
        <v>0.99385999999999997</v>
      </c>
      <c r="AR284" s="406" t="s">
        <v>351</v>
      </c>
      <c r="AT284" s="406" t="s">
        <v>262</v>
      </c>
      <c r="AU284" s="406" t="s">
        <v>352</v>
      </c>
      <c r="AY284" s="337" t="s">
        <v>347</v>
      </c>
      <c r="BE284" s="407">
        <f t="shared" si="54"/>
        <v>0</v>
      </c>
      <c r="BF284" s="407">
        <f t="shared" si="55"/>
        <v>0</v>
      </c>
      <c r="BG284" s="407">
        <f t="shared" si="56"/>
        <v>0</v>
      </c>
      <c r="BH284" s="407">
        <f t="shared" si="57"/>
        <v>0</v>
      </c>
      <c r="BI284" s="407">
        <f t="shared" si="58"/>
        <v>0</v>
      </c>
      <c r="BJ284" s="337" t="s">
        <v>352</v>
      </c>
      <c r="BK284" s="407">
        <f t="shared" si="59"/>
        <v>0</v>
      </c>
      <c r="BL284" s="337" t="s">
        <v>351</v>
      </c>
      <c r="BM284" s="406" t="s">
        <v>2065</v>
      </c>
    </row>
    <row r="285" spans="2:65" s="194" customFormat="1" ht="24.45" customHeight="1">
      <c r="B285" s="76"/>
      <c r="C285" s="819" t="s">
        <v>386</v>
      </c>
      <c r="D285" s="819" t="s">
        <v>262</v>
      </c>
      <c r="E285" s="820" t="s">
        <v>2066</v>
      </c>
      <c r="F285" s="821" t="s">
        <v>2067</v>
      </c>
      <c r="G285" s="822" t="s">
        <v>95</v>
      </c>
      <c r="H285" s="823">
        <v>280.79500000000002</v>
      </c>
      <c r="I285" s="844"/>
      <c r="J285" s="824">
        <f t="shared" si="50"/>
        <v>0</v>
      </c>
      <c r="K285" s="80"/>
      <c r="L285" s="76"/>
      <c r="M285" s="402" t="s">
        <v>290</v>
      </c>
      <c r="N285" s="403" t="s">
        <v>306</v>
      </c>
      <c r="O285" s="404">
        <v>0.54100000000000004</v>
      </c>
      <c r="P285" s="404">
        <f t="shared" si="51"/>
        <v>151.91009500000001</v>
      </c>
      <c r="Q285" s="404">
        <v>0</v>
      </c>
      <c r="R285" s="404">
        <f t="shared" si="52"/>
        <v>0</v>
      </c>
      <c r="S285" s="404">
        <v>0</v>
      </c>
      <c r="T285" s="405">
        <f t="shared" si="53"/>
        <v>0</v>
      </c>
      <c r="AR285" s="406" t="s">
        <v>351</v>
      </c>
      <c r="AT285" s="406" t="s">
        <v>262</v>
      </c>
      <c r="AU285" s="406" t="s">
        <v>352</v>
      </c>
      <c r="AY285" s="337" t="s">
        <v>347</v>
      </c>
      <c r="BE285" s="407">
        <f t="shared" si="54"/>
        <v>0</v>
      </c>
      <c r="BF285" s="407">
        <f t="shared" si="55"/>
        <v>0</v>
      </c>
      <c r="BG285" s="407">
        <f t="shared" si="56"/>
        <v>0</v>
      </c>
      <c r="BH285" s="407">
        <f t="shared" si="57"/>
        <v>0</v>
      </c>
      <c r="BI285" s="407">
        <f t="shared" si="58"/>
        <v>0</v>
      </c>
      <c r="BJ285" s="337" t="s">
        <v>352</v>
      </c>
      <c r="BK285" s="407">
        <f t="shared" si="59"/>
        <v>0</v>
      </c>
      <c r="BL285" s="337" t="s">
        <v>351</v>
      </c>
      <c r="BM285" s="406" t="s">
        <v>2068</v>
      </c>
    </row>
    <row r="286" spans="2:65" s="194" customFormat="1" ht="24.45" customHeight="1">
      <c r="B286" s="76"/>
      <c r="C286" s="819" t="s">
        <v>2069</v>
      </c>
      <c r="D286" s="819" t="s">
        <v>262</v>
      </c>
      <c r="E286" s="820" t="s">
        <v>2070</v>
      </c>
      <c r="F286" s="821" t="s">
        <v>2071</v>
      </c>
      <c r="G286" s="822" t="s">
        <v>63</v>
      </c>
      <c r="H286" s="823">
        <v>247.7</v>
      </c>
      <c r="I286" s="844"/>
      <c r="J286" s="824">
        <f t="shared" si="50"/>
        <v>0</v>
      </c>
      <c r="K286" s="80"/>
      <c r="L286" s="76"/>
      <c r="M286" s="402" t="s">
        <v>290</v>
      </c>
      <c r="N286" s="403" t="s">
        <v>306</v>
      </c>
      <c r="O286" s="404">
        <v>0.188</v>
      </c>
      <c r="P286" s="404">
        <f t="shared" si="51"/>
        <v>46.567599999999999</v>
      </c>
      <c r="Q286" s="404">
        <v>0</v>
      </c>
      <c r="R286" s="404">
        <f t="shared" si="52"/>
        <v>0</v>
      </c>
      <c r="S286" s="404">
        <v>1.2E-2</v>
      </c>
      <c r="T286" s="405">
        <f t="shared" si="53"/>
        <v>2.9723999999999999</v>
      </c>
      <c r="AR286" s="406" t="s">
        <v>351</v>
      </c>
      <c r="AT286" s="406" t="s">
        <v>262</v>
      </c>
      <c r="AU286" s="406" t="s">
        <v>352</v>
      </c>
      <c r="AY286" s="337" t="s">
        <v>347</v>
      </c>
      <c r="BE286" s="407">
        <f t="shared" si="54"/>
        <v>0</v>
      </c>
      <c r="BF286" s="407">
        <f t="shared" si="55"/>
        <v>0</v>
      </c>
      <c r="BG286" s="407">
        <f t="shared" si="56"/>
        <v>0</v>
      </c>
      <c r="BH286" s="407">
        <f t="shared" si="57"/>
        <v>0</v>
      </c>
      <c r="BI286" s="407">
        <f t="shared" si="58"/>
        <v>0</v>
      </c>
      <c r="BJ286" s="337" t="s">
        <v>352</v>
      </c>
      <c r="BK286" s="407">
        <f t="shared" si="59"/>
        <v>0</v>
      </c>
      <c r="BL286" s="337" t="s">
        <v>351</v>
      </c>
      <c r="BM286" s="406" t="s">
        <v>2072</v>
      </c>
    </row>
    <row r="287" spans="2:65" s="194" customFormat="1" ht="24.45" customHeight="1">
      <c r="B287" s="76"/>
      <c r="C287" s="819" t="s">
        <v>2073</v>
      </c>
      <c r="D287" s="819" t="s">
        <v>262</v>
      </c>
      <c r="E287" s="820" t="s">
        <v>2074</v>
      </c>
      <c r="F287" s="821" t="s">
        <v>2075</v>
      </c>
      <c r="G287" s="822" t="s">
        <v>62</v>
      </c>
      <c r="H287" s="823">
        <v>17</v>
      </c>
      <c r="I287" s="844"/>
      <c r="J287" s="824">
        <f t="shared" si="50"/>
        <v>0</v>
      </c>
      <c r="K287" s="80"/>
      <c r="L287" s="76"/>
      <c r="M287" s="402" t="s">
        <v>290</v>
      </c>
      <c r="N287" s="403" t="s">
        <v>306</v>
      </c>
      <c r="O287" s="404">
        <v>6.7000000000000004E-2</v>
      </c>
      <c r="P287" s="404">
        <f t="shared" si="51"/>
        <v>1.139</v>
      </c>
      <c r="Q287" s="404">
        <v>0</v>
      </c>
      <c r="R287" s="404">
        <f t="shared" si="52"/>
        <v>0</v>
      </c>
      <c r="S287" s="404">
        <v>0.03</v>
      </c>
      <c r="T287" s="405">
        <f t="shared" si="53"/>
        <v>0.51</v>
      </c>
      <c r="AR287" s="406" t="s">
        <v>351</v>
      </c>
      <c r="AT287" s="406" t="s">
        <v>262</v>
      </c>
      <c r="AU287" s="406" t="s">
        <v>352</v>
      </c>
      <c r="AY287" s="337" t="s">
        <v>347</v>
      </c>
      <c r="BE287" s="407">
        <f t="shared" si="54"/>
        <v>0</v>
      </c>
      <c r="BF287" s="407">
        <f t="shared" si="55"/>
        <v>0</v>
      </c>
      <c r="BG287" s="407">
        <f t="shared" si="56"/>
        <v>0</v>
      </c>
      <c r="BH287" s="407">
        <f t="shared" si="57"/>
        <v>0</v>
      </c>
      <c r="BI287" s="407">
        <f t="shared" si="58"/>
        <v>0</v>
      </c>
      <c r="BJ287" s="337" t="s">
        <v>352</v>
      </c>
      <c r="BK287" s="407">
        <f t="shared" si="59"/>
        <v>0</v>
      </c>
      <c r="BL287" s="337" t="s">
        <v>351</v>
      </c>
      <c r="BM287" s="406" t="s">
        <v>2076</v>
      </c>
    </row>
    <row r="288" spans="2:65" s="194" customFormat="1" ht="24.45" customHeight="1">
      <c r="B288" s="76"/>
      <c r="C288" s="819" t="s">
        <v>2077</v>
      </c>
      <c r="D288" s="819" t="s">
        <v>262</v>
      </c>
      <c r="E288" s="820" t="s">
        <v>2078</v>
      </c>
      <c r="F288" s="821" t="s">
        <v>2079</v>
      </c>
      <c r="G288" s="822" t="s">
        <v>62</v>
      </c>
      <c r="H288" s="823">
        <v>22</v>
      </c>
      <c r="I288" s="844"/>
      <c r="J288" s="824">
        <f t="shared" si="50"/>
        <v>0</v>
      </c>
      <c r="K288" s="80"/>
      <c r="L288" s="76"/>
      <c r="M288" s="402" t="s">
        <v>290</v>
      </c>
      <c r="N288" s="403" t="s">
        <v>306</v>
      </c>
      <c r="O288" s="404">
        <v>0.11</v>
      </c>
      <c r="P288" s="404">
        <f t="shared" si="51"/>
        <v>2.42</v>
      </c>
      <c r="Q288" s="404">
        <v>0</v>
      </c>
      <c r="R288" s="404">
        <f t="shared" si="52"/>
        <v>0</v>
      </c>
      <c r="S288" s="404">
        <v>0.06</v>
      </c>
      <c r="T288" s="405">
        <f t="shared" si="53"/>
        <v>1.3199999999999998</v>
      </c>
      <c r="AR288" s="406" t="s">
        <v>351</v>
      </c>
      <c r="AT288" s="406" t="s">
        <v>262</v>
      </c>
      <c r="AU288" s="406" t="s">
        <v>352</v>
      </c>
      <c r="AY288" s="337" t="s">
        <v>347</v>
      </c>
      <c r="BE288" s="407">
        <f t="shared" si="54"/>
        <v>0</v>
      </c>
      <c r="BF288" s="407">
        <f t="shared" si="55"/>
        <v>0</v>
      </c>
      <c r="BG288" s="407">
        <f t="shared" si="56"/>
        <v>0</v>
      </c>
      <c r="BH288" s="407">
        <f t="shared" si="57"/>
        <v>0</v>
      </c>
      <c r="BI288" s="407">
        <f t="shared" si="58"/>
        <v>0</v>
      </c>
      <c r="BJ288" s="337" t="s">
        <v>352</v>
      </c>
      <c r="BK288" s="407">
        <f t="shared" si="59"/>
        <v>0</v>
      </c>
      <c r="BL288" s="337" t="s">
        <v>351</v>
      </c>
      <c r="BM288" s="406" t="s">
        <v>2080</v>
      </c>
    </row>
    <row r="289" spans="2:65" s="194" customFormat="1" ht="21.75" customHeight="1">
      <c r="B289" s="76"/>
      <c r="C289" s="819" t="s">
        <v>2081</v>
      </c>
      <c r="D289" s="819" t="s">
        <v>262</v>
      </c>
      <c r="E289" s="820" t="s">
        <v>2082</v>
      </c>
      <c r="F289" s="821" t="s">
        <v>2083</v>
      </c>
      <c r="G289" s="822" t="s">
        <v>62</v>
      </c>
      <c r="H289" s="823">
        <v>14</v>
      </c>
      <c r="I289" s="844"/>
      <c r="J289" s="824">
        <f t="shared" si="50"/>
        <v>0</v>
      </c>
      <c r="K289" s="80"/>
      <c r="L289" s="76"/>
      <c r="M289" s="402" t="s">
        <v>290</v>
      </c>
      <c r="N289" s="403" t="s">
        <v>306</v>
      </c>
      <c r="O289" s="404">
        <v>0.24099999999999999</v>
      </c>
      <c r="P289" s="404">
        <f t="shared" si="51"/>
        <v>3.3739999999999997</v>
      </c>
      <c r="Q289" s="404">
        <v>0</v>
      </c>
      <c r="R289" s="404">
        <f t="shared" si="52"/>
        <v>0</v>
      </c>
      <c r="S289" s="404">
        <v>4.0000000000000001E-3</v>
      </c>
      <c r="T289" s="405">
        <f t="shared" si="53"/>
        <v>5.6000000000000001E-2</v>
      </c>
      <c r="AR289" s="406" t="s">
        <v>351</v>
      </c>
      <c r="AT289" s="406" t="s">
        <v>262</v>
      </c>
      <c r="AU289" s="406" t="s">
        <v>352</v>
      </c>
      <c r="AY289" s="337" t="s">
        <v>347</v>
      </c>
      <c r="BE289" s="407">
        <f t="shared" si="54"/>
        <v>0</v>
      </c>
      <c r="BF289" s="407">
        <f t="shared" si="55"/>
        <v>0</v>
      </c>
      <c r="BG289" s="407">
        <f t="shared" si="56"/>
        <v>0</v>
      </c>
      <c r="BH289" s="407">
        <f t="shared" si="57"/>
        <v>0</v>
      </c>
      <c r="BI289" s="407">
        <f t="shared" si="58"/>
        <v>0</v>
      </c>
      <c r="BJ289" s="337" t="s">
        <v>352</v>
      </c>
      <c r="BK289" s="407">
        <f t="shared" si="59"/>
        <v>0</v>
      </c>
      <c r="BL289" s="337" t="s">
        <v>351</v>
      </c>
      <c r="BM289" s="406" t="s">
        <v>2084</v>
      </c>
    </row>
    <row r="290" spans="2:65" s="194" customFormat="1" ht="24.45" customHeight="1">
      <c r="B290" s="76"/>
      <c r="C290" s="819" t="s">
        <v>2085</v>
      </c>
      <c r="D290" s="819" t="s">
        <v>262</v>
      </c>
      <c r="E290" s="820" t="s">
        <v>2086</v>
      </c>
      <c r="F290" s="821" t="s">
        <v>2087</v>
      </c>
      <c r="G290" s="822" t="s">
        <v>95</v>
      </c>
      <c r="H290" s="823">
        <v>23.4</v>
      </c>
      <c r="I290" s="844"/>
      <c r="J290" s="824">
        <f t="shared" si="50"/>
        <v>0</v>
      </c>
      <c r="K290" s="80"/>
      <c r="L290" s="76"/>
      <c r="M290" s="402" t="s">
        <v>290</v>
      </c>
      <c r="N290" s="403" t="s">
        <v>306</v>
      </c>
      <c r="O290" s="404">
        <v>1.6</v>
      </c>
      <c r="P290" s="404">
        <f t="shared" si="51"/>
        <v>37.44</v>
      </c>
      <c r="Q290" s="404">
        <v>0</v>
      </c>
      <c r="R290" s="404">
        <f t="shared" si="52"/>
        <v>0</v>
      </c>
      <c r="S290" s="404">
        <v>7.5999999999999998E-2</v>
      </c>
      <c r="T290" s="405">
        <f t="shared" si="53"/>
        <v>1.7783999999999998</v>
      </c>
      <c r="AR290" s="406" t="s">
        <v>351</v>
      </c>
      <c r="AT290" s="406" t="s">
        <v>262</v>
      </c>
      <c r="AU290" s="406" t="s">
        <v>352</v>
      </c>
      <c r="AY290" s="337" t="s">
        <v>347</v>
      </c>
      <c r="BE290" s="407">
        <f t="shared" si="54"/>
        <v>0</v>
      </c>
      <c r="BF290" s="407">
        <f t="shared" si="55"/>
        <v>0</v>
      </c>
      <c r="BG290" s="407">
        <f t="shared" si="56"/>
        <v>0</v>
      </c>
      <c r="BH290" s="407">
        <f t="shared" si="57"/>
        <v>0</v>
      </c>
      <c r="BI290" s="407">
        <f t="shared" si="58"/>
        <v>0</v>
      </c>
      <c r="BJ290" s="337" t="s">
        <v>352</v>
      </c>
      <c r="BK290" s="407">
        <f t="shared" si="59"/>
        <v>0</v>
      </c>
      <c r="BL290" s="337" t="s">
        <v>351</v>
      </c>
      <c r="BM290" s="406" t="s">
        <v>2088</v>
      </c>
    </row>
    <row r="291" spans="2:65" s="194" customFormat="1" ht="24.45" customHeight="1">
      <c r="B291" s="76"/>
      <c r="C291" s="819" t="s">
        <v>2089</v>
      </c>
      <c r="D291" s="819" t="s">
        <v>262</v>
      </c>
      <c r="E291" s="820" t="s">
        <v>2090</v>
      </c>
      <c r="F291" s="821" t="s">
        <v>2091</v>
      </c>
      <c r="G291" s="822" t="s">
        <v>95</v>
      </c>
      <c r="H291" s="823">
        <v>55.326000000000001</v>
      </c>
      <c r="I291" s="844"/>
      <c r="J291" s="824">
        <f t="shared" si="50"/>
        <v>0</v>
      </c>
      <c r="K291" s="80"/>
      <c r="L291" s="76"/>
      <c r="M291" s="402" t="s">
        <v>290</v>
      </c>
      <c r="N291" s="403" t="s">
        <v>306</v>
      </c>
      <c r="O291" s="404">
        <v>1.2</v>
      </c>
      <c r="P291" s="404">
        <f t="shared" si="51"/>
        <v>66.391199999999998</v>
      </c>
      <c r="Q291" s="404">
        <v>0</v>
      </c>
      <c r="R291" s="404">
        <f t="shared" si="52"/>
        <v>0</v>
      </c>
      <c r="S291" s="404">
        <v>6.3E-2</v>
      </c>
      <c r="T291" s="405">
        <f t="shared" si="53"/>
        <v>3.485538</v>
      </c>
      <c r="AR291" s="406" t="s">
        <v>351</v>
      </c>
      <c r="AT291" s="406" t="s">
        <v>262</v>
      </c>
      <c r="AU291" s="406" t="s">
        <v>352</v>
      </c>
      <c r="AY291" s="337" t="s">
        <v>347</v>
      </c>
      <c r="BE291" s="407">
        <f t="shared" si="54"/>
        <v>0</v>
      </c>
      <c r="BF291" s="407">
        <f t="shared" si="55"/>
        <v>0</v>
      </c>
      <c r="BG291" s="407">
        <f t="shared" si="56"/>
        <v>0</v>
      </c>
      <c r="BH291" s="407">
        <f t="shared" si="57"/>
        <v>0</v>
      </c>
      <c r="BI291" s="407">
        <f t="shared" si="58"/>
        <v>0</v>
      </c>
      <c r="BJ291" s="337" t="s">
        <v>352</v>
      </c>
      <c r="BK291" s="407">
        <f t="shared" si="59"/>
        <v>0</v>
      </c>
      <c r="BL291" s="337" t="s">
        <v>351</v>
      </c>
      <c r="BM291" s="406" t="s">
        <v>2092</v>
      </c>
    </row>
    <row r="292" spans="2:65" s="194" customFormat="1" ht="21.75" customHeight="1">
      <c r="B292" s="76"/>
      <c r="C292" s="819" t="s">
        <v>2093</v>
      </c>
      <c r="D292" s="819" t="s">
        <v>262</v>
      </c>
      <c r="E292" s="820" t="s">
        <v>2094</v>
      </c>
      <c r="F292" s="821" t="s">
        <v>2095</v>
      </c>
      <c r="G292" s="822" t="s">
        <v>95</v>
      </c>
      <c r="H292" s="823">
        <v>37.856999999999999</v>
      </c>
      <c r="I292" s="844"/>
      <c r="J292" s="824">
        <f t="shared" si="50"/>
        <v>0</v>
      </c>
      <c r="K292" s="80"/>
      <c r="L292" s="76"/>
      <c r="M292" s="402" t="s">
        <v>290</v>
      </c>
      <c r="N292" s="403" t="s">
        <v>306</v>
      </c>
      <c r="O292" s="404">
        <v>0.28999999999999998</v>
      </c>
      <c r="P292" s="404">
        <f t="shared" si="51"/>
        <v>10.978529999999999</v>
      </c>
      <c r="Q292" s="404">
        <v>0</v>
      </c>
      <c r="R292" s="404">
        <f t="shared" si="52"/>
        <v>0</v>
      </c>
      <c r="S292" s="404">
        <v>6.6000000000000003E-2</v>
      </c>
      <c r="T292" s="405">
        <f t="shared" si="53"/>
        <v>2.4985620000000002</v>
      </c>
      <c r="AR292" s="406" t="s">
        <v>351</v>
      </c>
      <c r="AT292" s="406" t="s">
        <v>262</v>
      </c>
      <c r="AU292" s="406" t="s">
        <v>352</v>
      </c>
      <c r="AY292" s="337" t="s">
        <v>347</v>
      </c>
      <c r="BE292" s="407">
        <f t="shared" si="54"/>
        <v>0</v>
      </c>
      <c r="BF292" s="407">
        <f t="shared" si="55"/>
        <v>0</v>
      </c>
      <c r="BG292" s="407">
        <f t="shared" si="56"/>
        <v>0</v>
      </c>
      <c r="BH292" s="407">
        <f t="shared" si="57"/>
        <v>0</v>
      </c>
      <c r="BI292" s="407">
        <f t="shared" si="58"/>
        <v>0</v>
      </c>
      <c r="BJ292" s="337" t="s">
        <v>352</v>
      </c>
      <c r="BK292" s="407">
        <f t="shared" si="59"/>
        <v>0</v>
      </c>
      <c r="BL292" s="337" t="s">
        <v>351</v>
      </c>
      <c r="BM292" s="406" t="s">
        <v>2096</v>
      </c>
    </row>
    <row r="293" spans="2:65" s="194" customFormat="1" ht="24.45" customHeight="1">
      <c r="B293" s="76"/>
      <c r="C293" s="819" t="s">
        <v>2097</v>
      </c>
      <c r="D293" s="819" t="s">
        <v>262</v>
      </c>
      <c r="E293" s="820" t="s">
        <v>2098</v>
      </c>
      <c r="F293" s="821" t="s">
        <v>2099</v>
      </c>
      <c r="G293" s="822" t="s">
        <v>62</v>
      </c>
      <c r="H293" s="823">
        <v>16</v>
      </c>
      <c r="I293" s="844"/>
      <c r="J293" s="824">
        <f t="shared" si="50"/>
        <v>0</v>
      </c>
      <c r="K293" s="80"/>
      <c r="L293" s="76"/>
      <c r="M293" s="402" t="s">
        <v>290</v>
      </c>
      <c r="N293" s="403" t="s">
        <v>306</v>
      </c>
      <c r="O293" s="404">
        <v>0.06</v>
      </c>
      <c r="P293" s="404">
        <f t="shared" si="51"/>
        <v>0.96</v>
      </c>
      <c r="Q293" s="404">
        <v>0</v>
      </c>
      <c r="R293" s="404">
        <f t="shared" si="52"/>
        <v>0</v>
      </c>
      <c r="S293" s="404">
        <v>0.02</v>
      </c>
      <c r="T293" s="405">
        <f t="shared" si="53"/>
        <v>0.32</v>
      </c>
      <c r="AR293" s="406" t="s">
        <v>351</v>
      </c>
      <c r="AT293" s="406" t="s">
        <v>262</v>
      </c>
      <c r="AU293" s="406" t="s">
        <v>352</v>
      </c>
      <c r="AY293" s="337" t="s">
        <v>347</v>
      </c>
      <c r="BE293" s="407">
        <f t="shared" si="54"/>
        <v>0</v>
      </c>
      <c r="BF293" s="407">
        <f t="shared" si="55"/>
        <v>0</v>
      </c>
      <c r="BG293" s="407">
        <f t="shared" si="56"/>
        <v>0</v>
      </c>
      <c r="BH293" s="407">
        <f t="shared" si="57"/>
        <v>0</v>
      </c>
      <c r="BI293" s="407">
        <f t="shared" si="58"/>
        <v>0</v>
      </c>
      <c r="BJ293" s="337" t="s">
        <v>352</v>
      </c>
      <c r="BK293" s="407">
        <f t="shared" si="59"/>
        <v>0</v>
      </c>
      <c r="BL293" s="337" t="s">
        <v>351</v>
      </c>
      <c r="BM293" s="406" t="s">
        <v>2100</v>
      </c>
    </row>
    <row r="294" spans="2:65" s="194" customFormat="1" ht="21.75" customHeight="1">
      <c r="B294" s="76"/>
      <c r="C294" s="819" t="s">
        <v>2101</v>
      </c>
      <c r="D294" s="819" t="s">
        <v>262</v>
      </c>
      <c r="E294" s="820" t="s">
        <v>2102</v>
      </c>
      <c r="F294" s="821" t="s">
        <v>2103</v>
      </c>
      <c r="G294" s="822" t="s">
        <v>63</v>
      </c>
      <c r="H294" s="823">
        <v>66.8</v>
      </c>
      <c r="I294" s="844"/>
      <c r="J294" s="824">
        <f t="shared" si="50"/>
        <v>0</v>
      </c>
      <c r="K294" s="80"/>
      <c r="L294" s="76"/>
      <c r="M294" s="402" t="s">
        <v>290</v>
      </c>
      <c r="N294" s="403" t="s">
        <v>306</v>
      </c>
      <c r="O294" s="404">
        <v>0.377</v>
      </c>
      <c r="P294" s="404">
        <f t="shared" si="51"/>
        <v>25.183599999999998</v>
      </c>
      <c r="Q294" s="404">
        <v>0</v>
      </c>
      <c r="R294" s="404">
        <f t="shared" si="52"/>
        <v>0</v>
      </c>
      <c r="S294" s="404">
        <v>7.0000000000000001E-3</v>
      </c>
      <c r="T294" s="405">
        <f t="shared" si="53"/>
        <v>0.46760000000000002</v>
      </c>
      <c r="AR294" s="406" t="s">
        <v>351</v>
      </c>
      <c r="AT294" s="406" t="s">
        <v>262</v>
      </c>
      <c r="AU294" s="406" t="s">
        <v>352</v>
      </c>
      <c r="AY294" s="337" t="s">
        <v>347</v>
      </c>
      <c r="BE294" s="407">
        <f t="shared" si="54"/>
        <v>0</v>
      </c>
      <c r="BF294" s="407">
        <f t="shared" si="55"/>
        <v>0</v>
      </c>
      <c r="BG294" s="407">
        <f t="shared" si="56"/>
        <v>0</v>
      </c>
      <c r="BH294" s="407">
        <f t="shared" si="57"/>
        <v>0</v>
      </c>
      <c r="BI294" s="407">
        <f t="shared" si="58"/>
        <v>0</v>
      </c>
      <c r="BJ294" s="337" t="s">
        <v>352</v>
      </c>
      <c r="BK294" s="407">
        <f t="shared" si="59"/>
        <v>0</v>
      </c>
      <c r="BL294" s="337" t="s">
        <v>351</v>
      </c>
      <c r="BM294" s="406" t="s">
        <v>2104</v>
      </c>
    </row>
    <row r="295" spans="2:65" s="194" customFormat="1" ht="24.45" customHeight="1">
      <c r="B295" s="76"/>
      <c r="C295" s="819" t="s">
        <v>2105</v>
      </c>
      <c r="D295" s="819" t="s">
        <v>262</v>
      </c>
      <c r="E295" s="820" t="s">
        <v>2106</v>
      </c>
      <c r="F295" s="821" t="s">
        <v>2107</v>
      </c>
      <c r="G295" s="822" t="s">
        <v>62</v>
      </c>
      <c r="H295" s="823">
        <v>3</v>
      </c>
      <c r="I295" s="844"/>
      <c r="J295" s="824">
        <f t="shared" si="50"/>
        <v>0</v>
      </c>
      <c r="K295" s="80"/>
      <c r="L295" s="76"/>
      <c r="M295" s="402" t="s">
        <v>290</v>
      </c>
      <c r="N295" s="403" t="s">
        <v>306</v>
      </c>
      <c r="O295" s="404">
        <v>0.49199999999999999</v>
      </c>
      <c r="P295" s="404">
        <f t="shared" si="51"/>
        <v>1.476</v>
      </c>
      <c r="Q295" s="404">
        <v>0</v>
      </c>
      <c r="R295" s="404">
        <f t="shared" si="52"/>
        <v>0</v>
      </c>
      <c r="S295" s="404">
        <v>5.7000000000000002E-2</v>
      </c>
      <c r="T295" s="405">
        <f t="shared" si="53"/>
        <v>0.17100000000000001</v>
      </c>
      <c r="AR295" s="406" t="s">
        <v>351</v>
      </c>
      <c r="AT295" s="406" t="s">
        <v>262</v>
      </c>
      <c r="AU295" s="406" t="s">
        <v>352</v>
      </c>
      <c r="AY295" s="337" t="s">
        <v>347</v>
      </c>
      <c r="BE295" s="407">
        <f t="shared" si="54"/>
        <v>0</v>
      </c>
      <c r="BF295" s="407">
        <f t="shared" si="55"/>
        <v>0</v>
      </c>
      <c r="BG295" s="407">
        <f t="shared" si="56"/>
        <v>0</v>
      </c>
      <c r="BH295" s="407">
        <f t="shared" si="57"/>
        <v>0</v>
      </c>
      <c r="BI295" s="407">
        <f t="shared" si="58"/>
        <v>0</v>
      </c>
      <c r="BJ295" s="337" t="s">
        <v>352</v>
      </c>
      <c r="BK295" s="407">
        <f t="shared" si="59"/>
        <v>0</v>
      </c>
      <c r="BL295" s="337" t="s">
        <v>351</v>
      </c>
      <c r="BM295" s="406" t="s">
        <v>2108</v>
      </c>
    </row>
    <row r="296" spans="2:65" s="194" customFormat="1" ht="24.45" customHeight="1">
      <c r="B296" s="76"/>
      <c r="C296" s="819" t="s">
        <v>2109</v>
      </c>
      <c r="D296" s="819" t="s">
        <v>262</v>
      </c>
      <c r="E296" s="820" t="s">
        <v>2110</v>
      </c>
      <c r="F296" s="821" t="s">
        <v>2111</v>
      </c>
      <c r="G296" s="822" t="s">
        <v>62</v>
      </c>
      <c r="H296" s="823">
        <v>2</v>
      </c>
      <c r="I296" s="844"/>
      <c r="J296" s="824">
        <f t="shared" si="50"/>
        <v>0</v>
      </c>
      <c r="K296" s="80"/>
      <c r="L296" s="76"/>
      <c r="M296" s="402" t="s">
        <v>290</v>
      </c>
      <c r="N296" s="403" t="s">
        <v>306</v>
      </c>
      <c r="O296" s="404">
        <v>0.92900000000000005</v>
      </c>
      <c r="P296" s="404">
        <f t="shared" si="51"/>
        <v>1.8580000000000001</v>
      </c>
      <c r="Q296" s="404">
        <v>0</v>
      </c>
      <c r="R296" s="404">
        <f t="shared" si="52"/>
        <v>0</v>
      </c>
      <c r="S296" s="404">
        <v>0.14599999999999999</v>
      </c>
      <c r="T296" s="405">
        <f t="shared" si="53"/>
        <v>0.29199999999999998</v>
      </c>
      <c r="AR296" s="406" t="s">
        <v>351</v>
      </c>
      <c r="AT296" s="406" t="s">
        <v>262</v>
      </c>
      <c r="AU296" s="406" t="s">
        <v>352</v>
      </c>
      <c r="AY296" s="337" t="s">
        <v>347</v>
      </c>
      <c r="BE296" s="407">
        <f t="shared" si="54"/>
        <v>0</v>
      </c>
      <c r="BF296" s="407">
        <f t="shared" si="55"/>
        <v>0</v>
      </c>
      <c r="BG296" s="407">
        <f t="shared" si="56"/>
        <v>0</v>
      </c>
      <c r="BH296" s="407">
        <f t="shared" si="57"/>
        <v>0</v>
      </c>
      <c r="BI296" s="407">
        <f t="shared" si="58"/>
        <v>0</v>
      </c>
      <c r="BJ296" s="337" t="s">
        <v>352</v>
      </c>
      <c r="BK296" s="407">
        <f t="shared" si="59"/>
        <v>0</v>
      </c>
      <c r="BL296" s="337" t="s">
        <v>351</v>
      </c>
      <c r="BM296" s="406" t="s">
        <v>2112</v>
      </c>
    </row>
    <row r="297" spans="2:65" s="194" customFormat="1" ht="24.45" customHeight="1">
      <c r="B297" s="76"/>
      <c r="C297" s="819" t="s">
        <v>2113</v>
      </c>
      <c r="D297" s="819" t="s">
        <v>262</v>
      </c>
      <c r="E297" s="820" t="s">
        <v>2114</v>
      </c>
      <c r="F297" s="821" t="s">
        <v>2115</v>
      </c>
      <c r="G297" s="822" t="s">
        <v>216</v>
      </c>
      <c r="H297" s="823">
        <v>0.86899999999999999</v>
      </c>
      <c r="I297" s="844"/>
      <c r="J297" s="824">
        <f t="shared" si="50"/>
        <v>0</v>
      </c>
      <c r="K297" s="80"/>
      <c r="L297" s="76"/>
      <c r="M297" s="402" t="s">
        <v>290</v>
      </c>
      <c r="N297" s="403" t="s">
        <v>306</v>
      </c>
      <c r="O297" s="404">
        <v>5.41</v>
      </c>
      <c r="P297" s="404">
        <f t="shared" si="51"/>
        <v>4.7012900000000002</v>
      </c>
      <c r="Q297" s="404">
        <v>0</v>
      </c>
      <c r="R297" s="404">
        <f t="shared" si="52"/>
        <v>0</v>
      </c>
      <c r="S297" s="404">
        <v>1.875</v>
      </c>
      <c r="T297" s="405">
        <f t="shared" si="53"/>
        <v>1.629375</v>
      </c>
      <c r="AR297" s="406" t="s">
        <v>351</v>
      </c>
      <c r="AT297" s="406" t="s">
        <v>262</v>
      </c>
      <c r="AU297" s="406" t="s">
        <v>352</v>
      </c>
      <c r="AY297" s="337" t="s">
        <v>347</v>
      </c>
      <c r="BE297" s="407">
        <f t="shared" si="54"/>
        <v>0</v>
      </c>
      <c r="BF297" s="407">
        <f t="shared" si="55"/>
        <v>0</v>
      </c>
      <c r="BG297" s="407">
        <f t="shared" si="56"/>
        <v>0</v>
      </c>
      <c r="BH297" s="407">
        <f t="shared" si="57"/>
        <v>0</v>
      </c>
      <c r="BI297" s="407">
        <f t="shared" si="58"/>
        <v>0</v>
      </c>
      <c r="BJ297" s="337" t="s">
        <v>352</v>
      </c>
      <c r="BK297" s="407">
        <f t="shared" si="59"/>
        <v>0</v>
      </c>
      <c r="BL297" s="337" t="s">
        <v>351</v>
      </c>
      <c r="BM297" s="406" t="s">
        <v>2116</v>
      </c>
    </row>
    <row r="298" spans="2:65" s="194" customFormat="1" ht="24.45" customHeight="1">
      <c r="B298" s="76"/>
      <c r="C298" s="819" t="s">
        <v>2117</v>
      </c>
      <c r="D298" s="819" t="s">
        <v>262</v>
      </c>
      <c r="E298" s="820" t="s">
        <v>2118</v>
      </c>
      <c r="F298" s="821" t="s">
        <v>2119</v>
      </c>
      <c r="G298" s="822" t="s">
        <v>216</v>
      </c>
      <c r="H298" s="823">
        <v>1.8580000000000001</v>
      </c>
      <c r="I298" s="844"/>
      <c r="J298" s="824">
        <f t="shared" si="50"/>
        <v>0</v>
      </c>
      <c r="K298" s="80"/>
      <c r="L298" s="76"/>
      <c r="M298" s="402" t="s">
        <v>290</v>
      </c>
      <c r="N298" s="403" t="s">
        <v>306</v>
      </c>
      <c r="O298" s="404">
        <v>3.6269999999999998</v>
      </c>
      <c r="P298" s="404">
        <f t="shared" si="51"/>
        <v>6.7389659999999996</v>
      </c>
      <c r="Q298" s="404">
        <v>0</v>
      </c>
      <c r="R298" s="404">
        <f t="shared" si="52"/>
        <v>0</v>
      </c>
      <c r="S298" s="404">
        <v>1.875</v>
      </c>
      <c r="T298" s="405">
        <f t="shared" si="53"/>
        <v>3.4837500000000001</v>
      </c>
      <c r="AR298" s="406" t="s">
        <v>351</v>
      </c>
      <c r="AT298" s="406" t="s">
        <v>262</v>
      </c>
      <c r="AU298" s="406" t="s">
        <v>352</v>
      </c>
      <c r="AY298" s="337" t="s">
        <v>347</v>
      </c>
      <c r="BE298" s="407">
        <f t="shared" si="54"/>
        <v>0</v>
      </c>
      <c r="BF298" s="407">
        <f t="shared" si="55"/>
        <v>0</v>
      </c>
      <c r="BG298" s="407">
        <f t="shared" si="56"/>
        <v>0</v>
      </c>
      <c r="BH298" s="407">
        <f t="shared" si="57"/>
        <v>0</v>
      </c>
      <c r="BI298" s="407">
        <f t="shared" si="58"/>
        <v>0</v>
      </c>
      <c r="BJ298" s="337" t="s">
        <v>352</v>
      </c>
      <c r="BK298" s="407">
        <f t="shared" si="59"/>
        <v>0</v>
      </c>
      <c r="BL298" s="337" t="s">
        <v>351</v>
      </c>
      <c r="BM298" s="406" t="s">
        <v>2120</v>
      </c>
    </row>
    <row r="299" spans="2:65" s="194" customFormat="1" ht="24.45" customHeight="1">
      <c r="B299" s="76"/>
      <c r="C299" s="819" t="s">
        <v>2121</v>
      </c>
      <c r="D299" s="819" t="s">
        <v>262</v>
      </c>
      <c r="E299" s="820" t="s">
        <v>2122</v>
      </c>
      <c r="F299" s="821" t="s">
        <v>2123</v>
      </c>
      <c r="G299" s="822" t="s">
        <v>216</v>
      </c>
      <c r="H299" s="823">
        <v>0.72</v>
      </c>
      <c r="I299" s="844"/>
      <c r="J299" s="824">
        <f t="shared" si="50"/>
        <v>0</v>
      </c>
      <c r="K299" s="80"/>
      <c r="L299" s="76"/>
      <c r="M299" s="402" t="s">
        <v>290</v>
      </c>
      <c r="N299" s="403" t="s">
        <v>306</v>
      </c>
      <c r="O299" s="404">
        <v>4.2140000000000004</v>
      </c>
      <c r="P299" s="404">
        <f t="shared" si="51"/>
        <v>3.0340800000000003</v>
      </c>
      <c r="Q299" s="404">
        <v>0</v>
      </c>
      <c r="R299" s="404">
        <f t="shared" si="52"/>
        <v>0</v>
      </c>
      <c r="S299" s="404">
        <v>1.875</v>
      </c>
      <c r="T299" s="405">
        <f t="shared" si="53"/>
        <v>1.3499999999999999</v>
      </c>
      <c r="AR299" s="406" t="s">
        <v>351</v>
      </c>
      <c r="AT299" s="406" t="s">
        <v>262</v>
      </c>
      <c r="AU299" s="406" t="s">
        <v>352</v>
      </c>
      <c r="AY299" s="337" t="s">
        <v>347</v>
      </c>
      <c r="BE299" s="407">
        <f t="shared" si="54"/>
        <v>0</v>
      </c>
      <c r="BF299" s="407">
        <f t="shared" si="55"/>
        <v>0</v>
      </c>
      <c r="BG299" s="407">
        <f t="shared" si="56"/>
        <v>0</v>
      </c>
      <c r="BH299" s="407">
        <f t="shared" si="57"/>
        <v>0</v>
      </c>
      <c r="BI299" s="407">
        <f t="shared" si="58"/>
        <v>0</v>
      </c>
      <c r="BJ299" s="337" t="s">
        <v>352</v>
      </c>
      <c r="BK299" s="407">
        <f t="shared" si="59"/>
        <v>0</v>
      </c>
      <c r="BL299" s="337" t="s">
        <v>351</v>
      </c>
      <c r="BM299" s="406" t="s">
        <v>2124</v>
      </c>
    </row>
    <row r="300" spans="2:65" s="194" customFormat="1" ht="24.45" customHeight="1">
      <c r="B300" s="76"/>
      <c r="C300" s="819" t="s">
        <v>2125</v>
      </c>
      <c r="D300" s="819" t="s">
        <v>262</v>
      </c>
      <c r="E300" s="820" t="s">
        <v>2126</v>
      </c>
      <c r="F300" s="821" t="s">
        <v>2127</v>
      </c>
      <c r="G300" s="822" t="s">
        <v>1653</v>
      </c>
      <c r="H300" s="823">
        <v>300</v>
      </c>
      <c r="I300" s="844"/>
      <c r="J300" s="824">
        <f t="shared" si="50"/>
        <v>0</v>
      </c>
      <c r="K300" s="80"/>
      <c r="L300" s="76"/>
      <c r="M300" s="402" t="s">
        <v>290</v>
      </c>
      <c r="N300" s="403" t="s">
        <v>306</v>
      </c>
      <c r="O300" s="404">
        <v>2.8600000000000001E-3</v>
      </c>
      <c r="P300" s="404">
        <f t="shared" si="51"/>
        <v>0.85799999999999998</v>
      </c>
      <c r="Q300" s="404">
        <v>2.6E-7</v>
      </c>
      <c r="R300" s="404">
        <f t="shared" si="52"/>
        <v>7.7999999999999999E-5</v>
      </c>
      <c r="S300" s="404">
        <v>1.0000000000000001E-5</v>
      </c>
      <c r="T300" s="405">
        <f t="shared" si="53"/>
        <v>3.0000000000000001E-3</v>
      </c>
      <c r="AR300" s="406" t="s">
        <v>351</v>
      </c>
      <c r="AT300" s="406" t="s">
        <v>262</v>
      </c>
      <c r="AU300" s="406" t="s">
        <v>352</v>
      </c>
      <c r="AY300" s="337" t="s">
        <v>347</v>
      </c>
      <c r="BE300" s="407">
        <f t="shared" si="54"/>
        <v>0</v>
      </c>
      <c r="BF300" s="407">
        <f t="shared" si="55"/>
        <v>0</v>
      </c>
      <c r="BG300" s="407">
        <f t="shared" si="56"/>
        <v>0</v>
      </c>
      <c r="BH300" s="407">
        <f t="shared" si="57"/>
        <v>0</v>
      </c>
      <c r="BI300" s="407">
        <f t="shared" si="58"/>
        <v>0</v>
      </c>
      <c r="BJ300" s="337" t="s">
        <v>352</v>
      </c>
      <c r="BK300" s="407">
        <f t="shared" si="59"/>
        <v>0</v>
      </c>
      <c r="BL300" s="337" t="s">
        <v>351</v>
      </c>
      <c r="BM300" s="406" t="s">
        <v>2128</v>
      </c>
    </row>
    <row r="301" spans="2:65" s="194" customFormat="1" ht="24.45" customHeight="1">
      <c r="B301" s="76"/>
      <c r="C301" s="819" t="s">
        <v>2129</v>
      </c>
      <c r="D301" s="819" t="s">
        <v>262</v>
      </c>
      <c r="E301" s="820" t="s">
        <v>2130</v>
      </c>
      <c r="F301" s="821" t="s">
        <v>2131</v>
      </c>
      <c r="G301" s="822" t="s">
        <v>1653</v>
      </c>
      <c r="H301" s="823">
        <v>75</v>
      </c>
      <c r="I301" s="844"/>
      <c r="J301" s="824">
        <f t="shared" si="50"/>
        <v>0</v>
      </c>
      <c r="K301" s="80"/>
      <c r="L301" s="76"/>
      <c r="M301" s="402" t="s">
        <v>290</v>
      </c>
      <c r="N301" s="403" t="s">
        <v>306</v>
      </c>
      <c r="O301" s="404">
        <v>3.5319999999999997E-2</v>
      </c>
      <c r="P301" s="404">
        <f t="shared" si="51"/>
        <v>2.6489999999999996</v>
      </c>
      <c r="Q301" s="404">
        <v>3.6779999999999997E-5</v>
      </c>
      <c r="R301" s="404">
        <f t="shared" si="52"/>
        <v>2.7584999999999997E-3</v>
      </c>
      <c r="S301" s="404">
        <v>7.9000000000000001E-4</v>
      </c>
      <c r="T301" s="405">
        <f t="shared" si="53"/>
        <v>5.9250000000000004E-2</v>
      </c>
      <c r="AR301" s="406" t="s">
        <v>351</v>
      </c>
      <c r="AT301" s="406" t="s">
        <v>262</v>
      </c>
      <c r="AU301" s="406" t="s">
        <v>352</v>
      </c>
      <c r="AY301" s="337" t="s">
        <v>347</v>
      </c>
      <c r="BE301" s="407">
        <f t="shared" si="54"/>
        <v>0</v>
      </c>
      <c r="BF301" s="407">
        <f t="shared" si="55"/>
        <v>0</v>
      </c>
      <c r="BG301" s="407">
        <f t="shared" si="56"/>
        <v>0</v>
      </c>
      <c r="BH301" s="407">
        <f t="shared" si="57"/>
        <v>0</v>
      </c>
      <c r="BI301" s="407">
        <f t="shared" si="58"/>
        <v>0</v>
      </c>
      <c r="BJ301" s="337" t="s">
        <v>352</v>
      </c>
      <c r="BK301" s="407">
        <f t="shared" si="59"/>
        <v>0</v>
      </c>
      <c r="BL301" s="337" t="s">
        <v>351</v>
      </c>
      <c r="BM301" s="406" t="s">
        <v>2132</v>
      </c>
    </row>
    <row r="302" spans="2:65" s="194" customFormat="1" ht="24.45" customHeight="1">
      <c r="B302" s="76"/>
      <c r="C302" s="819" t="s">
        <v>2133</v>
      </c>
      <c r="D302" s="819" t="s">
        <v>262</v>
      </c>
      <c r="E302" s="820" t="s">
        <v>2134</v>
      </c>
      <c r="F302" s="821" t="s">
        <v>2135</v>
      </c>
      <c r="G302" s="822" t="s">
        <v>1653</v>
      </c>
      <c r="H302" s="823">
        <v>25</v>
      </c>
      <c r="I302" s="844"/>
      <c r="J302" s="824">
        <f t="shared" si="50"/>
        <v>0</v>
      </c>
      <c r="K302" s="80"/>
      <c r="L302" s="76"/>
      <c r="M302" s="402" t="s">
        <v>290</v>
      </c>
      <c r="N302" s="403" t="s">
        <v>306</v>
      </c>
      <c r="O302" s="404">
        <v>5.7250000000000002E-2</v>
      </c>
      <c r="P302" s="404">
        <f t="shared" si="51"/>
        <v>1.4312500000000001</v>
      </c>
      <c r="Q302" s="404">
        <v>4.2880000000000003E-5</v>
      </c>
      <c r="R302" s="404">
        <f t="shared" si="52"/>
        <v>1.072E-3</v>
      </c>
      <c r="S302" s="404">
        <v>1.17E-3</v>
      </c>
      <c r="T302" s="405">
        <f t="shared" si="53"/>
        <v>2.9250000000000002E-2</v>
      </c>
      <c r="AR302" s="406" t="s">
        <v>351</v>
      </c>
      <c r="AT302" s="406" t="s">
        <v>262</v>
      </c>
      <c r="AU302" s="406" t="s">
        <v>352</v>
      </c>
      <c r="AY302" s="337" t="s">
        <v>347</v>
      </c>
      <c r="BE302" s="407">
        <f t="shared" si="54"/>
        <v>0</v>
      </c>
      <c r="BF302" s="407">
        <f t="shared" si="55"/>
        <v>0</v>
      </c>
      <c r="BG302" s="407">
        <f t="shared" si="56"/>
        <v>0</v>
      </c>
      <c r="BH302" s="407">
        <f t="shared" si="57"/>
        <v>0</v>
      </c>
      <c r="BI302" s="407">
        <f t="shared" si="58"/>
        <v>0</v>
      </c>
      <c r="BJ302" s="337" t="s">
        <v>352</v>
      </c>
      <c r="BK302" s="407">
        <f t="shared" si="59"/>
        <v>0</v>
      </c>
      <c r="BL302" s="337" t="s">
        <v>351</v>
      </c>
      <c r="BM302" s="406" t="s">
        <v>2136</v>
      </c>
    </row>
    <row r="303" spans="2:65" s="194" customFormat="1" ht="24.45" customHeight="1">
      <c r="B303" s="76"/>
      <c r="C303" s="819" t="s">
        <v>2137</v>
      </c>
      <c r="D303" s="819" t="s">
        <v>262</v>
      </c>
      <c r="E303" s="820" t="s">
        <v>2138</v>
      </c>
      <c r="F303" s="821" t="s">
        <v>2139</v>
      </c>
      <c r="G303" s="822" t="s">
        <v>1653</v>
      </c>
      <c r="H303" s="823">
        <v>920</v>
      </c>
      <c r="I303" s="844"/>
      <c r="J303" s="824">
        <f t="shared" si="50"/>
        <v>0</v>
      </c>
      <c r="K303" s="80"/>
      <c r="L303" s="76"/>
      <c r="M303" s="402" t="s">
        <v>290</v>
      </c>
      <c r="N303" s="403" t="s">
        <v>306</v>
      </c>
      <c r="O303" s="404">
        <v>3.4299999999999999E-3</v>
      </c>
      <c r="P303" s="404">
        <f t="shared" si="51"/>
        <v>3.1555999999999997</v>
      </c>
      <c r="Q303" s="404">
        <v>3.1E-7</v>
      </c>
      <c r="R303" s="404">
        <f t="shared" si="52"/>
        <v>2.8519999999999999E-4</v>
      </c>
      <c r="S303" s="404">
        <v>1.0000000000000001E-5</v>
      </c>
      <c r="T303" s="405">
        <f t="shared" si="53"/>
        <v>9.2000000000000016E-3</v>
      </c>
      <c r="AR303" s="406" t="s">
        <v>351</v>
      </c>
      <c r="AT303" s="406" t="s">
        <v>262</v>
      </c>
      <c r="AU303" s="406" t="s">
        <v>352</v>
      </c>
      <c r="AY303" s="337" t="s">
        <v>347</v>
      </c>
      <c r="BE303" s="407">
        <f t="shared" si="54"/>
        <v>0</v>
      </c>
      <c r="BF303" s="407">
        <f t="shared" si="55"/>
        <v>0</v>
      </c>
      <c r="BG303" s="407">
        <f t="shared" si="56"/>
        <v>0</v>
      </c>
      <c r="BH303" s="407">
        <f t="shared" si="57"/>
        <v>0</v>
      </c>
      <c r="BI303" s="407">
        <f t="shared" si="58"/>
        <v>0</v>
      </c>
      <c r="BJ303" s="337" t="s">
        <v>352</v>
      </c>
      <c r="BK303" s="407">
        <f t="shared" si="59"/>
        <v>0</v>
      </c>
      <c r="BL303" s="337" t="s">
        <v>351</v>
      </c>
      <c r="BM303" s="406" t="s">
        <v>2140</v>
      </c>
    </row>
    <row r="304" spans="2:65" s="194" customFormat="1" ht="24.45" customHeight="1">
      <c r="B304" s="76"/>
      <c r="C304" s="819" t="s">
        <v>2141</v>
      </c>
      <c r="D304" s="819" t="s">
        <v>262</v>
      </c>
      <c r="E304" s="820" t="s">
        <v>2142</v>
      </c>
      <c r="F304" s="821" t="s">
        <v>2143</v>
      </c>
      <c r="G304" s="822" t="s">
        <v>63</v>
      </c>
      <c r="H304" s="823">
        <v>75</v>
      </c>
      <c r="I304" s="844"/>
      <c r="J304" s="824">
        <f t="shared" si="50"/>
        <v>0</v>
      </c>
      <c r="K304" s="80"/>
      <c r="L304" s="76"/>
      <c r="M304" s="402" t="s">
        <v>290</v>
      </c>
      <c r="N304" s="403" t="s">
        <v>306</v>
      </c>
      <c r="O304" s="404">
        <v>2.11402</v>
      </c>
      <c r="P304" s="404">
        <f t="shared" si="51"/>
        <v>158.5515</v>
      </c>
      <c r="Q304" s="404">
        <v>1.7520000000000002E-5</v>
      </c>
      <c r="R304" s="404">
        <f t="shared" si="52"/>
        <v>1.3140000000000001E-3</v>
      </c>
      <c r="S304" s="404">
        <v>1.2E-2</v>
      </c>
      <c r="T304" s="405">
        <f t="shared" si="53"/>
        <v>0.9</v>
      </c>
      <c r="AR304" s="406" t="s">
        <v>351</v>
      </c>
      <c r="AT304" s="406" t="s">
        <v>262</v>
      </c>
      <c r="AU304" s="406" t="s">
        <v>352</v>
      </c>
      <c r="AY304" s="337" t="s">
        <v>347</v>
      </c>
      <c r="BE304" s="407">
        <f t="shared" si="54"/>
        <v>0</v>
      </c>
      <c r="BF304" s="407">
        <f t="shared" si="55"/>
        <v>0</v>
      </c>
      <c r="BG304" s="407">
        <f t="shared" si="56"/>
        <v>0</v>
      </c>
      <c r="BH304" s="407">
        <f t="shared" si="57"/>
        <v>0</v>
      </c>
      <c r="BI304" s="407">
        <f t="shared" si="58"/>
        <v>0</v>
      </c>
      <c r="BJ304" s="337" t="s">
        <v>352</v>
      </c>
      <c r="BK304" s="407">
        <f t="shared" si="59"/>
        <v>0</v>
      </c>
      <c r="BL304" s="337" t="s">
        <v>351</v>
      </c>
      <c r="BM304" s="406" t="s">
        <v>2144</v>
      </c>
    </row>
    <row r="305" spans="2:65" s="194" customFormat="1" ht="24.45" customHeight="1">
      <c r="B305" s="76"/>
      <c r="C305" s="819" t="s">
        <v>2145</v>
      </c>
      <c r="D305" s="819" t="s">
        <v>262</v>
      </c>
      <c r="E305" s="820" t="s">
        <v>2146</v>
      </c>
      <c r="F305" s="821" t="s">
        <v>2147</v>
      </c>
      <c r="G305" s="822" t="s">
        <v>1653</v>
      </c>
      <c r="H305" s="823">
        <v>100</v>
      </c>
      <c r="I305" s="844"/>
      <c r="J305" s="824">
        <f t="shared" si="50"/>
        <v>0</v>
      </c>
      <c r="K305" s="80"/>
      <c r="L305" s="76"/>
      <c r="M305" s="402" t="s">
        <v>290</v>
      </c>
      <c r="N305" s="403" t="s">
        <v>306</v>
      </c>
      <c r="O305" s="404">
        <v>3.4770000000000002E-2</v>
      </c>
      <c r="P305" s="404">
        <f t="shared" si="51"/>
        <v>3.4770000000000003</v>
      </c>
      <c r="Q305" s="404">
        <v>3.9900000000000001E-5</v>
      </c>
      <c r="R305" s="404">
        <f t="shared" si="52"/>
        <v>3.9900000000000005E-3</v>
      </c>
      <c r="S305" s="404">
        <v>6.0999999999999997E-4</v>
      </c>
      <c r="T305" s="405">
        <f t="shared" si="53"/>
        <v>6.0999999999999999E-2</v>
      </c>
      <c r="AR305" s="406" t="s">
        <v>351</v>
      </c>
      <c r="AT305" s="406" t="s">
        <v>262</v>
      </c>
      <c r="AU305" s="406" t="s">
        <v>352</v>
      </c>
      <c r="AY305" s="337" t="s">
        <v>347</v>
      </c>
      <c r="BE305" s="407">
        <f t="shared" si="54"/>
        <v>0</v>
      </c>
      <c r="BF305" s="407">
        <f t="shared" si="55"/>
        <v>0</v>
      </c>
      <c r="BG305" s="407">
        <f t="shared" si="56"/>
        <v>0</v>
      </c>
      <c r="BH305" s="407">
        <f t="shared" si="57"/>
        <v>0</v>
      </c>
      <c r="BI305" s="407">
        <f t="shared" si="58"/>
        <v>0</v>
      </c>
      <c r="BJ305" s="337" t="s">
        <v>352</v>
      </c>
      <c r="BK305" s="407">
        <f t="shared" si="59"/>
        <v>0</v>
      </c>
      <c r="BL305" s="337" t="s">
        <v>351</v>
      </c>
      <c r="BM305" s="406" t="s">
        <v>2148</v>
      </c>
    </row>
    <row r="306" spans="2:65" s="194" customFormat="1" ht="24.45" customHeight="1">
      <c r="B306" s="76"/>
      <c r="C306" s="819" t="s">
        <v>2149</v>
      </c>
      <c r="D306" s="819" t="s">
        <v>262</v>
      </c>
      <c r="E306" s="820" t="s">
        <v>2150</v>
      </c>
      <c r="F306" s="821" t="s">
        <v>2151</v>
      </c>
      <c r="G306" s="822" t="s">
        <v>1653</v>
      </c>
      <c r="H306" s="823">
        <v>96</v>
      </c>
      <c r="I306" s="844"/>
      <c r="J306" s="824">
        <f t="shared" si="50"/>
        <v>0</v>
      </c>
      <c r="K306" s="80"/>
      <c r="L306" s="76"/>
      <c r="M306" s="402" t="s">
        <v>290</v>
      </c>
      <c r="N306" s="403" t="s">
        <v>306</v>
      </c>
      <c r="O306" s="404">
        <v>4.2779999999999999E-2</v>
      </c>
      <c r="P306" s="404">
        <f t="shared" si="51"/>
        <v>4.1068800000000003</v>
      </c>
      <c r="Q306" s="404">
        <v>4.0819999999999999E-5</v>
      </c>
      <c r="R306" s="404">
        <f t="shared" si="52"/>
        <v>3.9187199999999997E-3</v>
      </c>
      <c r="S306" s="404">
        <v>7.5000000000000002E-4</v>
      </c>
      <c r="T306" s="405">
        <f t="shared" si="53"/>
        <v>7.2000000000000008E-2</v>
      </c>
      <c r="AR306" s="406" t="s">
        <v>351</v>
      </c>
      <c r="AT306" s="406" t="s">
        <v>262</v>
      </c>
      <c r="AU306" s="406" t="s">
        <v>352</v>
      </c>
      <c r="AY306" s="337" t="s">
        <v>347</v>
      </c>
      <c r="BE306" s="407">
        <f t="shared" si="54"/>
        <v>0</v>
      </c>
      <c r="BF306" s="407">
        <f t="shared" si="55"/>
        <v>0</v>
      </c>
      <c r="BG306" s="407">
        <f t="shared" si="56"/>
        <v>0</v>
      </c>
      <c r="BH306" s="407">
        <f t="shared" si="57"/>
        <v>0</v>
      </c>
      <c r="BI306" s="407">
        <f t="shared" si="58"/>
        <v>0</v>
      </c>
      <c r="BJ306" s="337" t="s">
        <v>352</v>
      </c>
      <c r="BK306" s="407">
        <f t="shared" si="59"/>
        <v>0</v>
      </c>
      <c r="BL306" s="337" t="s">
        <v>351</v>
      </c>
      <c r="BM306" s="406" t="s">
        <v>2152</v>
      </c>
    </row>
    <row r="307" spans="2:65" s="194" customFormat="1" ht="24.45" customHeight="1">
      <c r="B307" s="76"/>
      <c r="C307" s="819" t="s">
        <v>2153</v>
      </c>
      <c r="D307" s="819" t="s">
        <v>262</v>
      </c>
      <c r="E307" s="820" t="s">
        <v>2154</v>
      </c>
      <c r="F307" s="821" t="s">
        <v>2155</v>
      </c>
      <c r="G307" s="822" t="s">
        <v>1653</v>
      </c>
      <c r="H307" s="823">
        <v>800</v>
      </c>
      <c r="I307" s="844"/>
      <c r="J307" s="824">
        <f t="shared" si="50"/>
        <v>0</v>
      </c>
      <c r="K307" s="80"/>
      <c r="L307" s="76"/>
      <c r="M307" s="402" t="s">
        <v>290</v>
      </c>
      <c r="N307" s="403" t="s">
        <v>306</v>
      </c>
      <c r="O307" s="404">
        <v>3.5680000000000003E-2</v>
      </c>
      <c r="P307" s="404">
        <f t="shared" si="51"/>
        <v>28.544000000000004</v>
      </c>
      <c r="Q307" s="404">
        <v>1.8240000000000002E-5</v>
      </c>
      <c r="R307" s="404">
        <f t="shared" si="52"/>
        <v>1.4592000000000001E-2</v>
      </c>
      <c r="S307" s="404">
        <v>6.9999999999999994E-5</v>
      </c>
      <c r="T307" s="405">
        <f t="shared" si="53"/>
        <v>5.5999999999999994E-2</v>
      </c>
      <c r="AR307" s="406" t="s">
        <v>351</v>
      </c>
      <c r="AT307" s="406" t="s">
        <v>262</v>
      </c>
      <c r="AU307" s="406" t="s">
        <v>352</v>
      </c>
      <c r="AY307" s="337" t="s">
        <v>347</v>
      </c>
      <c r="BE307" s="407">
        <f t="shared" si="54"/>
        <v>0</v>
      </c>
      <c r="BF307" s="407">
        <f t="shared" si="55"/>
        <v>0</v>
      </c>
      <c r="BG307" s="407">
        <f t="shared" si="56"/>
        <v>0</v>
      </c>
      <c r="BH307" s="407">
        <f t="shared" si="57"/>
        <v>0</v>
      </c>
      <c r="BI307" s="407">
        <f t="shared" si="58"/>
        <v>0</v>
      </c>
      <c r="BJ307" s="337" t="s">
        <v>352</v>
      </c>
      <c r="BK307" s="407">
        <f t="shared" si="59"/>
        <v>0</v>
      </c>
      <c r="BL307" s="337" t="s">
        <v>351</v>
      </c>
      <c r="BM307" s="406" t="s">
        <v>2156</v>
      </c>
    </row>
    <row r="308" spans="2:65" s="194" customFormat="1" ht="24.45" customHeight="1">
      <c r="B308" s="76"/>
      <c r="C308" s="819" t="s">
        <v>2157</v>
      </c>
      <c r="D308" s="819" t="s">
        <v>262</v>
      </c>
      <c r="E308" s="820" t="s">
        <v>2158</v>
      </c>
      <c r="F308" s="821" t="s">
        <v>2159</v>
      </c>
      <c r="G308" s="822" t="s">
        <v>1653</v>
      </c>
      <c r="H308" s="823">
        <v>480</v>
      </c>
      <c r="I308" s="844"/>
      <c r="J308" s="824">
        <f t="shared" si="50"/>
        <v>0</v>
      </c>
      <c r="K308" s="80"/>
      <c r="L308" s="76"/>
      <c r="M308" s="402" t="s">
        <v>290</v>
      </c>
      <c r="N308" s="403" t="s">
        <v>306</v>
      </c>
      <c r="O308" s="404">
        <v>4.8680000000000001E-2</v>
      </c>
      <c r="P308" s="404">
        <f t="shared" si="51"/>
        <v>23.366399999999999</v>
      </c>
      <c r="Q308" s="404">
        <v>9.7999999999999993E-6</v>
      </c>
      <c r="R308" s="404">
        <f t="shared" si="52"/>
        <v>4.7039999999999998E-3</v>
      </c>
      <c r="S308" s="404">
        <v>1.2E-4</v>
      </c>
      <c r="T308" s="405">
        <f t="shared" si="53"/>
        <v>5.7599999999999998E-2</v>
      </c>
      <c r="AR308" s="406" t="s">
        <v>351</v>
      </c>
      <c r="AT308" s="406" t="s">
        <v>262</v>
      </c>
      <c r="AU308" s="406" t="s">
        <v>352</v>
      </c>
      <c r="AY308" s="337" t="s">
        <v>347</v>
      </c>
      <c r="BE308" s="407">
        <f t="shared" si="54"/>
        <v>0</v>
      </c>
      <c r="BF308" s="407">
        <f t="shared" si="55"/>
        <v>0</v>
      </c>
      <c r="BG308" s="407">
        <f t="shared" si="56"/>
        <v>0</v>
      </c>
      <c r="BH308" s="407">
        <f t="shared" si="57"/>
        <v>0</v>
      </c>
      <c r="BI308" s="407">
        <f t="shared" si="58"/>
        <v>0</v>
      </c>
      <c r="BJ308" s="337" t="s">
        <v>352</v>
      </c>
      <c r="BK308" s="407">
        <f t="shared" si="59"/>
        <v>0</v>
      </c>
      <c r="BL308" s="337" t="s">
        <v>351</v>
      </c>
      <c r="BM308" s="406" t="s">
        <v>2160</v>
      </c>
    </row>
    <row r="309" spans="2:65" s="194" customFormat="1" ht="24.45" customHeight="1">
      <c r="B309" s="76"/>
      <c r="C309" s="819" t="s">
        <v>2161</v>
      </c>
      <c r="D309" s="819" t="s">
        <v>262</v>
      </c>
      <c r="E309" s="820" t="s">
        <v>2162</v>
      </c>
      <c r="F309" s="821" t="s">
        <v>2163</v>
      </c>
      <c r="G309" s="822" t="s">
        <v>1653</v>
      </c>
      <c r="H309" s="823">
        <v>25</v>
      </c>
      <c r="I309" s="844"/>
      <c r="J309" s="824">
        <f t="shared" si="50"/>
        <v>0</v>
      </c>
      <c r="K309" s="80"/>
      <c r="L309" s="76"/>
      <c r="M309" s="402" t="s">
        <v>290</v>
      </c>
      <c r="N309" s="403" t="s">
        <v>306</v>
      </c>
      <c r="O309" s="404">
        <v>7.3020000000000002E-2</v>
      </c>
      <c r="P309" s="404">
        <f t="shared" si="51"/>
        <v>1.8255000000000001</v>
      </c>
      <c r="Q309" s="404">
        <v>8.6100000000000006E-6</v>
      </c>
      <c r="R309" s="404">
        <f t="shared" si="52"/>
        <v>2.1525E-4</v>
      </c>
      <c r="S309" s="404">
        <v>1.9000000000000001E-4</v>
      </c>
      <c r="T309" s="405">
        <f t="shared" si="53"/>
        <v>4.7499999999999999E-3</v>
      </c>
      <c r="AR309" s="406" t="s">
        <v>351</v>
      </c>
      <c r="AT309" s="406" t="s">
        <v>262</v>
      </c>
      <c r="AU309" s="406" t="s">
        <v>352</v>
      </c>
      <c r="AY309" s="337" t="s">
        <v>347</v>
      </c>
      <c r="BE309" s="407">
        <f t="shared" si="54"/>
        <v>0</v>
      </c>
      <c r="BF309" s="407">
        <f t="shared" si="55"/>
        <v>0</v>
      </c>
      <c r="BG309" s="407">
        <f t="shared" si="56"/>
        <v>0</v>
      </c>
      <c r="BH309" s="407">
        <f t="shared" si="57"/>
        <v>0</v>
      </c>
      <c r="BI309" s="407">
        <f t="shared" si="58"/>
        <v>0</v>
      </c>
      <c r="BJ309" s="337" t="s">
        <v>352</v>
      </c>
      <c r="BK309" s="407">
        <f t="shared" si="59"/>
        <v>0</v>
      </c>
      <c r="BL309" s="337" t="s">
        <v>351</v>
      </c>
      <c r="BM309" s="406" t="s">
        <v>2164</v>
      </c>
    </row>
    <row r="310" spans="2:65" s="194" customFormat="1" ht="24.45" customHeight="1">
      <c r="B310" s="76"/>
      <c r="C310" s="819" t="s">
        <v>2165</v>
      </c>
      <c r="D310" s="819" t="s">
        <v>262</v>
      </c>
      <c r="E310" s="820" t="s">
        <v>2166</v>
      </c>
      <c r="F310" s="821" t="s">
        <v>2167</v>
      </c>
      <c r="G310" s="822" t="s">
        <v>1653</v>
      </c>
      <c r="H310" s="823">
        <v>25</v>
      </c>
      <c r="I310" s="844"/>
      <c r="J310" s="824">
        <f t="shared" si="50"/>
        <v>0</v>
      </c>
      <c r="K310" s="80"/>
      <c r="L310" s="76"/>
      <c r="M310" s="402" t="s">
        <v>290</v>
      </c>
      <c r="N310" s="403" t="s">
        <v>306</v>
      </c>
      <c r="O310" s="404">
        <v>0.10346</v>
      </c>
      <c r="P310" s="404">
        <f t="shared" si="51"/>
        <v>2.5865</v>
      </c>
      <c r="Q310" s="404">
        <v>5.2000000000000002E-6</v>
      </c>
      <c r="R310" s="404">
        <f t="shared" si="52"/>
        <v>1.3000000000000002E-4</v>
      </c>
      <c r="S310" s="404">
        <v>3.2000000000000003E-4</v>
      </c>
      <c r="T310" s="405">
        <f t="shared" si="53"/>
        <v>8.0000000000000002E-3</v>
      </c>
      <c r="AR310" s="406" t="s">
        <v>351</v>
      </c>
      <c r="AT310" s="406" t="s">
        <v>262</v>
      </c>
      <c r="AU310" s="406" t="s">
        <v>352</v>
      </c>
      <c r="AY310" s="337" t="s">
        <v>347</v>
      </c>
      <c r="BE310" s="407">
        <f t="shared" si="54"/>
        <v>0</v>
      </c>
      <c r="BF310" s="407">
        <f t="shared" si="55"/>
        <v>0</v>
      </c>
      <c r="BG310" s="407">
        <f t="shared" si="56"/>
        <v>0</v>
      </c>
      <c r="BH310" s="407">
        <f t="shared" si="57"/>
        <v>0</v>
      </c>
      <c r="BI310" s="407">
        <f t="shared" si="58"/>
        <v>0</v>
      </c>
      <c r="BJ310" s="337" t="s">
        <v>352</v>
      </c>
      <c r="BK310" s="407">
        <f t="shared" si="59"/>
        <v>0</v>
      </c>
      <c r="BL310" s="337" t="s">
        <v>351</v>
      </c>
      <c r="BM310" s="406" t="s">
        <v>2168</v>
      </c>
    </row>
    <row r="311" spans="2:65" s="194" customFormat="1" ht="24.45" customHeight="1">
      <c r="B311" s="76"/>
      <c r="C311" s="819" t="s">
        <v>2169</v>
      </c>
      <c r="D311" s="819" t="s">
        <v>262</v>
      </c>
      <c r="E311" s="820" t="s">
        <v>2170</v>
      </c>
      <c r="F311" s="821" t="s">
        <v>2171</v>
      </c>
      <c r="G311" s="822" t="s">
        <v>1653</v>
      </c>
      <c r="H311" s="823">
        <v>25</v>
      </c>
      <c r="I311" s="844"/>
      <c r="J311" s="824">
        <f t="shared" si="50"/>
        <v>0</v>
      </c>
      <c r="K311" s="80"/>
      <c r="L311" s="76"/>
      <c r="M311" s="402" t="s">
        <v>290</v>
      </c>
      <c r="N311" s="403" t="s">
        <v>306</v>
      </c>
      <c r="O311" s="404">
        <v>0.11068</v>
      </c>
      <c r="P311" s="404">
        <f t="shared" si="51"/>
        <v>2.7669999999999999</v>
      </c>
      <c r="Q311" s="404">
        <v>3.1210000000000001E-5</v>
      </c>
      <c r="R311" s="404">
        <f t="shared" si="52"/>
        <v>7.8025000000000002E-4</v>
      </c>
      <c r="S311" s="404">
        <v>4.8000000000000001E-4</v>
      </c>
      <c r="T311" s="405">
        <f t="shared" si="53"/>
        <v>1.2E-2</v>
      </c>
      <c r="AR311" s="406" t="s">
        <v>351</v>
      </c>
      <c r="AT311" s="406" t="s">
        <v>262</v>
      </c>
      <c r="AU311" s="406" t="s">
        <v>352</v>
      </c>
      <c r="AY311" s="337" t="s">
        <v>347</v>
      </c>
      <c r="BE311" s="407">
        <f t="shared" si="54"/>
        <v>0</v>
      </c>
      <c r="BF311" s="407">
        <f t="shared" si="55"/>
        <v>0</v>
      </c>
      <c r="BG311" s="407">
        <f t="shared" si="56"/>
        <v>0</v>
      </c>
      <c r="BH311" s="407">
        <f t="shared" si="57"/>
        <v>0</v>
      </c>
      <c r="BI311" s="407">
        <f t="shared" si="58"/>
        <v>0</v>
      </c>
      <c r="BJ311" s="337" t="s">
        <v>352</v>
      </c>
      <c r="BK311" s="407">
        <f t="shared" si="59"/>
        <v>0</v>
      </c>
      <c r="BL311" s="337" t="s">
        <v>351</v>
      </c>
      <c r="BM311" s="406" t="s">
        <v>2172</v>
      </c>
    </row>
    <row r="312" spans="2:65" s="194" customFormat="1" ht="38.25" customHeight="1">
      <c r="B312" s="76"/>
      <c r="C312" s="819" t="s">
        <v>2173</v>
      </c>
      <c r="D312" s="819" t="s">
        <v>262</v>
      </c>
      <c r="E312" s="820" t="s">
        <v>2174</v>
      </c>
      <c r="F312" s="821" t="s">
        <v>2175</v>
      </c>
      <c r="G312" s="822" t="s">
        <v>63</v>
      </c>
      <c r="H312" s="823">
        <v>1.5</v>
      </c>
      <c r="I312" s="844"/>
      <c r="J312" s="824">
        <f t="shared" si="50"/>
        <v>0</v>
      </c>
      <c r="K312" s="80"/>
      <c r="L312" s="76"/>
      <c r="M312" s="402" t="s">
        <v>290</v>
      </c>
      <c r="N312" s="403" t="s">
        <v>306</v>
      </c>
      <c r="O312" s="404">
        <v>0.85099999999999998</v>
      </c>
      <c r="P312" s="404">
        <f t="shared" si="51"/>
        <v>1.2765</v>
      </c>
      <c r="Q312" s="404">
        <v>0</v>
      </c>
      <c r="R312" s="404">
        <f t="shared" si="52"/>
        <v>0</v>
      </c>
      <c r="S312" s="404">
        <v>7.0999999999999994E-2</v>
      </c>
      <c r="T312" s="405">
        <f t="shared" si="53"/>
        <v>0.10649999999999998</v>
      </c>
      <c r="AR312" s="406" t="s">
        <v>351</v>
      </c>
      <c r="AT312" s="406" t="s">
        <v>262</v>
      </c>
      <c r="AU312" s="406" t="s">
        <v>352</v>
      </c>
      <c r="AY312" s="337" t="s">
        <v>347</v>
      </c>
      <c r="BE312" s="407">
        <f t="shared" si="54"/>
        <v>0</v>
      </c>
      <c r="BF312" s="407">
        <f t="shared" si="55"/>
        <v>0</v>
      </c>
      <c r="BG312" s="407">
        <f t="shared" si="56"/>
        <v>0</v>
      </c>
      <c r="BH312" s="407">
        <f t="shared" si="57"/>
        <v>0</v>
      </c>
      <c r="BI312" s="407">
        <f t="shared" si="58"/>
        <v>0</v>
      </c>
      <c r="BJ312" s="337" t="s">
        <v>352</v>
      </c>
      <c r="BK312" s="407">
        <f t="shared" si="59"/>
        <v>0</v>
      </c>
      <c r="BL312" s="337" t="s">
        <v>351</v>
      </c>
      <c r="BM312" s="406" t="s">
        <v>2176</v>
      </c>
    </row>
    <row r="313" spans="2:65" s="194" customFormat="1" ht="38.25" customHeight="1">
      <c r="B313" s="76"/>
      <c r="C313" s="819" t="s">
        <v>2177</v>
      </c>
      <c r="D313" s="819" t="s">
        <v>262</v>
      </c>
      <c r="E313" s="820" t="s">
        <v>2178</v>
      </c>
      <c r="F313" s="821" t="s">
        <v>2179</v>
      </c>
      <c r="G313" s="822" t="s">
        <v>63</v>
      </c>
      <c r="H313" s="823">
        <v>6.95</v>
      </c>
      <c r="I313" s="844"/>
      <c r="J313" s="824">
        <f t="shared" si="50"/>
        <v>0</v>
      </c>
      <c r="K313" s="80"/>
      <c r="L313" s="76"/>
      <c r="M313" s="402" t="s">
        <v>290</v>
      </c>
      <c r="N313" s="403" t="s">
        <v>306</v>
      </c>
      <c r="O313" s="404">
        <v>1.079</v>
      </c>
      <c r="P313" s="404">
        <f t="shared" si="51"/>
        <v>7.4990499999999995</v>
      </c>
      <c r="Q313" s="404">
        <v>0</v>
      </c>
      <c r="R313" s="404">
        <f t="shared" si="52"/>
        <v>0</v>
      </c>
      <c r="S313" s="404">
        <v>0.10100000000000001</v>
      </c>
      <c r="T313" s="405">
        <f t="shared" si="53"/>
        <v>0.70195000000000007</v>
      </c>
      <c r="AR313" s="406" t="s">
        <v>351</v>
      </c>
      <c r="AT313" s="406" t="s">
        <v>262</v>
      </c>
      <c r="AU313" s="406" t="s">
        <v>352</v>
      </c>
      <c r="AY313" s="337" t="s">
        <v>347</v>
      </c>
      <c r="BE313" s="407">
        <f t="shared" si="54"/>
        <v>0</v>
      </c>
      <c r="BF313" s="407">
        <f t="shared" si="55"/>
        <v>0</v>
      </c>
      <c r="BG313" s="407">
        <f t="shared" si="56"/>
        <v>0</v>
      </c>
      <c r="BH313" s="407">
        <f t="shared" si="57"/>
        <v>0</v>
      </c>
      <c r="BI313" s="407">
        <f t="shared" si="58"/>
        <v>0</v>
      </c>
      <c r="BJ313" s="337" t="s">
        <v>352</v>
      </c>
      <c r="BK313" s="407">
        <f t="shared" si="59"/>
        <v>0</v>
      </c>
      <c r="BL313" s="337" t="s">
        <v>351</v>
      </c>
      <c r="BM313" s="406" t="s">
        <v>2180</v>
      </c>
    </row>
    <row r="314" spans="2:65" s="194" customFormat="1" ht="24.45" customHeight="1">
      <c r="B314" s="76"/>
      <c r="C314" s="819" t="s">
        <v>2181</v>
      </c>
      <c r="D314" s="819" t="s">
        <v>262</v>
      </c>
      <c r="E314" s="820" t="s">
        <v>2182</v>
      </c>
      <c r="F314" s="821" t="s">
        <v>2183</v>
      </c>
      <c r="G314" s="822" t="s">
        <v>63</v>
      </c>
      <c r="H314" s="823">
        <v>114.84</v>
      </c>
      <c r="I314" s="844"/>
      <c r="J314" s="824">
        <f t="shared" si="50"/>
        <v>0</v>
      </c>
      <c r="K314" s="80"/>
      <c r="L314" s="76"/>
      <c r="M314" s="402" t="s">
        <v>290</v>
      </c>
      <c r="N314" s="403" t="s">
        <v>306</v>
      </c>
      <c r="O314" s="404">
        <v>0.52122000000000002</v>
      </c>
      <c r="P314" s="404">
        <f t="shared" si="51"/>
        <v>59.856904800000002</v>
      </c>
      <c r="Q314" s="404">
        <v>4.4800000000000003E-6</v>
      </c>
      <c r="R314" s="404">
        <f t="shared" si="52"/>
        <v>5.144832E-4</v>
      </c>
      <c r="S314" s="404">
        <v>0</v>
      </c>
      <c r="T314" s="405">
        <f t="shared" si="53"/>
        <v>0</v>
      </c>
      <c r="AR314" s="406" t="s">
        <v>351</v>
      </c>
      <c r="AT314" s="406" t="s">
        <v>262</v>
      </c>
      <c r="AU314" s="406" t="s">
        <v>352</v>
      </c>
      <c r="AY314" s="337" t="s">
        <v>347</v>
      </c>
      <c r="BE314" s="407">
        <f t="shared" si="54"/>
        <v>0</v>
      </c>
      <c r="BF314" s="407">
        <f t="shared" si="55"/>
        <v>0</v>
      </c>
      <c r="BG314" s="407">
        <f t="shared" si="56"/>
        <v>0</v>
      </c>
      <c r="BH314" s="407">
        <f t="shared" si="57"/>
        <v>0</v>
      </c>
      <c r="BI314" s="407">
        <f t="shared" si="58"/>
        <v>0</v>
      </c>
      <c r="BJ314" s="337" t="s">
        <v>352</v>
      </c>
      <c r="BK314" s="407">
        <f t="shared" si="59"/>
        <v>0</v>
      </c>
      <c r="BL314" s="337" t="s">
        <v>351</v>
      </c>
      <c r="BM314" s="406" t="s">
        <v>2184</v>
      </c>
    </row>
    <row r="315" spans="2:65" s="194" customFormat="1" ht="24.45" customHeight="1">
      <c r="B315" s="76"/>
      <c r="C315" s="819" t="s">
        <v>2185</v>
      </c>
      <c r="D315" s="819" t="s">
        <v>262</v>
      </c>
      <c r="E315" s="820" t="s">
        <v>2186</v>
      </c>
      <c r="F315" s="821" t="s">
        <v>2187</v>
      </c>
      <c r="G315" s="822" t="s">
        <v>63</v>
      </c>
      <c r="H315" s="823">
        <v>4.5999999999999996</v>
      </c>
      <c r="I315" s="844"/>
      <c r="J315" s="824">
        <f t="shared" si="50"/>
        <v>0</v>
      </c>
      <c r="K315" s="80"/>
      <c r="L315" s="76"/>
      <c r="M315" s="402" t="s">
        <v>290</v>
      </c>
      <c r="N315" s="403" t="s">
        <v>306</v>
      </c>
      <c r="O315" s="404">
        <v>0.85068999999999995</v>
      </c>
      <c r="P315" s="404">
        <f t="shared" si="51"/>
        <v>3.9131739999999993</v>
      </c>
      <c r="Q315" s="404">
        <v>7.4900000000000003E-6</v>
      </c>
      <c r="R315" s="404">
        <f t="shared" si="52"/>
        <v>3.4453999999999999E-5</v>
      </c>
      <c r="S315" s="404">
        <v>0</v>
      </c>
      <c r="T315" s="405">
        <f t="shared" si="53"/>
        <v>0</v>
      </c>
      <c r="AR315" s="406" t="s">
        <v>351</v>
      </c>
      <c r="AT315" s="406" t="s">
        <v>262</v>
      </c>
      <c r="AU315" s="406" t="s">
        <v>352</v>
      </c>
      <c r="AY315" s="337" t="s">
        <v>347</v>
      </c>
      <c r="BE315" s="407">
        <f t="shared" si="54"/>
        <v>0</v>
      </c>
      <c r="BF315" s="407">
        <f t="shared" si="55"/>
        <v>0</v>
      </c>
      <c r="BG315" s="407">
        <f t="shared" si="56"/>
        <v>0</v>
      </c>
      <c r="BH315" s="407">
        <f t="shared" si="57"/>
        <v>0</v>
      </c>
      <c r="BI315" s="407">
        <f t="shared" si="58"/>
        <v>0</v>
      </c>
      <c r="BJ315" s="337" t="s">
        <v>352</v>
      </c>
      <c r="BK315" s="407">
        <f t="shared" si="59"/>
        <v>0</v>
      </c>
      <c r="BL315" s="337" t="s">
        <v>351</v>
      </c>
      <c r="BM315" s="406" t="s">
        <v>2188</v>
      </c>
    </row>
    <row r="316" spans="2:65" s="194" customFormat="1" ht="38.25" customHeight="1">
      <c r="B316" s="76"/>
      <c r="C316" s="819" t="s">
        <v>2189</v>
      </c>
      <c r="D316" s="819" t="s">
        <v>262</v>
      </c>
      <c r="E316" s="820" t="s">
        <v>2190</v>
      </c>
      <c r="F316" s="821" t="s">
        <v>2191</v>
      </c>
      <c r="G316" s="822" t="s">
        <v>63</v>
      </c>
      <c r="H316" s="823">
        <v>24</v>
      </c>
      <c r="I316" s="844"/>
      <c r="J316" s="824">
        <f t="shared" si="50"/>
        <v>0</v>
      </c>
      <c r="K316" s="80"/>
      <c r="L316" s="76"/>
      <c r="M316" s="402" t="s">
        <v>290</v>
      </c>
      <c r="N316" s="403" t="s">
        <v>306</v>
      </c>
      <c r="O316" s="404">
        <v>0.63097999999999999</v>
      </c>
      <c r="P316" s="404">
        <f t="shared" si="51"/>
        <v>15.143519999999999</v>
      </c>
      <c r="Q316" s="404">
        <v>2.3467499999999999E-2</v>
      </c>
      <c r="R316" s="404">
        <f t="shared" si="52"/>
        <v>0.56321999999999994</v>
      </c>
      <c r="S316" s="404">
        <v>0</v>
      </c>
      <c r="T316" s="405">
        <f t="shared" si="53"/>
        <v>0</v>
      </c>
      <c r="AR316" s="406" t="s">
        <v>351</v>
      </c>
      <c r="AT316" s="406" t="s">
        <v>262</v>
      </c>
      <c r="AU316" s="406" t="s">
        <v>352</v>
      </c>
      <c r="AY316" s="337" t="s">
        <v>347</v>
      </c>
      <c r="BE316" s="407">
        <f t="shared" si="54"/>
        <v>0</v>
      </c>
      <c r="BF316" s="407">
        <f t="shared" si="55"/>
        <v>0</v>
      </c>
      <c r="BG316" s="407">
        <f t="shared" si="56"/>
        <v>0</v>
      </c>
      <c r="BH316" s="407">
        <f t="shared" si="57"/>
        <v>0</v>
      </c>
      <c r="BI316" s="407">
        <f t="shared" si="58"/>
        <v>0</v>
      </c>
      <c r="BJ316" s="337" t="s">
        <v>352</v>
      </c>
      <c r="BK316" s="407">
        <f t="shared" si="59"/>
        <v>0</v>
      </c>
      <c r="BL316" s="337" t="s">
        <v>351</v>
      </c>
      <c r="BM316" s="406" t="s">
        <v>2192</v>
      </c>
    </row>
    <row r="317" spans="2:65" s="194" customFormat="1" ht="16.5" customHeight="1">
      <c r="B317" s="76"/>
      <c r="C317" s="819" t="s">
        <v>2193</v>
      </c>
      <c r="D317" s="819" t="s">
        <v>262</v>
      </c>
      <c r="E317" s="820" t="s">
        <v>2194</v>
      </c>
      <c r="F317" s="821" t="s">
        <v>2195</v>
      </c>
      <c r="G317" s="822" t="s">
        <v>63</v>
      </c>
      <c r="H317" s="823">
        <v>17.55</v>
      </c>
      <c r="I317" s="844"/>
      <c r="J317" s="824">
        <f t="shared" si="50"/>
        <v>0</v>
      </c>
      <c r="K317" s="80"/>
      <c r="L317" s="76"/>
      <c r="M317" s="402" t="s">
        <v>290</v>
      </c>
      <c r="N317" s="403" t="s">
        <v>306</v>
      </c>
      <c r="O317" s="404">
        <v>0.52</v>
      </c>
      <c r="P317" s="404">
        <f t="shared" si="51"/>
        <v>9.1260000000000012</v>
      </c>
      <c r="Q317" s="404">
        <v>0</v>
      </c>
      <c r="R317" s="404">
        <f t="shared" si="52"/>
        <v>0</v>
      </c>
      <c r="S317" s="404">
        <v>3.6999999999999998E-2</v>
      </c>
      <c r="T317" s="405">
        <f t="shared" si="53"/>
        <v>0.64934999999999998</v>
      </c>
      <c r="AR317" s="406" t="s">
        <v>351</v>
      </c>
      <c r="AT317" s="406" t="s">
        <v>262</v>
      </c>
      <c r="AU317" s="406" t="s">
        <v>352</v>
      </c>
      <c r="AY317" s="337" t="s">
        <v>347</v>
      </c>
      <c r="BE317" s="407">
        <f t="shared" si="54"/>
        <v>0</v>
      </c>
      <c r="BF317" s="407">
        <f t="shared" si="55"/>
        <v>0</v>
      </c>
      <c r="BG317" s="407">
        <f t="shared" si="56"/>
        <v>0</v>
      </c>
      <c r="BH317" s="407">
        <f t="shared" si="57"/>
        <v>0</v>
      </c>
      <c r="BI317" s="407">
        <f t="shared" si="58"/>
        <v>0</v>
      </c>
      <c r="BJ317" s="337" t="s">
        <v>352</v>
      </c>
      <c r="BK317" s="407">
        <f t="shared" si="59"/>
        <v>0</v>
      </c>
      <c r="BL317" s="337" t="s">
        <v>351</v>
      </c>
      <c r="BM317" s="406" t="s">
        <v>2196</v>
      </c>
    </row>
    <row r="318" spans="2:65" s="194" customFormat="1" ht="33" customHeight="1">
      <c r="B318" s="76"/>
      <c r="C318" s="819" t="s">
        <v>2197</v>
      </c>
      <c r="D318" s="819" t="s">
        <v>262</v>
      </c>
      <c r="E318" s="820" t="s">
        <v>2198</v>
      </c>
      <c r="F318" s="821" t="s">
        <v>2199</v>
      </c>
      <c r="G318" s="822" t="s">
        <v>95</v>
      </c>
      <c r="H318" s="823">
        <v>575.79999999999995</v>
      </c>
      <c r="I318" s="844"/>
      <c r="J318" s="824">
        <f t="shared" si="50"/>
        <v>0</v>
      </c>
      <c r="K318" s="80"/>
      <c r="L318" s="76"/>
      <c r="M318" s="402" t="s">
        <v>290</v>
      </c>
      <c r="N318" s="403" t="s">
        <v>306</v>
      </c>
      <c r="O318" s="404">
        <v>9.7619999999999998E-2</v>
      </c>
      <c r="P318" s="404">
        <f t="shared" si="51"/>
        <v>56.209595999999998</v>
      </c>
      <c r="Q318" s="404">
        <v>0</v>
      </c>
      <c r="R318" s="404">
        <f t="shared" si="52"/>
        <v>0</v>
      </c>
      <c r="S318" s="404">
        <v>0.01</v>
      </c>
      <c r="T318" s="405">
        <f t="shared" si="53"/>
        <v>5.758</v>
      </c>
      <c r="AR318" s="406" t="s">
        <v>351</v>
      </c>
      <c r="AT318" s="406" t="s">
        <v>262</v>
      </c>
      <c r="AU318" s="406" t="s">
        <v>352</v>
      </c>
      <c r="AY318" s="337" t="s">
        <v>347</v>
      </c>
      <c r="BE318" s="407">
        <f t="shared" si="54"/>
        <v>0</v>
      </c>
      <c r="BF318" s="407">
        <f t="shared" si="55"/>
        <v>0</v>
      </c>
      <c r="BG318" s="407">
        <f t="shared" si="56"/>
        <v>0</v>
      </c>
      <c r="BH318" s="407">
        <f t="shared" si="57"/>
        <v>0</v>
      </c>
      <c r="BI318" s="407">
        <f t="shared" si="58"/>
        <v>0</v>
      </c>
      <c r="BJ318" s="337" t="s">
        <v>352</v>
      </c>
      <c r="BK318" s="407">
        <f t="shared" si="59"/>
        <v>0</v>
      </c>
      <c r="BL318" s="337" t="s">
        <v>351</v>
      </c>
      <c r="BM318" s="406" t="s">
        <v>2200</v>
      </c>
    </row>
    <row r="319" spans="2:65" s="194" customFormat="1" ht="33" customHeight="1">
      <c r="B319" s="76"/>
      <c r="C319" s="819" t="s">
        <v>2201</v>
      </c>
      <c r="D319" s="819" t="s">
        <v>262</v>
      </c>
      <c r="E319" s="820" t="s">
        <v>2202</v>
      </c>
      <c r="F319" s="821" t="s">
        <v>2203</v>
      </c>
      <c r="G319" s="822" t="s">
        <v>95</v>
      </c>
      <c r="H319" s="823">
        <v>1268.825</v>
      </c>
      <c r="I319" s="844"/>
      <c r="J319" s="824">
        <f t="shared" si="50"/>
        <v>0</v>
      </c>
      <c r="K319" s="80"/>
      <c r="L319" s="76"/>
      <c r="M319" s="402" t="s">
        <v>290</v>
      </c>
      <c r="N319" s="403" t="s">
        <v>306</v>
      </c>
      <c r="O319" s="404">
        <v>7.8100000000000003E-2</v>
      </c>
      <c r="P319" s="404">
        <f t="shared" si="51"/>
        <v>99.095232500000009</v>
      </c>
      <c r="Q319" s="404">
        <v>0</v>
      </c>
      <c r="R319" s="404">
        <f t="shared" si="52"/>
        <v>0</v>
      </c>
      <c r="S319" s="404">
        <v>0.01</v>
      </c>
      <c r="T319" s="405">
        <f t="shared" si="53"/>
        <v>12.68825</v>
      </c>
      <c r="AR319" s="406" t="s">
        <v>351</v>
      </c>
      <c r="AT319" s="406" t="s">
        <v>262</v>
      </c>
      <c r="AU319" s="406" t="s">
        <v>352</v>
      </c>
      <c r="AY319" s="337" t="s">
        <v>347</v>
      </c>
      <c r="BE319" s="407">
        <f t="shared" si="54"/>
        <v>0</v>
      </c>
      <c r="BF319" s="407">
        <f t="shared" si="55"/>
        <v>0</v>
      </c>
      <c r="BG319" s="407">
        <f t="shared" si="56"/>
        <v>0</v>
      </c>
      <c r="BH319" s="407">
        <f t="shared" si="57"/>
        <v>0</v>
      </c>
      <c r="BI319" s="407">
        <f t="shared" si="58"/>
        <v>0</v>
      </c>
      <c r="BJ319" s="337" t="s">
        <v>352</v>
      </c>
      <c r="BK319" s="407">
        <f t="shared" si="59"/>
        <v>0</v>
      </c>
      <c r="BL319" s="337" t="s">
        <v>351</v>
      </c>
      <c r="BM319" s="406" t="s">
        <v>2204</v>
      </c>
    </row>
    <row r="320" spans="2:65" s="194" customFormat="1" ht="38.25" customHeight="1">
      <c r="B320" s="76"/>
      <c r="C320" s="819" t="s">
        <v>2205</v>
      </c>
      <c r="D320" s="819" t="s">
        <v>262</v>
      </c>
      <c r="E320" s="820" t="s">
        <v>2206</v>
      </c>
      <c r="F320" s="821" t="s">
        <v>2207</v>
      </c>
      <c r="G320" s="822" t="s">
        <v>95</v>
      </c>
      <c r="H320" s="823">
        <v>648.88599999999997</v>
      </c>
      <c r="I320" s="844"/>
      <c r="J320" s="824">
        <f t="shared" si="50"/>
        <v>0</v>
      </c>
      <c r="K320" s="80"/>
      <c r="L320" s="76"/>
      <c r="M320" s="402" t="s">
        <v>290</v>
      </c>
      <c r="N320" s="403" t="s">
        <v>306</v>
      </c>
      <c r="O320" s="404">
        <v>0.25383</v>
      </c>
      <c r="P320" s="404">
        <f t="shared" si="51"/>
        <v>164.70673338</v>
      </c>
      <c r="Q320" s="404">
        <v>0</v>
      </c>
      <c r="R320" s="404">
        <f t="shared" si="52"/>
        <v>0</v>
      </c>
      <c r="S320" s="404">
        <v>5.8999999999999997E-2</v>
      </c>
      <c r="T320" s="405">
        <f t="shared" si="53"/>
        <v>38.284273999999996</v>
      </c>
      <c r="AR320" s="406" t="s">
        <v>351</v>
      </c>
      <c r="AT320" s="406" t="s">
        <v>262</v>
      </c>
      <c r="AU320" s="406" t="s">
        <v>352</v>
      </c>
      <c r="AY320" s="337" t="s">
        <v>347</v>
      </c>
      <c r="BE320" s="407">
        <f t="shared" si="54"/>
        <v>0</v>
      </c>
      <c r="BF320" s="407">
        <f t="shared" si="55"/>
        <v>0</v>
      </c>
      <c r="BG320" s="407">
        <f t="shared" si="56"/>
        <v>0</v>
      </c>
      <c r="BH320" s="407">
        <f t="shared" si="57"/>
        <v>0</v>
      </c>
      <c r="BI320" s="407">
        <f t="shared" si="58"/>
        <v>0</v>
      </c>
      <c r="BJ320" s="337" t="s">
        <v>352</v>
      </c>
      <c r="BK320" s="407">
        <f t="shared" si="59"/>
        <v>0</v>
      </c>
      <c r="BL320" s="337" t="s">
        <v>351</v>
      </c>
      <c r="BM320" s="406" t="s">
        <v>2208</v>
      </c>
    </row>
    <row r="321" spans="2:65" s="194" customFormat="1" ht="24.45" customHeight="1">
      <c r="B321" s="76"/>
      <c r="C321" s="819" t="s">
        <v>2209</v>
      </c>
      <c r="D321" s="819" t="s">
        <v>262</v>
      </c>
      <c r="E321" s="820" t="s">
        <v>2210</v>
      </c>
      <c r="F321" s="821" t="s">
        <v>2211</v>
      </c>
      <c r="G321" s="822" t="s">
        <v>95</v>
      </c>
      <c r="H321" s="823">
        <v>169.98699999999999</v>
      </c>
      <c r="I321" s="844"/>
      <c r="J321" s="824">
        <f t="shared" si="50"/>
        <v>0</v>
      </c>
      <c r="K321" s="80"/>
      <c r="L321" s="76"/>
      <c r="M321" s="402" t="s">
        <v>290</v>
      </c>
      <c r="N321" s="403" t="s">
        <v>306</v>
      </c>
      <c r="O321" s="404">
        <v>0.54700000000000004</v>
      </c>
      <c r="P321" s="404">
        <f t="shared" si="51"/>
        <v>92.982889</v>
      </c>
      <c r="Q321" s="404">
        <v>0</v>
      </c>
      <c r="R321" s="404">
        <f t="shared" si="52"/>
        <v>0</v>
      </c>
      <c r="S321" s="404">
        <v>7.2999999999999995E-2</v>
      </c>
      <c r="T321" s="405">
        <f t="shared" si="53"/>
        <v>12.409050999999998</v>
      </c>
      <c r="AR321" s="406" t="s">
        <v>351</v>
      </c>
      <c r="AT321" s="406" t="s">
        <v>262</v>
      </c>
      <c r="AU321" s="406" t="s">
        <v>352</v>
      </c>
      <c r="AY321" s="337" t="s">
        <v>347</v>
      </c>
      <c r="BE321" s="407">
        <f t="shared" si="54"/>
        <v>0</v>
      </c>
      <c r="BF321" s="407">
        <f t="shared" si="55"/>
        <v>0</v>
      </c>
      <c r="BG321" s="407">
        <f t="shared" si="56"/>
        <v>0</v>
      </c>
      <c r="BH321" s="407">
        <f t="shared" si="57"/>
        <v>0</v>
      </c>
      <c r="BI321" s="407">
        <f t="shared" si="58"/>
        <v>0</v>
      </c>
      <c r="BJ321" s="337" t="s">
        <v>352</v>
      </c>
      <c r="BK321" s="407">
        <f t="shared" si="59"/>
        <v>0</v>
      </c>
      <c r="BL321" s="337" t="s">
        <v>351</v>
      </c>
      <c r="BM321" s="406" t="s">
        <v>2212</v>
      </c>
    </row>
    <row r="322" spans="2:65" s="194" customFormat="1" ht="21.75" customHeight="1">
      <c r="B322" s="76"/>
      <c r="C322" s="819" t="s">
        <v>2213</v>
      </c>
      <c r="D322" s="819" t="s">
        <v>262</v>
      </c>
      <c r="E322" s="820" t="s">
        <v>2214</v>
      </c>
      <c r="F322" s="821" t="s">
        <v>2215</v>
      </c>
      <c r="G322" s="822" t="s">
        <v>271</v>
      </c>
      <c r="H322" s="823">
        <v>238.38300000000001</v>
      </c>
      <c r="I322" s="844"/>
      <c r="J322" s="824">
        <f t="shared" si="50"/>
        <v>0</v>
      </c>
      <c r="K322" s="80"/>
      <c r="L322" s="76"/>
      <c r="M322" s="402" t="s">
        <v>290</v>
      </c>
      <c r="N322" s="403" t="s">
        <v>306</v>
      </c>
      <c r="O322" s="404">
        <v>7.0000000000000001E-3</v>
      </c>
      <c r="P322" s="404">
        <f t="shared" si="51"/>
        <v>1.6686810000000001</v>
      </c>
      <c r="Q322" s="404">
        <v>0</v>
      </c>
      <c r="R322" s="404">
        <f t="shared" si="52"/>
        <v>0</v>
      </c>
      <c r="S322" s="404">
        <v>0</v>
      </c>
      <c r="T322" s="405">
        <f t="shared" si="53"/>
        <v>0</v>
      </c>
      <c r="AR322" s="406" t="s">
        <v>351</v>
      </c>
      <c r="AT322" s="406" t="s">
        <v>262</v>
      </c>
      <c r="AU322" s="406" t="s">
        <v>352</v>
      </c>
      <c r="AY322" s="337" t="s">
        <v>347</v>
      </c>
      <c r="BE322" s="407">
        <f t="shared" si="54"/>
        <v>0</v>
      </c>
      <c r="BF322" s="407">
        <f t="shared" si="55"/>
        <v>0</v>
      </c>
      <c r="BG322" s="407">
        <f t="shared" si="56"/>
        <v>0</v>
      </c>
      <c r="BH322" s="407">
        <f t="shared" si="57"/>
        <v>0</v>
      </c>
      <c r="BI322" s="407">
        <f t="shared" si="58"/>
        <v>0</v>
      </c>
      <c r="BJ322" s="337" t="s">
        <v>352</v>
      </c>
      <c r="BK322" s="407">
        <f t="shared" si="59"/>
        <v>0</v>
      </c>
      <c r="BL322" s="337" t="s">
        <v>351</v>
      </c>
      <c r="BM322" s="406" t="s">
        <v>2216</v>
      </c>
    </row>
    <row r="323" spans="2:65" s="194" customFormat="1" ht="24.45" customHeight="1">
      <c r="B323" s="76"/>
      <c r="C323" s="819" t="s">
        <v>2217</v>
      </c>
      <c r="D323" s="819" t="s">
        <v>262</v>
      </c>
      <c r="E323" s="820" t="s">
        <v>2218</v>
      </c>
      <c r="F323" s="821" t="s">
        <v>2219</v>
      </c>
      <c r="G323" s="822" t="s">
        <v>271</v>
      </c>
      <c r="H323" s="823">
        <v>238.38300000000001</v>
      </c>
      <c r="I323" s="844"/>
      <c r="J323" s="824">
        <f t="shared" si="50"/>
        <v>0</v>
      </c>
      <c r="K323" s="80"/>
      <c r="L323" s="76"/>
      <c r="M323" s="402" t="s">
        <v>290</v>
      </c>
      <c r="N323" s="403" t="s">
        <v>306</v>
      </c>
      <c r="O323" s="404">
        <v>0.89</v>
      </c>
      <c r="P323" s="404">
        <f t="shared" si="51"/>
        <v>212.16087000000002</v>
      </c>
      <c r="Q323" s="404">
        <v>0</v>
      </c>
      <c r="R323" s="404">
        <f t="shared" si="52"/>
        <v>0</v>
      </c>
      <c r="S323" s="404">
        <v>0</v>
      </c>
      <c r="T323" s="405">
        <f t="shared" si="53"/>
        <v>0</v>
      </c>
      <c r="AR323" s="406" t="s">
        <v>351</v>
      </c>
      <c r="AT323" s="406" t="s">
        <v>262</v>
      </c>
      <c r="AU323" s="406" t="s">
        <v>352</v>
      </c>
      <c r="AY323" s="337" t="s">
        <v>347</v>
      </c>
      <c r="BE323" s="407">
        <f t="shared" si="54"/>
        <v>0</v>
      </c>
      <c r="BF323" s="407">
        <f t="shared" si="55"/>
        <v>0</v>
      </c>
      <c r="BG323" s="407">
        <f t="shared" si="56"/>
        <v>0</v>
      </c>
      <c r="BH323" s="407">
        <f t="shared" si="57"/>
        <v>0</v>
      </c>
      <c r="BI323" s="407">
        <f t="shared" si="58"/>
        <v>0</v>
      </c>
      <c r="BJ323" s="337" t="s">
        <v>352</v>
      </c>
      <c r="BK323" s="407">
        <f t="shared" si="59"/>
        <v>0</v>
      </c>
      <c r="BL323" s="337" t="s">
        <v>351</v>
      </c>
      <c r="BM323" s="406" t="s">
        <v>2220</v>
      </c>
    </row>
    <row r="324" spans="2:65" s="194" customFormat="1" ht="24.45" customHeight="1">
      <c r="B324" s="76"/>
      <c r="C324" s="819" t="s">
        <v>2221</v>
      </c>
      <c r="D324" s="819" t="s">
        <v>262</v>
      </c>
      <c r="E324" s="820" t="s">
        <v>2222</v>
      </c>
      <c r="F324" s="821" t="s">
        <v>2223</v>
      </c>
      <c r="G324" s="822" t="s">
        <v>271</v>
      </c>
      <c r="H324" s="823">
        <v>238.38300000000001</v>
      </c>
      <c r="I324" s="844"/>
      <c r="J324" s="824">
        <f t="shared" ref="J324:J331" si="60">ROUND(I324*H324,2)</f>
        <v>0</v>
      </c>
      <c r="K324" s="80"/>
      <c r="L324" s="76"/>
      <c r="M324" s="402" t="s">
        <v>290</v>
      </c>
      <c r="N324" s="403" t="s">
        <v>306</v>
      </c>
      <c r="O324" s="404">
        <v>0.1</v>
      </c>
      <c r="P324" s="404">
        <f t="shared" ref="P324:P331" si="61">O324*H324</f>
        <v>23.838300000000004</v>
      </c>
      <c r="Q324" s="404">
        <v>0</v>
      </c>
      <c r="R324" s="404">
        <f t="shared" ref="R324:R331" si="62">Q324*H324</f>
        <v>0</v>
      </c>
      <c r="S324" s="404">
        <v>0</v>
      </c>
      <c r="T324" s="405">
        <f t="shared" ref="T324:T331" si="63">S324*H324</f>
        <v>0</v>
      </c>
      <c r="AR324" s="406" t="s">
        <v>351</v>
      </c>
      <c r="AT324" s="406" t="s">
        <v>262</v>
      </c>
      <c r="AU324" s="406" t="s">
        <v>352</v>
      </c>
      <c r="AY324" s="337" t="s">
        <v>347</v>
      </c>
      <c r="BE324" s="407">
        <f t="shared" ref="BE324:BE331" si="64">IF(N324="základná",J324,0)</f>
        <v>0</v>
      </c>
      <c r="BF324" s="407">
        <f t="shared" ref="BF324:BF331" si="65">IF(N324="znížená",J324,0)</f>
        <v>0</v>
      </c>
      <c r="BG324" s="407">
        <f t="shared" ref="BG324:BG331" si="66">IF(N324="zákl. prenesená",J324,0)</f>
        <v>0</v>
      </c>
      <c r="BH324" s="407">
        <f t="shared" ref="BH324:BH331" si="67">IF(N324="zníž. prenesená",J324,0)</f>
        <v>0</v>
      </c>
      <c r="BI324" s="407">
        <f t="shared" ref="BI324:BI331" si="68">IF(N324="nulová",J324,0)</f>
        <v>0</v>
      </c>
      <c r="BJ324" s="337" t="s">
        <v>352</v>
      </c>
      <c r="BK324" s="407">
        <f t="shared" ref="BK324:BK331" si="69">ROUND(I324*H324,2)</f>
        <v>0</v>
      </c>
      <c r="BL324" s="337" t="s">
        <v>351</v>
      </c>
      <c r="BM324" s="406" t="s">
        <v>2224</v>
      </c>
    </row>
    <row r="325" spans="2:65" s="194" customFormat="1" ht="24.45" customHeight="1">
      <c r="B325" s="76"/>
      <c r="C325" s="819" t="s">
        <v>634</v>
      </c>
      <c r="D325" s="819" t="s">
        <v>262</v>
      </c>
      <c r="E325" s="820" t="s">
        <v>2225</v>
      </c>
      <c r="F325" s="821" t="s">
        <v>2226</v>
      </c>
      <c r="G325" s="822" t="s">
        <v>271</v>
      </c>
      <c r="H325" s="823">
        <v>7.5810000000000004</v>
      </c>
      <c r="I325" s="844"/>
      <c r="J325" s="824">
        <f t="shared" si="60"/>
        <v>0</v>
      </c>
      <c r="K325" s="80"/>
      <c r="L325" s="76"/>
      <c r="M325" s="402" t="s">
        <v>290</v>
      </c>
      <c r="N325" s="403" t="s">
        <v>306</v>
      </c>
      <c r="O325" s="404">
        <v>1.0509999999999999</v>
      </c>
      <c r="P325" s="404">
        <f t="shared" si="61"/>
        <v>7.9676309999999999</v>
      </c>
      <c r="Q325" s="404">
        <v>0</v>
      </c>
      <c r="R325" s="404">
        <f t="shared" si="62"/>
        <v>0</v>
      </c>
      <c r="S325" s="404">
        <v>0</v>
      </c>
      <c r="T325" s="405">
        <f t="shared" si="63"/>
        <v>0</v>
      </c>
      <c r="AR325" s="406" t="s">
        <v>351</v>
      </c>
      <c r="AT325" s="406" t="s">
        <v>262</v>
      </c>
      <c r="AU325" s="406" t="s">
        <v>352</v>
      </c>
      <c r="AY325" s="337" t="s">
        <v>347</v>
      </c>
      <c r="BE325" s="407">
        <f t="shared" si="64"/>
        <v>0</v>
      </c>
      <c r="BF325" s="407">
        <f t="shared" si="65"/>
        <v>0</v>
      </c>
      <c r="BG325" s="407">
        <f t="shared" si="66"/>
        <v>0</v>
      </c>
      <c r="BH325" s="407">
        <f t="shared" si="67"/>
        <v>0</v>
      </c>
      <c r="BI325" s="407">
        <f t="shared" si="68"/>
        <v>0</v>
      </c>
      <c r="BJ325" s="337" t="s">
        <v>352</v>
      </c>
      <c r="BK325" s="407">
        <f t="shared" si="69"/>
        <v>0</v>
      </c>
      <c r="BL325" s="337" t="s">
        <v>351</v>
      </c>
      <c r="BM325" s="406" t="s">
        <v>2227</v>
      </c>
    </row>
    <row r="326" spans="2:65" s="194" customFormat="1" ht="24.45" customHeight="1">
      <c r="B326" s="76"/>
      <c r="C326" s="819" t="s">
        <v>2228</v>
      </c>
      <c r="D326" s="819" t="s">
        <v>262</v>
      </c>
      <c r="E326" s="820" t="s">
        <v>2229</v>
      </c>
      <c r="F326" s="821" t="s">
        <v>2230</v>
      </c>
      <c r="G326" s="822" t="s">
        <v>271</v>
      </c>
      <c r="H326" s="823">
        <v>14.315</v>
      </c>
      <c r="I326" s="844"/>
      <c r="J326" s="824">
        <f t="shared" si="60"/>
        <v>0</v>
      </c>
      <c r="K326" s="80"/>
      <c r="L326" s="76"/>
      <c r="M326" s="402" t="s">
        <v>290</v>
      </c>
      <c r="N326" s="403" t="s">
        <v>306</v>
      </c>
      <c r="O326" s="404">
        <v>0</v>
      </c>
      <c r="P326" s="404">
        <f t="shared" si="61"/>
        <v>0</v>
      </c>
      <c r="Q326" s="404">
        <v>0</v>
      </c>
      <c r="R326" s="404">
        <f t="shared" si="62"/>
        <v>0</v>
      </c>
      <c r="S326" s="404">
        <v>0</v>
      </c>
      <c r="T326" s="405">
        <f t="shared" si="63"/>
        <v>0</v>
      </c>
      <c r="AR326" s="406" t="s">
        <v>351</v>
      </c>
      <c r="AT326" s="406" t="s">
        <v>262</v>
      </c>
      <c r="AU326" s="406" t="s">
        <v>352</v>
      </c>
      <c r="AY326" s="337" t="s">
        <v>347</v>
      </c>
      <c r="BE326" s="407">
        <f t="shared" si="64"/>
        <v>0</v>
      </c>
      <c r="BF326" s="407">
        <f t="shared" si="65"/>
        <v>0</v>
      </c>
      <c r="BG326" s="407">
        <f t="shared" si="66"/>
        <v>0</v>
      </c>
      <c r="BH326" s="407">
        <f t="shared" si="67"/>
        <v>0</v>
      </c>
      <c r="BI326" s="407">
        <f t="shared" si="68"/>
        <v>0</v>
      </c>
      <c r="BJ326" s="337" t="s">
        <v>352</v>
      </c>
      <c r="BK326" s="407">
        <f t="shared" si="69"/>
        <v>0</v>
      </c>
      <c r="BL326" s="337" t="s">
        <v>351</v>
      </c>
      <c r="BM326" s="406" t="s">
        <v>2231</v>
      </c>
    </row>
    <row r="327" spans="2:65" s="194" customFormat="1" ht="24.45" customHeight="1">
      <c r="B327" s="76"/>
      <c r="C327" s="819" t="s">
        <v>2232</v>
      </c>
      <c r="D327" s="819" t="s">
        <v>262</v>
      </c>
      <c r="E327" s="820" t="s">
        <v>2233</v>
      </c>
      <c r="F327" s="821" t="s">
        <v>2234</v>
      </c>
      <c r="G327" s="822" t="s">
        <v>271</v>
      </c>
      <c r="H327" s="823">
        <v>222.88800000000001</v>
      </c>
      <c r="I327" s="844"/>
      <c r="J327" s="824">
        <f t="shared" si="60"/>
        <v>0</v>
      </c>
      <c r="K327" s="80"/>
      <c r="L327" s="76"/>
      <c r="M327" s="402" t="s">
        <v>290</v>
      </c>
      <c r="N327" s="403" t="s">
        <v>306</v>
      </c>
      <c r="O327" s="404">
        <v>0</v>
      </c>
      <c r="P327" s="404">
        <f t="shared" si="61"/>
        <v>0</v>
      </c>
      <c r="Q327" s="404">
        <v>0</v>
      </c>
      <c r="R327" s="404">
        <f t="shared" si="62"/>
        <v>0</v>
      </c>
      <c r="S327" s="404">
        <v>0</v>
      </c>
      <c r="T327" s="405">
        <f t="shared" si="63"/>
        <v>0</v>
      </c>
      <c r="AR327" s="406" t="s">
        <v>351</v>
      </c>
      <c r="AT327" s="406" t="s">
        <v>262</v>
      </c>
      <c r="AU327" s="406" t="s">
        <v>352</v>
      </c>
      <c r="AY327" s="337" t="s">
        <v>347</v>
      </c>
      <c r="BE327" s="407">
        <f t="shared" si="64"/>
        <v>0</v>
      </c>
      <c r="BF327" s="407">
        <f t="shared" si="65"/>
        <v>0</v>
      </c>
      <c r="BG327" s="407">
        <f t="shared" si="66"/>
        <v>0</v>
      </c>
      <c r="BH327" s="407">
        <f t="shared" si="67"/>
        <v>0</v>
      </c>
      <c r="BI327" s="407">
        <f t="shared" si="68"/>
        <v>0</v>
      </c>
      <c r="BJ327" s="337" t="s">
        <v>352</v>
      </c>
      <c r="BK327" s="407">
        <f t="shared" si="69"/>
        <v>0</v>
      </c>
      <c r="BL327" s="337" t="s">
        <v>351</v>
      </c>
      <c r="BM327" s="406" t="s">
        <v>2235</v>
      </c>
    </row>
    <row r="328" spans="2:65" s="194" customFormat="1" ht="24.45" customHeight="1">
      <c r="B328" s="76"/>
      <c r="C328" s="819" t="s">
        <v>2236</v>
      </c>
      <c r="D328" s="819" t="s">
        <v>262</v>
      </c>
      <c r="E328" s="820" t="s">
        <v>2237</v>
      </c>
      <c r="F328" s="821" t="s">
        <v>2238</v>
      </c>
      <c r="G328" s="822" t="s">
        <v>271</v>
      </c>
      <c r="H328" s="823">
        <v>8.343</v>
      </c>
      <c r="I328" s="844"/>
      <c r="J328" s="824">
        <f t="shared" si="60"/>
        <v>0</v>
      </c>
      <c r="K328" s="80"/>
      <c r="L328" s="76"/>
      <c r="M328" s="402" t="s">
        <v>290</v>
      </c>
      <c r="N328" s="403" t="s">
        <v>306</v>
      </c>
      <c r="O328" s="404">
        <v>0</v>
      </c>
      <c r="P328" s="404">
        <f t="shared" si="61"/>
        <v>0</v>
      </c>
      <c r="Q328" s="404">
        <v>0</v>
      </c>
      <c r="R328" s="404">
        <f t="shared" si="62"/>
        <v>0</v>
      </c>
      <c r="S328" s="404">
        <v>0</v>
      </c>
      <c r="T328" s="405">
        <f t="shared" si="63"/>
        <v>0</v>
      </c>
      <c r="AR328" s="406" t="s">
        <v>351</v>
      </c>
      <c r="AT328" s="406" t="s">
        <v>262</v>
      </c>
      <c r="AU328" s="406" t="s">
        <v>352</v>
      </c>
      <c r="AY328" s="337" t="s">
        <v>347</v>
      </c>
      <c r="BE328" s="407">
        <f t="shared" si="64"/>
        <v>0</v>
      </c>
      <c r="BF328" s="407">
        <f t="shared" si="65"/>
        <v>0</v>
      </c>
      <c r="BG328" s="407">
        <f t="shared" si="66"/>
        <v>0</v>
      </c>
      <c r="BH328" s="407">
        <f t="shared" si="67"/>
        <v>0</v>
      </c>
      <c r="BI328" s="407">
        <f t="shared" si="68"/>
        <v>0</v>
      </c>
      <c r="BJ328" s="337" t="s">
        <v>352</v>
      </c>
      <c r="BK328" s="407">
        <f t="shared" si="69"/>
        <v>0</v>
      </c>
      <c r="BL328" s="337" t="s">
        <v>351</v>
      </c>
      <c r="BM328" s="406" t="s">
        <v>2239</v>
      </c>
    </row>
    <row r="329" spans="2:65" s="194" customFormat="1" ht="24.45" customHeight="1">
      <c r="B329" s="76"/>
      <c r="C329" s="819" t="s">
        <v>2240</v>
      </c>
      <c r="D329" s="819" t="s">
        <v>262</v>
      </c>
      <c r="E329" s="820" t="s">
        <v>2241</v>
      </c>
      <c r="F329" s="821" t="s">
        <v>2242</v>
      </c>
      <c r="G329" s="822" t="s">
        <v>271</v>
      </c>
      <c r="H329" s="823">
        <v>7.1509999999999998</v>
      </c>
      <c r="I329" s="844"/>
      <c r="J329" s="824">
        <f t="shared" si="60"/>
        <v>0</v>
      </c>
      <c r="K329" s="80"/>
      <c r="L329" s="76"/>
      <c r="M329" s="402" t="s">
        <v>290</v>
      </c>
      <c r="N329" s="403" t="s">
        <v>306</v>
      </c>
      <c r="O329" s="404">
        <v>0</v>
      </c>
      <c r="P329" s="404">
        <f t="shared" si="61"/>
        <v>0</v>
      </c>
      <c r="Q329" s="404">
        <v>0</v>
      </c>
      <c r="R329" s="404">
        <f t="shared" si="62"/>
        <v>0</v>
      </c>
      <c r="S329" s="404">
        <v>0</v>
      </c>
      <c r="T329" s="405">
        <f t="shared" si="63"/>
        <v>0</v>
      </c>
      <c r="AR329" s="406" t="s">
        <v>351</v>
      </c>
      <c r="AT329" s="406" t="s">
        <v>262</v>
      </c>
      <c r="AU329" s="406" t="s">
        <v>352</v>
      </c>
      <c r="AY329" s="337" t="s">
        <v>347</v>
      </c>
      <c r="BE329" s="407">
        <f t="shared" si="64"/>
        <v>0</v>
      </c>
      <c r="BF329" s="407">
        <f t="shared" si="65"/>
        <v>0</v>
      </c>
      <c r="BG329" s="407">
        <f t="shared" si="66"/>
        <v>0</v>
      </c>
      <c r="BH329" s="407">
        <f t="shared" si="67"/>
        <v>0</v>
      </c>
      <c r="BI329" s="407">
        <f t="shared" si="68"/>
        <v>0</v>
      </c>
      <c r="BJ329" s="337" t="s">
        <v>352</v>
      </c>
      <c r="BK329" s="407">
        <f t="shared" si="69"/>
        <v>0</v>
      </c>
      <c r="BL329" s="337" t="s">
        <v>351</v>
      </c>
      <c r="BM329" s="406" t="s">
        <v>2243</v>
      </c>
    </row>
    <row r="330" spans="2:65" s="194" customFormat="1" ht="33" customHeight="1">
      <c r="B330" s="76"/>
      <c r="C330" s="819" t="s">
        <v>2244</v>
      </c>
      <c r="D330" s="819" t="s">
        <v>262</v>
      </c>
      <c r="E330" s="820" t="s">
        <v>2245</v>
      </c>
      <c r="F330" s="821" t="s">
        <v>2246</v>
      </c>
      <c r="G330" s="822" t="s">
        <v>271</v>
      </c>
      <c r="H330" s="823">
        <v>7.5810000000000004</v>
      </c>
      <c r="I330" s="844"/>
      <c r="J330" s="824">
        <f t="shared" si="60"/>
        <v>0</v>
      </c>
      <c r="K330" s="80"/>
      <c r="L330" s="76"/>
      <c r="M330" s="402" t="s">
        <v>290</v>
      </c>
      <c r="N330" s="403" t="s">
        <v>306</v>
      </c>
      <c r="O330" s="404">
        <v>0</v>
      </c>
      <c r="P330" s="404">
        <f t="shared" si="61"/>
        <v>0</v>
      </c>
      <c r="Q330" s="404">
        <v>0</v>
      </c>
      <c r="R330" s="404">
        <f t="shared" si="62"/>
        <v>0</v>
      </c>
      <c r="S330" s="404">
        <v>0</v>
      </c>
      <c r="T330" s="405">
        <f t="shared" si="63"/>
        <v>0</v>
      </c>
      <c r="AR330" s="406" t="s">
        <v>351</v>
      </c>
      <c r="AT330" s="406" t="s">
        <v>262</v>
      </c>
      <c r="AU330" s="406" t="s">
        <v>352</v>
      </c>
      <c r="AY330" s="337" t="s">
        <v>347</v>
      </c>
      <c r="BE330" s="407">
        <f t="shared" si="64"/>
        <v>0</v>
      </c>
      <c r="BF330" s="407">
        <f t="shared" si="65"/>
        <v>0</v>
      </c>
      <c r="BG330" s="407">
        <f t="shared" si="66"/>
        <v>0</v>
      </c>
      <c r="BH330" s="407">
        <f t="shared" si="67"/>
        <v>0</v>
      </c>
      <c r="BI330" s="407">
        <f t="shared" si="68"/>
        <v>0</v>
      </c>
      <c r="BJ330" s="337" t="s">
        <v>352</v>
      </c>
      <c r="BK330" s="407">
        <f t="shared" si="69"/>
        <v>0</v>
      </c>
      <c r="BL330" s="337" t="s">
        <v>351</v>
      </c>
      <c r="BM330" s="406" t="s">
        <v>2247</v>
      </c>
    </row>
    <row r="331" spans="2:65" s="194" customFormat="1" ht="16.5" customHeight="1">
      <c r="B331" s="76"/>
      <c r="C331" s="819" t="s">
        <v>2248</v>
      </c>
      <c r="D331" s="819" t="s">
        <v>262</v>
      </c>
      <c r="E331" s="820" t="s">
        <v>2249</v>
      </c>
      <c r="F331" s="821" t="s">
        <v>2250</v>
      </c>
      <c r="G331" s="822" t="s">
        <v>62</v>
      </c>
      <c r="H331" s="823">
        <v>47.720999999999997</v>
      </c>
      <c r="I331" s="844"/>
      <c r="J331" s="824">
        <f t="shared" si="60"/>
        <v>0</v>
      </c>
      <c r="K331" s="80"/>
      <c r="L331" s="76"/>
      <c r="M331" s="402" t="s">
        <v>290</v>
      </c>
      <c r="N331" s="403" t="s">
        <v>306</v>
      </c>
      <c r="O331" s="404">
        <v>0</v>
      </c>
      <c r="P331" s="404">
        <f t="shared" si="61"/>
        <v>0</v>
      </c>
      <c r="Q331" s="404">
        <v>0</v>
      </c>
      <c r="R331" s="404">
        <f t="shared" si="62"/>
        <v>0</v>
      </c>
      <c r="S331" s="404">
        <v>0</v>
      </c>
      <c r="T331" s="405">
        <f t="shared" si="63"/>
        <v>0</v>
      </c>
      <c r="AR331" s="406" t="s">
        <v>351</v>
      </c>
      <c r="AT331" s="406" t="s">
        <v>262</v>
      </c>
      <c r="AU331" s="406" t="s">
        <v>352</v>
      </c>
      <c r="AY331" s="337" t="s">
        <v>347</v>
      </c>
      <c r="BE331" s="407">
        <f t="shared" si="64"/>
        <v>0</v>
      </c>
      <c r="BF331" s="407">
        <f t="shared" si="65"/>
        <v>0</v>
      </c>
      <c r="BG331" s="407">
        <f t="shared" si="66"/>
        <v>0</v>
      </c>
      <c r="BH331" s="407">
        <f t="shared" si="67"/>
        <v>0</v>
      </c>
      <c r="BI331" s="407">
        <f t="shared" si="68"/>
        <v>0</v>
      </c>
      <c r="BJ331" s="337" t="s">
        <v>352</v>
      </c>
      <c r="BK331" s="407">
        <f t="shared" si="69"/>
        <v>0</v>
      </c>
      <c r="BL331" s="337" t="s">
        <v>351</v>
      </c>
      <c r="BM331" s="406" t="s">
        <v>2251</v>
      </c>
    </row>
    <row r="332" spans="2:65" s="391" customFormat="1" ht="23.25" customHeight="1">
      <c r="B332" s="390"/>
      <c r="C332" s="813"/>
      <c r="D332" s="814" t="s">
        <v>267</v>
      </c>
      <c r="E332" s="817" t="s">
        <v>367</v>
      </c>
      <c r="F332" s="817" t="s">
        <v>368</v>
      </c>
      <c r="G332" s="813"/>
      <c r="H332" s="813"/>
      <c r="I332" s="813"/>
      <c r="J332" s="818">
        <f>BK332</f>
        <v>0</v>
      </c>
      <c r="L332" s="390"/>
      <c r="M332" s="395"/>
      <c r="P332" s="396">
        <f>SUM(P333:P334)</f>
        <v>568.71407999999997</v>
      </c>
      <c r="R332" s="396">
        <f>SUM(R333:R334)</f>
        <v>0</v>
      </c>
      <c r="T332" s="397">
        <f>SUM(T333:T334)</f>
        <v>0</v>
      </c>
      <c r="AR332" s="392" t="s">
        <v>320</v>
      </c>
      <c r="AT332" s="398" t="s">
        <v>267</v>
      </c>
      <c r="AU332" s="398" t="s">
        <v>320</v>
      </c>
      <c r="AY332" s="392" t="s">
        <v>347</v>
      </c>
      <c r="BK332" s="399">
        <f>SUM(BK333:BK334)</f>
        <v>0</v>
      </c>
    </row>
    <row r="333" spans="2:65" s="194" customFormat="1" ht="24.45" customHeight="1">
      <c r="B333" s="76"/>
      <c r="C333" s="819" t="s">
        <v>2252</v>
      </c>
      <c r="D333" s="819" t="s">
        <v>262</v>
      </c>
      <c r="E333" s="820" t="s">
        <v>1548</v>
      </c>
      <c r="F333" s="821" t="s">
        <v>1549</v>
      </c>
      <c r="G333" s="822" t="s">
        <v>271</v>
      </c>
      <c r="H333" s="823">
        <v>226.76</v>
      </c>
      <c r="I333" s="844"/>
      <c r="J333" s="824">
        <f>ROUND(I333*H333,2)</f>
        <v>0</v>
      </c>
      <c r="K333" s="80"/>
      <c r="L333" s="76"/>
      <c r="M333" s="402" t="s">
        <v>290</v>
      </c>
      <c r="N333" s="403" t="s">
        <v>306</v>
      </c>
      <c r="O333" s="404">
        <v>2.4630000000000001</v>
      </c>
      <c r="P333" s="404">
        <f>O333*H333</f>
        <v>558.50987999999995</v>
      </c>
      <c r="Q333" s="404">
        <v>0</v>
      </c>
      <c r="R333" s="404">
        <f>Q333*H333</f>
        <v>0</v>
      </c>
      <c r="S333" s="404">
        <v>0</v>
      </c>
      <c r="T333" s="405">
        <f>S333*H333</f>
        <v>0</v>
      </c>
      <c r="AR333" s="406" t="s">
        <v>351</v>
      </c>
      <c r="AT333" s="406" t="s">
        <v>262</v>
      </c>
      <c r="AU333" s="406" t="s">
        <v>352</v>
      </c>
      <c r="AY333" s="337" t="s">
        <v>347</v>
      </c>
      <c r="BE333" s="407">
        <f>IF(N333="základná",J333,0)</f>
        <v>0</v>
      </c>
      <c r="BF333" s="407">
        <f>IF(N333="znížená",J333,0)</f>
        <v>0</v>
      </c>
      <c r="BG333" s="407">
        <f>IF(N333="zákl. prenesená",J333,0)</f>
        <v>0</v>
      </c>
      <c r="BH333" s="407">
        <f>IF(N333="zníž. prenesená",J333,0)</f>
        <v>0</v>
      </c>
      <c r="BI333" s="407">
        <f>IF(N333="nulová",J333,0)</f>
        <v>0</v>
      </c>
      <c r="BJ333" s="337" t="s">
        <v>352</v>
      </c>
      <c r="BK333" s="407">
        <f>ROUND(I333*H333,2)</f>
        <v>0</v>
      </c>
      <c r="BL333" s="337" t="s">
        <v>351</v>
      </c>
      <c r="BM333" s="406" t="s">
        <v>2253</v>
      </c>
    </row>
    <row r="334" spans="2:65" s="194" customFormat="1" ht="49.5" customHeight="1">
      <c r="B334" s="76"/>
      <c r="C334" s="819" t="s">
        <v>2254</v>
      </c>
      <c r="D334" s="819" t="s">
        <v>262</v>
      </c>
      <c r="E334" s="820" t="s">
        <v>2255</v>
      </c>
      <c r="F334" s="821" t="s">
        <v>2256</v>
      </c>
      <c r="G334" s="822" t="s">
        <v>271</v>
      </c>
      <c r="H334" s="823">
        <v>226.76</v>
      </c>
      <c r="I334" s="844"/>
      <c r="J334" s="824">
        <f>ROUND(I334*H334,2)</f>
        <v>0</v>
      </c>
      <c r="K334" s="80"/>
      <c r="L334" s="76"/>
      <c r="M334" s="402" t="s">
        <v>290</v>
      </c>
      <c r="N334" s="403" t="s">
        <v>306</v>
      </c>
      <c r="O334" s="404">
        <v>4.4999999999999998E-2</v>
      </c>
      <c r="P334" s="404">
        <f>O334*H334</f>
        <v>10.204199999999998</v>
      </c>
      <c r="Q334" s="404">
        <v>0</v>
      </c>
      <c r="R334" s="404">
        <f>Q334*H334</f>
        <v>0</v>
      </c>
      <c r="S334" s="404">
        <v>0</v>
      </c>
      <c r="T334" s="405">
        <f>S334*H334</f>
        <v>0</v>
      </c>
      <c r="AR334" s="406" t="s">
        <v>351</v>
      </c>
      <c r="AT334" s="406" t="s">
        <v>262</v>
      </c>
      <c r="AU334" s="406" t="s">
        <v>352</v>
      </c>
      <c r="AY334" s="337" t="s">
        <v>347</v>
      </c>
      <c r="BE334" s="407">
        <f>IF(N334="základná",J334,0)</f>
        <v>0</v>
      </c>
      <c r="BF334" s="407">
        <f>IF(N334="znížená",J334,0)</f>
        <v>0</v>
      </c>
      <c r="BG334" s="407">
        <f>IF(N334="zákl. prenesená",J334,0)</f>
        <v>0</v>
      </c>
      <c r="BH334" s="407">
        <f>IF(N334="zníž. prenesená",J334,0)</f>
        <v>0</v>
      </c>
      <c r="BI334" s="407">
        <f>IF(N334="nulová",J334,0)</f>
        <v>0</v>
      </c>
      <c r="BJ334" s="337" t="s">
        <v>352</v>
      </c>
      <c r="BK334" s="407">
        <f>ROUND(I334*H334,2)</f>
        <v>0</v>
      </c>
      <c r="BL334" s="337" t="s">
        <v>351</v>
      </c>
      <c r="BM334" s="406" t="s">
        <v>2257</v>
      </c>
    </row>
    <row r="335" spans="2:65" s="391" customFormat="1" ht="26.25" customHeight="1">
      <c r="B335" s="390"/>
      <c r="C335" s="813"/>
      <c r="D335" s="814" t="s">
        <v>267</v>
      </c>
      <c r="E335" s="815" t="s">
        <v>1156</v>
      </c>
      <c r="F335" s="815" t="s">
        <v>1157</v>
      </c>
      <c r="G335" s="813"/>
      <c r="H335" s="813"/>
      <c r="I335" s="813"/>
      <c r="J335" s="816">
        <f>BK335</f>
        <v>0</v>
      </c>
      <c r="L335" s="390"/>
      <c r="M335" s="395"/>
      <c r="P335" s="396">
        <f>P336+P358+P367+P378+P382+P397+P405+P441+P446+P462+P639+P643+P653+P664+P677+P687+P691</f>
        <v>9329.8106297300001</v>
      </c>
      <c r="R335" s="396">
        <f>R336+R358+R367+R378+R382+R397+R405+R441+R446+R462+R639+R643+R653+R664+R677+R687+R691</f>
        <v>158.27092305712006</v>
      </c>
      <c r="T335" s="397">
        <f>T336+T358+T367+T378+T382+T397+T405+T441+T446+T462+T639+T643+T653+T664+T677+T687+T691</f>
        <v>23.883180500000002</v>
      </c>
      <c r="AR335" s="392" t="s">
        <v>352</v>
      </c>
      <c r="AT335" s="398" t="s">
        <v>267</v>
      </c>
      <c r="AU335" s="398" t="s">
        <v>319</v>
      </c>
      <c r="AY335" s="392" t="s">
        <v>347</v>
      </c>
      <c r="BK335" s="399">
        <f>BK336+BK358+BK367+BK378+BK382+BK397+BK405+BK441+BK446+BK462+BK639+BK643+BK653+BK664+BK677+BK687+BK691</f>
        <v>0</v>
      </c>
    </row>
    <row r="336" spans="2:65" s="391" customFormat="1" ht="23.25" customHeight="1">
      <c r="B336" s="390"/>
      <c r="C336" s="813"/>
      <c r="D336" s="814" t="s">
        <v>267</v>
      </c>
      <c r="E336" s="817" t="s">
        <v>2258</v>
      </c>
      <c r="F336" s="817" t="s">
        <v>2259</v>
      </c>
      <c r="G336" s="813"/>
      <c r="H336" s="813"/>
      <c r="I336" s="813"/>
      <c r="J336" s="818">
        <f>BK336</f>
        <v>0</v>
      </c>
      <c r="L336" s="390"/>
      <c r="M336" s="395"/>
      <c r="P336" s="396">
        <f>SUM(P337:P357)</f>
        <v>87.425310419999988</v>
      </c>
      <c r="R336" s="396">
        <f>SUM(R337:R357)</f>
        <v>0.57524644741999997</v>
      </c>
      <c r="T336" s="397">
        <f>SUM(T337:T357)</f>
        <v>0</v>
      </c>
      <c r="AR336" s="392" t="s">
        <v>352</v>
      </c>
      <c r="AT336" s="398" t="s">
        <v>267</v>
      </c>
      <c r="AU336" s="398" t="s">
        <v>320</v>
      </c>
      <c r="AY336" s="392" t="s">
        <v>347</v>
      </c>
      <c r="BK336" s="399">
        <f>SUM(BK337:BK357)</f>
        <v>0</v>
      </c>
    </row>
    <row r="337" spans="2:65" s="194" customFormat="1" ht="24.45" customHeight="1">
      <c r="B337" s="76"/>
      <c r="C337" s="819" t="s">
        <v>2260</v>
      </c>
      <c r="D337" s="819" t="s">
        <v>262</v>
      </c>
      <c r="E337" s="820" t="s">
        <v>2261</v>
      </c>
      <c r="F337" s="821" t="s">
        <v>2262</v>
      </c>
      <c r="G337" s="822" t="s">
        <v>95</v>
      </c>
      <c r="H337" s="823">
        <v>52.545999999999999</v>
      </c>
      <c r="I337" s="844"/>
      <c r="J337" s="824">
        <f t="shared" ref="J337:J357" si="70">ROUND(I337*H337,2)</f>
        <v>0</v>
      </c>
      <c r="K337" s="80"/>
      <c r="L337" s="76"/>
      <c r="M337" s="402" t="s">
        <v>290</v>
      </c>
      <c r="N337" s="403" t="s">
        <v>306</v>
      </c>
      <c r="O337" s="404">
        <v>3.1029999999999999E-2</v>
      </c>
      <c r="P337" s="404">
        <f t="shared" ref="P337:P357" si="71">O337*H337</f>
        <v>1.6305023799999998</v>
      </c>
      <c r="Q337" s="404">
        <v>0</v>
      </c>
      <c r="R337" s="404">
        <f t="shared" ref="R337:R357" si="72">Q337*H337</f>
        <v>0</v>
      </c>
      <c r="S337" s="404">
        <v>0</v>
      </c>
      <c r="T337" s="405">
        <f t="shared" ref="T337:T357" si="73">S337*H337</f>
        <v>0</v>
      </c>
      <c r="AR337" s="406" t="s">
        <v>607</v>
      </c>
      <c r="AT337" s="406" t="s">
        <v>262</v>
      </c>
      <c r="AU337" s="406" t="s">
        <v>352</v>
      </c>
      <c r="AY337" s="337" t="s">
        <v>347</v>
      </c>
      <c r="BE337" s="407">
        <f t="shared" ref="BE337:BE357" si="74">IF(N337="základná",J337,0)</f>
        <v>0</v>
      </c>
      <c r="BF337" s="407">
        <f t="shared" ref="BF337:BF357" si="75">IF(N337="znížená",J337,0)</f>
        <v>0</v>
      </c>
      <c r="BG337" s="407">
        <f t="shared" ref="BG337:BG357" si="76">IF(N337="zákl. prenesená",J337,0)</f>
        <v>0</v>
      </c>
      <c r="BH337" s="407">
        <f t="shared" ref="BH337:BH357" si="77">IF(N337="zníž. prenesená",J337,0)</f>
        <v>0</v>
      </c>
      <c r="BI337" s="407">
        <f t="shared" ref="BI337:BI357" si="78">IF(N337="nulová",J337,0)</f>
        <v>0</v>
      </c>
      <c r="BJ337" s="337" t="s">
        <v>352</v>
      </c>
      <c r="BK337" s="407">
        <f t="shared" ref="BK337:BK357" si="79">ROUND(I337*H337,2)</f>
        <v>0</v>
      </c>
      <c r="BL337" s="337" t="s">
        <v>607</v>
      </c>
      <c r="BM337" s="406" t="s">
        <v>2263</v>
      </c>
    </row>
    <row r="338" spans="2:65" s="194" customFormat="1" ht="24.45" customHeight="1">
      <c r="B338" s="76"/>
      <c r="C338" s="819" t="s">
        <v>2264</v>
      </c>
      <c r="D338" s="819" t="s">
        <v>262</v>
      </c>
      <c r="E338" s="820" t="s">
        <v>2265</v>
      </c>
      <c r="F338" s="821" t="s">
        <v>2266</v>
      </c>
      <c r="G338" s="822" t="s">
        <v>95</v>
      </c>
      <c r="H338" s="823">
        <v>106.121</v>
      </c>
      <c r="I338" s="844"/>
      <c r="J338" s="824">
        <f t="shared" si="70"/>
        <v>0</v>
      </c>
      <c r="K338" s="80"/>
      <c r="L338" s="76"/>
      <c r="M338" s="402" t="s">
        <v>290</v>
      </c>
      <c r="N338" s="403" t="s">
        <v>306</v>
      </c>
      <c r="O338" s="404">
        <v>3.823E-2</v>
      </c>
      <c r="P338" s="404">
        <f t="shared" si="71"/>
        <v>4.0570058299999996</v>
      </c>
      <c r="Q338" s="404">
        <v>0</v>
      </c>
      <c r="R338" s="404">
        <f t="shared" si="72"/>
        <v>0</v>
      </c>
      <c r="S338" s="404">
        <v>0</v>
      </c>
      <c r="T338" s="405">
        <f t="shared" si="73"/>
        <v>0</v>
      </c>
      <c r="AR338" s="406" t="s">
        <v>607</v>
      </c>
      <c r="AT338" s="406" t="s">
        <v>262</v>
      </c>
      <c r="AU338" s="406" t="s">
        <v>352</v>
      </c>
      <c r="AY338" s="337" t="s">
        <v>347</v>
      </c>
      <c r="BE338" s="407">
        <f t="shared" si="74"/>
        <v>0</v>
      </c>
      <c r="BF338" s="407">
        <f t="shared" si="75"/>
        <v>0</v>
      </c>
      <c r="BG338" s="407">
        <f t="shared" si="76"/>
        <v>0</v>
      </c>
      <c r="BH338" s="407">
        <f t="shared" si="77"/>
        <v>0</v>
      </c>
      <c r="BI338" s="407">
        <f t="shared" si="78"/>
        <v>0</v>
      </c>
      <c r="BJ338" s="337" t="s">
        <v>352</v>
      </c>
      <c r="BK338" s="407">
        <f t="shared" si="79"/>
        <v>0</v>
      </c>
      <c r="BL338" s="337" t="s">
        <v>607</v>
      </c>
      <c r="BM338" s="406" t="s">
        <v>2267</v>
      </c>
    </row>
    <row r="339" spans="2:65" s="194" customFormat="1" ht="44.25" customHeight="1">
      <c r="B339" s="76"/>
      <c r="C339" s="825" t="s">
        <v>2268</v>
      </c>
      <c r="D339" s="825" t="s">
        <v>59</v>
      </c>
      <c r="E339" s="826" t="s">
        <v>2269</v>
      </c>
      <c r="F339" s="827" t="s">
        <v>2270</v>
      </c>
      <c r="G339" s="828" t="s">
        <v>142</v>
      </c>
      <c r="H339" s="829">
        <v>47.6</v>
      </c>
      <c r="I339" s="845"/>
      <c r="J339" s="830">
        <f t="shared" si="70"/>
        <v>0</v>
      </c>
      <c r="K339" s="94"/>
      <c r="L339" s="408"/>
      <c r="M339" s="409" t="s">
        <v>290</v>
      </c>
      <c r="N339" s="410" t="s">
        <v>306</v>
      </c>
      <c r="O339" s="404">
        <v>0</v>
      </c>
      <c r="P339" s="404">
        <f t="shared" si="71"/>
        <v>0</v>
      </c>
      <c r="Q339" s="404">
        <v>1E-3</v>
      </c>
      <c r="R339" s="404">
        <f t="shared" si="72"/>
        <v>4.7600000000000003E-2</v>
      </c>
      <c r="S339" s="404">
        <v>0</v>
      </c>
      <c r="T339" s="405">
        <f t="shared" si="73"/>
        <v>0</v>
      </c>
      <c r="AR339" s="406" t="s">
        <v>1185</v>
      </c>
      <c r="AT339" s="406" t="s">
        <v>59</v>
      </c>
      <c r="AU339" s="406" t="s">
        <v>352</v>
      </c>
      <c r="AY339" s="337" t="s">
        <v>347</v>
      </c>
      <c r="BE339" s="407">
        <f t="shared" si="74"/>
        <v>0</v>
      </c>
      <c r="BF339" s="407">
        <f t="shared" si="75"/>
        <v>0</v>
      </c>
      <c r="BG339" s="407">
        <f t="shared" si="76"/>
        <v>0</v>
      </c>
      <c r="BH339" s="407">
        <f t="shared" si="77"/>
        <v>0</v>
      </c>
      <c r="BI339" s="407">
        <f t="shared" si="78"/>
        <v>0</v>
      </c>
      <c r="BJ339" s="337" t="s">
        <v>352</v>
      </c>
      <c r="BK339" s="407">
        <f t="shared" si="79"/>
        <v>0</v>
      </c>
      <c r="BL339" s="337" t="s">
        <v>607</v>
      </c>
      <c r="BM339" s="406" t="s">
        <v>2271</v>
      </c>
    </row>
    <row r="340" spans="2:65" s="194" customFormat="1" ht="21.75" customHeight="1">
      <c r="B340" s="76"/>
      <c r="C340" s="819" t="s">
        <v>2272</v>
      </c>
      <c r="D340" s="819" t="s">
        <v>262</v>
      </c>
      <c r="E340" s="820" t="s">
        <v>2273</v>
      </c>
      <c r="F340" s="821" t="s">
        <v>2274</v>
      </c>
      <c r="G340" s="822" t="s">
        <v>95</v>
      </c>
      <c r="H340" s="823">
        <v>56.167999999999999</v>
      </c>
      <c r="I340" s="844"/>
      <c r="J340" s="824">
        <f t="shared" si="70"/>
        <v>0</v>
      </c>
      <c r="K340" s="80"/>
      <c r="L340" s="76"/>
      <c r="M340" s="402" t="s">
        <v>290</v>
      </c>
      <c r="N340" s="403" t="s">
        <v>306</v>
      </c>
      <c r="O340" s="404">
        <v>3.0020000000000002E-2</v>
      </c>
      <c r="P340" s="404">
        <f t="shared" si="71"/>
        <v>1.6861633600000001</v>
      </c>
      <c r="Q340" s="404">
        <v>0</v>
      </c>
      <c r="R340" s="404">
        <f t="shared" si="72"/>
        <v>0</v>
      </c>
      <c r="S340" s="404">
        <v>0</v>
      </c>
      <c r="T340" s="405">
        <f t="shared" si="73"/>
        <v>0</v>
      </c>
      <c r="AR340" s="406" t="s">
        <v>607</v>
      </c>
      <c r="AT340" s="406" t="s">
        <v>262</v>
      </c>
      <c r="AU340" s="406" t="s">
        <v>352</v>
      </c>
      <c r="AY340" s="337" t="s">
        <v>347</v>
      </c>
      <c r="BE340" s="407">
        <f t="shared" si="74"/>
        <v>0</v>
      </c>
      <c r="BF340" s="407">
        <f t="shared" si="75"/>
        <v>0</v>
      </c>
      <c r="BG340" s="407">
        <f t="shared" si="76"/>
        <v>0</v>
      </c>
      <c r="BH340" s="407">
        <f t="shared" si="77"/>
        <v>0</v>
      </c>
      <c r="BI340" s="407">
        <f t="shared" si="78"/>
        <v>0</v>
      </c>
      <c r="BJ340" s="337" t="s">
        <v>352</v>
      </c>
      <c r="BK340" s="407">
        <f t="shared" si="79"/>
        <v>0</v>
      </c>
      <c r="BL340" s="337" t="s">
        <v>607</v>
      </c>
      <c r="BM340" s="406" t="s">
        <v>2275</v>
      </c>
    </row>
    <row r="341" spans="2:65" s="194" customFormat="1" ht="16.5" customHeight="1">
      <c r="B341" s="76"/>
      <c r="C341" s="825" t="s">
        <v>2276</v>
      </c>
      <c r="D341" s="825" t="s">
        <v>59</v>
      </c>
      <c r="E341" s="826" t="s">
        <v>2277</v>
      </c>
      <c r="F341" s="827" t="s">
        <v>2278</v>
      </c>
      <c r="G341" s="828" t="s">
        <v>95</v>
      </c>
      <c r="H341" s="829">
        <v>64.593000000000004</v>
      </c>
      <c r="I341" s="845"/>
      <c r="J341" s="830">
        <f t="shared" si="70"/>
        <v>0</v>
      </c>
      <c r="K341" s="94"/>
      <c r="L341" s="408"/>
      <c r="M341" s="409" t="s">
        <v>290</v>
      </c>
      <c r="N341" s="410" t="s">
        <v>306</v>
      </c>
      <c r="O341" s="404">
        <v>0</v>
      </c>
      <c r="P341" s="404">
        <f t="shared" si="71"/>
        <v>0</v>
      </c>
      <c r="Q341" s="404">
        <v>1.3999999999999999E-4</v>
      </c>
      <c r="R341" s="404">
        <f t="shared" si="72"/>
        <v>9.0430199999999988E-3</v>
      </c>
      <c r="S341" s="404">
        <v>0</v>
      </c>
      <c r="T341" s="405">
        <f t="shared" si="73"/>
        <v>0</v>
      </c>
      <c r="AR341" s="406" t="s">
        <v>1185</v>
      </c>
      <c r="AT341" s="406" t="s">
        <v>59</v>
      </c>
      <c r="AU341" s="406" t="s">
        <v>352</v>
      </c>
      <c r="AY341" s="337" t="s">
        <v>347</v>
      </c>
      <c r="BE341" s="407">
        <f t="shared" si="74"/>
        <v>0</v>
      </c>
      <c r="BF341" s="407">
        <f t="shared" si="75"/>
        <v>0</v>
      </c>
      <c r="BG341" s="407">
        <f t="shared" si="76"/>
        <v>0</v>
      </c>
      <c r="BH341" s="407">
        <f t="shared" si="77"/>
        <v>0</v>
      </c>
      <c r="BI341" s="407">
        <f t="shared" si="78"/>
        <v>0</v>
      </c>
      <c r="BJ341" s="337" t="s">
        <v>352</v>
      </c>
      <c r="BK341" s="407">
        <f t="shared" si="79"/>
        <v>0</v>
      </c>
      <c r="BL341" s="337" t="s">
        <v>607</v>
      </c>
      <c r="BM341" s="406" t="s">
        <v>2279</v>
      </c>
    </row>
    <row r="342" spans="2:65" s="194" customFormat="1" ht="24.45" customHeight="1">
      <c r="B342" s="76"/>
      <c r="C342" s="819" t="s">
        <v>140</v>
      </c>
      <c r="D342" s="819" t="s">
        <v>262</v>
      </c>
      <c r="E342" s="820" t="s">
        <v>2280</v>
      </c>
      <c r="F342" s="821" t="s">
        <v>2281</v>
      </c>
      <c r="G342" s="822" t="s">
        <v>95</v>
      </c>
      <c r="H342" s="823">
        <v>56.167999999999999</v>
      </c>
      <c r="I342" s="844"/>
      <c r="J342" s="824">
        <f t="shared" si="70"/>
        <v>0</v>
      </c>
      <c r="K342" s="80"/>
      <c r="L342" s="76"/>
      <c r="M342" s="402" t="s">
        <v>290</v>
      </c>
      <c r="N342" s="403" t="s">
        <v>306</v>
      </c>
      <c r="O342" s="404">
        <v>0.16594999999999999</v>
      </c>
      <c r="P342" s="404">
        <f t="shared" si="71"/>
        <v>9.3210795999999991</v>
      </c>
      <c r="Q342" s="404">
        <v>7.5000000000000002E-4</v>
      </c>
      <c r="R342" s="404">
        <f t="shared" si="72"/>
        <v>4.2126000000000004E-2</v>
      </c>
      <c r="S342" s="404">
        <v>0</v>
      </c>
      <c r="T342" s="405">
        <f t="shared" si="73"/>
        <v>0</v>
      </c>
      <c r="AR342" s="406" t="s">
        <v>607</v>
      </c>
      <c r="AT342" s="406" t="s">
        <v>262</v>
      </c>
      <c r="AU342" s="406" t="s">
        <v>352</v>
      </c>
      <c r="AY342" s="337" t="s">
        <v>347</v>
      </c>
      <c r="BE342" s="407">
        <f t="shared" si="74"/>
        <v>0</v>
      </c>
      <c r="BF342" s="407">
        <f t="shared" si="75"/>
        <v>0</v>
      </c>
      <c r="BG342" s="407">
        <f t="shared" si="76"/>
        <v>0</v>
      </c>
      <c r="BH342" s="407">
        <f t="shared" si="77"/>
        <v>0</v>
      </c>
      <c r="BI342" s="407">
        <f t="shared" si="78"/>
        <v>0</v>
      </c>
      <c r="BJ342" s="337" t="s">
        <v>352</v>
      </c>
      <c r="BK342" s="407">
        <f t="shared" si="79"/>
        <v>0</v>
      </c>
      <c r="BL342" s="337" t="s">
        <v>607</v>
      </c>
      <c r="BM342" s="406" t="s">
        <v>2282</v>
      </c>
    </row>
    <row r="343" spans="2:65" s="194" customFormat="1" ht="38.25" customHeight="1">
      <c r="B343" s="76"/>
      <c r="C343" s="825" t="s">
        <v>2283</v>
      </c>
      <c r="D343" s="825" t="s">
        <v>59</v>
      </c>
      <c r="E343" s="826" t="s">
        <v>2284</v>
      </c>
      <c r="F343" s="827" t="s">
        <v>2285</v>
      </c>
      <c r="G343" s="828" t="s">
        <v>95</v>
      </c>
      <c r="H343" s="829">
        <v>64.593000000000004</v>
      </c>
      <c r="I343" s="845"/>
      <c r="J343" s="830">
        <f t="shared" si="70"/>
        <v>0</v>
      </c>
      <c r="K343" s="94"/>
      <c r="L343" s="408"/>
      <c r="M343" s="409" t="s">
        <v>290</v>
      </c>
      <c r="N343" s="410" t="s">
        <v>306</v>
      </c>
      <c r="O343" s="404">
        <v>0</v>
      </c>
      <c r="P343" s="404">
        <f t="shared" si="71"/>
        <v>0</v>
      </c>
      <c r="Q343" s="404">
        <v>2E-3</v>
      </c>
      <c r="R343" s="404">
        <f t="shared" si="72"/>
        <v>0.12918600000000002</v>
      </c>
      <c r="S343" s="404">
        <v>0</v>
      </c>
      <c r="T343" s="405">
        <f t="shared" si="73"/>
        <v>0</v>
      </c>
      <c r="AR343" s="406" t="s">
        <v>1185</v>
      </c>
      <c r="AT343" s="406" t="s">
        <v>59</v>
      </c>
      <c r="AU343" s="406" t="s">
        <v>352</v>
      </c>
      <c r="AY343" s="337" t="s">
        <v>347</v>
      </c>
      <c r="BE343" s="407">
        <f t="shared" si="74"/>
        <v>0</v>
      </c>
      <c r="BF343" s="407">
        <f t="shared" si="75"/>
        <v>0</v>
      </c>
      <c r="BG343" s="407">
        <f t="shared" si="76"/>
        <v>0</v>
      </c>
      <c r="BH343" s="407">
        <f t="shared" si="77"/>
        <v>0</v>
      </c>
      <c r="BI343" s="407">
        <f t="shared" si="78"/>
        <v>0</v>
      </c>
      <c r="BJ343" s="337" t="s">
        <v>352</v>
      </c>
      <c r="BK343" s="407">
        <f t="shared" si="79"/>
        <v>0</v>
      </c>
      <c r="BL343" s="337" t="s">
        <v>607</v>
      </c>
      <c r="BM343" s="406" t="s">
        <v>2286</v>
      </c>
    </row>
    <row r="344" spans="2:65" s="194" customFormat="1" ht="24.45" customHeight="1">
      <c r="B344" s="76"/>
      <c r="C344" s="819" t="s">
        <v>2287</v>
      </c>
      <c r="D344" s="819" t="s">
        <v>262</v>
      </c>
      <c r="E344" s="820" t="s">
        <v>2288</v>
      </c>
      <c r="F344" s="821" t="s">
        <v>2289</v>
      </c>
      <c r="G344" s="822" t="s">
        <v>95</v>
      </c>
      <c r="H344" s="823">
        <v>52.545999999999999</v>
      </c>
      <c r="I344" s="844"/>
      <c r="J344" s="824">
        <f t="shared" si="70"/>
        <v>0</v>
      </c>
      <c r="K344" s="80"/>
      <c r="L344" s="76"/>
      <c r="M344" s="402" t="s">
        <v>290</v>
      </c>
      <c r="N344" s="403" t="s">
        <v>306</v>
      </c>
      <c r="O344" s="404">
        <v>0.21099999999999999</v>
      </c>
      <c r="P344" s="404">
        <f t="shared" si="71"/>
        <v>11.087206</v>
      </c>
      <c r="Q344" s="404">
        <v>5.4226000000000003E-4</v>
      </c>
      <c r="R344" s="404">
        <f t="shared" si="72"/>
        <v>2.8493593960000001E-2</v>
      </c>
      <c r="S344" s="404">
        <v>0</v>
      </c>
      <c r="T344" s="405">
        <f t="shared" si="73"/>
        <v>0</v>
      </c>
      <c r="AR344" s="406" t="s">
        <v>607</v>
      </c>
      <c r="AT344" s="406" t="s">
        <v>262</v>
      </c>
      <c r="AU344" s="406" t="s">
        <v>352</v>
      </c>
      <c r="AY344" s="337" t="s">
        <v>347</v>
      </c>
      <c r="BE344" s="407">
        <f t="shared" si="74"/>
        <v>0</v>
      </c>
      <c r="BF344" s="407">
        <f t="shared" si="75"/>
        <v>0</v>
      </c>
      <c r="BG344" s="407">
        <f t="shared" si="76"/>
        <v>0</v>
      </c>
      <c r="BH344" s="407">
        <f t="shared" si="77"/>
        <v>0</v>
      </c>
      <c r="BI344" s="407">
        <f t="shared" si="78"/>
        <v>0</v>
      </c>
      <c r="BJ344" s="337" t="s">
        <v>352</v>
      </c>
      <c r="BK344" s="407">
        <f t="shared" si="79"/>
        <v>0</v>
      </c>
      <c r="BL344" s="337" t="s">
        <v>607</v>
      </c>
      <c r="BM344" s="406" t="s">
        <v>2290</v>
      </c>
    </row>
    <row r="345" spans="2:65" s="194" customFormat="1" ht="24.45" customHeight="1">
      <c r="B345" s="76"/>
      <c r="C345" s="819" t="s">
        <v>2291</v>
      </c>
      <c r="D345" s="819" t="s">
        <v>262</v>
      </c>
      <c r="E345" s="820" t="s">
        <v>2292</v>
      </c>
      <c r="F345" s="821" t="s">
        <v>2293</v>
      </c>
      <c r="G345" s="822" t="s">
        <v>95</v>
      </c>
      <c r="H345" s="823">
        <v>106.121</v>
      </c>
      <c r="I345" s="844"/>
      <c r="J345" s="824">
        <f t="shared" si="70"/>
        <v>0</v>
      </c>
      <c r="K345" s="80"/>
      <c r="L345" s="76"/>
      <c r="M345" s="402" t="s">
        <v>290</v>
      </c>
      <c r="N345" s="403" t="s">
        <v>306</v>
      </c>
      <c r="O345" s="404">
        <v>0.23102</v>
      </c>
      <c r="P345" s="404">
        <f t="shared" si="71"/>
        <v>24.516073419999998</v>
      </c>
      <c r="Q345" s="404">
        <v>5.4226000000000003E-4</v>
      </c>
      <c r="R345" s="404">
        <f t="shared" si="72"/>
        <v>5.7545173460000001E-2</v>
      </c>
      <c r="S345" s="404">
        <v>0</v>
      </c>
      <c r="T345" s="405">
        <f t="shared" si="73"/>
        <v>0</v>
      </c>
      <c r="AR345" s="406" t="s">
        <v>607</v>
      </c>
      <c r="AT345" s="406" t="s">
        <v>262</v>
      </c>
      <c r="AU345" s="406" t="s">
        <v>352</v>
      </c>
      <c r="AY345" s="337" t="s">
        <v>347</v>
      </c>
      <c r="BE345" s="407">
        <f t="shared" si="74"/>
        <v>0</v>
      </c>
      <c r="BF345" s="407">
        <f t="shared" si="75"/>
        <v>0</v>
      </c>
      <c r="BG345" s="407">
        <f t="shared" si="76"/>
        <v>0</v>
      </c>
      <c r="BH345" s="407">
        <f t="shared" si="77"/>
        <v>0</v>
      </c>
      <c r="BI345" s="407">
        <f t="shared" si="78"/>
        <v>0</v>
      </c>
      <c r="BJ345" s="337" t="s">
        <v>352</v>
      </c>
      <c r="BK345" s="407">
        <f t="shared" si="79"/>
        <v>0</v>
      </c>
      <c r="BL345" s="337" t="s">
        <v>607</v>
      </c>
      <c r="BM345" s="406" t="s">
        <v>2294</v>
      </c>
    </row>
    <row r="346" spans="2:65" s="194" customFormat="1" ht="21.75" customHeight="1">
      <c r="B346" s="76"/>
      <c r="C346" s="825" t="s">
        <v>2295</v>
      </c>
      <c r="D346" s="825" t="s">
        <v>59</v>
      </c>
      <c r="E346" s="826" t="s">
        <v>2296</v>
      </c>
      <c r="F346" s="827" t="s">
        <v>2297</v>
      </c>
      <c r="G346" s="828" t="s">
        <v>95</v>
      </c>
      <c r="H346" s="829">
        <v>82.558999999999997</v>
      </c>
      <c r="I346" s="845"/>
      <c r="J346" s="830">
        <f t="shared" si="70"/>
        <v>0</v>
      </c>
      <c r="K346" s="94"/>
      <c r="L346" s="408"/>
      <c r="M346" s="409" t="s">
        <v>290</v>
      </c>
      <c r="N346" s="410" t="s">
        <v>306</v>
      </c>
      <c r="O346" s="404">
        <v>0</v>
      </c>
      <c r="P346" s="404">
        <f t="shared" si="71"/>
        <v>0</v>
      </c>
      <c r="Q346" s="404">
        <v>0</v>
      </c>
      <c r="R346" s="404">
        <f t="shared" si="72"/>
        <v>0</v>
      </c>
      <c r="S346" s="404">
        <v>0</v>
      </c>
      <c r="T346" s="405">
        <f t="shared" si="73"/>
        <v>0</v>
      </c>
      <c r="AR346" s="406" t="s">
        <v>1185</v>
      </c>
      <c r="AT346" s="406" t="s">
        <v>59</v>
      </c>
      <c r="AU346" s="406" t="s">
        <v>352</v>
      </c>
      <c r="AY346" s="337" t="s">
        <v>347</v>
      </c>
      <c r="BE346" s="407">
        <f t="shared" si="74"/>
        <v>0</v>
      </c>
      <c r="BF346" s="407">
        <f t="shared" si="75"/>
        <v>0</v>
      </c>
      <c r="BG346" s="407">
        <f t="shared" si="76"/>
        <v>0</v>
      </c>
      <c r="BH346" s="407">
        <f t="shared" si="77"/>
        <v>0</v>
      </c>
      <c r="BI346" s="407">
        <f t="shared" si="78"/>
        <v>0</v>
      </c>
      <c r="BJ346" s="337" t="s">
        <v>352</v>
      </c>
      <c r="BK346" s="407">
        <f t="shared" si="79"/>
        <v>0</v>
      </c>
      <c r="BL346" s="337" t="s">
        <v>607</v>
      </c>
      <c r="BM346" s="406" t="s">
        <v>2298</v>
      </c>
    </row>
    <row r="347" spans="2:65" s="194" customFormat="1" ht="16.5" customHeight="1">
      <c r="B347" s="76"/>
      <c r="C347" s="825" t="s">
        <v>2299</v>
      </c>
      <c r="D347" s="825" t="s">
        <v>59</v>
      </c>
      <c r="E347" s="826" t="s">
        <v>2300</v>
      </c>
      <c r="F347" s="827" t="s">
        <v>2301</v>
      </c>
      <c r="G347" s="828" t="s">
        <v>95</v>
      </c>
      <c r="H347" s="829">
        <v>107.842</v>
      </c>
      <c r="I347" s="845"/>
      <c r="J347" s="830">
        <f t="shared" si="70"/>
        <v>0</v>
      </c>
      <c r="K347" s="94"/>
      <c r="L347" s="408"/>
      <c r="M347" s="409" t="s">
        <v>290</v>
      </c>
      <c r="N347" s="410" t="s">
        <v>306</v>
      </c>
      <c r="O347" s="404">
        <v>0</v>
      </c>
      <c r="P347" s="404">
        <f t="shared" si="71"/>
        <v>0</v>
      </c>
      <c r="Q347" s="404">
        <v>0</v>
      </c>
      <c r="R347" s="404">
        <f t="shared" si="72"/>
        <v>0</v>
      </c>
      <c r="S347" s="404">
        <v>0</v>
      </c>
      <c r="T347" s="405">
        <f t="shared" si="73"/>
        <v>0</v>
      </c>
      <c r="AR347" s="406" t="s">
        <v>1185</v>
      </c>
      <c r="AT347" s="406" t="s">
        <v>59</v>
      </c>
      <c r="AU347" s="406" t="s">
        <v>352</v>
      </c>
      <c r="AY347" s="337" t="s">
        <v>347</v>
      </c>
      <c r="BE347" s="407">
        <f t="shared" si="74"/>
        <v>0</v>
      </c>
      <c r="BF347" s="407">
        <f t="shared" si="75"/>
        <v>0</v>
      </c>
      <c r="BG347" s="407">
        <f t="shared" si="76"/>
        <v>0</v>
      </c>
      <c r="BH347" s="407">
        <f t="shared" si="77"/>
        <v>0</v>
      </c>
      <c r="BI347" s="407">
        <f t="shared" si="78"/>
        <v>0</v>
      </c>
      <c r="BJ347" s="337" t="s">
        <v>352</v>
      </c>
      <c r="BK347" s="407">
        <f t="shared" si="79"/>
        <v>0</v>
      </c>
      <c r="BL347" s="337" t="s">
        <v>607</v>
      </c>
      <c r="BM347" s="406" t="s">
        <v>2302</v>
      </c>
    </row>
    <row r="348" spans="2:65" s="194" customFormat="1" ht="16.5" customHeight="1">
      <c r="B348" s="76"/>
      <c r="C348" s="819" t="s">
        <v>2303</v>
      </c>
      <c r="D348" s="819" t="s">
        <v>262</v>
      </c>
      <c r="E348" s="820" t="s">
        <v>2304</v>
      </c>
      <c r="F348" s="821" t="s">
        <v>2305</v>
      </c>
      <c r="G348" s="822" t="s">
        <v>63</v>
      </c>
      <c r="H348" s="823">
        <v>112.336</v>
      </c>
      <c r="I348" s="844"/>
      <c r="J348" s="824">
        <f t="shared" si="70"/>
        <v>0</v>
      </c>
      <c r="K348" s="80"/>
      <c r="L348" s="76"/>
      <c r="M348" s="402" t="s">
        <v>290</v>
      </c>
      <c r="N348" s="403" t="s">
        <v>306</v>
      </c>
      <c r="O348" s="404">
        <v>3.0280000000000001E-2</v>
      </c>
      <c r="P348" s="404">
        <f t="shared" si="71"/>
        <v>3.4015340800000002</v>
      </c>
      <c r="Q348" s="404">
        <v>2.8499999999999999E-4</v>
      </c>
      <c r="R348" s="404">
        <f t="shared" si="72"/>
        <v>3.2015759999999997E-2</v>
      </c>
      <c r="S348" s="404">
        <v>0</v>
      </c>
      <c r="T348" s="405">
        <f t="shared" si="73"/>
        <v>0</v>
      </c>
      <c r="AR348" s="406" t="s">
        <v>607</v>
      </c>
      <c r="AT348" s="406" t="s">
        <v>262</v>
      </c>
      <c r="AU348" s="406" t="s">
        <v>352</v>
      </c>
      <c r="AY348" s="337" t="s">
        <v>347</v>
      </c>
      <c r="BE348" s="407">
        <f t="shared" si="74"/>
        <v>0</v>
      </c>
      <c r="BF348" s="407">
        <f t="shared" si="75"/>
        <v>0</v>
      </c>
      <c r="BG348" s="407">
        <f t="shared" si="76"/>
        <v>0</v>
      </c>
      <c r="BH348" s="407">
        <f t="shared" si="77"/>
        <v>0</v>
      </c>
      <c r="BI348" s="407">
        <f t="shared" si="78"/>
        <v>0</v>
      </c>
      <c r="BJ348" s="337" t="s">
        <v>352</v>
      </c>
      <c r="BK348" s="407">
        <f t="shared" si="79"/>
        <v>0</v>
      </c>
      <c r="BL348" s="337" t="s">
        <v>607</v>
      </c>
      <c r="BM348" s="406" t="s">
        <v>2306</v>
      </c>
    </row>
    <row r="349" spans="2:65" s="194" customFormat="1" ht="24.45" customHeight="1">
      <c r="B349" s="76"/>
      <c r="C349" s="819" t="s">
        <v>2307</v>
      </c>
      <c r="D349" s="819" t="s">
        <v>262</v>
      </c>
      <c r="E349" s="820" t="s">
        <v>2308</v>
      </c>
      <c r="F349" s="821" t="s">
        <v>2309</v>
      </c>
      <c r="G349" s="822" t="s">
        <v>95</v>
      </c>
      <c r="H349" s="823">
        <v>22.89</v>
      </c>
      <c r="I349" s="844"/>
      <c r="J349" s="824">
        <f t="shared" si="70"/>
        <v>0</v>
      </c>
      <c r="K349" s="80"/>
      <c r="L349" s="76"/>
      <c r="M349" s="402" t="s">
        <v>290</v>
      </c>
      <c r="N349" s="403" t="s">
        <v>306</v>
      </c>
      <c r="O349" s="404">
        <v>0.32261000000000001</v>
      </c>
      <c r="P349" s="404">
        <f t="shared" si="71"/>
        <v>7.3845429000000005</v>
      </c>
      <c r="Q349" s="404">
        <v>2.7000000000000001E-3</v>
      </c>
      <c r="R349" s="404">
        <f t="shared" si="72"/>
        <v>6.1803000000000004E-2</v>
      </c>
      <c r="S349" s="404">
        <v>0</v>
      </c>
      <c r="T349" s="405">
        <f t="shared" si="73"/>
        <v>0</v>
      </c>
      <c r="AR349" s="406" t="s">
        <v>607</v>
      </c>
      <c r="AT349" s="406" t="s">
        <v>262</v>
      </c>
      <c r="AU349" s="406" t="s">
        <v>352</v>
      </c>
      <c r="AY349" s="337" t="s">
        <v>347</v>
      </c>
      <c r="BE349" s="407">
        <f t="shared" si="74"/>
        <v>0</v>
      </c>
      <c r="BF349" s="407">
        <f t="shared" si="75"/>
        <v>0</v>
      </c>
      <c r="BG349" s="407">
        <f t="shared" si="76"/>
        <v>0</v>
      </c>
      <c r="BH349" s="407">
        <f t="shared" si="77"/>
        <v>0</v>
      </c>
      <c r="BI349" s="407">
        <f t="shared" si="78"/>
        <v>0</v>
      </c>
      <c r="BJ349" s="337" t="s">
        <v>352</v>
      </c>
      <c r="BK349" s="407">
        <f t="shared" si="79"/>
        <v>0</v>
      </c>
      <c r="BL349" s="337" t="s">
        <v>607</v>
      </c>
      <c r="BM349" s="406" t="s">
        <v>2310</v>
      </c>
    </row>
    <row r="350" spans="2:65" s="194" customFormat="1" ht="24.45" customHeight="1">
      <c r="B350" s="76"/>
      <c r="C350" s="819" t="s">
        <v>2311</v>
      </c>
      <c r="D350" s="819" t="s">
        <v>262</v>
      </c>
      <c r="E350" s="820" t="s">
        <v>2312</v>
      </c>
      <c r="F350" s="821" t="s">
        <v>2313</v>
      </c>
      <c r="G350" s="822" t="s">
        <v>95</v>
      </c>
      <c r="H350" s="823">
        <v>61.585000000000001</v>
      </c>
      <c r="I350" s="844"/>
      <c r="J350" s="824">
        <f t="shared" si="70"/>
        <v>0</v>
      </c>
      <c r="K350" s="80"/>
      <c r="L350" s="76"/>
      <c r="M350" s="402" t="s">
        <v>290</v>
      </c>
      <c r="N350" s="403" t="s">
        <v>306</v>
      </c>
      <c r="O350" s="404">
        <v>0.35460999999999998</v>
      </c>
      <c r="P350" s="404">
        <f t="shared" si="71"/>
        <v>21.83865685</v>
      </c>
      <c r="Q350" s="404">
        <v>2.7000000000000001E-3</v>
      </c>
      <c r="R350" s="404">
        <f t="shared" si="72"/>
        <v>0.16627950000000002</v>
      </c>
      <c r="S350" s="404">
        <v>0</v>
      </c>
      <c r="T350" s="405">
        <f t="shared" si="73"/>
        <v>0</v>
      </c>
      <c r="AR350" s="406" t="s">
        <v>607</v>
      </c>
      <c r="AT350" s="406" t="s">
        <v>262</v>
      </c>
      <c r="AU350" s="406" t="s">
        <v>352</v>
      </c>
      <c r="AY350" s="337" t="s">
        <v>347</v>
      </c>
      <c r="BE350" s="407">
        <f t="shared" si="74"/>
        <v>0</v>
      </c>
      <c r="BF350" s="407">
        <f t="shared" si="75"/>
        <v>0</v>
      </c>
      <c r="BG350" s="407">
        <f t="shared" si="76"/>
        <v>0</v>
      </c>
      <c r="BH350" s="407">
        <f t="shared" si="77"/>
        <v>0</v>
      </c>
      <c r="BI350" s="407">
        <f t="shared" si="78"/>
        <v>0</v>
      </c>
      <c r="BJ350" s="337" t="s">
        <v>352</v>
      </c>
      <c r="BK350" s="407">
        <f t="shared" si="79"/>
        <v>0</v>
      </c>
      <c r="BL350" s="337" t="s">
        <v>607</v>
      </c>
      <c r="BM350" s="406" t="s">
        <v>2314</v>
      </c>
    </row>
    <row r="351" spans="2:65" s="194" customFormat="1" ht="38.25" customHeight="1">
      <c r="B351" s="76"/>
      <c r="C351" s="819" t="s">
        <v>2315</v>
      </c>
      <c r="D351" s="819" t="s">
        <v>262</v>
      </c>
      <c r="E351" s="820" t="s">
        <v>2316</v>
      </c>
      <c r="F351" s="821" t="s">
        <v>2317</v>
      </c>
      <c r="G351" s="822" t="s">
        <v>63</v>
      </c>
      <c r="H351" s="823">
        <v>1.5</v>
      </c>
      <c r="I351" s="844"/>
      <c r="J351" s="824">
        <f t="shared" si="70"/>
        <v>0</v>
      </c>
      <c r="K351" s="80"/>
      <c r="L351" s="76"/>
      <c r="M351" s="402" t="s">
        <v>290</v>
      </c>
      <c r="N351" s="403" t="s">
        <v>306</v>
      </c>
      <c r="O351" s="404">
        <v>0.55613999999999997</v>
      </c>
      <c r="P351" s="404">
        <f t="shared" si="71"/>
        <v>0.8342099999999999</v>
      </c>
      <c r="Q351" s="404">
        <v>5.5999999999999999E-5</v>
      </c>
      <c r="R351" s="404">
        <f t="shared" si="72"/>
        <v>8.3999999999999995E-5</v>
      </c>
      <c r="S351" s="404">
        <v>0</v>
      </c>
      <c r="T351" s="405">
        <f t="shared" si="73"/>
        <v>0</v>
      </c>
      <c r="AR351" s="406" t="s">
        <v>607</v>
      </c>
      <c r="AT351" s="406" t="s">
        <v>262</v>
      </c>
      <c r="AU351" s="406" t="s">
        <v>352</v>
      </c>
      <c r="AY351" s="337" t="s">
        <v>347</v>
      </c>
      <c r="BE351" s="407">
        <f t="shared" si="74"/>
        <v>0</v>
      </c>
      <c r="BF351" s="407">
        <f t="shared" si="75"/>
        <v>0</v>
      </c>
      <c r="BG351" s="407">
        <f t="shared" si="76"/>
        <v>0</v>
      </c>
      <c r="BH351" s="407">
        <f t="shared" si="77"/>
        <v>0</v>
      </c>
      <c r="BI351" s="407">
        <f t="shared" si="78"/>
        <v>0</v>
      </c>
      <c r="BJ351" s="337" t="s">
        <v>352</v>
      </c>
      <c r="BK351" s="407">
        <f t="shared" si="79"/>
        <v>0</v>
      </c>
      <c r="BL351" s="337" t="s">
        <v>607</v>
      </c>
      <c r="BM351" s="406" t="s">
        <v>2318</v>
      </c>
    </row>
    <row r="352" spans="2:65" s="194" customFormat="1" ht="38.25" customHeight="1">
      <c r="B352" s="76"/>
      <c r="C352" s="819" t="s">
        <v>2319</v>
      </c>
      <c r="D352" s="819" t="s">
        <v>262</v>
      </c>
      <c r="E352" s="820" t="s">
        <v>2320</v>
      </c>
      <c r="F352" s="821" t="s">
        <v>2321</v>
      </c>
      <c r="G352" s="822" t="s">
        <v>63</v>
      </c>
      <c r="H352" s="823">
        <v>2.4</v>
      </c>
      <c r="I352" s="844"/>
      <c r="J352" s="824">
        <f t="shared" si="70"/>
        <v>0</v>
      </c>
      <c r="K352" s="80"/>
      <c r="L352" s="76"/>
      <c r="M352" s="402" t="s">
        <v>290</v>
      </c>
      <c r="N352" s="403" t="s">
        <v>306</v>
      </c>
      <c r="O352" s="404">
        <v>0.69513999999999998</v>
      </c>
      <c r="P352" s="404">
        <f t="shared" si="71"/>
        <v>1.6683359999999998</v>
      </c>
      <c r="Q352" s="404">
        <v>5.5999999999999999E-5</v>
      </c>
      <c r="R352" s="404">
        <f t="shared" si="72"/>
        <v>1.3439999999999999E-4</v>
      </c>
      <c r="S352" s="404">
        <v>0</v>
      </c>
      <c r="T352" s="405">
        <f t="shared" si="73"/>
        <v>0</v>
      </c>
      <c r="AR352" s="406" t="s">
        <v>607</v>
      </c>
      <c r="AT352" s="406" t="s">
        <v>262</v>
      </c>
      <c r="AU352" s="406" t="s">
        <v>352</v>
      </c>
      <c r="AY352" s="337" t="s">
        <v>347</v>
      </c>
      <c r="BE352" s="407">
        <f t="shared" si="74"/>
        <v>0</v>
      </c>
      <c r="BF352" s="407">
        <f t="shared" si="75"/>
        <v>0</v>
      </c>
      <c r="BG352" s="407">
        <f t="shared" si="76"/>
        <v>0</v>
      </c>
      <c r="BH352" s="407">
        <f t="shared" si="77"/>
        <v>0</v>
      </c>
      <c r="BI352" s="407">
        <f t="shared" si="78"/>
        <v>0</v>
      </c>
      <c r="BJ352" s="337" t="s">
        <v>352</v>
      </c>
      <c r="BK352" s="407">
        <f t="shared" si="79"/>
        <v>0</v>
      </c>
      <c r="BL352" s="337" t="s">
        <v>607</v>
      </c>
      <c r="BM352" s="406" t="s">
        <v>2322</v>
      </c>
    </row>
    <row r="353" spans="2:65" s="194" customFormat="1" ht="16.5" customHeight="1">
      <c r="B353" s="76"/>
      <c r="C353" s="825" t="s">
        <v>2323</v>
      </c>
      <c r="D353" s="825" t="s">
        <v>59</v>
      </c>
      <c r="E353" s="826" t="s">
        <v>2324</v>
      </c>
      <c r="F353" s="827" t="s">
        <v>2325</v>
      </c>
      <c r="G353" s="828" t="s">
        <v>95</v>
      </c>
      <c r="H353" s="829">
        <v>4.68</v>
      </c>
      <c r="I353" s="845"/>
      <c r="J353" s="830">
        <f t="shared" si="70"/>
        <v>0</v>
      </c>
      <c r="K353" s="94"/>
      <c r="L353" s="408"/>
      <c r="M353" s="409" t="s">
        <v>290</v>
      </c>
      <c r="N353" s="410" t="s">
        <v>306</v>
      </c>
      <c r="O353" s="404">
        <v>0</v>
      </c>
      <c r="P353" s="404">
        <f t="shared" si="71"/>
        <v>0</v>
      </c>
      <c r="Q353" s="404">
        <v>0</v>
      </c>
      <c r="R353" s="404">
        <f t="shared" si="72"/>
        <v>0</v>
      </c>
      <c r="S353" s="404">
        <v>0</v>
      </c>
      <c r="T353" s="405">
        <f t="shared" si="73"/>
        <v>0</v>
      </c>
      <c r="AR353" s="406" t="s">
        <v>1185</v>
      </c>
      <c r="AT353" s="406" t="s">
        <v>59</v>
      </c>
      <c r="AU353" s="406" t="s">
        <v>352</v>
      </c>
      <c r="AY353" s="337" t="s">
        <v>347</v>
      </c>
      <c r="BE353" s="407">
        <f t="shared" si="74"/>
        <v>0</v>
      </c>
      <c r="BF353" s="407">
        <f t="shared" si="75"/>
        <v>0</v>
      </c>
      <c r="BG353" s="407">
        <f t="shared" si="76"/>
        <v>0</v>
      </c>
      <c r="BH353" s="407">
        <f t="shared" si="77"/>
        <v>0</v>
      </c>
      <c r="BI353" s="407">
        <f t="shared" si="78"/>
        <v>0</v>
      </c>
      <c r="BJ353" s="337" t="s">
        <v>352</v>
      </c>
      <c r="BK353" s="407">
        <f t="shared" si="79"/>
        <v>0</v>
      </c>
      <c r="BL353" s="337" t="s">
        <v>607</v>
      </c>
      <c r="BM353" s="406" t="s">
        <v>2326</v>
      </c>
    </row>
    <row r="354" spans="2:65" s="194" customFormat="1" ht="16.5" customHeight="1">
      <c r="B354" s="76"/>
      <c r="C354" s="825" t="s">
        <v>2327</v>
      </c>
      <c r="D354" s="825" t="s">
        <v>59</v>
      </c>
      <c r="E354" s="826" t="s">
        <v>2328</v>
      </c>
      <c r="F354" s="827" t="s">
        <v>2329</v>
      </c>
      <c r="G354" s="828" t="s">
        <v>62</v>
      </c>
      <c r="H354" s="829">
        <v>2</v>
      </c>
      <c r="I354" s="845"/>
      <c r="J354" s="830">
        <f t="shared" si="70"/>
        <v>0</v>
      </c>
      <c r="K354" s="94"/>
      <c r="L354" s="408"/>
      <c r="M354" s="409" t="s">
        <v>290</v>
      </c>
      <c r="N354" s="410" t="s">
        <v>306</v>
      </c>
      <c r="O354" s="404">
        <v>0</v>
      </c>
      <c r="P354" s="404">
        <f t="shared" si="71"/>
        <v>0</v>
      </c>
      <c r="Q354" s="404">
        <v>0</v>
      </c>
      <c r="R354" s="404">
        <f t="shared" si="72"/>
        <v>0</v>
      </c>
      <c r="S354" s="404">
        <v>0</v>
      </c>
      <c r="T354" s="405">
        <f t="shared" si="73"/>
        <v>0</v>
      </c>
      <c r="AR354" s="406" t="s">
        <v>1185</v>
      </c>
      <c r="AT354" s="406" t="s">
        <v>59</v>
      </c>
      <c r="AU354" s="406" t="s">
        <v>352</v>
      </c>
      <c r="AY354" s="337" t="s">
        <v>347</v>
      </c>
      <c r="BE354" s="407">
        <f t="shared" si="74"/>
        <v>0</v>
      </c>
      <c r="BF354" s="407">
        <f t="shared" si="75"/>
        <v>0</v>
      </c>
      <c r="BG354" s="407">
        <f t="shared" si="76"/>
        <v>0</v>
      </c>
      <c r="BH354" s="407">
        <f t="shared" si="77"/>
        <v>0</v>
      </c>
      <c r="BI354" s="407">
        <f t="shared" si="78"/>
        <v>0</v>
      </c>
      <c r="BJ354" s="337" t="s">
        <v>352</v>
      </c>
      <c r="BK354" s="407">
        <f t="shared" si="79"/>
        <v>0</v>
      </c>
      <c r="BL354" s="337" t="s">
        <v>607</v>
      </c>
      <c r="BM354" s="406" t="s">
        <v>2330</v>
      </c>
    </row>
    <row r="355" spans="2:65" s="194" customFormat="1" ht="21.75" customHeight="1">
      <c r="B355" s="76"/>
      <c r="C355" s="825" t="s">
        <v>2331</v>
      </c>
      <c r="D355" s="825" t="s">
        <v>59</v>
      </c>
      <c r="E355" s="826" t="s">
        <v>2332</v>
      </c>
      <c r="F355" s="827" t="s">
        <v>2333</v>
      </c>
      <c r="G355" s="828" t="s">
        <v>63</v>
      </c>
      <c r="H355" s="829">
        <v>4.68</v>
      </c>
      <c r="I355" s="845"/>
      <c r="J355" s="830">
        <f t="shared" si="70"/>
        <v>0</v>
      </c>
      <c r="K355" s="94"/>
      <c r="L355" s="408"/>
      <c r="M355" s="409" t="s">
        <v>290</v>
      </c>
      <c r="N355" s="410" t="s">
        <v>306</v>
      </c>
      <c r="O355" s="404">
        <v>0</v>
      </c>
      <c r="P355" s="404">
        <f t="shared" si="71"/>
        <v>0</v>
      </c>
      <c r="Q355" s="404">
        <v>0</v>
      </c>
      <c r="R355" s="404">
        <f t="shared" si="72"/>
        <v>0</v>
      </c>
      <c r="S355" s="404">
        <v>0</v>
      </c>
      <c r="T355" s="405">
        <f t="shared" si="73"/>
        <v>0</v>
      </c>
      <c r="AR355" s="406" t="s">
        <v>1185</v>
      </c>
      <c r="AT355" s="406" t="s">
        <v>59</v>
      </c>
      <c r="AU355" s="406" t="s">
        <v>352</v>
      </c>
      <c r="AY355" s="337" t="s">
        <v>347</v>
      </c>
      <c r="BE355" s="407">
        <f t="shared" si="74"/>
        <v>0</v>
      </c>
      <c r="BF355" s="407">
        <f t="shared" si="75"/>
        <v>0</v>
      </c>
      <c r="BG355" s="407">
        <f t="shared" si="76"/>
        <v>0</v>
      </c>
      <c r="BH355" s="407">
        <f t="shared" si="77"/>
        <v>0</v>
      </c>
      <c r="BI355" s="407">
        <f t="shared" si="78"/>
        <v>0</v>
      </c>
      <c r="BJ355" s="337" t="s">
        <v>352</v>
      </c>
      <c r="BK355" s="407">
        <f t="shared" si="79"/>
        <v>0</v>
      </c>
      <c r="BL355" s="337" t="s">
        <v>607</v>
      </c>
      <c r="BM355" s="406" t="s">
        <v>2334</v>
      </c>
    </row>
    <row r="356" spans="2:65" s="194" customFormat="1" ht="16.5" customHeight="1">
      <c r="B356" s="76"/>
      <c r="C356" s="825" t="s">
        <v>2335</v>
      </c>
      <c r="D356" s="825" t="s">
        <v>59</v>
      </c>
      <c r="E356" s="826" t="s">
        <v>2336</v>
      </c>
      <c r="F356" s="827" t="s">
        <v>2337</v>
      </c>
      <c r="G356" s="828" t="s">
        <v>95</v>
      </c>
      <c r="H356" s="829">
        <v>4.68</v>
      </c>
      <c r="I356" s="845"/>
      <c r="J356" s="830">
        <f t="shared" si="70"/>
        <v>0</v>
      </c>
      <c r="K356" s="94"/>
      <c r="L356" s="408"/>
      <c r="M356" s="409" t="s">
        <v>290</v>
      </c>
      <c r="N356" s="410" t="s">
        <v>306</v>
      </c>
      <c r="O356" s="404">
        <v>0</v>
      </c>
      <c r="P356" s="404">
        <f t="shared" si="71"/>
        <v>0</v>
      </c>
      <c r="Q356" s="404">
        <v>2.0000000000000001E-4</v>
      </c>
      <c r="R356" s="404">
        <f t="shared" si="72"/>
        <v>9.3599999999999998E-4</v>
      </c>
      <c r="S356" s="404">
        <v>0</v>
      </c>
      <c r="T356" s="405">
        <f t="shared" si="73"/>
        <v>0</v>
      </c>
      <c r="AR356" s="406" t="s">
        <v>1185</v>
      </c>
      <c r="AT356" s="406" t="s">
        <v>59</v>
      </c>
      <c r="AU356" s="406" t="s">
        <v>352</v>
      </c>
      <c r="AY356" s="337" t="s">
        <v>347</v>
      </c>
      <c r="BE356" s="407">
        <f t="shared" si="74"/>
        <v>0</v>
      </c>
      <c r="BF356" s="407">
        <f t="shared" si="75"/>
        <v>0</v>
      </c>
      <c r="BG356" s="407">
        <f t="shared" si="76"/>
        <v>0</v>
      </c>
      <c r="BH356" s="407">
        <f t="shared" si="77"/>
        <v>0</v>
      </c>
      <c r="BI356" s="407">
        <f t="shared" si="78"/>
        <v>0</v>
      </c>
      <c r="BJ356" s="337" t="s">
        <v>352</v>
      </c>
      <c r="BK356" s="407">
        <f t="shared" si="79"/>
        <v>0</v>
      </c>
      <c r="BL356" s="337" t="s">
        <v>607</v>
      </c>
      <c r="BM356" s="406" t="s">
        <v>2338</v>
      </c>
    </row>
    <row r="357" spans="2:65" s="194" customFormat="1" ht="24.45" customHeight="1">
      <c r="B357" s="76"/>
      <c r="C357" s="819" t="s">
        <v>2339</v>
      </c>
      <c r="D357" s="819" t="s">
        <v>262</v>
      </c>
      <c r="E357" s="820" t="s">
        <v>2340</v>
      </c>
      <c r="F357" s="821" t="s">
        <v>2341</v>
      </c>
      <c r="G357" s="822" t="s">
        <v>79</v>
      </c>
      <c r="H357" s="850"/>
      <c r="I357" s="844"/>
      <c r="J357" s="824">
        <f t="shared" si="70"/>
        <v>0</v>
      </c>
      <c r="K357" s="80"/>
      <c r="L357" s="76"/>
      <c r="M357" s="402" t="s">
        <v>290</v>
      </c>
      <c r="N357" s="403" t="s">
        <v>306</v>
      </c>
      <c r="O357" s="404">
        <v>0</v>
      </c>
      <c r="P357" s="404">
        <f t="shared" si="71"/>
        <v>0</v>
      </c>
      <c r="Q357" s="404">
        <v>0</v>
      </c>
      <c r="R357" s="404">
        <f t="shared" si="72"/>
        <v>0</v>
      </c>
      <c r="S357" s="404">
        <v>0</v>
      </c>
      <c r="T357" s="405">
        <f t="shared" si="73"/>
        <v>0</v>
      </c>
      <c r="AR357" s="406" t="s">
        <v>607</v>
      </c>
      <c r="AT357" s="406" t="s">
        <v>262</v>
      </c>
      <c r="AU357" s="406" t="s">
        <v>352</v>
      </c>
      <c r="AY357" s="337" t="s">
        <v>347</v>
      </c>
      <c r="BE357" s="407">
        <f t="shared" si="74"/>
        <v>0</v>
      </c>
      <c r="BF357" s="407">
        <f t="shared" si="75"/>
        <v>0</v>
      </c>
      <c r="BG357" s="407">
        <f t="shared" si="76"/>
        <v>0</v>
      </c>
      <c r="BH357" s="407">
        <f t="shared" si="77"/>
        <v>0</v>
      </c>
      <c r="BI357" s="407">
        <f t="shared" si="78"/>
        <v>0</v>
      </c>
      <c r="BJ357" s="337" t="s">
        <v>352</v>
      </c>
      <c r="BK357" s="407">
        <f t="shared" si="79"/>
        <v>0</v>
      </c>
      <c r="BL357" s="337" t="s">
        <v>607</v>
      </c>
      <c r="BM357" s="406" t="s">
        <v>2342</v>
      </c>
    </row>
    <row r="358" spans="2:65" s="391" customFormat="1" ht="23.25" customHeight="1">
      <c r="B358" s="390"/>
      <c r="C358" s="813"/>
      <c r="D358" s="814" t="s">
        <v>267</v>
      </c>
      <c r="E358" s="817" t="s">
        <v>2343</v>
      </c>
      <c r="F358" s="817" t="s">
        <v>2344</v>
      </c>
      <c r="G358" s="813"/>
      <c r="H358" s="813"/>
      <c r="I358" s="813"/>
      <c r="J358" s="818">
        <f>BK358</f>
        <v>0</v>
      </c>
      <c r="L358" s="390"/>
      <c r="M358" s="395"/>
      <c r="P358" s="396">
        <f>SUM(P359:P366)</f>
        <v>159.5641</v>
      </c>
      <c r="R358" s="396">
        <f>SUM(R359:R366)</f>
        <v>0.10137892250000001</v>
      </c>
      <c r="T358" s="397">
        <f>SUM(T359:T366)</f>
        <v>3.3543780000000001</v>
      </c>
      <c r="Z358" s="194"/>
      <c r="AR358" s="392" t="s">
        <v>352</v>
      </c>
      <c r="AT358" s="398" t="s">
        <v>267</v>
      </c>
      <c r="AU358" s="398" t="s">
        <v>320</v>
      </c>
      <c r="AY358" s="392" t="s">
        <v>347</v>
      </c>
      <c r="BK358" s="399">
        <f>SUM(BK359:BK366)</f>
        <v>0</v>
      </c>
    </row>
    <row r="359" spans="2:65" s="194" customFormat="1" ht="21.75" customHeight="1">
      <c r="B359" s="76"/>
      <c r="C359" s="819" t="s">
        <v>141</v>
      </c>
      <c r="D359" s="819" t="s">
        <v>262</v>
      </c>
      <c r="E359" s="820" t="s">
        <v>2345</v>
      </c>
      <c r="F359" s="821" t="s">
        <v>2346</v>
      </c>
      <c r="G359" s="822" t="s">
        <v>95</v>
      </c>
      <c r="H359" s="823">
        <v>456.25</v>
      </c>
      <c r="I359" s="844"/>
      <c r="J359" s="824">
        <f t="shared" ref="J359:J366" si="80">ROUND(I359*H359,2)</f>
        <v>0</v>
      </c>
      <c r="K359" s="80"/>
      <c r="L359" s="76"/>
      <c r="M359" s="402" t="s">
        <v>290</v>
      </c>
      <c r="N359" s="403" t="s">
        <v>306</v>
      </c>
      <c r="O359" s="404">
        <v>4.002E-2</v>
      </c>
      <c r="P359" s="404">
        <f t="shared" ref="P359:P366" si="81">O359*H359</f>
        <v>18.259125000000001</v>
      </c>
      <c r="Q359" s="404">
        <v>3.2499999999999998E-6</v>
      </c>
      <c r="R359" s="404">
        <f t="shared" ref="R359:R366" si="82">Q359*H359</f>
        <v>1.4828125E-3</v>
      </c>
      <c r="S359" s="404">
        <v>0</v>
      </c>
      <c r="T359" s="405">
        <f t="shared" ref="T359:T366" si="83">S359*H359</f>
        <v>0</v>
      </c>
      <c r="AR359" s="406" t="s">
        <v>607</v>
      </c>
      <c r="AT359" s="406" t="s">
        <v>262</v>
      </c>
      <c r="AU359" s="406" t="s">
        <v>352</v>
      </c>
      <c r="AY359" s="337" t="s">
        <v>347</v>
      </c>
      <c r="BE359" s="407">
        <f t="shared" ref="BE359:BE366" si="84">IF(N359="základná",J359,0)</f>
        <v>0</v>
      </c>
      <c r="BF359" s="407">
        <f t="shared" ref="BF359:BF366" si="85">IF(N359="znížená",J359,0)</f>
        <v>0</v>
      </c>
      <c r="BG359" s="407">
        <f t="shared" ref="BG359:BG366" si="86">IF(N359="zákl. prenesená",J359,0)</f>
        <v>0</v>
      </c>
      <c r="BH359" s="407">
        <f t="shared" ref="BH359:BH366" si="87">IF(N359="zníž. prenesená",J359,0)</f>
        <v>0</v>
      </c>
      <c r="BI359" s="407">
        <f t="shared" ref="BI359:BI366" si="88">IF(N359="nulová",J359,0)</f>
        <v>0</v>
      </c>
      <c r="BJ359" s="337" t="s">
        <v>352</v>
      </c>
      <c r="BK359" s="407">
        <f t="shared" ref="BK359:BK366" si="89">ROUND(I359*H359,2)</f>
        <v>0</v>
      </c>
      <c r="BL359" s="337" t="s">
        <v>607</v>
      </c>
      <c r="BM359" s="406" t="s">
        <v>2347</v>
      </c>
    </row>
    <row r="360" spans="2:65" s="194" customFormat="1" ht="16.5" customHeight="1">
      <c r="B360" s="76"/>
      <c r="C360" s="825" t="s">
        <v>2348</v>
      </c>
      <c r="D360" s="825" t="s">
        <v>59</v>
      </c>
      <c r="E360" s="826" t="s">
        <v>2349</v>
      </c>
      <c r="F360" s="827" t="s">
        <v>2350</v>
      </c>
      <c r="G360" s="828" t="s">
        <v>95</v>
      </c>
      <c r="H360" s="829">
        <v>547.5</v>
      </c>
      <c r="I360" s="845"/>
      <c r="J360" s="830">
        <f t="shared" si="80"/>
        <v>0</v>
      </c>
      <c r="K360" s="94"/>
      <c r="L360" s="408"/>
      <c r="M360" s="409" t="s">
        <v>290</v>
      </c>
      <c r="N360" s="410" t="s">
        <v>306</v>
      </c>
      <c r="O360" s="404">
        <v>0</v>
      </c>
      <c r="P360" s="404">
        <f t="shared" si="81"/>
        <v>0</v>
      </c>
      <c r="Q360" s="404">
        <v>0</v>
      </c>
      <c r="R360" s="404">
        <f t="shared" si="82"/>
        <v>0</v>
      </c>
      <c r="S360" s="404">
        <v>0</v>
      </c>
      <c r="T360" s="405">
        <f t="shared" si="83"/>
        <v>0</v>
      </c>
      <c r="AR360" s="406" t="s">
        <v>1185</v>
      </c>
      <c r="AT360" s="406" t="s">
        <v>59</v>
      </c>
      <c r="AU360" s="406" t="s">
        <v>352</v>
      </c>
      <c r="AY360" s="337" t="s">
        <v>347</v>
      </c>
      <c r="BE360" s="407">
        <f t="shared" si="84"/>
        <v>0</v>
      </c>
      <c r="BF360" s="407">
        <f t="shared" si="85"/>
        <v>0</v>
      </c>
      <c r="BG360" s="407">
        <f t="shared" si="86"/>
        <v>0</v>
      </c>
      <c r="BH360" s="407">
        <f t="shared" si="87"/>
        <v>0</v>
      </c>
      <c r="BI360" s="407">
        <f t="shared" si="88"/>
        <v>0</v>
      </c>
      <c r="BJ360" s="337" t="s">
        <v>352</v>
      </c>
      <c r="BK360" s="407">
        <f t="shared" si="89"/>
        <v>0</v>
      </c>
      <c r="BL360" s="337" t="s">
        <v>607</v>
      </c>
      <c r="BM360" s="406" t="s">
        <v>2351</v>
      </c>
    </row>
    <row r="361" spans="2:65" s="194" customFormat="1" ht="24.45" customHeight="1">
      <c r="B361" s="76"/>
      <c r="C361" s="819" t="s">
        <v>2352</v>
      </c>
      <c r="D361" s="819" t="s">
        <v>262</v>
      </c>
      <c r="E361" s="820" t="s">
        <v>2353</v>
      </c>
      <c r="F361" s="821" t="s">
        <v>2354</v>
      </c>
      <c r="G361" s="822" t="s">
        <v>95</v>
      </c>
      <c r="H361" s="823">
        <v>456.25</v>
      </c>
      <c r="I361" s="844"/>
      <c r="J361" s="824">
        <f t="shared" si="80"/>
        <v>0</v>
      </c>
      <c r="K361" s="80"/>
      <c r="L361" s="76"/>
      <c r="M361" s="402" t="s">
        <v>290</v>
      </c>
      <c r="N361" s="403" t="s">
        <v>306</v>
      </c>
      <c r="O361" s="404">
        <v>4.3020000000000003E-2</v>
      </c>
      <c r="P361" s="404">
        <f t="shared" si="81"/>
        <v>19.627875</v>
      </c>
      <c r="Q361" s="404">
        <v>0</v>
      </c>
      <c r="R361" s="404">
        <f t="shared" si="82"/>
        <v>0</v>
      </c>
      <c r="S361" s="404">
        <v>0</v>
      </c>
      <c r="T361" s="405">
        <f t="shared" si="83"/>
        <v>0</v>
      </c>
      <c r="AR361" s="406" t="s">
        <v>607</v>
      </c>
      <c r="AT361" s="406" t="s">
        <v>262</v>
      </c>
      <c r="AU361" s="406" t="s">
        <v>352</v>
      </c>
      <c r="AY361" s="337" t="s">
        <v>347</v>
      </c>
      <c r="BE361" s="407">
        <f t="shared" si="84"/>
        <v>0</v>
      </c>
      <c r="BF361" s="407">
        <f t="shared" si="85"/>
        <v>0</v>
      </c>
      <c r="BG361" s="407">
        <f t="shared" si="86"/>
        <v>0</v>
      </c>
      <c r="BH361" s="407">
        <f t="shared" si="87"/>
        <v>0</v>
      </c>
      <c r="BI361" s="407">
        <f t="shared" si="88"/>
        <v>0</v>
      </c>
      <c r="BJ361" s="337" t="s">
        <v>352</v>
      </c>
      <c r="BK361" s="407">
        <f t="shared" si="89"/>
        <v>0</v>
      </c>
      <c r="BL361" s="337" t="s">
        <v>607</v>
      </c>
      <c r="BM361" s="406" t="s">
        <v>2355</v>
      </c>
    </row>
    <row r="362" spans="2:65" s="194" customFormat="1" ht="16.5" customHeight="1">
      <c r="B362" s="76"/>
      <c r="C362" s="825" t="s">
        <v>2356</v>
      </c>
      <c r="D362" s="825" t="s">
        <v>59</v>
      </c>
      <c r="E362" s="826" t="s">
        <v>2357</v>
      </c>
      <c r="F362" s="827" t="s">
        <v>2358</v>
      </c>
      <c r="G362" s="828" t="s">
        <v>142</v>
      </c>
      <c r="H362" s="829">
        <v>182.5</v>
      </c>
      <c r="I362" s="845"/>
      <c r="J362" s="830">
        <f t="shared" si="80"/>
        <v>0</v>
      </c>
      <c r="K362" s="94"/>
      <c r="L362" s="408"/>
      <c r="M362" s="409" t="s">
        <v>290</v>
      </c>
      <c r="N362" s="410" t="s">
        <v>306</v>
      </c>
      <c r="O362" s="404">
        <v>0</v>
      </c>
      <c r="P362" s="404">
        <f t="shared" si="81"/>
        <v>0</v>
      </c>
      <c r="Q362" s="404">
        <v>0</v>
      </c>
      <c r="R362" s="404">
        <f t="shared" si="82"/>
        <v>0</v>
      </c>
      <c r="S362" s="404">
        <v>0</v>
      </c>
      <c r="T362" s="405">
        <f t="shared" si="83"/>
        <v>0</v>
      </c>
      <c r="AR362" s="406" t="s">
        <v>1185</v>
      </c>
      <c r="AT362" s="406" t="s">
        <v>59</v>
      </c>
      <c r="AU362" s="406" t="s">
        <v>352</v>
      </c>
      <c r="AY362" s="337" t="s">
        <v>347</v>
      </c>
      <c r="BE362" s="407">
        <f t="shared" si="84"/>
        <v>0</v>
      </c>
      <c r="BF362" s="407">
        <f t="shared" si="85"/>
        <v>0</v>
      </c>
      <c r="BG362" s="407">
        <f t="shared" si="86"/>
        <v>0</v>
      </c>
      <c r="BH362" s="407">
        <f t="shared" si="87"/>
        <v>0</v>
      </c>
      <c r="BI362" s="407">
        <f t="shared" si="88"/>
        <v>0</v>
      </c>
      <c r="BJ362" s="337" t="s">
        <v>352</v>
      </c>
      <c r="BK362" s="407">
        <f t="shared" si="89"/>
        <v>0</v>
      </c>
      <c r="BL362" s="337" t="s">
        <v>607</v>
      </c>
      <c r="BM362" s="406" t="s">
        <v>2359</v>
      </c>
    </row>
    <row r="363" spans="2:65" s="194" customFormat="1" ht="24.45" customHeight="1">
      <c r="B363" s="76"/>
      <c r="C363" s="819" t="s">
        <v>2360</v>
      </c>
      <c r="D363" s="819" t="s">
        <v>262</v>
      </c>
      <c r="E363" s="820" t="s">
        <v>2361</v>
      </c>
      <c r="F363" s="821" t="s">
        <v>2362</v>
      </c>
      <c r="G363" s="822" t="s">
        <v>95</v>
      </c>
      <c r="H363" s="823">
        <v>457.19</v>
      </c>
      <c r="I363" s="844"/>
      <c r="J363" s="824">
        <f t="shared" si="80"/>
        <v>0</v>
      </c>
      <c r="K363" s="80"/>
      <c r="L363" s="76"/>
      <c r="M363" s="402" t="s">
        <v>290</v>
      </c>
      <c r="N363" s="403" t="s">
        <v>306</v>
      </c>
      <c r="O363" s="404">
        <v>0.20499999999999999</v>
      </c>
      <c r="P363" s="404">
        <f t="shared" si="81"/>
        <v>93.723949999999988</v>
      </c>
      <c r="Q363" s="404">
        <v>0</v>
      </c>
      <c r="R363" s="404">
        <f t="shared" si="82"/>
        <v>0</v>
      </c>
      <c r="S363" s="404">
        <v>0</v>
      </c>
      <c r="T363" s="405">
        <f t="shared" si="83"/>
        <v>0</v>
      </c>
      <c r="AR363" s="406" t="s">
        <v>607</v>
      </c>
      <c r="AT363" s="406" t="s">
        <v>262</v>
      </c>
      <c r="AU363" s="406" t="s">
        <v>352</v>
      </c>
      <c r="AY363" s="337" t="s">
        <v>347</v>
      </c>
      <c r="BE363" s="407">
        <f t="shared" si="84"/>
        <v>0</v>
      </c>
      <c r="BF363" s="407">
        <f t="shared" si="85"/>
        <v>0</v>
      </c>
      <c r="BG363" s="407">
        <f t="shared" si="86"/>
        <v>0</v>
      </c>
      <c r="BH363" s="407">
        <f t="shared" si="87"/>
        <v>0</v>
      </c>
      <c r="BI363" s="407">
        <f t="shared" si="88"/>
        <v>0</v>
      </c>
      <c r="BJ363" s="337" t="s">
        <v>352</v>
      </c>
      <c r="BK363" s="407">
        <f t="shared" si="89"/>
        <v>0</v>
      </c>
      <c r="BL363" s="337" t="s">
        <v>607</v>
      </c>
      <c r="BM363" s="406" t="s">
        <v>2363</v>
      </c>
    </row>
    <row r="364" spans="2:65" s="194" customFormat="1" ht="63" customHeight="1">
      <c r="B364" s="76"/>
      <c r="C364" s="825" t="s">
        <v>2364</v>
      </c>
      <c r="D364" s="825" t="s">
        <v>59</v>
      </c>
      <c r="E364" s="826" t="s">
        <v>2365</v>
      </c>
      <c r="F364" s="827" t="s">
        <v>2366</v>
      </c>
      <c r="G364" s="828" t="s">
        <v>95</v>
      </c>
      <c r="H364" s="829">
        <v>525.76900000000001</v>
      </c>
      <c r="I364" s="845"/>
      <c r="J364" s="830">
        <f t="shared" si="80"/>
        <v>0</v>
      </c>
      <c r="K364" s="94"/>
      <c r="L364" s="408"/>
      <c r="M364" s="409" t="s">
        <v>290</v>
      </c>
      <c r="N364" s="410" t="s">
        <v>306</v>
      </c>
      <c r="O364" s="404">
        <v>0</v>
      </c>
      <c r="P364" s="404">
        <f t="shared" si="81"/>
        <v>0</v>
      </c>
      <c r="Q364" s="404">
        <v>1.9000000000000001E-4</v>
      </c>
      <c r="R364" s="404">
        <f t="shared" si="82"/>
        <v>9.989611000000001E-2</v>
      </c>
      <c r="S364" s="404">
        <v>0</v>
      </c>
      <c r="T364" s="405">
        <f t="shared" si="83"/>
        <v>0</v>
      </c>
      <c r="AR364" s="406" t="s">
        <v>1185</v>
      </c>
      <c r="AT364" s="406" t="s">
        <v>59</v>
      </c>
      <c r="AU364" s="406" t="s">
        <v>352</v>
      </c>
      <c r="AY364" s="337" t="s">
        <v>347</v>
      </c>
      <c r="BE364" s="407">
        <f t="shared" si="84"/>
        <v>0</v>
      </c>
      <c r="BF364" s="407">
        <f t="shared" si="85"/>
        <v>0</v>
      </c>
      <c r="BG364" s="407">
        <f t="shared" si="86"/>
        <v>0</v>
      </c>
      <c r="BH364" s="407">
        <f t="shared" si="87"/>
        <v>0</v>
      </c>
      <c r="BI364" s="407">
        <f t="shared" si="88"/>
        <v>0</v>
      </c>
      <c r="BJ364" s="337" t="s">
        <v>352</v>
      </c>
      <c r="BK364" s="407">
        <f t="shared" si="89"/>
        <v>0</v>
      </c>
      <c r="BL364" s="337" t="s">
        <v>607</v>
      </c>
      <c r="BM364" s="406" t="s">
        <v>2367</v>
      </c>
    </row>
    <row r="365" spans="2:65" s="194" customFormat="1" ht="24.45" customHeight="1">
      <c r="B365" s="76"/>
      <c r="C365" s="819" t="s">
        <v>2368</v>
      </c>
      <c r="D365" s="819" t="s">
        <v>262</v>
      </c>
      <c r="E365" s="820" t="s">
        <v>2369</v>
      </c>
      <c r="F365" s="821" t="s">
        <v>2370</v>
      </c>
      <c r="G365" s="822" t="s">
        <v>95</v>
      </c>
      <c r="H365" s="823">
        <v>559.06299999999999</v>
      </c>
      <c r="I365" s="844"/>
      <c r="J365" s="824">
        <f t="shared" si="80"/>
        <v>0</v>
      </c>
      <c r="K365" s="80"/>
      <c r="L365" s="76"/>
      <c r="M365" s="402" t="s">
        <v>290</v>
      </c>
      <c r="N365" s="403" t="s">
        <v>306</v>
      </c>
      <c r="O365" s="404">
        <v>0.05</v>
      </c>
      <c r="P365" s="404">
        <f t="shared" si="81"/>
        <v>27.953150000000001</v>
      </c>
      <c r="Q365" s="404">
        <v>0</v>
      </c>
      <c r="R365" s="404">
        <f t="shared" si="82"/>
        <v>0</v>
      </c>
      <c r="S365" s="404">
        <v>6.0000000000000001E-3</v>
      </c>
      <c r="T365" s="405">
        <f t="shared" si="83"/>
        <v>3.3543780000000001</v>
      </c>
      <c r="AR365" s="406" t="s">
        <v>607</v>
      </c>
      <c r="AT365" s="406" t="s">
        <v>262</v>
      </c>
      <c r="AU365" s="406" t="s">
        <v>352</v>
      </c>
      <c r="AY365" s="337" t="s">
        <v>347</v>
      </c>
      <c r="BE365" s="407">
        <f t="shared" si="84"/>
        <v>0</v>
      </c>
      <c r="BF365" s="407">
        <f t="shared" si="85"/>
        <v>0</v>
      </c>
      <c r="BG365" s="407">
        <f t="shared" si="86"/>
        <v>0</v>
      </c>
      <c r="BH365" s="407">
        <f t="shared" si="87"/>
        <v>0</v>
      </c>
      <c r="BI365" s="407">
        <f t="shared" si="88"/>
        <v>0</v>
      </c>
      <c r="BJ365" s="337" t="s">
        <v>352</v>
      </c>
      <c r="BK365" s="407">
        <f t="shared" si="89"/>
        <v>0</v>
      </c>
      <c r="BL365" s="337" t="s">
        <v>607</v>
      </c>
      <c r="BM365" s="406" t="s">
        <v>2371</v>
      </c>
    </row>
    <row r="366" spans="2:65" s="194" customFormat="1" ht="24.45" customHeight="1">
      <c r="B366" s="76"/>
      <c r="C366" s="819" t="s">
        <v>2372</v>
      </c>
      <c r="D366" s="819" t="s">
        <v>262</v>
      </c>
      <c r="E366" s="820" t="s">
        <v>2373</v>
      </c>
      <c r="F366" s="821" t="s">
        <v>2374</v>
      </c>
      <c r="G366" s="822" t="s">
        <v>79</v>
      </c>
      <c r="H366" s="850"/>
      <c r="I366" s="844"/>
      <c r="J366" s="824">
        <f t="shared" si="80"/>
        <v>0</v>
      </c>
      <c r="K366" s="80"/>
      <c r="L366" s="76"/>
      <c r="M366" s="402" t="s">
        <v>290</v>
      </c>
      <c r="N366" s="403" t="s">
        <v>306</v>
      </c>
      <c r="O366" s="404">
        <v>0</v>
      </c>
      <c r="P366" s="404">
        <f t="shared" si="81"/>
        <v>0</v>
      </c>
      <c r="Q366" s="404">
        <v>0</v>
      </c>
      <c r="R366" s="404">
        <f t="shared" si="82"/>
        <v>0</v>
      </c>
      <c r="S366" s="404">
        <v>0</v>
      </c>
      <c r="T366" s="405">
        <f t="shared" si="83"/>
        <v>0</v>
      </c>
      <c r="AR366" s="406" t="s">
        <v>607</v>
      </c>
      <c r="AT366" s="406" t="s">
        <v>262</v>
      </c>
      <c r="AU366" s="406" t="s">
        <v>352</v>
      </c>
      <c r="AY366" s="337" t="s">
        <v>347</v>
      </c>
      <c r="BE366" s="407">
        <f t="shared" si="84"/>
        <v>0</v>
      </c>
      <c r="BF366" s="407">
        <f t="shared" si="85"/>
        <v>0</v>
      </c>
      <c r="BG366" s="407">
        <f t="shared" si="86"/>
        <v>0</v>
      </c>
      <c r="BH366" s="407">
        <f t="shared" si="87"/>
        <v>0</v>
      </c>
      <c r="BI366" s="407">
        <f t="shared" si="88"/>
        <v>0</v>
      </c>
      <c r="BJ366" s="337" t="s">
        <v>352</v>
      </c>
      <c r="BK366" s="407">
        <f t="shared" si="89"/>
        <v>0</v>
      </c>
      <c r="BL366" s="337" t="s">
        <v>607</v>
      </c>
      <c r="BM366" s="406" t="s">
        <v>2375</v>
      </c>
    </row>
    <row r="367" spans="2:65" s="391" customFormat="1" ht="23.25" customHeight="1">
      <c r="B367" s="390"/>
      <c r="C367" s="813"/>
      <c r="D367" s="814" t="s">
        <v>267</v>
      </c>
      <c r="E367" s="817" t="s">
        <v>2376</v>
      </c>
      <c r="F367" s="817" t="s">
        <v>2377</v>
      </c>
      <c r="G367" s="813"/>
      <c r="H367" s="813"/>
      <c r="I367" s="813"/>
      <c r="J367" s="818">
        <f>BK367</f>
        <v>0</v>
      </c>
      <c r="L367" s="390"/>
      <c r="M367" s="395"/>
      <c r="P367" s="396">
        <f>SUM(P368:P377)</f>
        <v>95.328640339999993</v>
      </c>
      <c r="R367" s="396">
        <f>SUM(R368:R377)</f>
        <v>1.8886417739999999</v>
      </c>
      <c r="T367" s="397">
        <f>SUM(T368:T377)</f>
        <v>0</v>
      </c>
      <c r="AR367" s="392" t="s">
        <v>352</v>
      </c>
      <c r="AT367" s="398" t="s">
        <v>267</v>
      </c>
      <c r="AU367" s="398" t="s">
        <v>320</v>
      </c>
      <c r="AY367" s="392" t="s">
        <v>347</v>
      </c>
      <c r="BK367" s="399">
        <f>SUM(BK368:BK377)</f>
        <v>0</v>
      </c>
    </row>
    <row r="368" spans="2:65" s="194" customFormat="1" ht="24.45" customHeight="1">
      <c r="B368" s="76"/>
      <c r="C368" s="819" t="s">
        <v>2378</v>
      </c>
      <c r="D368" s="819" t="s">
        <v>262</v>
      </c>
      <c r="E368" s="820" t="s">
        <v>2379</v>
      </c>
      <c r="F368" s="821" t="s">
        <v>2380</v>
      </c>
      <c r="G368" s="822" t="s">
        <v>95</v>
      </c>
      <c r="H368" s="823">
        <v>89.867999999999995</v>
      </c>
      <c r="I368" s="844"/>
      <c r="J368" s="824">
        <f t="shared" ref="J368:J377" si="90">ROUND(I368*H368,2)</f>
        <v>0</v>
      </c>
      <c r="K368" s="80"/>
      <c r="L368" s="76"/>
      <c r="M368" s="402" t="s">
        <v>290</v>
      </c>
      <c r="N368" s="403" t="s">
        <v>306</v>
      </c>
      <c r="O368" s="404">
        <v>0.15503</v>
      </c>
      <c r="P368" s="404">
        <f t="shared" ref="P368:P377" si="91">O368*H368</f>
        <v>13.932236039999999</v>
      </c>
      <c r="Q368" s="404">
        <v>3.5000000000000001E-3</v>
      </c>
      <c r="R368" s="404">
        <f t="shared" ref="R368:R377" si="92">Q368*H368</f>
        <v>0.31453799999999998</v>
      </c>
      <c r="S368" s="404">
        <v>0</v>
      </c>
      <c r="T368" s="405">
        <f t="shared" ref="T368:T377" si="93">S368*H368</f>
        <v>0</v>
      </c>
      <c r="AR368" s="406" t="s">
        <v>607</v>
      </c>
      <c r="AT368" s="406" t="s">
        <v>262</v>
      </c>
      <c r="AU368" s="406" t="s">
        <v>352</v>
      </c>
      <c r="AY368" s="337" t="s">
        <v>347</v>
      </c>
      <c r="BE368" s="407">
        <f t="shared" ref="BE368:BE377" si="94">IF(N368="základná",J368,0)</f>
        <v>0</v>
      </c>
      <c r="BF368" s="407">
        <f t="shared" ref="BF368:BF377" si="95">IF(N368="znížená",J368,0)</f>
        <v>0</v>
      </c>
      <c r="BG368" s="407">
        <f t="shared" ref="BG368:BG377" si="96">IF(N368="zákl. prenesená",J368,0)</f>
        <v>0</v>
      </c>
      <c r="BH368" s="407">
        <f t="shared" ref="BH368:BH377" si="97">IF(N368="zníž. prenesená",J368,0)</f>
        <v>0</v>
      </c>
      <c r="BI368" s="407">
        <f t="shared" ref="BI368:BI377" si="98">IF(N368="nulová",J368,0)</f>
        <v>0</v>
      </c>
      <c r="BJ368" s="337" t="s">
        <v>352</v>
      </c>
      <c r="BK368" s="407">
        <f t="shared" ref="BK368:BK377" si="99">ROUND(I368*H368,2)</f>
        <v>0</v>
      </c>
      <c r="BL368" s="337" t="s">
        <v>607</v>
      </c>
      <c r="BM368" s="406" t="s">
        <v>2381</v>
      </c>
    </row>
    <row r="369" spans="2:65" s="194" customFormat="1" ht="38.25" customHeight="1">
      <c r="B369" s="76"/>
      <c r="C369" s="825" t="s">
        <v>2382</v>
      </c>
      <c r="D369" s="825" t="s">
        <v>59</v>
      </c>
      <c r="E369" s="826" t="s">
        <v>2383</v>
      </c>
      <c r="F369" s="827" t="s">
        <v>2384</v>
      </c>
      <c r="G369" s="828" t="s">
        <v>95</v>
      </c>
      <c r="H369" s="829">
        <v>91.665000000000006</v>
      </c>
      <c r="I369" s="845"/>
      <c r="J369" s="830">
        <f t="shared" si="90"/>
        <v>0</v>
      </c>
      <c r="K369" s="94"/>
      <c r="L369" s="408"/>
      <c r="M369" s="409" t="s">
        <v>290</v>
      </c>
      <c r="N369" s="410" t="s">
        <v>306</v>
      </c>
      <c r="O369" s="404">
        <v>0</v>
      </c>
      <c r="P369" s="404">
        <f t="shared" si="91"/>
        <v>0</v>
      </c>
      <c r="Q369" s="404">
        <v>4.62E-3</v>
      </c>
      <c r="R369" s="404">
        <f t="shared" si="92"/>
        <v>0.42349230000000004</v>
      </c>
      <c r="S369" s="404">
        <v>0</v>
      </c>
      <c r="T369" s="405">
        <f t="shared" si="93"/>
        <v>0</v>
      </c>
      <c r="AR369" s="406" t="s">
        <v>1185</v>
      </c>
      <c r="AT369" s="406" t="s">
        <v>59</v>
      </c>
      <c r="AU369" s="406" t="s">
        <v>352</v>
      </c>
      <c r="AY369" s="337" t="s">
        <v>347</v>
      </c>
      <c r="BE369" s="407">
        <f t="shared" si="94"/>
        <v>0</v>
      </c>
      <c r="BF369" s="407">
        <f t="shared" si="95"/>
        <v>0</v>
      </c>
      <c r="BG369" s="407">
        <f t="shared" si="96"/>
        <v>0</v>
      </c>
      <c r="BH369" s="407">
        <f t="shared" si="97"/>
        <v>0</v>
      </c>
      <c r="BI369" s="407">
        <f t="shared" si="98"/>
        <v>0</v>
      </c>
      <c r="BJ369" s="337" t="s">
        <v>352</v>
      </c>
      <c r="BK369" s="407">
        <f t="shared" si="99"/>
        <v>0</v>
      </c>
      <c r="BL369" s="337" t="s">
        <v>607</v>
      </c>
      <c r="BM369" s="406" t="s">
        <v>2385</v>
      </c>
    </row>
    <row r="370" spans="2:65" s="194" customFormat="1" ht="24.45" customHeight="1">
      <c r="B370" s="76"/>
      <c r="C370" s="819" t="s">
        <v>2386</v>
      </c>
      <c r="D370" s="819" t="s">
        <v>262</v>
      </c>
      <c r="E370" s="820" t="s">
        <v>2387</v>
      </c>
      <c r="F370" s="821" t="s">
        <v>2388</v>
      </c>
      <c r="G370" s="822" t="s">
        <v>95</v>
      </c>
      <c r="H370" s="823">
        <v>6</v>
      </c>
      <c r="I370" s="844"/>
      <c r="J370" s="824">
        <f t="shared" si="90"/>
        <v>0</v>
      </c>
      <c r="K370" s="80"/>
      <c r="L370" s="76"/>
      <c r="M370" s="402" t="s">
        <v>290</v>
      </c>
      <c r="N370" s="403" t="s">
        <v>306</v>
      </c>
      <c r="O370" s="404">
        <v>7.1739999999999998E-2</v>
      </c>
      <c r="P370" s="404">
        <f t="shared" si="91"/>
        <v>0.43043999999999999</v>
      </c>
      <c r="Q370" s="404">
        <v>0</v>
      </c>
      <c r="R370" s="404">
        <f t="shared" si="92"/>
        <v>0</v>
      </c>
      <c r="S370" s="404">
        <v>0</v>
      </c>
      <c r="T370" s="405">
        <f t="shared" si="93"/>
        <v>0</v>
      </c>
      <c r="AR370" s="406" t="s">
        <v>607</v>
      </c>
      <c r="AT370" s="406" t="s">
        <v>262</v>
      </c>
      <c r="AU370" s="406" t="s">
        <v>352</v>
      </c>
      <c r="AY370" s="337" t="s">
        <v>347</v>
      </c>
      <c r="BE370" s="407">
        <f t="shared" si="94"/>
        <v>0</v>
      </c>
      <c r="BF370" s="407">
        <f t="shared" si="95"/>
        <v>0</v>
      </c>
      <c r="BG370" s="407">
        <f t="shared" si="96"/>
        <v>0</v>
      </c>
      <c r="BH370" s="407">
        <f t="shared" si="97"/>
        <v>0</v>
      </c>
      <c r="BI370" s="407">
        <f t="shared" si="98"/>
        <v>0</v>
      </c>
      <c r="BJ370" s="337" t="s">
        <v>352</v>
      </c>
      <c r="BK370" s="407">
        <f t="shared" si="99"/>
        <v>0</v>
      </c>
      <c r="BL370" s="337" t="s">
        <v>607</v>
      </c>
      <c r="BM370" s="406" t="s">
        <v>2389</v>
      </c>
    </row>
    <row r="371" spans="2:65" s="194" customFormat="1" ht="24.45" customHeight="1">
      <c r="B371" s="76"/>
      <c r="C371" s="825" t="s">
        <v>2390</v>
      </c>
      <c r="D371" s="825" t="s">
        <v>59</v>
      </c>
      <c r="E371" s="826" t="s">
        <v>2391</v>
      </c>
      <c r="F371" s="827" t="s">
        <v>2392</v>
      </c>
      <c r="G371" s="828" t="s">
        <v>95</v>
      </c>
      <c r="H371" s="829">
        <v>6.3</v>
      </c>
      <c r="I371" s="845"/>
      <c r="J371" s="830">
        <f t="shared" si="90"/>
        <v>0</v>
      </c>
      <c r="K371" s="94"/>
      <c r="L371" s="408"/>
      <c r="M371" s="409" t="s">
        <v>290</v>
      </c>
      <c r="N371" s="410" t="s">
        <v>306</v>
      </c>
      <c r="O371" s="404">
        <v>0</v>
      </c>
      <c r="P371" s="404">
        <f t="shared" si="91"/>
        <v>0</v>
      </c>
      <c r="Q371" s="404">
        <v>0</v>
      </c>
      <c r="R371" s="404">
        <f t="shared" si="92"/>
        <v>0</v>
      </c>
      <c r="S371" s="404">
        <v>0</v>
      </c>
      <c r="T371" s="405">
        <f t="shared" si="93"/>
        <v>0</v>
      </c>
      <c r="AR371" s="406" t="s">
        <v>1185</v>
      </c>
      <c r="AT371" s="406" t="s">
        <v>59</v>
      </c>
      <c r="AU371" s="406" t="s">
        <v>352</v>
      </c>
      <c r="AY371" s="337" t="s">
        <v>347</v>
      </c>
      <c r="BE371" s="407">
        <f t="shared" si="94"/>
        <v>0</v>
      </c>
      <c r="BF371" s="407">
        <f t="shared" si="95"/>
        <v>0</v>
      </c>
      <c r="BG371" s="407">
        <f t="shared" si="96"/>
        <v>0</v>
      </c>
      <c r="BH371" s="407">
        <f t="shared" si="97"/>
        <v>0</v>
      </c>
      <c r="BI371" s="407">
        <f t="shared" si="98"/>
        <v>0</v>
      </c>
      <c r="BJ371" s="337" t="s">
        <v>352</v>
      </c>
      <c r="BK371" s="407">
        <f t="shared" si="99"/>
        <v>0</v>
      </c>
      <c r="BL371" s="337" t="s">
        <v>607</v>
      </c>
      <c r="BM371" s="406" t="s">
        <v>2393</v>
      </c>
    </row>
    <row r="372" spans="2:65" s="194" customFormat="1" ht="24.45" customHeight="1">
      <c r="B372" s="76"/>
      <c r="C372" s="819" t="s">
        <v>2394</v>
      </c>
      <c r="D372" s="819" t="s">
        <v>262</v>
      </c>
      <c r="E372" s="820" t="s">
        <v>2395</v>
      </c>
      <c r="F372" s="821" t="s">
        <v>2396</v>
      </c>
      <c r="G372" s="822" t="s">
        <v>95</v>
      </c>
      <c r="H372" s="823">
        <v>451.19</v>
      </c>
      <c r="I372" s="844"/>
      <c r="J372" s="824">
        <f t="shared" si="90"/>
        <v>0</v>
      </c>
      <c r="K372" s="80"/>
      <c r="L372" s="76"/>
      <c r="M372" s="402" t="s">
        <v>290</v>
      </c>
      <c r="N372" s="403" t="s">
        <v>306</v>
      </c>
      <c r="O372" s="404">
        <v>0.12343</v>
      </c>
      <c r="P372" s="404">
        <f t="shared" si="91"/>
        <v>55.690381699999996</v>
      </c>
      <c r="Q372" s="404">
        <v>0</v>
      </c>
      <c r="R372" s="404">
        <f t="shared" si="92"/>
        <v>0</v>
      </c>
      <c r="S372" s="404">
        <v>0</v>
      </c>
      <c r="T372" s="405">
        <f t="shared" si="93"/>
        <v>0</v>
      </c>
      <c r="AR372" s="406" t="s">
        <v>607</v>
      </c>
      <c r="AT372" s="406" t="s">
        <v>262</v>
      </c>
      <c r="AU372" s="406" t="s">
        <v>352</v>
      </c>
      <c r="AY372" s="337" t="s">
        <v>347</v>
      </c>
      <c r="BE372" s="407">
        <f t="shared" si="94"/>
        <v>0</v>
      </c>
      <c r="BF372" s="407">
        <f t="shared" si="95"/>
        <v>0</v>
      </c>
      <c r="BG372" s="407">
        <f t="shared" si="96"/>
        <v>0</v>
      </c>
      <c r="BH372" s="407">
        <f t="shared" si="97"/>
        <v>0</v>
      </c>
      <c r="BI372" s="407">
        <f t="shared" si="98"/>
        <v>0</v>
      </c>
      <c r="BJ372" s="337" t="s">
        <v>352</v>
      </c>
      <c r="BK372" s="407">
        <f t="shared" si="99"/>
        <v>0</v>
      </c>
      <c r="BL372" s="337" t="s">
        <v>607</v>
      </c>
      <c r="BM372" s="406" t="s">
        <v>2397</v>
      </c>
    </row>
    <row r="373" spans="2:65" s="194" customFormat="1" ht="24.45" customHeight="1">
      <c r="B373" s="76"/>
      <c r="C373" s="825" t="s">
        <v>2398</v>
      </c>
      <c r="D373" s="825" t="s">
        <v>59</v>
      </c>
      <c r="E373" s="826" t="s">
        <v>2399</v>
      </c>
      <c r="F373" s="827" t="s">
        <v>2400</v>
      </c>
      <c r="G373" s="828" t="s">
        <v>95</v>
      </c>
      <c r="H373" s="829">
        <v>947.49900000000002</v>
      </c>
      <c r="I373" s="845"/>
      <c r="J373" s="830">
        <f t="shared" si="90"/>
        <v>0</v>
      </c>
      <c r="K373" s="94"/>
      <c r="L373" s="408"/>
      <c r="M373" s="409" t="s">
        <v>290</v>
      </c>
      <c r="N373" s="410" t="s">
        <v>306</v>
      </c>
      <c r="O373" s="404">
        <v>0</v>
      </c>
      <c r="P373" s="404">
        <f t="shared" si="91"/>
        <v>0</v>
      </c>
      <c r="Q373" s="404">
        <v>0</v>
      </c>
      <c r="R373" s="404">
        <f t="shared" si="92"/>
        <v>0</v>
      </c>
      <c r="S373" s="404">
        <v>0</v>
      </c>
      <c r="T373" s="405">
        <f t="shared" si="93"/>
        <v>0</v>
      </c>
      <c r="AR373" s="406" t="s">
        <v>1185</v>
      </c>
      <c r="AT373" s="406" t="s">
        <v>59</v>
      </c>
      <c r="AU373" s="406" t="s">
        <v>352</v>
      </c>
      <c r="AY373" s="337" t="s">
        <v>347</v>
      </c>
      <c r="BE373" s="407">
        <f t="shared" si="94"/>
        <v>0</v>
      </c>
      <c r="BF373" s="407">
        <f t="shared" si="95"/>
        <v>0</v>
      </c>
      <c r="BG373" s="407">
        <f t="shared" si="96"/>
        <v>0</v>
      </c>
      <c r="BH373" s="407">
        <f t="shared" si="97"/>
        <v>0</v>
      </c>
      <c r="BI373" s="407">
        <f t="shared" si="98"/>
        <v>0</v>
      </c>
      <c r="BJ373" s="337" t="s">
        <v>352</v>
      </c>
      <c r="BK373" s="407">
        <f t="shared" si="99"/>
        <v>0</v>
      </c>
      <c r="BL373" s="337" t="s">
        <v>607</v>
      </c>
      <c r="BM373" s="406" t="s">
        <v>2401</v>
      </c>
    </row>
    <row r="374" spans="2:65" s="194" customFormat="1" ht="24.45" customHeight="1">
      <c r="B374" s="76"/>
      <c r="C374" s="819" t="s">
        <v>2402</v>
      </c>
      <c r="D374" s="819" t="s">
        <v>262</v>
      </c>
      <c r="E374" s="820" t="s">
        <v>2403</v>
      </c>
      <c r="F374" s="821" t="s">
        <v>2404</v>
      </c>
      <c r="G374" s="822" t="s">
        <v>95</v>
      </c>
      <c r="H374" s="823">
        <v>91.14</v>
      </c>
      <c r="I374" s="844"/>
      <c r="J374" s="824">
        <f t="shared" si="90"/>
        <v>0</v>
      </c>
      <c r="K374" s="80"/>
      <c r="L374" s="76"/>
      <c r="M374" s="402" t="s">
        <v>290</v>
      </c>
      <c r="N374" s="403" t="s">
        <v>306</v>
      </c>
      <c r="O374" s="404">
        <v>0.25889000000000001</v>
      </c>
      <c r="P374" s="404">
        <f t="shared" si="91"/>
        <v>23.595234600000001</v>
      </c>
      <c r="Q374" s="404">
        <v>0</v>
      </c>
      <c r="R374" s="404">
        <f t="shared" si="92"/>
        <v>0</v>
      </c>
      <c r="S374" s="404">
        <v>0</v>
      </c>
      <c r="T374" s="405">
        <f t="shared" si="93"/>
        <v>0</v>
      </c>
      <c r="AR374" s="406" t="s">
        <v>607</v>
      </c>
      <c r="AT374" s="406" t="s">
        <v>262</v>
      </c>
      <c r="AU374" s="406" t="s">
        <v>352</v>
      </c>
      <c r="AY374" s="337" t="s">
        <v>347</v>
      </c>
      <c r="BE374" s="407">
        <f t="shared" si="94"/>
        <v>0</v>
      </c>
      <c r="BF374" s="407">
        <f t="shared" si="95"/>
        <v>0</v>
      </c>
      <c r="BG374" s="407">
        <f t="shared" si="96"/>
        <v>0</v>
      </c>
      <c r="BH374" s="407">
        <f t="shared" si="97"/>
        <v>0</v>
      </c>
      <c r="BI374" s="407">
        <f t="shared" si="98"/>
        <v>0</v>
      </c>
      <c r="BJ374" s="337" t="s">
        <v>352</v>
      </c>
      <c r="BK374" s="407">
        <f t="shared" si="99"/>
        <v>0</v>
      </c>
      <c r="BL374" s="337" t="s">
        <v>607</v>
      </c>
      <c r="BM374" s="406" t="s">
        <v>2405</v>
      </c>
    </row>
    <row r="375" spans="2:65" s="194" customFormat="1" ht="38.25" customHeight="1">
      <c r="B375" s="76"/>
      <c r="C375" s="825" t="s">
        <v>2406</v>
      </c>
      <c r="D375" s="825" t="s">
        <v>59</v>
      </c>
      <c r="E375" s="826" t="s">
        <v>2407</v>
      </c>
      <c r="F375" s="827" t="s">
        <v>2408</v>
      </c>
      <c r="G375" s="828" t="s">
        <v>95</v>
      </c>
      <c r="H375" s="829">
        <v>95.697000000000003</v>
      </c>
      <c r="I375" s="845"/>
      <c r="J375" s="830">
        <f t="shared" si="90"/>
        <v>0</v>
      </c>
      <c r="K375" s="94"/>
      <c r="L375" s="408"/>
      <c r="M375" s="409" t="s">
        <v>290</v>
      </c>
      <c r="N375" s="410" t="s">
        <v>306</v>
      </c>
      <c r="O375" s="404">
        <v>0</v>
      </c>
      <c r="P375" s="404">
        <f t="shared" si="91"/>
        <v>0</v>
      </c>
      <c r="Q375" s="404">
        <v>1.15E-2</v>
      </c>
      <c r="R375" s="404">
        <f t="shared" si="92"/>
        <v>1.1005155</v>
      </c>
      <c r="S375" s="404">
        <v>0</v>
      </c>
      <c r="T375" s="405">
        <f t="shared" si="93"/>
        <v>0</v>
      </c>
      <c r="AR375" s="406" t="s">
        <v>1185</v>
      </c>
      <c r="AT375" s="406" t="s">
        <v>59</v>
      </c>
      <c r="AU375" s="406" t="s">
        <v>352</v>
      </c>
      <c r="AY375" s="337" t="s">
        <v>347</v>
      </c>
      <c r="BE375" s="407">
        <f t="shared" si="94"/>
        <v>0</v>
      </c>
      <c r="BF375" s="407">
        <f t="shared" si="95"/>
        <v>0</v>
      </c>
      <c r="BG375" s="407">
        <f t="shared" si="96"/>
        <v>0</v>
      </c>
      <c r="BH375" s="407">
        <f t="shared" si="97"/>
        <v>0</v>
      </c>
      <c r="BI375" s="407">
        <f t="shared" si="98"/>
        <v>0</v>
      </c>
      <c r="BJ375" s="337" t="s">
        <v>352</v>
      </c>
      <c r="BK375" s="407">
        <f t="shared" si="99"/>
        <v>0</v>
      </c>
      <c r="BL375" s="337" t="s">
        <v>607</v>
      </c>
      <c r="BM375" s="406" t="s">
        <v>2409</v>
      </c>
    </row>
    <row r="376" spans="2:65" s="194" customFormat="1" ht="38.25" customHeight="1">
      <c r="B376" s="76"/>
      <c r="C376" s="819" t="s">
        <v>2410</v>
      </c>
      <c r="D376" s="819" t="s">
        <v>262</v>
      </c>
      <c r="E376" s="820" t="s">
        <v>2411</v>
      </c>
      <c r="F376" s="821" t="s">
        <v>2412</v>
      </c>
      <c r="G376" s="822" t="s">
        <v>95</v>
      </c>
      <c r="H376" s="823">
        <v>2.04</v>
      </c>
      <c r="I376" s="844"/>
      <c r="J376" s="824">
        <f t="shared" si="90"/>
        <v>0</v>
      </c>
      <c r="K376" s="80"/>
      <c r="L376" s="76"/>
      <c r="M376" s="402" t="s">
        <v>290</v>
      </c>
      <c r="N376" s="403" t="s">
        <v>306</v>
      </c>
      <c r="O376" s="404">
        <v>0.82369999999999999</v>
      </c>
      <c r="P376" s="404">
        <f t="shared" si="91"/>
        <v>1.680348</v>
      </c>
      <c r="Q376" s="404">
        <v>2.4556850000000002E-2</v>
      </c>
      <c r="R376" s="404">
        <f t="shared" si="92"/>
        <v>5.0095974000000001E-2</v>
      </c>
      <c r="S376" s="404">
        <v>0</v>
      </c>
      <c r="T376" s="405">
        <f t="shared" si="93"/>
        <v>0</v>
      </c>
      <c r="AR376" s="406" t="s">
        <v>607</v>
      </c>
      <c r="AT376" s="406" t="s">
        <v>262</v>
      </c>
      <c r="AU376" s="406" t="s">
        <v>352</v>
      </c>
      <c r="AY376" s="337" t="s">
        <v>347</v>
      </c>
      <c r="BE376" s="407">
        <f t="shared" si="94"/>
        <v>0</v>
      </c>
      <c r="BF376" s="407">
        <f t="shared" si="95"/>
        <v>0</v>
      </c>
      <c r="BG376" s="407">
        <f t="shared" si="96"/>
        <v>0</v>
      </c>
      <c r="BH376" s="407">
        <f t="shared" si="97"/>
        <v>0</v>
      </c>
      <c r="BI376" s="407">
        <f t="shared" si="98"/>
        <v>0</v>
      </c>
      <c r="BJ376" s="337" t="s">
        <v>352</v>
      </c>
      <c r="BK376" s="407">
        <f t="shared" si="99"/>
        <v>0</v>
      </c>
      <c r="BL376" s="337" t="s">
        <v>607</v>
      </c>
      <c r="BM376" s="406" t="s">
        <v>2413</v>
      </c>
    </row>
    <row r="377" spans="2:65" s="194" customFormat="1" ht="24.45" customHeight="1">
      <c r="B377" s="76"/>
      <c r="C377" s="819" t="s">
        <v>2414</v>
      </c>
      <c r="D377" s="819" t="s">
        <v>262</v>
      </c>
      <c r="E377" s="820" t="s">
        <v>2415</v>
      </c>
      <c r="F377" s="821" t="s">
        <v>2416</v>
      </c>
      <c r="G377" s="822" t="s">
        <v>79</v>
      </c>
      <c r="H377" s="850"/>
      <c r="I377" s="844"/>
      <c r="J377" s="824">
        <f t="shared" si="90"/>
        <v>0</v>
      </c>
      <c r="K377" s="80"/>
      <c r="L377" s="76"/>
      <c r="M377" s="402" t="s">
        <v>290</v>
      </c>
      <c r="N377" s="403" t="s">
        <v>306</v>
      </c>
      <c r="O377" s="404">
        <v>0</v>
      </c>
      <c r="P377" s="404">
        <f t="shared" si="91"/>
        <v>0</v>
      </c>
      <c r="Q377" s="404">
        <v>0</v>
      </c>
      <c r="R377" s="404">
        <f t="shared" si="92"/>
        <v>0</v>
      </c>
      <c r="S377" s="404">
        <v>0</v>
      </c>
      <c r="T377" s="405">
        <f t="shared" si="93"/>
        <v>0</v>
      </c>
      <c r="AR377" s="406" t="s">
        <v>607</v>
      </c>
      <c r="AT377" s="406" t="s">
        <v>262</v>
      </c>
      <c r="AU377" s="406" t="s">
        <v>352</v>
      </c>
      <c r="AY377" s="337" t="s">
        <v>347</v>
      </c>
      <c r="BE377" s="407">
        <f t="shared" si="94"/>
        <v>0</v>
      </c>
      <c r="BF377" s="407">
        <f t="shared" si="95"/>
        <v>0</v>
      </c>
      <c r="BG377" s="407">
        <f t="shared" si="96"/>
        <v>0</v>
      </c>
      <c r="BH377" s="407">
        <f t="shared" si="97"/>
        <v>0</v>
      </c>
      <c r="BI377" s="407">
        <f t="shared" si="98"/>
        <v>0</v>
      </c>
      <c r="BJ377" s="337" t="s">
        <v>352</v>
      </c>
      <c r="BK377" s="407">
        <f t="shared" si="99"/>
        <v>0</v>
      </c>
      <c r="BL377" s="337" t="s">
        <v>607</v>
      </c>
      <c r="BM377" s="406" t="s">
        <v>2417</v>
      </c>
    </row>
    <row r="378" spans="2:65" s="391" customFormat="1" ht="23.25" customHeight="1">
      <c r="B378" s="390"/>
      <c r="C378" s="813"/>
      <c r="D378" s="814" t="s">
        <v>267</v>
      </c>
      <c r="E378" s="817" t="s">
        <v>2418</v>
      </c>
      <c r="F378" s="817" t="s">
        <v>2419</v>
      </c>
      <c r="G378" s="813"/>
      <c r="H378" s="813"/>
      <c r="I378" s="813"/>
      <c r="J378" s="818">
        <f>BK378</f>
        <v>0</v>
      </c>
      <c r="L378" s="390"/>
      <c r="M378" s="395"/>
      <c r="P378" s="396">
        <f>SUM(P379:P381)</f>
        <v>3.4315599999999997</v>
      </c>
      <c r="R378" s="396">
        <f>SUM(R379:R381)</f>
        <v>0.1012</v>
      </c>
      <c r="T378" s="397">
        <f>SUM(T379:T381)</f>
        <v>4.2699999999999995E-3</v>
      </c>
      <c r="AR378" s="392" t="s">
        <v>352</v>
      </c>
      <c r="AT378" s="398" t="s">
        <v>267</v>
      </c>
      <c r="AU378" s="398" t="s">
        <v>320</v>
      </c>
      <c r="AY378" s="392" t="s">
        <v>347</v>
      </c>
      <c r="BK378" s="399">
        <f>SUM(BK379:BK381)</f>
        <v>0</v>
      </c>
    </row>
    <row r="379" spans="2:65" s="194" customFormat="1" ht="21.75" customHeight="1">
      <c r="B379" s="76"/>
      <c r="C379" s="819" t="s">
        <v>2420</v>
      </c>
      <c r="D379" s="819" t="s">
        <v>262</v>
      </c>
      <c r="E379" s="820" t="s">
        <v>2421</v>
      </c>
      <c r="F379" s="821" t="s">
        <v>2422</v>
      </c>
      <c r="G379" s="822" t="s">
        <v>62</v>
      </c>
      <c r="H379" s="823">
        <v>4</v>
      </c>
      <c r="I379" s="844"/>
      <c r="J379" s="824">
        <f>ROUND(I379*H379,2)</f>
        <v>0</v>
      </c>
      <c r="K379" s="80"/>
      <c r="L379" s="76"/>
      <c r="M379" s="402" t="s">
        <v>290</v>
      </c>
      <c r="N379" s="403" t="s">
        <v>306</v>
      </c>
      <c r="O379" s="404">
        <v>0.75988999999999995</v>
      </c>
      <c r="P379" s="404">
        <f>O379*H379</f>
        <v>3.0395599999999998</v>
      </c>
      <c r="Q379" s="404">
        <v>2.53E-2</v>
      </c>
      <c r="R379" s="404">
        <f>Q379*H379</f>
        <v>0.1012</v>
      </c>
      <c r="S379" s="404">
        <v>0</v>
      </c>
      <c r="T379" s="405">
        <f>S379*H379</f>
        <v>0</v>
      </c>
      <c r="AR379" s="406" t="s">
        <v>607</v>
      </c>
      <c r="AT379" s="406" t="s">
        <v>262</v>
      </c>
      <c r="AU379" s="406" t="s">
        <v>352</v>
      </c>
      <c r="AY379" s="337" t="s">
        <v>347</v>
      </c>
      <c r="BE379" s="407">
        <f>IF(N379="základná",J379,0)</f>
        <v>0</v>
      </c>
      <c r="BF379" s="407">
        <f>IF(N379="znížená",J379,0)</f>
        <v>0</v>
      </c>
      <c r="BG379" s="407">
        <f>IF(N379="zákl. prenesená",J379,0)</f>
        <v>0</v>
      </c>
      <c r="BH379" s="407">
        <f>IF(N379="zníž. prenesená",J379,0)</f>
        <v>0</v>
      </c>
      <c r="BI379" s="407">
        <f>IF(N379="nulová",J379,0)</f>
        <v>0</v>
      </c>
      <c r="BJ379" s="337" t="s">
        <v>352</v>
      </c>
      <c r="BK379" s="407">
        <f>ROUND(I379*H379,2)</f>
        <v>0</v>
      </c>
      <c r="BL379" s="337" t="s">
        <v>607</v>
      </c>
      <c r="BM379" s="406" t="s">
        <v>2423</v>
      </c>
    </row>
    <row r="380" spans="2:65" s="194" customFormat="1" ht="24.45" customHeight="1">
      <c r="B380" s="76"/>
      <c r="C380" s="819" t="s">
        <v>2424</v>
      </c>
      <c r="D380" s="819" t="s">
        <v>262</v>
      </c>
      <c r="E380" s="820" t="s">
        <v>2425</v>
      </c>
      <c r="F380" s="821" t="s">
        <v>2426</v>
      </c>
      <c r="G380" s="822" t="s">
        <v>62</v>
      </c>
      <c r="H380" s="823">
        <v>7</v>
      </c>
      <c r="I380" s="844"/>
      <c r="J380" s="824">
        <f>ROUND(I380*H380,2)</f>
        <v>0</v>
      </c>
      <c r="K380" s="80"/>
      <c r="L380" s="76"/>
      <c r="M380" s="402" t="s">
        <v>290</v>
      </c>
      <c r="N380" s="403" t="s">
        <v>306</v>
      </c>
      <c r="O380" s="404">
        <v>5.6000000000000001E-2</v>
      </c>
      <c r="P380" s="404">
        <f>O380*H380</f>
        <v>0.39200000000000002</v>
      </c>
      <c r="Q380" s="404">
        <v>0</v>
      </c>
      <c r="R380" s="404">
        <f>Q380*H380</f>
        <v>0</v>
      </c>
      <c r="S380" s="404">
        <v>6.0999999999999997E-4</v>
      </c>
      <c r="T380" s="405">
        <f>S380*H380</f>
        <v>4.2699999999999995E-3</v>
      </c>
      <c r="AR380" s="406" t="s">
        <v>607</v>
      </c>
      <c r="AT380" s="406" t="s">
        <v>262</v>
      </c>
      <c r="AU380" s="406" t="s">
        <v>352</v>
      </c>
      <c r="AY380" s="337" t="s">
        <v>347</v>
      </c>
      <c r="BE380" s="407">
        <f>IF(N380="základná",J380,0)</f>
        <v>0</v>
      </c>
      <c r="BF380" s="407">
        <f>IF(N380="znížená",J380,0)</f>
        <v>0</v>
      </c>
      <c r="BG380" s="407">
        <f>IF(N380="zákl. prenesená",J380,0)</f>
        <v>0</v>
      </c>
      <c r="BH380" s="407">
        <f>IF(N380="zníž. prenesená",J380,0)</f>
        <v>0</v>
      </c>
      <c r="BI380" s="407">
        <f>IF(N380="nulová",J380,0)</f>
        <v>0</v>
      </c>
      <c r="BJ380" s="337" t="s">
        <v>352</v>
      </c>
      <c r="BK380" s="407">
        <f>ROUND(I380*H380,2)</f>
        <v>0</v>
      </c>
      <c r="BL380" s="337" t="s">
        <v>607</v>
      </c>
      <c r="BM380" s="406" t="s">
        <v>2427</v>
      </c>
    </row>
    <row r="381" spans="2:65" s="194" customFormat="1" ht="24.45" customHeight="1">
      <c r="B381" s="76"/>
      <c r="C381" s="819" t="s">
        <v>2428</v>
      </c>
      <c r="D381" s="819" t="s">
        <v>262</v>
      </c>
      <c r="E381" s="820" t="s">
        <v>2429</v>
      </c>
      <c r="F381" s="821" t="s">
        <v>2430</v>
      </c>
      <c r="G381" s="822" t="s">
        <v>79</v>
      </c>
      <c r="H381" s="850"/>
      <c r="I381" s="844"/>
      <c r="J381" s="824">
        <f>ROUND(I381*H381,2)</f>
        <v>0</v>
      </c>
      <c r="K381" s="80"/>
      <c r="L381" s="76"/>
      <c r="M381" s="402" t="s">
        <v>290</v>
      </c>
      <c r="N381" s="403" t="s">
        <v>306</v>
      </c>
      <c r="O381" s="404">
        <v>0</v>
      </c>
      <c r="P381" s="404">
        <f>O381*H381</f>
        <v>0</v>
      </c>
      <c r="Q381" s="404">
        <v>0</v>
      </c>
      <c r="R381" s="404">
        <f>Q381*H381</f>
        <v>0</v>
      </c>
      <c r="S381" s="404">
        <v>0</v>
      </c>
      <c r="T381" s="405">
        <f>S381*H381</f>
        <v>0</v>
      </c>
      <c r="AR381" s="406" t="s">
        <v>607</v>
      </c>
      <c r="AT381" s="406" t="s">
        <v>262</v>
      </c>
      <c r="AU381" s="406" t="s">
        <v>352</v>
      </c>
      <c r="AY381" s="337" t="s">
        <v>347</v>
      </c>
      <c r="BE381" s="407">
        <f>IF(N381="základná",J381,0)</f>
        <v>0</v>
      </c>
      <c r="BF381" s="407">
        <f>IF(N381="znížená",J381,0)</f>
        <v>0</v>
      </c>
      <c r="BG381" s="407">
        <f>IF(N381="zákl. prenesená",J381,0)</f>
        <v>0</v>
      </c>
      <c r="BH381" s="407">
        <f>IF(N381="zníž. prenesená",J381,0)</f>
        <v>0</v>
      </c>
      <c r="BI381" s="407">
        <f>IF(N381="nulová",J381,0)</f>
        <v>0</v>
      </c>
      <c r="BJ381" s="337" t="s">
        <v>352</v>
      </c>
      <c r="BK381" s="407">
        <f>ROUND(I381*H381,2)</f>
        <v>0</v>
      </c>
      <c r="BL381" s="337" t="s">
        <v>607</v>
      </c>
      <c r="BM381" s="406" t="s">
        <v>2431</v>
      </c>
    </row>
    <row r="382" spans="2:65" s="391" customFormat="1" ht="23.25" customHeight="1">
      <c r="B382" s="390"/>
      <c r="C382" s="813"/>
      <c r="D382" s="814" t="s">
        <v>267</v>
      </c>
      <c r="E382" s="817" t="s">
        <v>2432</v>
      </c>
      <c r="F382" s="817" t="s">
        <v>2433</v>
      </c>
      <c r="G382" s="813"/>
      <c r="H382" s="813"/>
      <c r="I382" s="813"/>
      <c r="J382" s="818">
        <f>BK382</f>
        <v>0</v>
      </c>
      <c r="L382" s="390"/>
      <c r="M382" s="395"/>
      <c r="P382" s="396">
        <f>SUM(P383:P396)</f>
        <v>262.07237313999997</v>
      </c>
      <c r="R382" s="396">
        <f>SUM(R383:R396)</f>
        <v>4.9212410347000004</v>
      </c>
      <c r="T382" s="397">
        <f>SUM(T383:T396)</f>
        <v>8.9819200000000006</v>
      </c>
      <c r="AR382" s="392" t="s">
        <v>352</v>
      </c>
      <c r="AT382" s="398" t="s">
        <v>267</v>
      </c>
      <c r="AU382" s="398" t="s">
        <v>320</v>
      </c>
      <c r="AY382" s="392" t="s">
        <v>347</v>
      </c>
      <c r="BK382" s="399">
        <f>SUM(BK383:BK396)</f>
        <v>0</v>
      </c>
    </row>
    <row r="383" spans="2:65" s="194" customFormat="1" ht="24.45" customHeight="1">
      <c r="B383" s="76"/>
      <c r="C383" s="819" t="s">
        <v>2434</v>
      </c>
      <c r="D383" s="819" t="s">
        <v>262</v>
      </c>
      <c r="E383" s="820" t="s">
        <v>2435</v>
      </c>
      <c r="F383" s="821" t="s">
        <v>2436</v>
      </c>
      <c r="G383" s="822" t="s">
        <v>95</v>
      </c>
      <c r="H383" s="823">
        <v>561.37</v>
      </c>
      <c r="I383" s="844"/>
      <c r="J383" s="824">
        <f t="shared" ref="J383:J396" si="100">ROUND(I383*H383,2)</f>
        <v>0</v>
      </c>
      <c r="K383" s="80"/>
      <c r="L383" s="76"/>
      <c r="M383" s="402" t="s">
        <v>290</v>
      </c>
      <c r="N383" s="403" t="s">
        <v>306</v>
      </c>
      <c r="O383" s="404">
        <v>0.26363999999999999</v>
      </c>
      <c r="P383" s="404">
        <f t="shared" ref="P383:P396" si="101">O383*H383</f>
        <v>147.9995868</v>
      </c>
      <c r="Q383" s="404">
        <v>0</v>
      </c>
      <c r="R383" s="404">
        <f t="shared" ref="R383:R396" si="102">Q383*H383</f>
        <v>0</v>
      </c>
      <c r="S383" s="404">
        <v>0</v>
      </c>
      <c r="T383" s="405">
        <f t="shared" ref="T383:T396" si="103">S383*H383</f>
        <v>0</v>
      </c>
      <c r="AR383" s="406" t="s">
        <v>607</v>
      </c>
      <c r="AT383" s="406" t="s">
        <v>262</v>
      </c>
      <c r="AU383" s="406" t="s">
        <v>352</v>
      </c>
      <c r="AY383" s="337" t="s">
        <v>347</v>
      </c>
      <c r="BE383" s="407">
        <f t="shared" ref="BE383:BE396" si="104">IF(N383="základná",J383,0)</f>
        <v>0</v>
      </c>
      <c r="BF383" s="407">
        <f t="shared" ref="BF383:BF396" si="105">IF(N383="znížená",J383,0)</f>
        <v>0</v>
      </c>
      <c r="BG383" s="407">
        <f t="shared" ref="BG383:BG396" si="106">IF(N383="zákl. prenesená",J383,0)</f>
        <v>0</v>
      </c>
      <c r="BH383" s="407">
        <f t="shared" ref="BH383:BH396" si="107">IF(N383="zníž. prenesená",J383,0)</f>
        <v>0</v>
      </c>
      <c r="BI383" s="407">
        <f t="shared" ref="BI383:BI396" si="108">IF(N383="nulová",J383,0)</f>
        <v>0</v>
      </c>
      <c r="BJ383" s="337" t="s">
        <v>352</v>
      </c>
      <c r="BK383" s="407">
        <f t="shared" ref="BK383:BK396" si="109">ROUND(I383*H383,2)</f>
        <v>0</v>
      </c>
      <c r="BL383" s="337" t="s">
        <v>607</v>
      </c>
      <c r="BM383" s="406" t="s">
        <v>2437</v>
      </c>
    </row>
    <row r="384" spans="2:65" s="194" customFormat="1" ht="33" customHeight="1">
      <c r="B384" s="76"/>
      <c r="C384" s="825" t="s">
        <v>2438</v>
      </c>
      <c r="D384" s="825" t="s">
        <v>59</v>
      </c>
      <c r="E384" s="826" t="s">
        <v>2439</v>
      </c>
      <c r="F384" s="827" t="s">
        <v>2440</v>
      </c>
      <c r="G384" s="828" t="s">
        <v>216</v>
      </c>
      <c r="H384" s="829">
        <v>6.1749999999999998</v>
      </c>
      <c r="I384" s="845"/>
      <c r="J384" s="830">
        <f t="shared" si="100"/>
        <v>0</v>
      </c>
      <c r="K384" s="94"/>
      <c r="L384" s="408"/>
      <c r="M384" s="409" t="s">
        <v>290</v>
      </c>
      <c r="N384" s="410" t="s">
        <v>306</v>
      </c>
      <c r="O384" s="404">
        <v>0</v>
      </c>
      <c r="P384" s="404">
        <f t="shared" si="101"/>
        <v>0</v>
      </c>
      <c r="Q384" s="404">
        <v>0.5</v>
      </c>
      <c r="R384" s="404">
        <f t="shared" si="102"/>
        <v>3.0874999999999999</v>
      </c>
      <c r="S384" s="404">
        <v>0</v>
      </c>
      <c r="T384" s="405">
        <f t="shared" si="103"/>
        <v>0</v>
      </c>
      <c r="AR384" s="406" t="s">
        <v>1185</v>
      </c>
      <c r="AT384" s="406" t="s">
        <v>59</v>
      </c>
      <c r="AU384" s="406" t="s">
        <v>352</v>
      </c>
      <c r="AY384" s="337" t="s">
        <v>347</v>
      </c>
      <c r="BE384" s="407">
        <f t="shared" si="104"/>
        <v>0</v>
      </c>
      <c r="BF384" s="407">
        <f t="shared" si="105"/>
        <v>0</v>
      </c>
      <c r="BG384" s="407">
        <f t="shared" si="106"/>
        <v>0</v>
      </c>
      <c r="BH384" s="407">
        <f t="shared" si="107"/>
        <v>0</v>
      </c>
      <c r="BI384" s="407">
        <f t="shared" si="108"/>
        <v>0</v>
      </c>
      <c r="BJ384" s="337" t="s">
        <v>352</v>
      </c>
      <c r="BK384" s="407">
        <f t="shared" si="109"/>
        <v>0</v>
      </c>
      <c r="BL384" s="337" t="s">
        <v>607</v>
      </c>
      <c r="BM384" s="406" t="s">
        <v>2441</v>
      </c>
    </row>
    <row r="385" spans="2:65" s="194" customFormat="1" ht="16.5" customHeight="1">
      <c r="B385" s="76"/>
      <c r="C385" s="819" t="s">
        <v>2442</v>
      </c>
      <c r="D385" s="819" t="s">
        <v>262</v>
      </c>
      <c r="E385" s="820" t="s">
        <v>2443</v>
      </c>
      <c r="F385" s="821" t="s">
        <v>2444</v>
      </c>
      <c r="G385" s="822" t="s">
        <v>63</v>
      </c>
      <c r="H385" s="823">
        <v>569.4</v>
      </c>
      <c r="I385" s="844"/>
      <c r="J385" s="824">
        <f t="shared" si="100"/>
        <v>0</v>
      </c>
      <c r="K385" s="80"/>
      <c r="L385" s="76"/>
      <c r="M385" s="402" t="s">
        <v>290</v>
      </c>
      <c r="N385" s="403" t="s">
        <v>306</v>
      </c>
      <c r="O385" s="404">
        <v>8.7160000000000001E-2</v>
      </c>
      <c r="P385" s="404">
        <f t="shared" si="101"/>
        <v>49.628903999999999</v>
      </c>
      <c r="Q385" s="404">
        <v>0</v>
      </c>
      <c r="R385" s="404">
        <f t="shared" si="102"/>
        <v>0</v>
      </c>
      <c r="S385" s="404">
        <v>0</v>
      </c>
      <c r="T385" s="405">
        <f t="shared" si="103"/>
        <v>0</v>
      </c>
      <c r="AR385" s="406" t="s">
        <v>607</v>
      </c>
      <c r="AT385" s="406" t="s">
        <v>262</v>
      </c>
      <c r="AU385" s="406" t="s">
        <v>352</v>
      </c>
      <c r="AY385" s="337" t="s">
        <v>347</v>
      </c>
      <c r="BE385" s="407">
        <f t="shared" si="104"/>
        <v>0</v>
      </c>
      <c r="BF385" s="407">
        <f t="shared" si="105"/>
        <v>0</v>
      </c>
      <c r="BG385" s="407">
        <f t="shared" si="106"/>
        <v>0</v>
      </c>
      <c r="BH385" s="407">
        <f t="shared" si="107"/>
        <v>0</v>
      </c>
      <c r="BI385" s="407">
        <f t="shared" si="108"/>
        <v>0</v>
      </c>
      <c r="BJ385" s="337" t="s">
        <v>352</v>
      </c>
      <c r="BK385" s="407">
        <f t="shared" si="109"/>
        <v>0</v>
      </c>
      <c r="BL385" s="337" t="s">
        <v>607</v>
      </c>
      <c r="BM385" s="406" t="s">
        <v>2445</v>
      </c>
    </row>
    <row r="386" spans="2:65" s="194" customFormat="1" ht="38.25" customHeight="1">
      <c r="B386" s="76"/>
      <c r="C386" s="825" t="s">
        <v>2446</v>
      </c>
      <c r="D386" s="825" t="s">
        <v>59</v>
      </c>
      <c r="E386" s="826" t="s">
        <v>2447</v>
      </c>
      <c r="F386" s="827" t="s">
        <v>2448</v>
      </c>
      <c r="G386" s="828" t="s">
        <v>216</v>
      </c>
      <c r="H386" s="829">
        <v>0.94</v>
      </c>
      <c r="I386" s="845"/>
      <c r="J386" s="830">
        <f t="shared" si="100"/>
        <v>0</v>
      </c>
      <c r="K386" s="94"/>
      <c r="L386" s="408"/>
      <c r="M386" s="409" t="s">
        <v>290</v>
      </c>
      <c r="N386" s="410" t="s">
        <v>306</v>
      </c>
      <c r="O386" s="404">
        <v>0</v>
      </c>
      <c r="P386" s="404">
        <f t="shared" si="101"/>
        <v>0</v>
      </c>
      <c r="Q386" s="404">
        <v>0.5</v>
      </c>
      <c r="R386" s="404">
        <f t="shared" si="102"/>
        <v>0.47</v>
      </c>
      <c r="S386" s="404">
        <v>0</v>
      </c>
      <c r="T386" s="405">
        <f t="shared" si="103"/>
        <v>0</v>
      </c>
      <c r="AR386" s="406" t="s">
        <v>1185</v>
      </c>
      <c r="AT386" s="406" t="s">
        <v>59</v>
      </c>
      <c r="AU386" s="406" t="s">
        <v>352</v>
      </c>
      <c r="AY386" s="337" t="s">
        <v>347</v>
      </c>
      <c r="BE386" s="407">
        <f t="shared" si="104"/>
        <v>0</v>
      </c>
      <c r="BF386" s="407">
        <f t="shared" si="105"/>
        <v>0</v>
      </c>
      <c r="BG386" s="407">
        <f t="shared" si="106"/>
        <v>0</v>
      </c>
      <c r="BH386" s="407">
        <f t="shared" si="107"/>
        <v>0</v>
      </c>
      <c r="BI386" s="407">
        <f t="shared" si="108"/>
        <v>0</v>
      </c>
      <c r="BJ386" s="337" t="s">
        <v>352</v>
      </c>
      <c r="BK386" s="407">
        <f t="shared" si="109"/>
        <v>0</v>
      </c>
      <c r="BL386" s="337" t="s">
        <v>607</v>
      </c>
      <c r="BM386" s="406" t="s">
        <v>2449</v>
      </c>
    </row>
    <row r="387" spans="2:65" s="194" customFormat="1" ht="33" customHeight="1">
      <c r="B387" s="76"/>
      <c r="C387" s="825" t="s">
        <v>2450</v>
      </c>
      <c r="D387" s="825" t="s">
        <v>59</v>
      </c>
      <c r="E387" s="826" t="s">
        <v>2451</v>
      </c>
      <c r="F387" s="827" t="s">
        <v>2452</v>
      </c>
      <c r="G387" s="828" t="s">
        <v>62</v>
      </c>
      <c r="H387" s="829">
        <v>20.878</v>
      </c>
      <c r="I387" s="845"/>
      <c r="J387" s="830">
        <f t="shared" si="100"/>
        <v>0</v>
      </c>
      <c r="K387" s="94"/>
      <c r="L387" s="408"/>
      <c r="M387" s="409" t="s">
        <v>290</v>
      </c>
      <c r="N387" s="410" t="s">
        <v>306</v>
      </c>
      <c r="O387" s="404">
        <v>0</v>
      </c>
      <c r="P387" s="404">
        <f t="shared" si="101"/>
        <v>0</v>
      </c>
      <c r="Q387" s="404">
        <v>5.0000000000000001E-4</v>
      </c>
      <c r="R387" s="404">
        <f t="shared" si="102"/>
        <v>1.0439E-2</v>
      </c>
      <c r="S387" s="404">
        <v>0</v>
      </c>
      <c r="T387" s="405">
        <f t="shared" si="103"/>
        <v>0</v>
      </c>
      <c r="AR387" s="406" t="s">
        <v>1185</v>
      </c>
      <c r="AT387" s="406" t="s">
        <v>59</v>
      </c>
      <c r="AU387" s="406" t="s">
        <v>352</v>
      </c>
      <c r="AY387" s="337" t="s">
        <v>347</v>
      </c>
      <c r="BE387" s="407">
        <f t="shared" si="104"/>
        <v>0</v>
      </c>
      <c r="BF387" s="407">
        <f t="shared" si="105"/>
        <v>0</v>
      </c>
      <c r="BG387" s="407">
        <f t="shared" si="106"/>
        <v>0</v>
      </c>
      <c r="BH387" s="407">
        <f t="shared" si="107"/>
        <v>0</v>
      </c>
      <c r="BI387" s="407">
        <f t="shared" si="108"/>
        <v>0</v>
      </c>
      <c r="BJ387" s="337" t="s">
        <v>352</v>
      </c>
      <c r="BK387" s="407">
        <f t="shared" si="109"/>
        <v>0</v>
      </c>
      <c r="BL387" s="337" t="s">
        <v>607</v>
      </c>
      <c r="BM387" s="406" t="s">
        <v>2453</v>
      </c>
    </row>
    <row r="388" spans="2:65" s="194" customFormat="1" ht="33" customHeight="1">
      <c r="B388" s="76"/>
      <c r="C388" s="819" t="s">
        <v>2454</v>
      </c>
      <c r="D388" s="819" t="s">
        <v>262</v>
      </c>
      <c r="E388" s="820" t="s">
        <v>2455</v>
      </c>
      <c r="F388" s="821" t="s">
        <v>2456</v>
      </c>
      <c r="G388" s="822" t="s">
        <v>95</v>
      </c>
      <c r="H388" s="823">
        <v>561.37</v>
      </c>
      <c r="I388" s="844"/>
      <c r="J388" s="824">
        <f t="shared" si="100"/>
        <v>0</v>
      </c>
      <c r="K388" s="80"/>
      <c r="L388" s="76"/>
      <c r="M388" s="402" t="s">
        <v>290</v>
      </c>
      <c r="N388" s="403" t="s">
        <v>306</v>
      </c>
      <c r="O388" s="404">
        <v>9.5000000000000001E-2</v>
      </c>
      <c r="P388" s="404">
        <f t="shared" si="101"/>
        <v>53.330150000000003</v>
      </c>
      <c r="Q388" s="404">
        <v>0</v>
      </c>
      <c r="R388" s="404">
        <f t="shared" si="102"/>
        <v>0</v>
      </c>
      <c r="S388" s="404">
        <v>1.6E-2</v>
      </c>
      <c r="T388" s="405">
        <f t="shared" si="103"/>
        <v>8.9819200000000006</v>
      </c>
      <c r="AR388" s="406" t="s">
        <v>607</v>
      </c>
      <c r="AT388" s="406" t="s">
        <v>262</v>
      </c>
      <c r="AU388" s="406" t="s">
        <v>352</v>
      </c>
      <c r="AY388" s="337" t="s">
        <v>347</v>
      </c>
      <c r="BE388" s="407">
        <f t="shared" si="104"/>
        <v>0</v>
      </c>
      <c r="BF388" s="407">
        <f t="shared" si="105"/>
        <v>0</v>
      </c>
      <c r="BG388" s="407">
        <f t="shared" si="106"/>
        <v>0</v>
      </c>
      <c r="BH388" s="407">
        <f t="shared" si="107"/>
        <v>0</v>
      </c>
      <c r="BI388" s="407">
        <f t="shared" si="108"/>
        <v>0</v>
      </c>
      <c r="BJ388" s="337" t="s">
        <v>352</v>
      </c>
      <c r="BK388" s="407">
        <f t="shared" si="109"/>
        <v>0</v>
      </c>
      <c r="BL388" s="337" t="s">
        <v>607</v>
      </c>
      <c r="BM388" s="406" t="s">
        <v>2457</v>
      </c>
    </row>
    <row r="389" spans="2:65" s="194" customFormat="1" ht="44.25" customHeight="1">
      <c r="B389" s="76"/>
      <c r="C389" s="819" t="s">
        <v>2458</v>
      </c>
      <c r="D389" s="819" t="s">
        <v>262</v>
      </c>
      <c r="E389" s="820" t="s">
        <v>2459</v>
      </c>
      <c r="F389" s="821" t="s">
        <v>2460</v>
      </c>
      <c r="G389" s="822" t="s">
        <v>216</v>
      </c>
      <c r="H389" s="823">
        <v>7.1150000000000002</v>
      </c>
      <c r="I389" s="844"/>
      <c r="J389" s="824">
        <f t="shared" si="100"/>
        <v>0</v>
      </c>
      <c r="K389" s="80"/>
      <c r="L389" s="76"/>
      <c r="M389" s="402" t="s">
        <v>290</v>
      </c>
      <c r="N389" s="403" t="s">
        <v>306</v>
      </c>
      <c r="O389" s="404">
        <v>9.92E-3</v>
      </c>
      <c r="P389" s="404">
        <f t="shared" si="101"/>
        <v>7.0580799999999999E-2</v>
      </c>
      <c r="Q389" s="404">
        <v>2.2350180000000001E-2</v>
      </c>
      <c r="R389" s="404">
        <f t="shared" si="102"/>
        <v>0.1590215307</v>
      </c>
      <c r="S389" s="404">
        <v>0</v>
      </c>
      <c r="T389" s="405">
        <f t="shared" si="103"/>
        <v>0</v>
      </c>
      <c r="AR389" s="406" t="s">
        <v>607</v>
      </c>
      <c r="AT389" s="406" t="s">
        <v>262</v>
      </c>
      <c r="AU389" s="406" t="s">
        <v>352</v>
      </c>
      <c r="AY389" s="337" t="s">
        <v>347</v>
      </c>
      <c r="BE389" s="407">
        <f t="shared" si="104"/>
        <v>0</v>
      </c>
      <c r="BF389" s="407">
        <f t="shared" si="105"/>
        <v>0</v>
      </c>
      <c r="BG389" s="407">
        <f t="shared" si="106"/>
        <v>0</v>
      </c>
      <c r="BH389" s="407">
        <f t="shared" si="107"/>
        <v>0</v>
      </c>
      <c r="BI389" s="407">
        <f t="shared" si="108"/>
        <v>0</v>
      </c>
      <c r="BJ389" s="337" t="s">
        <v>352</v>
      </c>
      <c r="BK389" s="407">
        <f t="shared" si="109"/>
        <v>0</v>
      </c>
      <c r="BL389" s="337" t="s">
        <v>607</v>
      </c>
      <c r="BM389" s="406" t="s">
        <v>2461</v>
      </c>
    </row>
    <row r="390" spans="2:65" s="194" customFormat="1" ht="33" customHeight="1">
      <c r="B390" s="76"/>
      <c r="C390" s="819" t="s">
        <v>2462</v>
      </c>
      <c r="D390" s="819" t="s">
        <v>262</v>
      </c>
      <c r="E390" s="820" t="s">
        <v>2463</v>
      </c>
      <c r="F390" s="821" t="s">
        <v>2464</v>
      </c>
      <c r="G390" s="822" t="s">
        <v>95</v>
      </c>
      <c r="H390" s="823">
        <v>3.89</v>
      </c>
      <c r="I390" s="844"/>
      <c r="J390" s="824">
        <f t="shared" si="100"/>
        <v>0</v>
      </c>
      <c r="K390" s="80"/>
      <c r="L390" s="76"/>
      <c r="M390" s="402" t="s">
        <v>290</v>
      </c>
      <c r="N390" s="403" t="s">
        <v>306</v>
      </c>
      <c r="O390" s="404">
        <v>0.24762000000000001</v>
      </c>
      <c r="P390" s="404">
        <f t="shared" si="101"/>
        <v>0.96324180000000004</v>
      </c>
      <c r="Q390" s="404">
        <v>2.39288E-2</v>
      </c>
      <c r="R390" s="404">
        <f t="shared" si="102"/>
        <v>9.308303200000001E-2</v>
      </c>
      <c r="S390" s="404">
        <v>0</v>
      </c>
      <c r="T390" s="405">
        <f t="shared" si="103"/>
        <v>0</v>
      </c>
      <c r="AR390" s="406" t="s">
        <v>607</v>
      </c>
      <c r="AT390" s="406" t="s">
        <v>262</v>
      </c>
      <c r="AU390" s="406" t="s">
        <v>352</v>
      </c>
      <c r="AY390" s="337" t="s">
        <v>347</v>
      </c>
      <c r="BE390" s="407">
        <f t="shared" si="104"/>
        <v>0</v>
      </c>
      <c r="BF390" s="407">
        <f t="shared" si="105"/>
        <v>0</v>
      </c>
      <c r="BG390" s="407">
        <f t="shared" si="106"/>
        <v>0</v>
      </c>
      <c r="BH390" s="407">
        <f t="shared" si="107"/>
        <v>0</v>
      </c>
      <c r="BI390" s="407">
        <f t="shared" si="108"/>
        <v>0</v>
      </c>
      <c r="BJ390" s="337" t="s">
        <v>352</v>
      </c>
      <c r="BK390" s="407">
        <f t="shared" si="109"/>
        <v>0</v>
      </c>
      <c r="BL390" s="337" t="s">
        <v>607</v>
      </c>
      <c r="BM390" s="406" t="s">
        <v>2465</v>
      </c>
    </row>
    <row r="391" spans="2:65" s="194" customFormat="1" ht="24.45" customHeight="1">
      <c r="B391" s="76"/>
      <c r="C391" s="819" t="s">
        <v>2466</v>
      </c>
      <c r="D391" s="819" t="s">
        <v>262</v>
      </c>
      <c r="E391" s="820" t="s">
        <v>2467</v>
      </c>
      <c r="F391" s="821" t="s">
        <v>2468</v>
      </c>
      <c r="G391" s="822" t="s">
        <v>95</v>
      </c>
      <c r="H391" s="823">
        <v>22.713000000000001</v>
      </c>
      <c r="I391" s="844"/>
      <c r="J391" s="824">
        <f t="shared" si="100"/>
        <v>0</v>
      </c>
      <c r="K391" s="80"/>
      <c r="L391" s="76"/>
      <c r="M391" s="402" t="s">
        <v>290</v>
      </c>
      <c r="N391" s="403" t="s">
        <v>306</v>
      </c>
      <c r="O391" s="404">
        <v>0.26543</v>
      </c>
      <c r="P391" s="404">
        <f t="shared" si="101"/>
        <v>6.0287115900000003</v>
      </c>
      <c r="Q391" s="404">
        <v>0</v>
      </c>
      <c r="R391" s="404">
        <f t="shared" si="102"/>
        <v>0</v>
      </c>
      <c r="S391" s="404">
        <v>0</v>
      </c>
      <c r="T391" s="405">
        <f t="shared" si="103"/>
        <v>0</v>
      </c>
      <c r="AR391" s="406" t="s">
        <v>607</v>
      </c>
      <c r="AT391" s="406" t="s">
        <v>262</v>
      </c>
      <c r="AU391" s="406" t="s">
        <v>352</v>
      </c>
      <c r="AY391" s="337" t="s">
        <v>347</v>
      </c>
      <c r="BE391" s="407">
        <f t="shared" si="104"/>
        <v>0</v>
      </c>
      <c r="BF391" s="407">
        <f t="shared" si="105"/>
        <v>0</v>
      </c>
      <c r="BG391" s="407">
        <f t="shared" si="106"/>
        <v>0</v>
      </c>
      <c r="BH391" s="407">
        <f t="shared" si="107"/>
        <v>0</v>
      </c>
      <c r="BI391" s="407">
        <f t="shared" si="108"/>
        <v>0</v>
      </c>
      <c r="BJ391" s="337" t="s">
        <v>352</v>
      </c>
      <c r="BK391" s="407">
        <f t="shared" si="109"/>
        <v>0</v>
      </c>
      <c r="BL391" s="337" t="s">
        <v>607</v>
      </c>
      <c r="BM391" s="406" t="s">
        <v>2469</v>
      </c>
    </row>
    <row r="392" spans="2:65" s="194" customFormat="1" ht="16.5" customHeight="1">
      <c r="B392" s="76"/>
      <c r="C392" s="825" t="s">
        <v>2470</v>
      </c>
      <c r="D392" s="825" t="s">
        <v>59</v>
      </c>
      <c r="E392" s="826" t="s">
        <v>2471</v>
      </c>
      <c r="F392" s="827" t="s">
        <v>2472</v>
      </c>
      <c r="G392" s="828" t="s">
        <v>95</v>
      </c>
      <c r="H392" s="829">
        <v>24.984000000000002</v>
      </c>
      <c r="I392" s="845"/>
      <c r="J392" s="830">
        <f t="shared" si="100"/>
        <v>0</v>
      </c>
      <c r="K392" s="94"/>
      <c r="L392" s="408"/>
      <c r="M392" s="409" t="s">
        <v>290</v>
      </c>
      <c r="N392" s="410" t="s">
        <v>306</v>
      </c>
      <c r="O392" s="404">
        <v>0</v>
      </c>
      <c r="P392" s="404">
        <f t="shared" si="101"/>
        <v>0</v>
      </c>
      <c r="Q392" s="404">
        <v>1.0999999999999999E-2</v>
      </c>
      <c r="R392" s="404">
        <f t="shared" si="102"/>
        <v>0.27482400000000001</v>
      </c>
      <c r="S392" s="404">
        <v>0</v>
      </c>
      <c r="T392" s="405">
        <f t="shared" si="103"/>
        <v>0</v>
      </c>
      <c r="AR392" s="406" t="s">
        <v>1185</v>
      </c>
      <c r="AT392" s="406" t="s">
        <v>59</v>
      </c>
      <c r="AU392" s="406" t="s">
        <v>352</v>
      </c>
      <c r="AY392" s="337" t="s">
        <v>347</v>
      </c>
      <c r="BE392" s="407">
        <f t="shared" si="104"/>
        <v>0</v>
      </c>
      <c r="BF392" s="407">
        <f t="shared" si="105"/>
        <v>0</v>
      </c>
      <c r="BG392" s="407">
        <f t="shared" si="106"/>
        <v>0</v>
      </c>
      <c r="BH392" s="407">
        <f t="shared" si="107"/>
        <v>0</v>
      </c>
      <c r="BI392" s="407">
        <f t="shared" si="108"/>
        <v>0</v>
      </c>
      <c r="BJ392" s="337" t="s">
        <v>352</v>
      </c>
      <c r="BK392" s="407">
        <f t="shared" si="109"/>
        <v>0</v>
      </c>
      <c r="BL392" s="337" t="s">
        <v>607</v>
      </c>
      <c r="BM392" s="406" t="s">
        <v>2473</v>
      </c>
    </row>
    <row r="393" spans="2:65" s="194" customFormat="1" ht="24.45" customHeight="1">
      <c r="B393" s="76"/>
      <c r="C393" s="819" t="s">
        <v>2474</v>
      </c>
      <c r="D393" s="819" t="s">
        <v>262</v>
      </c>
      <c r="E393" s="820" t="s">
        <v>2475</v>
      </c>
      <c r="F393" s="821" t="s">
        <v>2476</v>
      </c>
      <c r="G393" s="822" t="s">
        <v>95</v>
      </c>
      <c r="H393" s="823">
        <v>22.713000000000001</v>
      </c>
      <c r="I393" s="844"/>
      <c r="J393" s="824">
        <f t="shared" si="100"/>
        <v>0</v>
      </c>
      <c r="K393" s="80"/>
      <c r="L393" s="76"/>
      <c r="M393" s="402" t="s">
        <v>290</v>
      </c>
      <c r="N393" s="403" t="s">
        <v>306</v>
      </c>
      <c r="O393" s="404">
        <v>0.17824999999999999</v>
      </c>
      <c r="P393" s="404">
        <f t="shared" si="101"/>
        <v>4.0485922499999996</v>
      </c>
      <c r="Q393" s="404">
        <v>0</v>
      </c>
      <c r="R393" s="404">
        <f t="shared" si="102"/>
        <v>0</v>
      </c>
      <c r="S393" s="404">
        <v>0</v>
      </c>
      <c r="T393" s="405">
        <f t="shared" si="103"/>
        <v>0</v>
      </c>
      <c r="AR393" s="406" t="s">
        <v>607</v>
      </c>
      <c r="AT393" s="406" t="s">
        <v>262</v>
      </c>
      <c r="AU393" s="406" t="s">
        <v>352</v>
      </c>
      <c r="AY393" s="337" t="s">
        <v>347</v>
      </c>
      <c r="BE393" s="407">
        <f t="shared" si="104"/>
        <v>0</v>
      </c>
      <c r="BF393" s="407">
        <f t="shared" si="105"/>
        <v>0</v>
      </c>
      <c r="BG393" s="407">
        <f t="shared" si="106"/>
        <v>0</v>
      </c>
      <c r="BH393" s="407">
        <f t="shared" si="107"/>
        <v>0</v>
      </c>
      <c r="BI393" s="407">
        <f t="shared" si="108"/>
        <v>0</v>
      </c>
      <c r="BJ393" s="337" t="s">
        <v>352</v>
      </c>
      <c r="BK393" s="407">
        <f t="shared" si="109"/>
        <v>0</v>
      </c>
      <c r="BL393" s="337" t="s">
        <v>607</v>
      </c>
      <c r="BM393" s="406" t="s">
        <v>2477</v>
      </c>
    </row>
    <row r="394" spans="2:65" s="194" customFormat="1" ht="38.25" customHeight="1">
      <c r="B394" s="76"/>
      <c r="C394" s="825" t="s">
        <v>2478</v>
      </c>
      <c r="D394" s="825" t="s">
        <v>59</v>
      </c>
      <c r="E394" s="826" t="s">
        <v>2479</v>
      </c>
      <c r="F394" s="827" t="s">
        <v>2480</v>
      </c>
      <c r="G394" s="828" t="s">
        <v>216</v>
      </c>
      <c r="H394" s="829">
        <v>1.641</v>
      </c>
      <c r="I394" s="845"/>
      <c r="J394" s="830">
        <f t="shared" si="100"/>
        <v>0</v>
      </c>
      <c r="K394" s="94"/>
      <c r="L394" s="408"/>
      <c r="M394" s="409" t="s">
        <v>290</v>
      </c>
      <c r="N394" s="410" t="s">
        <v>306</v>
      </c>
      <c r="O394" s="404">
        <v>0</v>
      </c>
      <c r="P394" s="404">
        <f t="shared" si="101"/>
        <v>0</v>
      </c>
      <c r="Q394" s="404">
        <v>0.5</v>
      </c>
      <c r="R394" s="404">
        <f t="shared" si="102"/>
        <v>0.82050000000000001</v>
      </c>
      <c r="S394" s="404">
        <v>0</v>
      </c>
      <c r="T394" s="405">
        <f t="shared" si="103"/>
        <v>0</v>
      </c>
      <c r="AR394" s="406" t="s">
        <v>1185</v>
      </c>
      <c r="AT394" s="406" t="s">
        <v>59</v>
      </c>
      <c r="AU394" s="406" t="s">
        <v>352</v>
      </c>
      <c r="AY394" s="337" t="s">
        <v>347</v>
      </c>
      <c r="BE394" s="407">
        <f t="shared" si="104"/>
        <v>0</v>
      </c>
      <c r="BF394" s="407">
        <f t="shared" si="105"/>
        <v>0</v>
      </c>
      <c r="BG394" s="407">
        <f t="shared" si="106"/>
        <v>0</v>
      </c>
      <c r="BH394" s="407">
        <f t="shared" si="107"/>
        <v>0</v>
      </c>
      <c r="BI394" s="407">
        <f t="shared" si="108"/>
        <v>0</v>
      </c>
      <c r="BJ394" s="337" t="s">
        <v>352</v>
      </c>
      <c r="BK394" s="407">
        <f t="shared" si="109"/>
        <v>0</v>
      </c>
      <c r="BL394" s="337" t="s">
        <v>607</v>
      </c>
      <c r="BM394" s="406" t="s">
        <v>2481</v>
      </c>
    </row>
    <row r="395" spans="2:65" s="194" customFormat="1" ht="24.45" customHeight="1">
      <c r="B395" s="76"/>
      <c r="C395" s="819" t="s">
        <v>2482</v>
      </c>
      <c r="D395" s="819" t="s">
        <v>262</v>
      </c>
      <c r="E395" s="820" t="s">
        <v>2483</v>
      </c>
      <c r="F395" s="821" t="s">
        <v>2484</v>
      </c>
      <c r="G395" s="822" t="s">
        <v>216</v>
      </c>
      <c r="H395" s="823">
        <v>2.266</v>
      </c>
      <c r="I395" s="844"/>
      <c r="J395" s="824">
        <f t="shared" si="100"/>
        <v>0</v>
      </c>
      <c r="K395" s="80"/>
      <c r="L395" s="76"/>
      <c r="M395" s="402" t="s">
        <v>290</v>
      </c>
      <c r="N395" s="403" t="s">
        <v>306</v>
      </c>
      <c r="O395" s="404">
        <v>1.15E-3</v>
      </c>
      <c r="P395" s="404">
        <f t="shared" si="101"/>
        <v>2.6059E-3</v>
      </c>
      <c r="Q395" s="404">
        <v>2.5920000000000001E-3</v>
      </c>
      <c r="R395" s="404">
        <f t="shared" si="102"/>
        <v>5.8734720000000002E-3</v>
      </c>
      <c r="S395" s="404">
        <v>0</v>
      </c>
      <c r="T395" s="405">
        <f t="shared" si="103"/>
        <v>0</v>
      </c>
      <c r="AR395" s="406" t="s">
        <v>607</v>
      </c>
      <c r="AT395" s="406" t="s">
        <v>262</v>
      </c>
      <c r="AU395" s="406" t="s">
        <v>352</v>
      </c>
      <c r="AY395" s="337" t="s">
        <v>347</v>
      </c>
      <c r="BE395" s="407">
        <f t="shared" si="104"/>
        <v>0</v>
      </c>
      <c r="BF395" s="407">
        <f t="shared" si="105"/>
        <v>0</v>
      </c>
      <c r="BG395" s="407">
        <f t="shared" si="106"/>
        <v>0</v>
      </c>
      <c r="BH395" s="407">
        <f t="shared" si="107"/>
        <v>0</v>
      </c>
      <c r="BI395" s="407">
        <f t="shared" si="108"/>
        <v>0</v>
      </c>
      <c r="BJ395" s="337" t="s">
        <v>352</v>
      </c>
      <c r="BK395" s="407">
        <f t="shared" si="109"/>
        <v>0</v>
      </c>
      <c r="BL395" s="337" t="s">
        <v>607</v>
      </c>
      <c r="BM395" s="406" t="s">
        <v>2485</v>
      </c>
    </row>
    <row r="396" spans="2:65" s="194" customFormat="1" ht="24.45" customHeight="1">
      <c r="B396" s="76"/>
      <c r="C396" s="819" t="s">
        <v>2486</v>
      </c>
      <c r="D396" s="819" t="s">
        <v>262</v>
      </c>
      <c r="E396" s="820" t="s">
        <v>2487</v>
      </c>
      <c r="F396" s="821" t="s">
        <v>2488</v>
      </c>
      <c r="G396" s="822" t="s">
        <v>79</v>
      </c>
      <c r="H396" s="850"/>
      <c r="I396" s="844"/>
      <c r="J396" s="824">
        <f t="shared" si="100"/>
        <v>0</v>
      </c>
      <c r="K396" s="80"/>
      <c r="L396" s="76"/>
      <c r="M396" s="402" t="s">
        <v>290</v>
      </c>
      <c r="N396" s="403" t="s">
        <v>306</v>
      </c>
      <c r="O396" s="404">
        <v>0</v>
      </c>
      <c r="P396" s="404">
        <f t="shared" si="101"/>
        <v>0</v>
      </c>
      <c r="Q396" s="404">
        <v>0</v>
      </c>
      <c r="R396" s="404">
        <f t="shared" si="102"/>
        <v>0</v>
      </c>
      <c r="S396" s="404">
        <v>0</v>
      </c>
      <c r="T396" s="405">
        <f t="shared" si="103"/>
        <v>0</v>
      </c>
      <c r="AR396" s="406" t="s">
        <v>607</v>
      </c>
      <c r="AT396" s="406" t="s">
        <v>262</v>
      </c>
      <c r="AU396" s="406" t="s">
        <v>352</v>
      </c>
      <c r="AY396" s="337" t="s">
        <v>347</v>
      </c>
      <c r="BE396" s="407">
        <f t="shared" si="104"/>
        <v>0</v>
      </c>
      <c r="BF396" s="407">
        <f t="shared" si="105"/>
        <v>0</v>
      </c>
      <c r="BG396" s="407">
        <f t="shared" si="106"/>
        <v>0</v>
      </c>
      <c r="BH396" s="407">
        <f t="shared" si="107"/>
        <v>0</v>
      </c>
      <c r="BI396" s="407">
        <f t="shared" si="108"/>
        <v>0</v>
      </c>
      <c r="BJ396" s="337" t="s">
        <v>352</v>
      </c>
      <c r="BK396" s="407">
        <f t="shared" si="109"/>
        <v>0</v>
      </c>
      <c r="BL396" s="337" t="s">
        <v>607</v>
      </c>
      <c r="BM396" s="406" t="s">
        <v>2489</v>
      </c>
    </row>
    <row r="397" spans="2:65" s="391" customFormat="1" ht="23.25" customHeight="1">
      <c r="B397" s="390"/>
      <c r="C397" s="813"/>
      <c r="D397" s="814" t="s">
        <v>267</v>
      </c>
      <c r="E397" s="817" t="s">
        <v>2490</v>
      </c>
      <c r="F397" s="817" t="s">
        <v>2491</v>
      </c>
      <c r="G397" s="813"/>
      <c r="H397" s="813"/>
      <c r="I397" s="813"/>
      <c r="J397" s="818">
        <f>BK397</f>
        <v>0</v>
      </c>
      <c r="L397" s="390"/>
      <c r="M397" s="395"/>
      <c r="P397" s="396">
        <f>SUM(P398:P404)</f>
        <v>458.20726167000004</v>
      </c>
      <c r="R397" s="396">
        <f>SUM(R398:R404)</f>
        <v>15.08009253228</v>
      </c>
      <c r="T397" s="397">
        <f>SUM(T398:T404)</f>
        <v>0</v>
      </c>
      <c r="AR397" s="392" t="s">
        <v>352</v>
      </c>
      <c r="AT397" s="398" t="s">
        <v>267</v>
      </c>
      <c r="AU397" s="398" t="s">
        <v>320</v>
      </c>
      <c r="AY397" s="392" t="s">
        <v>347</v>
      </c>
      <c r="BK397" s="399">
        <f>SUM(BK398:BK404)</f>
        <v>0</v>
      </c>
    </row>
    <row r="398" spans="2:65" s="194" customFormat="1" ht="38.25" customHeight="1">
      <c r="B398" s="76"/>
      <c r="C398" s="819" t="s">
        <v>2492</v>
      </c>
      <c r="D398" s="819" t="s">
        <v>262</v>
      </c>
      <c r="E398" s="820" t="s">
        <v>2493</v>
      </c>
      <c r="F398" s="821" t="s">
        <v>2494</v>
      </c>
      <c r="G398" s="822" t="s">
        <v>95</v>
      </c>
      <c r="H398" s="823">
        <v>53.789000000000001</v>
      </c>
      <c r="I398" s="844"/>
      <c r="J398" s="824">
        <f t="shared" ref="J398:J404" si="110">ROUND(I398*H398,2)</f>
        <v>0</v>
      </c>
      <c r="K398" s="80"/>
      <c r="L398" s="76"/>
      <c r="M398" s="402" t="s">
        <v>290</v>
      </c>
      <c r="N398" s="403" t="s">
        <v>306</v>
      </c>
      <c r="O398" s="404">
        <v>1.1903699999999999</v>
      </c>
      <c r="P398" s="404">
        <f t="shared" ref="P398:P404" si="111">O398*H398</f>
        <v>64.028811930000003</v>
      </c>
      <c r="Q398" s="404">
        <v>4.3214320000000001E-2</v>
      </c>
      <c r="R398" s="404">
        <f t="shared" ref="R398:R404" si="112">Q398*H398</f>
        <v>2.3244550584799999</v>
      </c>
      <c r="S398" s="404">
        <v>0</v>
      </c>
      <c r="T398" s="405">
        <f t="shared" ref="T398:T404" si="113">S398*H398</f>
        <v>0</v>
      </c>
      <c r="AR398" s="406" t="s">
        <v>607</v>
      </c>
      <c r="AT398" s="406" t="s">
        <v>262</v>
      </c>
      <c r="AU398" s="406" t="s">
        <v>352</v>
      </c>
      <c r="AY398" s="337" t="s">
        <v>347</v>
      </c>
      <c r="BE398" s="407">
        <f t="shared" ref="BE398:BE404" si="114">IF(N398="základná",J398,0)</f>
        <v>0</v>
      </c>
      <c r="BF398" s="407">
        <f t="shared" ref="BF398:BF404" si="115">IF(N398="znížená",J398,0)</f>
        <v>0</v>
      </c>
      <c r="BG398" s="407">
        <f t="shared" ref="BG398:BG404" si="116">IF(N398="zákl. prenesená",J398,0)</f>
        <v>0</v>
      </c>
      <c r="BH398" s="407">
        <f t="shared" ref="BH398:BH404" si="117">IF(N398="zníž. prenesená",J398,0)</f>
        <v>0</v>
      </c>
      <c r="BI398" s="407">
        <f t="shared" ref="BI398:BI404" si="118">IF(N398="nulová",J398,0)</f>
        <v>0</v>
      </c>
      <c r="BJ398" s="337" t="s">
        <v>352</v>
      </c>
      <c r="BK398" s="407">
        <f t="shared" ref="BK398:BK404" si="119">ROUND(I398*H398,2)</f>
        <v>0</v>
      </c>
      <c r="BL398" s="337" t="s">
        <v>607</v>
      </c>
      <c r="BM398" s="406" t="s">
        <v>2495</v>
      </c>
    </row>
    <row r="399" spans="2:65" s="194" customFormat="1" ht="38.25" customHeight="1">
      <c r="B399" s="76"/>
      <c r="C399" s="819" t="s">
        <v>2496</v>
      </c>
      <c r="D399" s="819" t="s">
        <v>262</v>
      </c>
      <c r="E399" s="820" t="s">
        <v>2497</v>
      </c>
      <c r="F399" s="821" t="s">
        <v>2498</v>
      </c>
      <c r="G399" s="822" t="s">
        <v>95</v>
      </c>
      <c r="H399" s="823">
        <v>28.527999999999999</v>
      </c>
      <c r="I399" s="844"/>
      <c r="J399" s="824">
        <f t="shared" si="110"/>
        <v>0</v>
      </c>
      <c r="K399" s="80"/>
      <c r="L399" s="76"/>
      <c r="M399" s="402" t="s">
        <v>290</v>
      </c>
      <c r="N399" s="403" t="s">
        <v>306</v>
      </c>
      <c r="O399" s="404">
        <v>1.1950400000000001</v>
      </c>
      <c r="P399" s="404">
        <f t="shared" si="111"/>
        <v>34.092101120000002</v>
      </c>
      <c r="Q399" s="404">
        <v>4.4474319999999998E-2</v>
      </c>
      <c r="R399" s="404">
        <f t="shared" si="112"/>
        <v>1.26876340096</v>
      </c>
      <c r="S399" s="404">
        <v>0</v>
      </c>
      <c r="T399" s="405">
        <f t="shared" si="113"/>
        <v>0</v>
      </c>
      <c r="AR399" s="406" t="s">
        <v>607</v>
      </c>
      <c r="AT399" s="406" t="s">
        <v>262</v>
      </c>
      <c r="AU399" s="406" t="s">
        <v>352</v>
      </c>
      <c r="AY399" s="337" t="s">
        <v>347</v>
      </c>
      <c r="BE399" s="407">
        <f t="shared" si="114"/>
        <v>0</v>
      </c>
      <c r="BF399" s="407">
        <f t="shared" si="115"/>
        <v>0</v>
      </c>
      <c r="BG399" s="407">
        <f t="shared" si="116"/>
        <v>0</v>
      </c>
      <c r="BH399" s="407">
        <f t="shared" si="117"/>
        <v>0</v>
      </c>
      <c r="BI399" s="407">
        <f t="shared" si="118"/>
        <v>0</v>
      </c>
      <c r="BJ399" s="337" t="s">
        <v>352</v>
      </c>
      <c r="BK399" s="407">
        <f t="shared" si="119"/>
        <v>0</v>
      </c>
      <c r="BL399" s="337" t="s">
        <v>607</v>
      </c>
      <c r="BM399" s="406" t="s">
        <v>2499</v>
      </c>
    </row>
    <row r="400" spans="2:65" s="194" customFormat="1" ht="44.25" customHeight="1">
      <c r="B400" s="76"/>
      <c r="C400" s="819" t="s">
        <v>2500</v>
      </c>
      <c r="D400" s="819" t="s">
        <v>262</v>
      </c>
      <c r="E400" s="820" t="s">
        <v>2501</v>
      </c>
      <c r="F400" s="821" t="s">
        <v>2502</v>
      </c>
      <c r="G400" s="822" t="s">
        <v>95</v>
      </c>
      <c r="H400" s="823">
        <v>216.09200000000001</v>
      </c>
      <c r="I400" s="844"/>
      <c r="J400" s="824">
        <f t="shared" si="110"/>
        <v>0</v>
      </c>
      <c r="K400" s="80"/>
      <c r="L400" s="76"/>
      <c r="M400" s="402" t="s">
        <v>290</v>
      </c>
      <c r="N400" s="403" t="s">
        <v>306</v>
      </c>
      <c r="O400" s="404">
        <v>1.3595600000000001</v>
      </c>
      <c r="P400" s="404">
        <f t="shared" si="111"/>
        <v>293.79003952000005</v>
      </c>
      <c r="Q400" s="404">
        <v>4.5692320000000002E-2</v>
      </c>
      <c r="R400" s="404">
        <f t="shared" si="112"/>
        <v>9.8737448134400001</v>
      </c>
      <c r="S400" s="404">
        <v>0</v>
      </c>
      <c r="T400" s="405">
        <f t="shared" si="113"/>
        <v>0</v>
      </c>
      <c r="AR400" s="406" t="s">
        <v>607</v>
      </c>
      <c r="AT400" s="406" t="s">
        <v>262</v>
      </c>
      <c r="AU400" s="406" t="s">
        <v>352</v>
      </c>
      <c r="AY400" s="337" t="s">
        <v>347</v>
      </c>
      <c r="BE400" s="407">
        <f t="shared" si="114"/>
        <v>0</v>
      </c>
      <c r="BF400" s="407">
        <f t="shared" si="115"/>
        <v>0</v>
      </c>
      <c r="BG400" s="407">
        <f t="shared" si="116"/>
        <v>0</v>
      </c>
      <c r="BH400" s="407">
        <f t="shared" si="117"/>
        <v>0</v>
      </c>
      <c r="BI400" s="407">
        <f t="shared" si="118"/>
        <v>0</v>
      </c>
      <c r="BJ400" s="337" t="s">
        <v>352</v>
      </c>
      <c r="BK400" s="407">
        <f t="shared" si="119"/>
        <v>0</v>
      </c>
      <c r="BL400" s="337" t="s">
        <v>607</v>
      </c>
      <c r="BM400" s="406" t="s">
        <v>2503</v>
      </c>
    </row>
    <row r="401" spans="2:65" s="194" customFormat="1" ht="44.25" customHeight="1">
      <c r="B401" s="76"/>
      <c r="C401" s="819" t="s">
        <v>2504</v>
      </c>
      <c r="D401" s="819" t="s">
        <v>262</v>
      </c>
      <c r="E401" s="820" t="s">
        <v>2505</v>
      </c>
      <c r="F401" s="821" t="s">
        <v>2506</v>
      </c>
      <c r="G401" s="822" t="s">
        <v>95</v>
      </c>
      <c r="H401" s="823">
        <v>19.5</v>
      </c>
      <c r="I401" s="844"/>
      <c r="J401" s="824">
        <f t="shared" si="110"/>
        <v>0</v>
      </c>
      <c r="K401" s="80"/>
      <c r="L401" s="76"/>
      <c r="M401" s="402" t="s">
        <v>290</v>
      </c>
      <c r="N401" s="403" t="s">
        <v>306</v>
      </c>
      <c r="O401" s="404">
        <v>1.3879999999999999</v>
      </c>
      <c r="P401" s="404">
        <f t="shared" si="111"/>
        <v>27.065999999999999</v>
      </c>
      <c r="Q401" s="404">
        <v>5.3400000000000003E-2</v>
      </c>
      <c r="R401" s="404">
        <f t="shared" si="112"/>
        <v>1.0413000000000001</v>
      </c>
      <c r="S401" s="404">
        <v>0</v>
      </c>
      <c r="T401" s="405">
        <f t="shared" si="113"/>
        <v>0</v>
      </c>
      <c r="AR401" s="406" t="s">
        <v>607</v>
      </c>
      <c r="AT401" s="406" t="s">
        <v>262</v>
      </c>
      <c r="AU401" s="406" t="s">
        <v>352</v>
      </c>
      <c r="AY401" s="337" t="s">
        <v>347</v>
      </c>
      <c r="BE401" s="407">
        <f t="shared" si="114"/>
        <v>0</v>
      </c>
      <c r="BF401" s="407">
        <f t="shared" si="115"/>
        <v>0</v>
      </c>
      <c r="BG401" s="407">
        <f t="shared" si="116"/>
        <v>0</v>
      </c>
      <c r="BH401" s="407">
        <f t="shared" si="117"/>
        <v>0</v>
      </c>
      <c r="BI401" s="407">
        <f t="shared" si="118"/>
        <v>0</v>
      </c>
      <c r="BJ401" s="337" t="s">
        <v>352</v>
      </c>
      <c r="BK401" s="407">
        <f t="shared" si="119"/>
        <v>0</v>
      </c>
      <c r="BL401" s="337" t="s">
        <v>607</v>
      </c>
      <c r="BM401" s="406" t="s">
        <v>2507</v>
      </c>
    </row>
    <row r="402" spans="2:65" s="194" customFormat="1" ht="38.25" customHeight="1">
      <c r="B402" s="76"/>
      <c r="C402" s="819" t="s">
        <v>2508</v>
      </c>
      <c r="D402" s="819" t="s">
        <v>262</v>
      </c>
      <c r="E402" s="820" t="s">
        <v>2509</v>
      </c>
      <c r="F402" s="821" t="s">
        <v>2510</v>
      </c>
      <c r="G402" s="822" t="s">
        <v>95</v>
      </c>
      <c r="H402" s="823">
        <v>9.59</v>
      </c>
      <c r="I402" s="844"/>
      <c r="J402" s="824">
        <f t="shared" si="110"/>
        <v>0</v>
      </c>
      <c r="K402" s="80"/>
      <c r="L402" s="76"/>
      <c r="M402" s="402" t="s">
        <v>290</v>
      </c>
      <c r="N402" s="403" t="s">
        <v>306</v>
      </c>
      <c r="O402" s="404">
        <v>1.2702899999999999</v>
      </c>
      <c r="P402" s="404">
        <f t="shared" si="111"/>
        <v>12.1820811</v>
      </c>
      <c r="Q402" s="404">
        <v>2.2175360000000002E-2</v>
      </c>
      <c r="R402" s="404">
        <f t="shared" si="112"/>
        <v>0.21266170240000001</v>
      </c>
      <c r="S402" s="404">
        <v>0</v>
      </c>
      <c r="T402" s="405">
        <f t="shared" si="113"/>
        <v>0</v>
      </c>
      <c r="AR402" s="406" t="s">
        <v>607</v>
      </c>
      <c r="AT402" s="406" t="s">
        <v>262</v>
      </c>
      <c r="AU402" s="406" t="s">
        <v>352</v>
      </c>
      <c r="AY402" s="337" t="s">
        <v>347</v>
      </c>
      <c r="BE402" s="407">
        <f t="shared" si="114"/>
        <v>0</v>
      </c>
      <c r="BF402" s="407">
        <f t="shared" si="115"/>
        <v>0</v>
      </c>
      <c r="BG402" s="407">
        <f t="shared" si="116"/>
        <v>0</v>
      </c>
      <c r="BH402" s="407">
        <f t="shared" si="117"/>
        <v>0</v>
      </c>
      <c r="BI402" s="407">
        <f t="shared" si="118"/>
        <v>0</v>
      </c>
      <c r="BJ402" s="337" t="s">
        <v>352</v>
      </c>
      <c r="BK402" s="407">
        <f t="shared" si="119"/>
        <v>0</v>
      </c>
      <c r="BL402" s="337" t="s">
        <v>607</v>
      </c>
      <c r="BM402" s="406" t="s">
        <v>2511</v>
      </c>
    </row>
    <row r="403" spans="2:65" s="194" customFormat="1" ht="24.45" customHeight="1">
      <c r="B403" s="76"/>
      <c r="C403" s="819" t="s">
        <v>2512</v>
      </c>
      <c r="D403" s="819" t="s">
        <v>262</v>
      </c>
      <c r="E403" s="820" t="s">
        <v>2513</v>
      </c>
      <c r="F403" s="821" t="s">
        <v>2514</v>
      </c>
      <c r="G403" s="822" t="s">
        <v>95</v>
      </c>
      <c r="H403" s="823">
        <v>29.49</v>
      </c>
      <c r="I403" s="844"/>
      <c r="J403" s="824">
        <f t="shared" si="110"/>
        <v>0</v>
      </c>
      <c r="K403" s="80"/>
      <c r="L403" s="76"/>
      <c r="M403" s="402" t="s">
        <v>290</v>
      </c>
      <c r="N403" s="403" t="s">
        <v>306</v>
      </c>
      <c r="O403" s="404">
        <v>0.91720000000000002</v>
      </c>
      <c r="P403" s="404">
        <f t="shared" si="111"/>
        <v>27.048227999999998</v>
      </c>
      <c r="Q403" s="404">
        <v>1.2179300000000001E-2</v>
      </c>
      <c r="R403" s="404">
        <f t="shared" si="112"/>
        <v>0.35916755699999997</v>
      </c>
      <c r="S403" s="404">
        <v>0</v>
      </c>
      <c r="T403" s="405">
        <f t="shared" si="113"/>
        <v>0</v>
      </c>
      <c r="AR403" s="406" t="s">
        <v>607</v>
      </c>
      <c r="AT403" s="406" t="s">
        <v>262</v>
      </c>
      <c r="AU403" s="406" t="s">
        <v>352</v>
      </c>
      <c r="AY403" s="337" t="s">
        <v>347</v>
      </c>
      <c r="BE403" s="407">
        <f t="shared" si="114"/>
        <v>0</v>
      </c>
      <c r="BF403" s="407">
        <f t="shared" si="115"/>
        <v>0</v>
      </c>
      <c r="BG403" s="407">
        <f t="shared" si="116"/>
        <v>0</v>
      </c>
      <c r="BH403" s="407">
        <f t="shared" si="117"/>
        <v>0</v>
      </c>
      <c r="BI403" s="407">
        <f t="shared" si="118"/>
        <v>0</v>
      </c>
      <c r="BJ403" s="337" t="s">
        <v>352</v>
      </c>
      <c r="BK403" s="407">
        <f t="shared" si="119"/>
        <v>0</v>
      </c>
      <c r="BL403" s="337" t="s">
        <v>607</v>
      </c>
      <c r="BM403" s="406" t="s">
        <v>2515</v>
      </c>
    </row>
    <row r="404" spans="2:65" s="194" customFormat="1" ht="21.75" customHeight="1">
      <c r="B404" s="76"/>
      <c r="C404" s="819" t="s">
        <v>2516</v>
      </c>
      <c r="D404" s="819" t="s">
        <v>262</v>
      </c>
      <c r="E404" s="820" t="s">
        <v>2517</v>
      </c>
      <c r="F404" s="821" t="s">
        <v>2518</v>
      </c>
      <c r="G404" s="822" t="s">
        <v>79</v>
      </c>
      <c r="H404" s="850"/>
      <c r="I404" s="844"/>
      <c r="J404" s="824">
        <f t="shared" si="110"/>
        <v>0</v>
      </c>
      <c r="K404" s="80"/>
      <c r="L404" s="76"/>
      <c r="M404" s="402" t="s">
        <v>290</v>
      </c>
      <c r="N404" s="403" t="s">
        <v>306</v>
      </c>
      <c r="O404" s="404">
        <v>0</v>
      </c>
      <c r="P404" s="404">
        <f t="shared" si="111"/>
        <v>0</v>
      </c>
      <c r="Q404" s="404">
        <v>0</v>
      </c>
      <c r="R404" s="404">
        <f t="shared" si="112"/>
        <v>0</v>
      </c>
      <c r="S404" s="404">
        <v>0</v>
      </c>
      <c r="T404" s="405">
        <f t="shared" si="113"/>
        <v>0</v>
      </c>
      <c r="AR404" s="406" t="s">
        <v>607</v>
      </c>
      <c r="AT404" s="406" t="s">
        <v>262</v>
      </c>
      <c r="AU404" s="406" t="s">
        <v>352</v>
      </c>
      <c r="AY404" s="337" t="s">
        <v>347</v>
      </c>
      <c r="BE404" s="407">
        <f t="shared" si="114"/>
        <v>0</v>
      </c>
      <c r="BF404" s="407">
        <f t="shared" si="115"/>
        <v>0</v>
      </c>
      <c r="BG404" s="407">
        <f t="shared" si="116"/>
        <v>0</v>
      </c>
      <c r="BH404" s="407">
        <f t="shared" si="117"/>
        <v>0</v>
      </c>
      <c r="BI404" s="407">
        <f t="shared" si="118"/>
        <v>0</v>
      </c>
      <c r="BJ404" s="337" t="s">
        <v>352</v>
      </c>
      <c r="BK404" s="407">
        <f t="shared" si="119"/>
        <v>0</v>
      </c>
      <c r="BL404" s="337" t="s">
        <v>607</v>
      </c>
      <c r="BM404" s="406" t="s">
        <v>2519</v>
      </c>
    </row>
    <row r="405" spans="2:65" s="391" customFormat="1" ht="23.25" customHeight="1">
      <c r="B405" s="390"/>
      <c r="C405" s="813"/>
      <c r="D405" s="814" t="s">
        <v>267</v>
      </c>
      <c r="E405" s="817" t="s">
        <v>2520</v>
      </c>
      <c r="F405" s="817" t="s">
        <v>2521</v>
      </c>
      <c r="G405" s="813"/>
      <c r="H405" s="813"/>
      <c r="I405" s="813"/>
      <c r="J405" s="818">
        <f>BK405</f>
        <v>0</v>
      </c>
      <c r="L405" s="390"/>
      <c r="M405" s="395"/>
      <c r="P405" s="396">
        <f>SUM(P406:P440)</f>
        <v>1051.9495480000005</v>
      </c>
      <c r="R405" s="396">
        <f>SUM(R406:R440)</f>
        <v>5.5158095143999972</v>
      </c>
      <c r="T405" s="397">
        <f>SUM(T406:T440)</f>
        <v>0.62040399999999996</v>
      </c>
      <c r="AR405" s="392" t="s">
        <v>352</v>
      </c>
      <c r="AT405" s="398" t="s">
        <v>267</v>
      </c>
      <c r="AU405" s="398" t="s">
        <v>320</v>
      </c>
      <c r="AY405" s="392" t="s">
        <v>347</v>
      </c>
      <c r="BK405" s="399">
        <f>SUM(BK406:BK440)</f>
        <v>0</v>
      </c>
    </row>
    <row r="406" spans="2:65" s="194" customFormat="1" ht="24.45" customHeight="1">
      <c r="B406" s="76"/>
      <c r="C406" s="819" t="s">
        <v>2522</v>
      </c>
      <c r="D406" s="819" t="s">
        <v>262</v>
      </c>
      <c r="E406" s="820" t="s">
        <v>2523</v>
      </c>
      <c r="F406" s="821" t="s">
        <v>2524</v>
      </c>
      <c r="G406" s="822" t="s">
        <v>63</v>
      </c>
      <c r="H406" s="823">
        <v>84.59</v>
      </c>
      <c r="I406" s="844"/>
      <c r="J406" s="824">
        <f t="shared" ref="J406:J440" si="120">ROUND(I406*H406,2)</f>
        <v>0</v>
      </c>
      <c r="K406" s="80"/>
      <c r="L406" s="76"/>
      <c r="M406" s="402" t="s">
        <v>290</v>
      </c>
      <c r="N406" s="403" t="s">
        <v>306</v>
      </c>
      <c r="O406" s="404">
        <v>0.22026000000000001</v>
      </c>
      <c r="P406" s="404">
        <f t="shared" ref="P406:P440" si="121">O406*H406</f>
        <v>18.631793400000003</v>
      </c>
      <c r="Q406" s="404">
        <v>1.15E-4</v>
      </c>
      <c r="R406" s="404">
        <f t="shared" ref="R406:R440" si="122">Q406*H406</f>
        <v>9.7278500000000014E-3</v>
      </c>
      <c r="S406" s="404">
        <v>0</v>
      </c>
      <c r="T406" s="405">
        <f t="shared" ref="T406:T440" si="123">S406*H406</f>
        <v>0</v>
      </c>
      <c r="AR406" s="406" t="s">
        <v>607</v>
      </c>
      <c r="AT406" s="406" t="s">
        <v>262</v>
      </c>
      <c r="AU406" s="406" t="s">
        <v>352</v>
      </c>
      <c r="AY406" s="337" t="s">
        <v>347</v>
      </c>
      <c r="BE406" s="407">
        <f t="shared" ref="BE406:BE440" si="124">IF(N406="základná",J406,0)</f>
        <v>0</v>
      </c>
      <c r="BF406" s="407">
        <f t="shared" ref="BF406:BF440" si="125">IF(N406="znížená",J406,0)</f>
        <v>0</v>
      </c>
      <c r="BG406" s="407">
        <f t="shared" ref="BG406:BG440" si="126">IF(N406="zákl. prenesená",J406,0)</f>
        <v>0</v>
      </c>
      <c r="BH406" s="407">
        <f t="shared" ref="BH406:BH440" si="127">IF(N406="zníž. prenesená",J406,0)</f>
        <v>0</v>
      </c>
      <c r="BI406" s="407">
        <f t="shared" ref="BI406:BI440" si="128">IF(N406="nulová",J406,0)</f>
        <v>0</v>
      </c>
      <c r="BJ406" s="337" t="s">
        <v>352</v>
      </c>
      <c r="BK406" s="407">
        <f t="shared" ref="BK406:BK440" si="129">ROUND(I406*H406,2)</f>
        <v>0</v>
      </c>
      <c r="BL406" s="337" t="s">
        <v>607</v>
      </c>
      <c r="BM406" s="406" t="s">
        <v>2525</v>
      </c>
    </row>
    <row r="407" spans="2:65" s="194" customFormat="1" ht="33" customHeight="1">
      <c r="B407" s="76"/>
      <c r="C407" s="819" t="s">
        <v>2526</v>
      </c>
      <c r="D407" s="819" t="s">
        <v>262</v>
      </c>
      <c r="E407" s="820" t="s">
        <v>2527</v>
      </c>
      <c r="F407" s="821" t="s">
        <v>2528</v>
      </c>
      <c r="G407" s="822" t="s">
        <v>95</v>
      </c>
      <c r="H407" s="823">
        <v>589.13</v>
      </c>
      <c r="I407" s="844"/>
      <c r="J407" s="824">
        <f t="shared" si="120"/>
        <v>0</v>
      </c>
      <c r="K407" s="80"/>
      <c r="L407" s="76"/>
      <c r="M407" s="402" t="s">
        <v>290</v>
      </c>
      <c r="N407" s="403" t="s">
        <v>306</v>
      </c>
      <c r="O407" s="404">
        <v>0.90986</v>
      </c>
      <c r="P407" s="404">
        <f t="shared" si="121"/>
        <v>536.02582180000002</v>
      </c>
      <c r="Q407" s="404">
        <v>6.5230000000000002E-3</v>
      </c>
      <c r="R407" s="404">
        <f t="shared" si="122"/>
        <v>3.84289499</v>
      </c>
      <c r="S407" s="404">
        <v>0</v>
      </c>
      <c r="T407" s="405">
        <f t="shared" si="123"/>
        <v>0</v>
      </c>
      <c r="AR407" s="406" t="s">
        <v>607</v>
      </c>
      <c r="AT407" s="406" t="s">
        <v>262</v>
      </c>
      <c r="AU407" s="406" t="s">
        <v>352</v>
      </c>
      <c r="AY407" s="337" t="s">
        <v>347</v>
      </c>
      <c r="BE407" s="407">
        <f t="shared" si="124"/>
        <v>0</v>
      </c>
      <c r="BF407" s="407">
        <f t="shared" si="125"/>
        <v>0</v>
      </c>
      <c r="BG407" s="407">
        <f t="shared" si="126"/>
        <v>0</v>
      </c>
      <c r="BH407" s="407">
        <f t="shared" si="127"/>
        <v>0</v>
      </c>
      <c r="BI407" s="407">
        <f t="shared" si="128"/>
        <v>0</v>
      </c>
      <c r="BJ407" s="337" t="s">
        <v>352</v>
      </c>
      <c r="BK407" s="407">
        <f t="shared" si="129"/>
        <v>0</v>
      </c>
      <c r="BL407" s="337" t="s">
        <v>607</v>
      </c>
      <c r="BM407" s="406" t="s">
        <v>2529</v>
      </c>
    </row>
    <row r="408" spans="2:65" s="194" customFormat="1" ht="38.25" customHeight="1">
      <c r="B408" s="76"/>
      <c r="C408" s="819" t="s">
        <v>2530</v>
      </c>
      <c r="D408" s="819" t="s">
        <v>262</v>
      </c>
      <c r="E408" s="820" t="s">
        <v>2531</v>
      </c>
      <c r="F408" s="821" t="s">
        <v>2532</v>
      </c>
      <c r="G408" s="822" t="s">
        <v>95</v>
      </c>
      <c r="H408" s="823">
        <v>589.13</v>
      </c>
      <c r="I408" s="844"/>
      <c r="J408" s="824">
        <f t="shared" si="120"/>
        <v>0</v>
      </c>
      <c r="K408" s="80"/>
      <c r="L408" s="76"/>
      <c r="M408" s="402" t="s">
        <v>290</v>
      </c>
      <c r="N408" s="403" t="s">
        <v>306</v>
      </c>
      <c r="O408" s="404">
        <v>0.13941000000000001</v>
      </c>
      <c r="P408" s="404">
        <f t="shared" si="121"/>
        <v>82.130613300000007</v>
      </c>
      <c r="Q408" s="404">
        <v>5.0000000000000002E-5</v>
      </c>
      <c r="R408" s="404">
        <f t="shared" si="122"/>
        <v>2.94565E-2</v>
      </c>
      <c r="S408" s="404">
        <v>0</v>
      </c>
      <c r="T408" s="405">
        <f t="shared" si="123"/>
        <v>0</v>
      </c>
      <c r="AR408" s="406" t="s">
        <v>607</v>
      </c>
      <c r="AT408" s="406" t="s">
        <v>262</v>
      </c>
      <c r="AU408" s="406" t="s">
        <v>352</v>
      </c>
      <c r="AY408" s="337" t="s">
        <v>347</v>
      </c>
      <c r="BE408" s="407">
        <f t="shared" si="124"/>
        <v>0</v>
      </c>
      <c r="BF408" s="407">
        <f t="shared" si="125"/>
        <v>0</v>
      </c>
      <c r="BG408" s="407">
        <f t="shared" si="126"/>
        <v>0</v>
      </c>
      <c r="BH408" s="407">
        <f t="shared" si="127"/>
        <v>0</v>
      </c>
      <c r="BI408" s="407">
        <f t="shared" si="128"/>
        <v>0</v>
      </c>
      <c r="BJ408" s="337" t="s">
        <v>352</v>
      </c>
      <c r="BK408" s="407">
        <f t="shared" si="129"/>
        <v>0</v>
      </c>
      <c r="BL408" s="337" t="s">
        <v>607</v>
      </c>
      <c r="BM408" s="406" t="s">
        <v>2533</v>
      </c>
    </row>
    <row r="409" spans="2:65" s="194" customFormat="1" ht="49.5" customHeight="1">
      <c r="B409" s="76"/>
      <c r="C409" s="825" t="s">
        <v>2534</v>
      </c>
      <c r="D409" s="825" t="s">
        <v>59</v>
      </c>
      <c r="E409" s="826" t="s">
        <v>2535</v>
      </c>
      <c r="F409" s="827" t="s">
        <v>2536</v>
      </c>
      <c r="G409" s="828" t="s">
        <v>95</v>
      </c>
      <c r="H409" s="829">
        <v>648.04300000000001</v>
      </c>
      <c r="I409" s="845"/>
      <c r="J409" s="830">
        <f t="shared" si="120"/>
        <v>0</v>
      </c>
      <c r="K409" s="94"/>
      <c r="L409" s="408"/>
      <c r="M409" s="409" t="s">
        <v>290</v>
      </c>
      <c r="N409" s="410" t="s">
        <v>306</v>
      </c>
      <c r="O409" s="404">
        <v>0</v>
      </c>
      <c r="P409" s="404">
        <f t="shared" si="121"/>
        <v>0</v>
      </c>
      <c r="Q409" s="404">
        <v>3.8000000000000002E-4</v>
      </c>
      <c r="R409" s="404">
        <f t="shared" si="122"/>
        <v>0.24625634000000002</v>
      </c>
      <c r="S409" s="404">
        <v>0</v>
      </c>
      <c r="T409" s="405">
        <f t="shared" si="123"/>
        <v>0</v>
      </c>
      <c r="AR409" s="406" t="s">
        <v>1185</v>
      </c>
      <c r="AT409" s="406" t="s">
        <v>59</v>
      </c>
      <c r="AU409" s="406" t="s">
        <v>352</v>
      </c>
      <c r="AY409" s="337" t="s">
        <v>347</v>
      </c>
      <c r="BE409" s="407">
        <f t="shared" si="124"/>
        <v>0</v>
      </c>
      <c r="BF409" s="407">
        <f t="shared" si="125"/>
        <v>0</v>
      </c>
      <c r="BG409" s="407">
        <f t="shared" si="126"/>
        <v>0</v>
      </c>
      <c r="BH409" s="407">
        <f t="shared" si="127"/>
        <v>0</v>
      </c>
      <c r="BI409" s="407">
        <f t="shared" si="128"/>
        <v>0</v>
      </c>
      <c r="BJ409" s="337" t="s">
        <v>352</v>
      </c>
      <c r="BK409" s="407">
        <f t="shared" si="129"/>
        <v>0</v>
      </c>
      <c r="BL409" s="337" t="s">
        <v>607</v>
      </c>
      <c r="BM409" s="406" t="s">
        <v>2537</v>
      </c>
    </row>
    <row r="410" spans="2:65" s="194" customFormat="1" ht="33" customHeight="1">
      <c r="B410" s="76"/>
      <c r="C410" s="819" t="s">
        <v>2538</v>
      </c>
      <c r="D410" s="819" t="s">
        <v>262</v>
      </c>
      <c r="E410" s="820" t="s">
        <v>2539</v>
      </c>
      <c r="F410" s="821" t="s">
        <v>2540</v>
      </c>
      <c r="G410" s="822" t="s">
        <v>63</v>
      </c>
      <c r="H410" s="823">
        <v>76.900000000000006</v>
      </c>
      <c r="I410" s="844"/>
      <c r="J410" s="824">
        <f t="shared" si="120"/>
        <v>0</v>
      </c>
      <c r="K410" s="80"/>
      <c r="L410" s="76"/>
      <c r="M410" s="402" t="s">
        <v>290</v>
      </c>
      <c r="N410" s="403" t="s">
        <v>306</v>
      </c>
      <c r="O410" s="404">
        <v>4.7E-2</v>
      </c>
      <c r="P410" s="404">
        <f t="shared" si="121"/>
        <v>3.6143000000000001</v>
      </c>
      <c r="Q410" s="404">
        <v>0</v>
      </c>
      <c r="R410" s="404">
        <f t="shared" si="122"/>
        <v>0</v>
      </c>
      <c r="S410" s="404">
        <v>3.2000000000000002E-3</v>
      </c>
      <c r="T410" s="405">
        <f t="shared" si="123"/>
        <v>0.24608000000000002</v>
      </c>
      <c r="AR410" s="406" t="s">
        <v>607</v>
      </c>
      <c r="AT410" s="406" t="s">
        <v>262</v>
      </c>
      <c r="AU410" s="406" t="s">
        <v>352</v>
      </c>
      <c r="AY410" s="337" t="s">
        <v>347</v>
      </c>
      <c r="BE410" s="407">
        <f t="shared" si="124"/>
        <v>0</v>
      </c>
      <c r="BF410" s="407">
        <f t="shared" si="125"/>
        <v>0</v>
      </c>
      <c r="BG410" s="407">
        <f t="shared" si="126"/>
        <v>0</v>
      </c>
      <c r="BH410" s="407">
        <f t="shared" si="127"/>
        <v>0</v>
      </c>
      <c r="BI410" s="407">
        <f t="shared" si="128"/>
        <v>0</v>
      </c>
      <c r="BJ410" s="337" t="s">
        <v>352</v>
      </c>
      <c r="BK410" s="407">
        <f t="shared" si="129"/>
        <v>0</v>
      </c>
      <c r="BL410" s="337" t="s">
        <v>607</v>
      </c>
      <c r="BM410" s="406" t="s">
        <v>2541</v>
      </c>
    </row>
    <row r="411" spans="2:65" s="194" customFormat="1" ht="38.25" customHeight="1">
      <c r="B411" s="76"/>
      <c r="C411" s="819" t="s">
        <v>2542</v>
      </c>
      <c r="D411" s="819" t="s">
        <v>262</v>
      </c>
      <c r="E411" s="820" t="s">
        <v>2543</v>
      </c>
      <c r="F411" s="821" t="s">
        <v>2544</v>
      </c>
      <c r="G411" s="822" t="s">
        <v>63</v>
      </c>
      <c r="H411" s="823">
        <v>84.59</v>
      </c>
      <c r="I411" s="844"/>
      <c r="J411" s="824">
        <f t="shared" si="120"/>
        <v>0</v>
      </c>
      <c r="K411" s="80"/>
      <c r="L411" s="76"/>
      <c r="M411" s="402" t="s">
        <v>290</v>
      </c>
      <c r="N411" s="403" t="s">
        <v>306</v>
      </c>
      <c r="O411" s="404">
        <v>0.44972000000000001</v>
      </c>
      <c r="P411" s="404">
        <f t="shared" si="121"/>
        <v>38.041814800000004</v>
      </c>
      <c r="Q411" s="404">
        <v>2.08595E-3</v>
      </c>
      <c r="R411" s="404">
        <f t="shared" si="122"/>
        <v>0.17645051050000002</v>
      </c>
      <c r="S411" s="404">
        <v>0</v>
      </c>
      <c r="T411" s="405">
        <f t="shared" si="123"/>
        <v>0</v>
      </c>
      <c r="AR411" s="406" t="s">
        <v>607</v>
      </c>
      <c r="AT411" s="406" t="s">
        <v>262</v>
      </c>
      <c r="AU411" s="406" t="s">
        <v>352</v>
      </c>
      <c r="AY411" s="337" t="s">
        <v>347</v>
      </c>
      <c r="BE411" s="407">
        <f t="shared" si="124"/>
        <v>0</v>
      </c>
      <c r="BF411" s="407">
        <f t="shared" si="125"/>
        <v>0</v>
      </c>
      <c r="BG411" s="407">
        <f t="shared" si="126"/>
        <v>0</v>
      </c>
      <c r="BH411" s="407">
        <f t="shared" si="127"/>
        <v>0</v>
      </c>
      <c r="BI411" s="407">
        <f t="shared" si="128"/>
        <v>0</v>
      </c>
      <c r="BJ411" s="337" t="s">
        <v>352</v>
      </c>
      <c r="BK411" s="407">
        <f t="shared" si="129"/>
        <v>0</v>
      </c>
      <c r="BL411" s="337" t="s">
        <v>607</v>
      </c>
      <c r="BM411" s="406" t="s">
        <v>2545</v>
      </c>
    </row>
    <row r="412" spans="2:65" s="194" customFormat="1" ht="38.25" customHeight="1">
      <c r="B412" s="76"/>
      <c r="C412" s="819" t="s">
        <v>2546</v>
      </c>
      <c r="D412" s="819" t="s">
        <v>262</v>
      </c>
      <c r="E412" s="820" t="s">
        <v>2547</v>
      </c>
      <c r="F412" s="821" t="s">
        <v>2548</v>
      </c>
      <c r="G412" s="822" t="s">
        <v>63</v>
      </c>
      <c r="H412" s="823">
        <v>84.59</v>
      </c>
      <c r="I412" s="844"/>
      <c r="J412" s="824">
        <f t="shared" si="120"/>
        <v>0</v>
      </c>
      <c r="K412" s="80"/>
      <c r="L412" s="76"/>
      <c r="M412" s="402" t="s">
        <v>290</v>
      </c>
      <c r="N412" s="403" t="s">
        <v>306</v>
      </c>
      <c r="O412" s="404">
        <v>0.53922000000000003</v>
      </c>
      <c r="P412" s="404">
        <f t="shared" si="121"/>
        <v>45.612619800000004</v>
      </c>
      <c r="Q412" s="404">
        <v>2.7512499999999998E-3</v>
      </c>
      <c r="R412" s="404">
        <f t="shared" si="122"/>
        <v>0.23272823749999999</v>
      </c>
      <c r="S412" s="404">
        <v>0</v>
      </c>
      <c r="T412" s="405">
        <f t="shared" si="123"/>
        <v>0</v>
      </c>
      <c r="AR412" s="406" t="s">
        <v>607</v>
      </c>
      <c r="AT412" s="406" t="s">
        <v>262</v>
      </c>
      <c r="AU412" s="406" t="s">
        <v>352</v>
      </c>
      <c r="AY412" s="337" t="s">
        <v>347</v>
      </c>
      <c r="BE412" s="407">
        <f t="shared" si="124"/>
        <v>0</v>
      </c>
      <c r="BF412" s="407">
        <f t="shared" si="125"/>
        <v>0</v>
      </c>
      <c r="BG412" s="407">
        <f t="shared" si="126"/>
        <v>0</v>
      </c>
      <c r="BH412" s="407">
        <f t="shared" si="127"/>
        <v>0</v>
      </c>
      <c r="BI412" s="407">
        <f t="shared" si="128"/>
        <v>0</v>
      </c>
      <c r="BJ412" s="337" t="s">
        <v>352</v>
      </c>
      <c r="BK412" s="407">
        <f t="shared" si="129"/>
        <v>0</v>
      </c>
      <c r="BL412" s="337" t="s">
        <v>607</v>
      </c>
      <c r="BM412" s="406" t="s">
        <v>2549</v>
      </c>
    </row>
    <row r="413" spans="2:65" s="194" customFormat="1" ht="38.25" customHeight="1">
      <c r="B413" s="76"/>
      <c r="C413" s="819" t="s">
        <v>2550</v>
      </c>
      <c r="D413" s="819" t="s">
        <v>262</v>
      </c>
      <c r="E413" s="820" t="s">
        <v>2551</v>
      </c>
      <c r="F413" s="821" t="s">
        <v>2552</v>
      </c>
      <c r="G413" s="822" t="s">
        <v>63</v>
      </c>
      <c r="H413" s="823">
        <v>13.42</v>
      </c>
      <c r="I413" s="844"/>
      <c r="J413" s="824">
        <f t="shared" si="120"/>
        <v>0</v>
      </c>
      <c r="K413" s="80"/>
      <c r="L413" s="76"/>
      <c r="M413" s="402" t="s">
        <v>290</v>
      </c>
      <c r="N413" s="403" t="s">
        <v>306</v>
      </c>
      <c r="O413" s="404">
        <v>0.53922000000000003</v>
      </c>
      <c r="P413" s="404">
        <f t="shared" si="121"/>
        <v>7.2363324000000002</v>
      </c>
      <c r="Q413" s="404">
        <v>2.7512499999999998E-3</v>
      </c>
      <c r="R413" s="404">
        <f t="shared" si="122"/>
        <v>3.6921774999999997E-2</v>
      </c>
      <c r="S413" s="404">
        <v>0</v>
      </c>
      <c r="T413" s="405">
        <f t="shared" si="123"/>
        <v>0</v>
      </c>
      <c r="AR413" s="406" t="s">
        <v>607</v>
      </c>
      <c r="AT413" s="406" t="s">
        <v>262</v>
      </c>
      <c r="AU413" s="406" t="s">
        <v>352</v>
      </c>
      <c r="AY413" s="337" t="s">
        <v>347</v>
      </c>
      <c r="BE413" s="407">
        <f t="shared" si="124"/>
        <v>0</v>
      </c>
      <c r="BF413" s="407">
        <f t="shared" si="125"/>
        <v>0</v>
      </c>
      <c r="BG413" s="407">
        <f t="shared" si="126"/>
        <v>0</v>
      </c>
      <c r="BH413" s="407">
        <f t="shared" si="127"/>
        <v>0</v>
      </c>
      <c r="BI413" s="407">
        <f t="shared" si="128"/>
        <v>0</v>
      </c>
      <c r="BJ413" s="337" t="s">
        <v>352</v>
      </c>
      <c r="BK413" s="407">
        <f t="shared" si="129"/>
        <v>0</v>
      </c>
      <c r="BL413" s="337" t="s">
        <v>607</v>
      </c>
      <c r="BM413" s="406" t="s">
        <v>2553</v>
      </c>
    </row>
    <row r="414" spans="2:65" s="194" customFormat="1" ht="38.25" customHeight="1">
      <c r="B414" s="76"/>
      <c r="C414" s="819" t="s">
        <v>2554</v>
      </c>
      <c r="D414" s="819" t="s">
        <v>262</v>
      </c>
      <c r="E414" s="820" t="s">
        <v>2555</v>
      </c>
      <c r="F414" s="821" t="s">
        <v>2556</v>
      </c>
      <c r="G414" s="822" t="s">
        <v>63</v>
      </c>
      <c r="H414" s="823">
        <v>13.42</v>
      </c>
      <c r="I414" s="844"/>
      <c r="J414" s="824">
        <f t="shared" si="120"/>
        <v>0</v>
      </c>
      <c r="K414" s="80"/>
      <c r="L414" s="76"/>
      <c r="M414" s="402" t="s">
        <v>290</v>
      </c>
      <c r="N414" s="403" t="s">
        <v>306</v>
      </c>
      <c r="O414" s="404">
        <v>0.61753999999999998</v>
      </c>
      <c r="P414" s="404">
        <f t="shared" si="121"/>
        <v>8.2873868000000002</v>
      </c>
      <c r="Q414" s="404">
        <v>3.3333199999999999E-3</v>
      </c>
      <c r="R414" s="404">
        <f t="shared" si="122"/>
        <v>4.4733154399999996E-2</v>
      </c>
      <c r="S414" s="404">
        <v>0</v>
      </c>
      <c r="T414" s="405">
        <f t="shared" si="123"/>
        <v>0</v>
      </c>
      <c r="AR414" s="406" t="s">
        <v>607</v>
      </c>
      <c r="AT414" s="406" t="s">
        <v>262</v>
      </c>
      <c r="AU414" s="406" t="s">
        <v>352</v>
      </c>
      <c r="AY414" s="337" t="s">
        <v>347</v>
      </c>
      <c r="BE414" s="407">
        <f t="shared" si="124"/>
        <v>0</v>
      </c>
      <c r="BF414" s="407">
        <f t="shared" si="125"/>
        <v>0</v>
      </c>
      <c r="BG414" s="407">
        <f t="shared" si="126"/>
        <v>0</v>
      </c>
      <c r="BH414" s="407">
        <f t="shared" si="127"/>
        <v>0</v>
      </c>
      <c r="BI414" s="407">
        <f t="shared" si="128"/>
        <v>0</v>
      </c>
      <c r="BJ414" s="337" t="s">
        <v>352</v>
      </c>
      <c r="BK414" s="407">
        <f t="shared" si="129"/>
        <v>0</v>
      </c>
      <c r="BL414" s="337" t="s">
        <v>607</v>
      </c>
      <c r="BM414" s="406" t="s">
        <v>2557</v>
      </c>
    </row>
    <row r="415" spans="2:65" s="194" customFormat="1" ht="24.45" customHeight="1">
      <c r="B415" s="76"/>
      <c r="C415" s="825" t="s">
        <v>2558</v>
      </c>
      <c r="D415" s="825" t="s">
        <v>59</v>
      </c>
      <c r="E415" s="826" t="s">
        <v>2559</v>
      </c>
      <c r="F415" s="827" t="s">
        <v>2560</v>
      </c>
      <c r="G415" s="828" t="s">
        <v>62</v>
      </c>
      <c r="H415" s="829">
        <v>42</v>
      </c>
      <c r="I415" s="845"/>
      <c r="J415" s="830">
        <f t="shared" si="120"/>
        <v>0</v>
      </c>
      <c r="K415" s="94"/>
      <c r="L415" s="408"/>
      <c r="M415" s="409" t="s">
        <v>290</v>
      </c>
      <c r="N415" s="410" t="s">
        <v>306</v>
      </c>
      <c r="O415" s="404">
        <v>0</v>
      </c>
      <c r="P415" s="404">
        <f t="shared" si="121"/>
        <v>0</v>
      </c>
      <c r="Q415" s="404">
        <v>2E-3</v>
      </c>
      <c r="R415" s="404">
        <f t="shared" si="122"/>
        <v>8.4000000000000005E-2</v>
      </c>
      <c r="S415" s="404">
        <v>0</v>
      </c>
      <c r="T415" s="405">
        <f t="shared" si="123"/>
        <v>0</v>
      </c>
      <c r="AR415" s="406" t="s">
        <v>1185</v>
      </c>
      <c r="AT415" s="406" t="s">
        <v>59</v>
      </c>
      <c r="AU415" s="406" t="s">
        <v>352</v>
      </c>
      <c r="AY415" s="337" t="s">
        <v>347</v>
      </c>
      <c r="BE415" s="407">
        <f t="shared" si="124"/>
        <v>0</v>
      </c>
      <c r="BF415" s="407">
        <f t="shared" si="125"/>
        <v>0</v>
      </c>
      <c r="BG415" s="407">
        <f t="shared" si="126"/>
        <v>0</v>
      </c>
      <c r="BH415" s="407">
        <f t="shared" si="127"/>
        <v>0</v>
      </c>
      <c r="BI415" s="407">
        <f t="shared" si="128"/>
        <v>0</v>
      </c>
      <c r="BJ415" s="337" t="s">
        <v>352</v>
      </c>
      <c r="BK415" s="407">
        <f t="shared" si="129"/>
        <v>0</v>
      </c>
      <c r="BL415" s="337" t="s">
        <v>607</v>
      </c>
      <c r="BM415" s="406" t="s">
        <v>2561</v>
      </c>
    </row>
    <row r="416" spans="2:65" s="194" customFormat="1" ht="38.25" customHeight="1">
      <c r="B416" s="76"/>
      <c r="C416" s="819" t="s">
        <v>2562</v>
      </c>
      <c r="D416" s="819" t="s">
        <v>262</v>
      </c>
      <c r="E416" s="820" t="s">
        <v>2563</v>
      </c>
      <c r="F416" s="821" t="s">
        <v>2564</v>
      </c>
      <c r="G416" s="822" t="s">
        <v>63</v>
      </c>
      <c r="H416" s="823">
        <v>13.42</v>
      </c>
      <c r="I416" s="844"/>
      <c r="J416" s="824">
        <f t="shared" si="120"/>
        <v>0</v>
      </c>
      <c r="K416" s="80"/>
      <c r="L416" s="76"/>
      <c r="M416" s="402" t="s">
        <v>290</v>
      </c>
      <c r="N416" s="403" t="s">
        <v>306</v>
      </c>
      <c r="O416" s="404">
        <v>0.76</v>
      </c>
      <c r="P416" s="404">
        <f t="shared" si="121"/>
        <v>10.199199999999999</v>
      </c>
      <c r="Q416" s="404">
        <v>2.2599999999999999E-3</v>
      </c>
      <c r="R416" s="404">
        <f t="shared" si="122"/>
        <v>3.0329199999999997E-2</v>
      </c>
      <c r="S416" s="404">
        <v>0</v>
      </c>
      <c r="T416" s="405">
        <f t="shared" si="123"/>
        <v>0</v>
      </c>
      <c r="AR416" s="406" t="s">
        <v>607</v>
      </c>
      <c r="AT416" s="406" t="s">
        <v>262</v>
      </c>
      <c r="AU416" s="406" t="s">
        <v>352</v>
      </c>
      <c r="AY416" s="337" t="s">
        <v>347</v>
      </c>
      <c r="BE416" s="407">
        <f t="shared" si="124"/>
        <v>0</v>
      </c>
      <c r="BF416" s="407">
        <f t="shared" si="125"/>
        <v>0</v>
      </c>
      <c r="BG416" s="407">
        <f t="shared" si="126"/>
        <v>0</v>
      </c>
      <c r="BH416" s="407">
        <f t="shared" si="127"/>
        <v>0</v>
      </c>
      <c r="BI416" s="407">
        <f t="shared" si="128"/>
        <v>0</v>
      </c>
      <c r="BJ416" s="337" t="s">
        <v>352</v>
      </c>
      <c r="BK416" s="407">
        <f t="shared" si="129"/>
        <v>0</v>
      </c>
      <c r="BL416" s="337" t="s">
        <v>607</v>
      </c>
      <c r="BM416" s="406" t="s">
        <v>2565</v>
      </c>
    </row>
    <row r="417" spans="2:65" s="194" customFormat="1" ht="33" customHeight="1">
      <c r="B417" s="76"/>
      <c r="C417" s="819" t="s">
        <v>2566</v>
      </c>
      <c r="D417" s="819" t="s">
        <v>262</v>
      </c>
      <c r="E417" s="820" t="s">
        <v>2567</v>
      </c>
      <c r="F417" s="821" t="s">
        <v>2568</v>
      </c>
      <c r="G417" s="822" t="s">
        <v>63</v>
      </c>
      <c r="H417" s="823">
        <v>80</v>
      </c>
      <c r="I417" s="844"/>
      <c r="J417" s="824">
        <f t="shared" si="120"/>
        <v>0</v>
      </c>
      <c r="K417" s="80"/>
      <c r="L417" s="76"/>
      <c r="M417" s="402" t="s">
        <v>290</v>
      </c>
      <c r="N417" s="403" t="s">
        <v>306</v>
      </c>
      <c r="O417" s="404">
        <v>0.89376</v>
      </c>
      <c r="P417" s="404">
        <f t="shared" si="121"/>
        <v>71.500799999999998</v>
      </c>
      <c r="Q417" s="404">
        <v>1.6624000000000001E-3</v>
      </c>
      <c r="R417" s="404">
        <f t="shared" si="122"/>
        <v>0.132992</v>
      </c>
      <c r="S417" s="404">
        <v>0</v>
      </c>
      <c r="T417" s="405">
        <f t="shared" si="123"/>
        <v>0</v>
      </c>
      <c r="AR417" s="406" t="s">
        <v>607</v>
      </c>
      <c r="AT417" s="406" t="s">
        <v>262</v>
      </c>
      <c r="AU417" s="406" t="s">
        <v>352</v>
      </c>
      <c r="AY417" s="337" t="s">
        <v>347</v>
      </c>
      <c r="BE417" s="407">
        <f t="shared" si="124"/>
        <v>0</v>
      </c>
      <c r="BF417" s="407">
        <f t="shared" si="125"/>
        <v>0</v>
      </c>
      <c r="BG417" s="407">
        <f t="shared" si="126"/>
        <v>0</v>
      </c>
      <c r="BH417" s="407">
        <f t="shared" si="127"/>
        <v>0</v>
      </c>
      <c r="BI417" s="407">
        <f t="shared" si="128"/>
        <v>0</v>
      </c>
      <c r="BJ417" s="337" t="s">
        <v>352</v>
      </c>
      <c r="BK417" s="407">
        <f t="shared" si="129"/>
        <v>0</v>
      </c>
      <c r="BL417" s="337" t="s">
        <v>607</v>
      </c>
      <c r="BM417" s="406" t="s">
        <v>2569</v>
      </c>
    </row>
    <row r="418" spans="2:65" s="194" customFormat="1" ht="38.25" customHeight="1">
      <c r="B418" s="76"/>
      <c r="C418" s="819" t="s">
        <v>2570</v>
      </c>
      <c r="D418" s="819" t="s">
        <v>262</v>
      </c>
      <c r="E418" s="820" t="s">
        <v>2571</v>
      </c>
      <c r="F418" s="821" t="s">
        <v>2572</v>
      </c>
      <c r="G418" s="822" t="s">
        <v>63</v>
      </c>
      <c r="H418" s="823">
        <v>13.42</v>
      </c>
      <c r="I418" s="844"/>
      <c r="J418" s="824">
        <f t="shared" si="120"/>
        <v>0</v>
      </c>
      <c r="K418" s="80"/>
      <c r="L418" s="76"/>
      <c r="M418" s="402" t="s">
        <v>290</v>
      </c>
      <c r="N418" s="403" t="s">
        <v>306</v>
      </c>
      <c r="O418" s="404">
        <v>0.89470000000000005</v>
      </c>
      <c r="P418" s="404">
        <f t="shared" si="121"/>
        <v>12.006874</v>
      </c>
      <c r="Q418" s="404">
        <v>2.0771100000000001E-3</v>
      </c>
      <c r="R418" s="404">
        <f t="shared" si="122"/>
        <v>2.7874816199999999E-2</v>
      </c>
      <c r="S418" s="404">
        <v>0</v>
      </c>
      <c r="T418" s="405">
        <f t="shared" si="123"/>
        <v>0</v>
      </c>
      <c r="AR418" s="406" t="s">
        <v>607</v>
      </c>
      <c r="AT418" s="406" t="s">
        <v>262</v>
      </c>
      <c r="AU418" s="406" t="s">
        <v>352</v>
      </c>
      <c r="AY418" s="337" t="s">
        <v>347</v>
      </c>
      <c r="BE418" s="407">
        <f t="shared" si="124"/>
        <v>0</v>
      </c>
      <c r="BF418" s="407">
        <f t="shared" si="125"/>
        <v>0</v>
      </c>
      <c r="BG418" s="407">
        <f t="shared" si="126"/>
        <v>0</v>
      </c>
      <c r="BH418" s="407">
        <f t="shared" si="127"/>
        <v>0</v>
      </c>
      <c r="BI418" s="407">
        <f t="shared" si="128"/>
        <v>0</v>
      </c>
      <c r="BJ418" s="337" t="s">
        <v>352</v>
      </c>
      <c r="BK418" s="407">
        <f t="shared" si="129"/>
        <v>0</v>
      </c>
      <c r="BL418" s="337" t="s">
        <v>607</v>
      </c>
      <c r="BM418" s="406" t="s">
        <v>2573</v>
      </c>
    </row>
    <row r="419" spans="2:65" s="194" customFormat="1" ht="33" customHeight="1">
      <c r="B419" s="76"/>
      <c r="C419" s="819" t="s">
        <v>2574</v>
      </c>
      <c r="D419" s="819" t="s">
        <v>262</v>
      </c>
      <c r="E419" s="820" t="s">
        <v>2575</v>
      </c>
      <c r="F419" s="821" t="s">
        <v>2576</v>
      </c>
      <c r="G419" s="822" t="s">
        <v>62</v>
      </c>
      <c r="H419" s="823">
        <v>4</v>
      </c>
      <c r="I419" s="844"/>
      <c r="J419" s="824">
        <f t="shared" si="120"/>
        <v>0</v>
      </c>
      <c r="K419" s="80"/>
      <c r="L419" s="76"/>
      <c r="M419" s="402" t="s">
        <v>290</v>
      </c>
      <c r="N419" s="403" t="s">
        <v>306</v>
      </c>
      <c r="O419" s="404">
        <v>1.2385699999999999</v>
      </c>
      <c r="P419" s="404">
        <f t="shared" si="121"/>
        <v>4.9542799999999998</v>
      </c>
      <c r="Q419" s="404">
        <v>1.57912E-3</v>
      </c>
      <c r="R419" s="404">
        <f t="shared" si="122"/>
        <v>6.3164800000000002E-3</v>
      </c>
      <c r="S419" s="404">
        <v>0</v>
      </c>
      <c r="T419" s="405">
        <f t="shared" si="123"/>
        <v>0</v>
      </c>
      <c r="AR419" s="406" t="s">
        <v>607</v>
      </c>
      <c r="AT419" s="406" t="s">
        <v>262</v>
      </c>
      <c r="AU419" s="406" t="s">
        <v>352</v>
      </c>
      <c r="AY419" s="337" t="s">
        <v>347</v>
      </c>
      <c r="BE419" s="407">
        <f t="shared" si="124"/>
        <v>0</v>
      </c>
      <c r="BF419" s="407">
        <f t="shared" si="125"/>
        <v>0</v>
      </c>
      <c r="BG419" s="407">
        <f t="shared" si="126"/>
        <v>0</v>
      </c>
      <c r="BH419" s="407">
        <f t="shared" si="127"/>
        <v>0</v>
      </c>
      <c r="BI419" s="407">
        <f t="shared" si="128"/>
        <v>0</v>
      </c>
      <c r="BJ419" s="337" t="s">
        <v>352</v>
      </c>
      <c r="BK419" s="407">
        <f t="shared" si="129"/>
        <v>0</v>
      </c>
      <c r="BL419" s="337" t="s">
        <v>607</v>
      </c>
      <c r="BM419" s="406" t="s">
        <v>2577</v>
      </c>
    </row>
    <row r="420" spans="2:65" s="194" customFormat="1" ht="38.25" customHeight="1">
      <c r="B420" s="76"/>
      <c r="C420" s="819" t="s">
        <v>384</v>
      </c>
      <c r="D420" s="819" t="s">
        <v>262</v>
      </c>
      <c r="E420" s="820" t="s">
        <v>2578</v>
      </c>
      <c r="F420" s="821" t="s">
        <v>2579</v>
      </c>
      <c r="G420" s="822" t="s">
        <v>62</v>
      </c>
      <c r="H420" s="823">
        <v>2</v>
      </c>
      <c r="I420" s="844"/>
      <c r="J420" s="824">
        <f t="shared" si="120"/>
        <v>0</v>
      </c>
      <c r="K420" s="80"/>
      <c r="L420" s="76"/>
      <c r="M420" s="402" t="s">
        <v>290</v>
      </c>
      <c r="N420" s="403" t="s">
        <v>306</v>
      </c>
      <c r="O420" s="404">
        <v>1.23858</v>
      </c>
      <c r="P420" s="404">
        <f t="shared" si="121"/>
        <v>2.47716</v>
      </c>
      <c r="Q420" s="404">
        <v>1.58142E-3</v>
      </c>
      <c r="R420" s="404">
        <f t="shared" si="122"/>
        <v>3.1628400000000001E-3</v>
      </c>
      <c r="S420" s="404">
        <v>0</v>
      </c>
      <c r="T420" s="405">
        <f t="shared" si="123"/>
        <v>0</v>
      </c>
      <c r="AR420" s="406" t="s">
        <v>607</v>
      </c>
      <c r="AT420" s="406" t="s">
        <v>262</v>
      </c>
      <c r="AU420" s="406" t="s">
        <v>352</v>
      </c>
      <c r="AY420" s="337" t="s">
        <v>347</v>
      </c>
      <c r="BE420" s="407">
        <f t="shared" si="124"/>
        <v>0</v>
      </c>
      <c r="BF420" s="407">
        <f t="shared" si="125"/>
        <v>0</v>
      </c>
      <c r="BG420" s="407">
        <f t="shared" si="126"/>
        <v>0</v>
      </c>
      <c r="BH420" s="407">
        <f t="shared" si="127"/>
        <v>0</v>
      </c>
      <c r="BI420" s="407">
        <f t="shared" si="128"/>
        <v>0</v>
      </c>
      <c r="BJ420" s="337" t="s">
        <v>352</v>
      </c>
      <c r="BK420" s="407">
        <f t="shared" si="129"/>
        <v>0</v>
      </c>
      <c r="BL420" s="337" t="s">
        <v>607</v>
      </c>
      <c r="BM420" s="406" t="s">
        <v>2580</v>
      </c>
    </row>
    <row r="421" spans="2:65" s="194" customFormat="1" ht="24.45" customHeight="1">
      <c r="B421" s="76"/>
      <c r="C421" s="819" t="s">
        <v>2581</v>
      </c>
      <c r="D421" s="819" t="s">
        <v>262</v>
      </c>
      <c r="E421" s="820" t="s">
        <v>2582</v>
      </c>
      <c r="F421" s="821" t="s">
        <v>2583</v>
      </c>
      <c r="G421" s="822" t="s">
        <v>62</v>
      </c>
      <c r="H421" s="823">
        <v>4</v>
      </c>
      <c r="I421" s="844"/>
      <c r="J421" s="824">
        <f t="shared" si="120"/>
        <v>0</v>
      </c>
      <c r="K421" s="80"/>
      <c r="L421" s="76"/>
      <c r="M421" s="402" t="s">
        <v>290</v>
      </c>
      <c r="N421" s="403" t="s">
        <v>306</v>
      </c>
      <c r="O421" s="404">
        <v>0.12441000000000001</v>
      </c>
      <c r="P421" s="404">
        <f t="shared" si="121"/>
        <v>0.49764000000000003</v>
      </c>
      <c r="Q421" s="404">
        <v>1.8000000000000001E-4</v>
      </c>
      <c r="R421" s="404">
        <f t="shared" si="122"/>
        <v>7.2000000000000005E-4</v>
      </c>
      <c r="S421" s="404">
        <v>0</v>
      </c>
      <c r="T421" s="405">
        <f t="shared" si="123"/>
        <v>0</v>
      </c>
      <c r="AR421" s="406" t="s">
        <v>607</v>
      </c>
      <c r="AT421" s="406" t="s">
        <v>262</v>
      </c>
      <c r="AU421" s="406" t="s">
        <v>352</v>
      </c>
      <c r="AY421" s="337" t="s">
        <v>347</v>
      </c>
      <c r="BE421" s="407">
        <f t="shared" si="124"/>
        <v>0</v>
      </c>
      <c r="BF421" s="407">
        <f t="shared" si="125"/>
        <v>0</v>
      </c>
      <c r="BG421" s="407">
        <f t="shared" si="126"/>
        <v>0</v>
      </c>
      <c r="BH421" s="407">
        <f t="shared" si="127"/>
        <v>0</v>
      </c>
      <c r="BI421" s="407">
        <f t="shared" si="128"/>
        <v>0</v>
      </c>
      <c r="BJ421" s="337" t="s">
        <v>352</v>
      </c>
      <c r="BK421" s="407">
        <f t="shared" si="129"/>
        <v>0</v>
      </c>
      <c r="BL421" s="337" t="s">
        <v>607</v>
      </c>
      <c r="BM421" s="406" t="s">
        <v>2584</v>
      </c>
    </row>
    <row r="422" spans="2:65" s="194" customFormat="1" ht="24.45" customHeight="1">
      <c r="B422" s="76"/>
      <c r="C422" s="819" t="s">
        <v>2585</v>
      </c>
      <c r="D422" s="819" t="s">
        <v>262</v>
      </c>
      <c r="E422" s="820" t="s">
        <v>2586</v>
      </c>
      <c r="F422" s="821" t="s">
        <v>2587</v>
      </c>
      <c r="G422" s="822" t="s">
        <v>62</v>
      </c>
      <c r="H422" s="823">
        <v>2</v>
      </c>
      <c r="I422" s="844"/>
      <c r="J422" s="824">
        <f t="shared" si="120"/>
        <v>0</v>
      </c>
      <c r="K422" s="80"/>
      <c r="L422" s="76"/>
      <c r="M422" s="402" t="s">
        <v>290</v>
      </c>
      <c r="N422" s="403" t="s">
        <v>306</v>
      </c>
      <c r="O422" s="404">
        <v>0.12441000000000001</v>
      </c>
      <c r="P422" s="404">
        <f t="shared" si="121"/>
        <v>0.24882000000000001</v>
      </c>
      <c r="Q422" s="404">
        <v>1.8000000000000001E-4</v>
      </c>
      <c r="R422" s="404">
        <f t="shared" si="122"/>
        <v>3.6000000000000002E-4</v>
      </c>
      <c r="S422" s="404">
        <v>0</v>
      </c>
      <c r="T422" s="405">
        <f t="shared" si="123"/>
        <v>0</v>
      </c>
      <c r="AR422" s="406" t="s">
        <v>607</v>
      </c>
      <c r="AT422" s="406" t="s">
        <v>262</v>
      </c>
      <c r="AU422" s="406" t="s">
        <v>352</v>
      </c>
      <c r="AY422" s="337" t="s">
        <v>347</v>
      </c>
      <c r="BE422" s="407">
        <f t="shared" si="124"/>
        <v>0</v>
      </c>
      <c r="BF422" s="407">
        <f t="shared" si="125"/>
        <v>0</v>
      </c>
      <c r="BG422" s="407">
        <f t="shared" si="126"/>
        <v>0</v>
      </c>
      <c r="BH422" s="407">
        <f t="shared" si="127"/>
        <v>0</v>
      </c>
      <c r="BI422" s="407">
        <f t="shared" si="128"/>
        <v>0</v>
      </c>
      <c r="BJ422" s="337" t="s">
        <v>352</v>
      </c>
      <c r="BK422" s="407">
        <f t="shared" si="129"/>
        <v>0</v>
      </c>
      <c r="BL422" s="337" t="s">
        <v>607</v>
      </c>
      <c r="BM422" s="406" t="s">
        <v>2588</v>
      </c>
    </row>
    <row r="423" spans="2:65" s="194" customFormat="1" ht="24.45" customHeight="1">
      <c r="B423" s="76"/>
      <c r="C423" s="819" t="s">
        <v>2589</v>
      </c>
      <c r="D423" s="819" t="s">
        <v>262</v>
      </c>
      <c r="E423" s="820" t="s">
        <v>2590</v>
      </c>
      <c r="F423" s="821" t="s">
        <v>2591</v>
      </c>
      <c r="G423" s="822" t="s">
        <v>62</v>
      </c>
      <c r="H423" s="823">
        <v>4</v>
      </c>
      <c r="I423" s="844"/>
      <c r="J423" s="824">
        <f t="shared" si="120"/>
        <v>0</v>
      </c>
      <c r="K423" s="80"/>
      <c r="L423" s="76"/>
      <c r="M423" s="402" t="s">
        <v>290</v>
      </c>
      <c r="N423" s="403" t="s">
        <v>306</v>
      </c>
      <c r="O423" s="404">
        <v>0.161</v>
      </c>
      <c r="P423" s="404">
        <f t="shared" si="121"/>
        <v>0.64400000000000002</v>
      </c>
      <c r="Q423" s="404">
        <v>0</v>
      </c>
      <c r="R423" s="404">
        <f t="shared" si="122"/>
        <v>0</v>
      </c>
      <c r="S423" s="404">
        <v>3.2000000000000002E-3</v>
      </c>
      <c r="T423" s="405">
        <f t="shared" si="123"/>
        <v>1.2800000000000001E-2</v>
      </c>
      <c r="AR423" s="406" t="s">
        <v>607</v>
      </c>
      <c r="AT423" s="406" t="s">
        <v>262</v>
      </c>
      <c r="AU423" s="406" t="s">
        <v>352</v>
      </c>
      <c r="AY423" s="337" t="s">
        <v>347</v>
      </c>
      <c r="BE423" s="407">
        <f t="shared" si="124"/>
        <v>0</v>
      </c>
      <c r="BF423" s="407">
        <f t="shared" si="125"/>
        <v>0</v>
      </c>
      <c r="BG423" s="407">
        <f t="shared" si="126"/>
        <v>0</v>
      </c>
      <c r="BH423" s="407">
        <f t="shared" si="127"/>
        <v>0</v>
      </c>
      <c r="BI423" s="407">
        <f t="shared" si="128"/>
        <v>0</v>
      </c>
      <c r="BJ423" s="337" t="s">
        <v>352</v>
      </c>
      <c r="BK423" s="407">
        <f t="shared" si="129"/>
        <v>0</v>
      </c>
      <c r="BL423" s="337" t="s">
        <v>607</v>
      </c>
      <c r="BM423" s="406" t="s">
        <v>2592</v>
      </c>
    </row>
    <row r="424" spans="2:65" s="194" customFormat="1" ht="24.45" customHeight="1">
      <c r="B424" s="76"/>
      <c r="C424" s="819" t="s">
        <v>2593</v>
      </c>
      <c r="D424" s="819" t="s">
        <v>262</v>
      </c>
      <c r="E424" s="820" t="s">
        <v>2594</v>
      </c>
      <c r="F424" s="821" t="s">
        <v>2595</v>
      </c>
      <c r="G424" s="822" t="s">
        <v>63</v>
      </c>
      <c r="H424" s="823">
        <v>30.8</v>
      </c>
      <c r="I424" s="844"/>
      <c r="J424" s="824">
        <f t="shared" si="120"/>
        <v>0</v>
      </c>
      <c r="K424" s="80"/>
      <c r="L424" s="76"/>
      <c r="M424" s="402" t="s">
        <v>290</v>
      </c>
      <c r="N424" s="403" t="s">
        <v>306</v>
      </c>
      <c r="O424" s="404">
        <v>0.61240000000000006</v>
      </c>
      <c r="P424" s="404">
        <f t="shared" si="121"/>
        <v>18.861920000000001</v>
      </c>
      <c r="Q424" s="404">
        <v>2.8305600000000002E-3</v>
      </c>
      <c r="R424" s="404">
        <f t="shared" si="122"/>
        <v>8.7181248000000003E-2</v>
      </c>
      <c r="S424" s="404">
        <v>0</v>
      </c>
      <c r="T424" s="405">
        <f t="shared" si="123"/>
        <v>0</v>
      </c>
      <c r="AR424" s="406" t="s">
        <v>607</v>
      </c>
      <c r="AT424" s="406" t="s">
        <v>262</v>
      </c>
      <c r="AU424" s="406" t="s">
        <v>352</v>
      </c>
      <c r="AY424" s="337" t="s">
        <v>347</v>
      </c>
      <c r="BE424" s="407">
        <f t="shared" si="124"/>
        <v>0</v>
      </c>
      <c r="BF424" s="407">
        <f t="shared" si="125"/>
        <v>0</v>
      </c>
      <c r="BG424" s="407">
        <f t="shared" si="126"/>
        <v>0</v>
      </c>
      <c r="BH424" s="407">
        <f t="shared" si="127"/>
        <v>0</v>
      </c>
      <c r="BI424" s="407">
        <f t="shared" si="128"/>
        <v>0</v>
      </c>
      <c r="BJ424" s="337" t="s">
        <v>352</v>
      </c>
      <c r="BK424" s="407">
        <f t="shared" si="129"/>
        <v>0</v>
      </c>
      <c r="BL424" s="337" t="s">
        <v>607</v>
      </c>
      <c r="BM424" s="406" t="s">
        <v>2596</v>
      </c>
    </row>
    <row r="425" spans="2:65" s="194" customFormat="1" ht="33" customHeight="1">
      <c r="B425" s="76"/>
      <c r="C425" s="819" t="s">
        <v>2597</v>
      </c>
      <c r="D425" s="819" t="s">
        <v>262</v>
      </c>
      <c r="E425" s="820" t="s">
        <v>2598</v>
      </c>
      <c r="F425" s="821" t="s">
        <v>2599</v>
      </c>
      <c r="G425" s="822" t="s">
        <v>63</v>
      </c>
      <c r="H425" s="823">
        <v>29</v>
      </c>
      <c r="I425" s="844"/>
      <c r="J425" s="824">
        <f t="shared" si="120"/>
        <v>0</v>
      </c>
      <c r="K425" s="80"/>
      <c r="L425" s="76"/>
      <c r="M425" s="402" t="s">
        <v>290</v>
      </c>
      <c r="N425" s="403" t="s">
        <v>306</v>
      </c>
      <c r="O425" s="404">
        <v>4.7E-2</v>
      </c>
      <c r="P425" s="404">
        <f t="shared" si="121"/>
        <v>1.363</v>
      </c>
      <c r="Q425" s="404">
        <v>0</v>
      </c>
      <c r="R425" s="404">
        <f t="shared" si="122"/>
        <v>0</v>
      </c>
      <c r="S425" s="404">
        <v>1.92E-3</v>
      </c>
      <c r="T425" s="405">
        <f t="shared" si="123"/>
        <v>5.568E-2</v>
      </c>
      <c r="AR425" s="406" t="s">
        <v>607</v>
      </c>
      <c r="AT425" s="406" t="s">
        <v>262</v>
      </c>
      <c r="AU425" s="406" t="s">
        <v>352</v>
      </c>
      <c r="AY425" s="337" t="s">
        <v>347</v>
      </c>
      <c r="BE425" s="407">
        <f t="shared" si="124"/>
        <v>0</v>
      </c>
      <c r="BF425" s="407">
        <f t="shared" si="125"/>
        <v>0</v>
      </c>
      <c r="BG425" s="407">
        <f t="shared" si="126"/>
        <v>0</v>
      </c>
      <c r="BH425" s="407">
        <f t="shared" si="127"/>
        <v>0</v>
      </c>
      <c r="BI425" s="407">
        <f t="shared" si="128"/>
        <v>0</v>
      </c>
      <c r="BJ425" s="337" t="s">
        <v>352</v>
      </c>
      <c r="BK425" s="407">
        <f t="shared" si="129"/>
        <v>0</v>
      </c>
      <c r="BL425" s="337" t="s">
        <v>607</v>
      </c>
      <c r="BM425" s="406" t="s">
        <v>2600</v>
      </c>
    </row>
    <row r="426" spans="2:65" s="194" customFormat="1" ht="24.45" customHeight="1">
      <c r="B426" s="76"/>
      <c r="C426" s="819" t="s">
        <v>633</v>
      </c>
      <c r="D426" s="819" t="s">
        <v>262</v>
      </c>
      <c r="E426" s="820" t="s">
        <v>2601</v>
      </c>
      <c r="F426" s="821" t="s">
        <v>2602</v>
      </c>
      <c r="G426" s="822" t="s">
        <v>63</v>
      </c>
      <c r="H426" s="823">
        <v>42.295000000000002</v>
      </c>
      <c r="I426" s="844"/>
      <c r="J426" s="824">
        <f t="shared" si="120"/>
        <v>0</v>
      </c>
      <c r="K426" s="80"/>
      <c r="L426" s="76"/>
      <c r="M426" s="402" t="s">
        <v>290</v>
      </c>
      <c r="N426" s="403" t="s">
        <v>306</v>
      </c>
      <c r="O426" s="404">
        <v>0.70574000000000003</v>
      </c>
      <c r="P426" s="404">
        <f t="shared" si="121"/>
        <v>29.849273300000004</v>
      </c>
      <c r="Q426" s="404">
        <v>3.4215199999999999E-3</v>
      </c>
      <c r="R426" s="404">
        <f t="shared" si="122"/>
        <v>0.1447131884</v>
      </c>
      <c r="S426" s="404">
        <v>0</v>
      </c>
      <c r="T426" s="405">
        <f t="shared" si="123"/>
        <v>0</v>
      </c>
      <c r="AR426" s="406" t="s">
        <v>607</v>
      </c>
      <c r="AT426" s="406" t="s">
        <v>262</v>
      </c>
      <c r="AU426" s="406" t="s">
        <v>352</v>
      </c>
      <c r="AY426" s="337" t="s">
        <v>347</v>
      </c>
      <c r="BE426" s="407">
        <f t="shared" si="124"/>
        <v>0</v>
      </c>
      <c r="BF426" s="407">
        <f t="shared" si="125"/>
        <v>0</v>
      </c>
      <c r="BG426" s="407">
        <f t="shared" si="126"/>
        <v>0</v>
      </c>
      <c r="BH426" s="407">
        <f t="shared" si="127"/>
        <v>0</v>
      </c>
      <c r="BI426" s="407">
        <f t="shared" si="128"/>
        <v>0</v>
      </c>
      <c r="BJ426" s="337" t="s">
        <v>352</v>
      </c>
      <c r="BK426" s="407">
        <f t="shared" si="129"/>
        <v>0</v>
      </c>
      <c r="BL426" s="337" t="s">
        <v>607</v>
      </c>
      <c r="BM426" s="406" t="s">
        <v>2603</v>
      </c>
    </row>
    <row r="427" spans="2:65" s="194" customFormat="1" ht="24.45" customHeight="1">
      <c r="B427" s="76"/>
      <c r="C427" s="819" t="s">
        <v>2604</v>
      </c>
      <c r="D427" s="819" t="s">
        <v>262</v>
      </c>
      <c r="E427" s="820" t="s">
        <v>2605</v>
      </c>
      <c r="F427" s="821" t="s">
        <v>2606</v>
      </c>
      <c r="G427" s="822" t="s">
        <v>63</v>
      </c>
      <c r="H427" s="823">
        <v>19.2</v>
      </c>
      <c r="I427" s="844"/>
      <c r="J427" s="824">
        <f t="shared" si="120"/>
        <v>0</v>
      </c>
      <c r="K427" s="80"/>
      <c r="L427" s="76"/>
      <c r="M427" s="402" t="s">
        <v>290</v>
      </c>
      <c r="N427" s="403" t="s">
        <v>306</v>
      </c>
      <c r="O427" s="404">
        <v>0.45802999999999999</v>
      </c>
      <c r="P427" s="404">
        <f t="shared" si="121"/>
        <v>8.7941760000000002</v>
      </c>
      <c r="Q427" s="404">
        <v>3.0000000000000001E-5</v>
      </c>
      <c r="R427" s="404">
        <f t="shared" si="122"/>
        <v>5.7600000000000001E-4</v>
      </c>
      <c r="S427" s="404">
        <v>0</v>
      </c>
      <c r="T427" s="405">
        <f t="shared" si="123"/>
        <v>0</v>
      </c>
      <c r="AR427" s="406" t="s">
        <v>607</v>
      </c>
      <c r="AT427" s="406" t="s">
        <v>262</v>
      </c>
      <c r="AU427" s="406" t="s">
        <v>352</v>
      </c>
      <c r="AY427" s="337" t="s">
        <v>347</v>
      </c>
      <c r="BE427" s="407">
        <f t="shared" si="124"/>
        <v>0</v>
      </c>
      <c r="BF427" s="407">
        <f t="shared" si="125"/>
        <v>0</v>
      </c>
      <c r="BG427" s="407">
        <f t="shared" si="126"/>
        <v>0</v>
      </c>
      <c r="BH427" s="407">
        <f t="shared" si="127"/>
        <v>0</v>
      </c>
      <c r="BI427" s="407">
        <f t="shared" si="128"/>
        <v>0</v>
      </c>
      <c r="BJ427" s="337" t="s">
        <v>352</v>
      </c>
      <c r="BK427" s="407">
        <f t="shared" si="129"/>
        <v>0</v>
      </c>
      <c r="BL427" s="337" t="s">
        <v>607</v>
      </c>
      <c r="BM427" s="406" t="s">
        <v>2607</v>
      </c>
    </row>
    <row r="428" spans="2:65" s="194" customFormat="1" ht="16.5" customHeight="1">
      <c r="B428" s="76"/>
      <c r="C428" s="825" t="s">
        <v>2608</v>
      </c>
      <c r="D428" s="825" t="s">
        <v>59</v>
      </c>
      <c r="E428" s="826" t="s">
        <v>2609</v>
      </c>
      <c r="F428" s="827" t="s">
        <v>2610</v>
      </c>
      <c r="G428" s="828" t="s">
        <v>62</v>
      </c>
      <c r="H428" s="829">
        <v>8</v>
      </c>
      <c r="I428" s="845"/>
      <c r="J428" s="830">
        <f t="shared" si="120"/>
        <v>0</v>
      </c>
      <c r="K428" s="94"/>
      <c r="L428" s="408"/>
      <c r="M428" s="409" t="s">
        <v>290</v>
      </c>
      <c r="N428" s="410" t="s">
        <v>306</v>
      </c>
      <c r="O428" s="404">
        <v>0</v>
      </c>
      <c r="P428" s="404">
        <f t="shared" si="121"/>
        <v>0</v>
      </c>
      <c r="Q428" s="404">
        <v>0</v>
      </c>
      <c r="R428" s="404">
        <f t="shared" si="122"/>
        <v>0</v>
      </c>
      <c r="S428" s="404">
        <v>0</v>
      </c>
      <c r="T428" s="405">
        <f t="shared" si="123"/>
        <v>0</v>
      </c>
      <c r="AR428" s="406" t="s">
        <v>1185</v>
      </c>
      <c r="AT428" s="406" t="s">
        <v>59</v>
      </c>
      <c r="AU428" s="406" t="s">
        <v>352</v>
      </c>
      <c r="AY428" s="337" t="s">
        <v>347</v>
      </c>
      <c r="BE428" s="407">
        <f t="shared" si="124"/>
        <v>0</v>
      </c>
      <c r="BF428" s="407">
        <f t="shared" si="125"/>
        <v>0</v>
      </c>
      <c r="BG428" s="407">
        <f t="shared" si="126"/>
        <v>0</v>
      </c>
      <c r="BH428" s="407">
        <f t="shared" si="127"/>
        <v>0</v>
      </c>
      <c r="BI428" s="407">
        <f t="shared" si="128"/>
        <v>0</v>
      </c>
      <c r="BJ428" s="337" t="s">
        <v>352</v>
      </c>
      <c r="BK428" s="407">
        <f t="shared" si="129"/>
        <v>0</v>
      </c>
      <c r="BL428" s="337" t="s">
        <v>607</v>
      </c>
      <c r="BM428" s="406" t="s">
        <v>2611</v>
      </c>
    </row>
    <row r="429" spans="2:65" s="194" customFormat="1" ht="24.45" customHeight="1">
      <c r="B429" s="76"/>
      <c r="C429" s="819" t="s">
        <v>2612</v>
      </c>
      <c r="D429" s="819" t="s">
        <v>262</v>
      </c>
      <c r="E429" s="820" t="s">
        <v>2613</v>
      </c>
      <c r="F429" s="821" t="s">
        <v>2614</v>
      </c>
      <c r="G429" s="822" t="s">
        <v>63</v>
      </c>
      <c r="H429" s="823">
        <v>84.59</v>
      </c>
      <c r="I429" s="844"/>
      <c r="J429" s="824">
        <f t="shared" si="120"/>
        <v>0</v>
      </c>
      <c r="K429" s="80"/>
      <c r="L429" s="76"/>
      <c r="M429" s="402" t="s">
        <v>290</v>
      </c>
      <c r="N429" s="403" t="s">
        <v>306</v>
      </c>
      <c r="O429" s="404">
        <v>0.39528000000000002</v>
      </c>
      <c r="P429" s="404">
        <f t="shared" si="121"/>
        <v>33.436735200000001</v>
      </c>
      <c r="Q429" s="404">
        <v>1.6707600000000001E-3</v>
      </c>
      <c r="R429" s="404">
        <f t="shared" si="122"/>
        <v>0.14132958840000001</v>
      </c>
      <c r="S429" s="404">
        <v>0</v>
      </c>
      <c r="T429" s="405">
        <f t="shared" si="123"/>
        <v>0</v>
      </c>
      <c r="AR429" s="406" t="s">
        <v>607</v>
      </c>
      <c r="AT429" s="406" t="s">
        <v>262</v>
      </c>
      <c r="AU429" s="406" t="s">
        <v>352</v>
      </c>
      <c r="AY429" s="337" t="s">
        <v>347</v>
      </c>
      <c r="BE429" s="407">
        <f t="shared" si="124"/>
        <v>0</v>
      </c>
      <c r="BF429" s="407">
        <f t="shared" si="125"/>
        <v>0</v>
      </c>
      <c r="BG429" s="407">
        <f t="shared" si="126"/>
        <v>0</v>
      </c>
      <c r="BH429" s="407">
        <f t="shared" si="127"/>
        <v>0</v>
      </c>
      <c r="BI429" s="407">
        <f t="shared" si="128"/>
        <v>0</v>
      </c>
      <c r="BJ429" s="337" t="s">
        <v>352</v>
      </c>
      <c r="BK429" s="407">
        <f t="shared" si="129"/>
        <v>0</v>
      </c>
      <c r="BL429" s="337" t="s">
        <v>607</v>
      </c>
      <c r="BM429" s="406" t="s">
        <v>2615</v>
      </c>
    </row>
    <row r="430" spans="2:65" s="194" customFormat="1" ht="24.45" customHeight="1">
      <c r="B430" s="76"/>
      <c r="C430" s="819" t="s">
        <v>2616</v>
      </c>
      <c r="D430" s="819" t="s">
        <v>262</v>
      </c>
      <c r="E430" s="820" t="s">
        <v>2617</v>
      </c>
      <c r="F430" s="821" t="s">
        <v>2618</v>
      </c>
      <c r="G430" s="822" t="s">
        <v>63</v>
      </c>
      <c r="H430" s="823">
        <v>17.600000000000001</v>
      </c>
      <c r="I430" s="844"/>
      <c r="J430" s="824">
        <f t="shared" si="120"/>
        <v>0</v>
      </c>
      <c r="K430" s="80"/>
      <c r="L430" s="76"/>
      <c r="M430" s="402" t="s">
        <v>290</v>
      </c>
      <c r="N430" s="403" t="s">
        <v>306</v>
      </c>
      <c r="O430" s="404">
        <v>8.5999999999999993E-2</v>
      </c>
      <c r="P430" s="404">
        <f t="shared" si="121"/>
        <v>1.5136000000000001</v>
      </c>
      <c r="Q430" s="404">
        <v>0</v>
      </c>
      <c r="R430" s="404">
        <f t="shared" si="122"/>
        <v>0</v>
      </c>
      <c r="S430" s="404">
        <v>4.2399999999999998E-3</v>
      </c>
      <c r="T430" s="405">
        <f t="shared" si="123"/>
        <v>7.462400000000001E-2</v>
      </c>
      <c r="AR430" s="406" t="s">
        <v>607</v>
      </c>
      <c r="AT430" s="406" t="s">
        <v>262</v>
      </c>
      <c r="AU430" s="406" t="s">
        <v>352</v>
      </c>
      <c r="AY430" s="337" t="s">
        <v>347</v>
      </c>
      <c r="BE430" s="407">
        <f t="shared" si="124"/>
        <v>0</v>
      </c>
      <c r="BF430" s="407">
        <f t="shared" si="125"/>
        <v>0</v>
      </c>
      <c r="BG430" s="407">
        <f t="shared" si="126"/>
        <v>0</v>
      </c>
      <c r="BH430" s="407">
        <f t="shared" si="127"/>
        <v>0</v>
      </c>
      <c r="BI430" s="407">
        <f t="shared" si="128"/>
        <v>0</v>
      </c>
      <c r="BJ430" s="337" t="s">
        <v>352</v>
      </c>
      <c r="BK430" s="407">
        <f t="shared" si="129"/>
        <v>0</v>
      </c>
      <c r="BL430" s="337" t="s">
        <v>607</v>
      </c>
      <c r="BM430" s="406" t="s">
        <v>2619</v>
      </c>
    </row>
    <row r="431" spans="2:65" s="194" customFormat="1" ht="38.25" customHeight="1">
      <c r="B431" s="76"/>
      <c r="C431" s="819" t="s">
        <v>2620</v>
      </c>
      <c r="D431" s="819" t="s">
        <v>262</v>
      </c>
      <c r="E431" s="820" t="s">
        <v>2621</v>
      </c>
      <c r="F431" s="821" t="s">
        <v>2622</v>
      </c>
      <c r="G431" s="822" t="s">
        <v>63</v>
      </c>
      <c r="H431" s="823">
        <v>31.68</v>
      </c>
      <c r="I431" s="844"/>
      <c r="J431" s="824">
        <f t="shared" si="120"/>
        <v>0</v>
      </c>
      <c r="K431" s="80"/>
      <c r="L431" s="76"/>
      <c r="M431" s="402" t="s">
        <v>290</v>
      </c>
      <c r="N431" s="403" t="s">
        <v>306</v>
      </c>
      <c r="O431" s="404">
        <v>0.88909000000000005</v>
      </c>
      <c r="P431" s="404">
        <f t="shared" si="121"/>
        <v>28.1663712</v>
      </c>
      <c r="Q431" s="404">
        <v>1.6745499999999999E-3</v>
      </c>
      <c r="R431" s="404">
        <f t="shared" si="122"/>
        <v>5.3049743999999996E-2</v>
      </c>
      <c r="S431" s="404">
        <v>0</v>
      </c>
      <c r="T431" s="405">
        <f t="shared" si="123"/>
        <v>0</v>
      </c>
      <c r="AR431" s="406" t="s">
        <v>607</v>
      </c>
      <c r="AT431" s="406" t="s">
        <v>262</v>
      </c>
      <c r="AU431" s="406" t="s">
        <v>352</v>
      </c>
      <c r="AY431" s="337" t="s">
        <v>347</v>
      </c>
      <c r="BE431" s="407">
        <f t="shared" si="124"/>
        <v>0</v>
      </c>
      <c r="BF431" s="407">
        <f t="shared" si="125"/>
        <v>0</v>
      </c>
      <c r="BG431" s="407">
        <f t="shared" si="126"/>
        <v>0</v>
      </c>
      <c r="BH431" s="407">
        <f t="shared" si="127"/>
        <v>0</v>
      </c>
      <c r="BI431" s="407">
        <f t="shared" si="128"/>
        <v>0</v>
      </c>
      <c r="BJ431" s="337" t="s">
        <v>352</v>
      </c>
      <c r="BK431" s="407">
        <f t="shared" si="129"/>
        <v>0</v>
      </c>
      <c r="BL431" s="337" t="s">
        <v>607</v>
      </c>
      <c r="BM431" s="406" t="s">
        <v>2623</v>
      </c>
    </row>
    <row r="432" spans="2:65" s="194" customFormat="1" ht="38.25" customHeight="1">
      <c r="B432" s="76"/>
      <c r="C432" s="819" t="s">
        <v>2624</v>
      </c>
      <c r="D432" s="819" t="s">
        <v>262</v>
      </c>
      <c r="E432" s="820" t="s">
        <v>2625</v>
      </c>
      <c r="F432" s="821" t="s">
        <v>2626</v>
      </c>
      <c r="G432" s="822" t="s">
        <v>63</v>
      </c>
      <c r="H432" s="823">
        <v>52.8</v>
      </c>
      <c r="I432" s="844"/>
      <c r="J432" s="824">
        <f t="shared" si="120"/>
        <v>0</v>
      </c>
      <c r="K432" s="80"/>
      <c r="L432" s="76"/>
      <c r="M432" s="402" t="s">
        <v>290</v>
      </c>
      <c r="N432" s="403" t="s">
        <v>306</v>
      </c>
      <c r="O432" s="404">
        <v>0.88909000000000005</v>
      </c>
      <c r="P432" s="404">
        <f t="shared" si="121"/>
        <v>46.943952000000003</v>
      </c>
      <c r="Q432" s="404">
        <v>1.6745499999999999E-3</v>
      </c>
      <c r="R432" s="404">
        <f t="shared" si="122"/>
        <v>8.8416239999999993E-2</v>
      </c>
      <c r="S432" s="404">
        <v>0</v>
      </c>
      <c r="T432" s="405">
        <f t="shared" si="123"/>
        <v>0</v>
      </c>
      <c r="AR432" s="406" t="s">
        <v>607</v>
      </c>
      <c r="AT432" s="406" t="s">
        <v>262</v>
      </c>
      <c r="AU432" s="406" t="s">
        <v>352</v>
      </c>
      <c r="AY432" s="337" t="s">
        <v>347</v>
      </c>
      <c r="BE432" s="407">
        <f t="shared" si="124"/>
        <v>0</v>
      </c>
      <c r="BF432" s="407">
        <f t="shared" si="125"/>
        <v>0</v>
      </c>
      <c r="BG432" s="407">
        <f t="shared" si="126"/>
        <v>0</v>
      </c>
      <c r="BH432" s="407">
        <f t="shared" si="127"/>
        <v>0</v>
      </c>
      <c r="BI432" s="407">
        <f t="shared" si="128"/>
        <v>0</v>
      </c>
      <c r="BJ432" s="337" t="s">
        <v>352</v>
      </c>
      <c r="BK432" s="407">
        <f t="shared" si="129"/>
        <v>0</v>
      </c>
      <c r="BL432" s="337" t="s">
        <v>607</v>
      </c>
      <c r="BM432" s="406" t="s">
        <v>2627</v>
      </c>
    </row>
    <row r="433" spans="2:65" s="194" customFormat="1" ht="24.45" customHeight="1">
      <c r="B433" s="76"/>
      <c r="C433" s="819" t="s">
        <v>2628</v>
      </c>
      <c r="D433" s="819" t="s">
        <v>262</v>
      </c>
      <c r="E433" s="820" t="s">
        <v>2629</v>
      </c>
      <c r="F433" s="821" t="s">
        <v>2630</v>
      </c>
      <c r="G433" s="822" t="s">
        <v>63</v>
      </c>
      <c r="H433" s="823">
        <v>96</v>
      </c>
      <c r="I433" s="844"/>
      <c r="J433" s="824">
        <f t="shared" si="120"/>
        <v>0</v>
      </c>
      <c r="K433" s="80"/>
      <c r="L433" s="76"/>
      <c r="M433" s="402" t="s">
        <v>290</v>
      </c>
      <c r="N433" s="403" t="s">
        <v>306</v>
      </c>
      <c r="O433" s="404">
        <v>7.4999999999999997E-2</v>
      </c>
      <c r="P433" s="404">
        <f t="shared" si="121"/>
        <v>7.1999999999999993</v>
      </c>
      <c r="Q433" s="404">
        <v>0</v>
      </c>
      <c r="R433" s="404">
        <f t="shared" si="122"/>
        <v>0</v>
      </c>
      <c r="S433" s="404">
        <v>1.3500000000000001E-3</v>
      </c>
      <c r="T433" s="405">
        <f t="shared" si="123"/>
        <v>0.12959999999999999</v>
      </c>
      <c r="AR433" s="406" t="s">
        <v>607</v>
      </c>
      <c r="AT433" s="406" t="s">
        <v>262</v>
      </c>
      <c r="AU433" s="406" t="s">
        <v>352</v>
      </c>
      <c r="AY433" s="337" t="s">
        <v>347</v>
      </c>
      <c r="BE433" s="407">
        <f t="shared" si="124"/>
        <v>0</v>
      </c>
      <c r="BF433" s="407">
        <f t="shared" si="125"/>
        <v>0</v>
      </c>
      <c r="BG433" s="407">
        <f t="shared" si="126"/>
        <v>0</v>
      </c>
      <c r="BH433" s="407">
        <f t="shared" si="127"/>
        <v>0</v>
      </c>
      <c r="BI433" s="407">
        <f t="shared" si="128"/>
        <v>0</v>
      </c>
      <c r="BJ433" s="337" t="s">
        <v>352</v>
      </c>
      <c r="BK433" s="407">
        <f t="shared" si="129"/>
        <v>0</v>
      </c>
      <c r="BL433" s="337" t="s">
        <v>607</v>
      </c>
      <c r="BM433" s="406" t="s">
        <v>2631</v>
      </c>
    </row>
    <row r="434" spans="2:65" s="194" customFormat="1" ht="33" customHeight="1">
      <c r="B434" s="76"/>
      <c r="C434" s="819" t="s">
        <v>2632</v>
      </c>
      <c r="D434" s="819" t="s">
        <v>262</v>
      </c>
      <c r="E434" s="820" t="s">
        <v>2633</v>
      </c>
      <c r="F434" s="821" t="s">
        <v>2634</v>
      </c>
      <c r="G434" s="822" t="s">
        <v>62</v>
      </c>
      <c r="H434" s="823">
        <v>8</v>
      </c>
      <c r="I434" s="844"/>
      <c r="J434" s="824">
        <f t="shared" si="120"/>
        <v>0</v>
      </c>
      <c r="K434" s="80"/>
      <c r="L434" s="76"/>
      <c r="M434" s="402" t="s">
        <v>290</v>
      </c>
      <c r="N434" s="403" t="s">
        <v>306</v>
      </c>
      <c r="O434" s="404">
        <v>0.22327</v>
      </c>
      <c r="P434" s="404">
        <f t="shared" si="121"/>
        <v>1.78616</v>
      </c>
      <c r="Q434" s="404">
        <v>9.344E-5</v>
      </c>
      <c r="R434" s="404">
        <f t="shared" si="122"/>
        <v>7.4752E-4</v>
      </c>
      <c r="S434" s="404">
        <v>0</v>
      </c>
      <c r="T434" s="405">
        <f t="shared" si="123"/>
        <v>0</v>
      </c>
      <c r="AR434" s="406" t="s">
        <v>607</v>
      </c>
      <c r="AT434" s="406" t="s">
        <v>262</v>
      </c>
      <c r="AU434" s="406" t="s">
        <v>352</v>
      </c>
      <c r="AY434" s="337" t="s">
        <v>347</v>
      </c>
      <c r="BE434" s="407">
        <f t="shared" si="124"/>
        <v>0</v>
      </c>
      <c r="BF434" s="407">
        <f t="shared" si="125"/>
        <v>0</v>
      </c>
      <c r="BG434" s="407">
        <f t="shared" si="126"/>
        <v>0</v>
      </c>
      <c r="BH434" s="407">
        <f t="shared" si="127"/>
        <v>0</v>
      </c>
      <c r="BI434" s="407">
        <f t="shared" si="128"/>
        <v>0</v>
      </c>
      <c r="BJ434" s="337" t="s">
        <v>352</v>
      </c>
      <c r="BK434" s="407">
        <f t="shared" si="129"/>
        <v>0</v>
      </c>
      <c r="BL434" s="337" t="s">
        <v>607</v>
      </c>
      <c r="BM434" s="406" t="s">
        <v>2635</v>
      </c>
    </row>
    <row r="435" spans="2:65" s="194" customFormat="1" ht="24.45" customHeight="1">
      <c r="B435" s="76"/>
      <c r="C435" s="825" t="s">
        <v>2636</v>
      </c>
      <c r="D435" s="825" t="s">
        <v>59</v>
      </c>
      <c r="E435" s="826" t="s">
        <v>2637</v>
      </c>
      <c r="F435" s="827" t="s">
        <v>2638</v>
      </c>
      <c r="G435" s="828" t="s">
        <v>62</v>
      </c>
      <c r="H435" s="829">
        <v>8</v>
      </c>
      <c r="I435" s="845"/>
      <c r="J435" s="830">
        <f t="shared" si="120"/>
        <v>0</v>
      </c>
      <c r="K435" s="94"/>
      <c r="L435" s="408"/>
      <c r="M435" s="409" t="s">
        <v>290</v>
      </c>
      <c r="N435" s="410" t="s">
        <v>306</v>
      </c>
      <c r="O435" s="404">
        <v>0</v>
      </c>
      <c r="P435" s="404">
        <f t="shared" si="121"/>
        <v>0</v>
      </c>
      <c r="Q435" s="404">
        <v>2.5000000000000001E-4</v>
      </c>
      <c r="R435" s="404">
        <f t="shared" si="122"/>
        <v>2E-3</v>
      </c>
      <c r="S435" s="404">
        <v>0</v>
      </c>
      <c r="T435" s="405">
        <f t="shared" si="123"/>
        <v>0</v>
      </c>
      <c r="AR435" s="406" t="s">
        <v>1185</v>
      </c>
      <c r="AT435" s="406" t="s">
        <v>59</v>
      </c>
      <c r="AU435" s="406" t="s">
        <v>352</v>
      </c>
      <c r="AY435" s="337" t="s">
        <v>347</v>
      </c>
      <c r="BE435" s="407">
        <f t="shared" si="124"/>
        <v>0</v>
      </c>
      <c r="BF435" s="407">
        <f t="shared" si="125"/>
        <v>0</v>
      </c>
      <c r="BG435" s="407">
        <f t="shared" si="126"/>
        <v>0</v>
      </c>
      <c r="BH435" s="407">
        <f t="shared" si="127"/>
        <v>0</v>
      </c>
      <c r="BI435" s="407">
        <f t="shared" si="128"/>
        <v>0</v>
      </c>
      <c r="BJ435" s="337" t="s">
        <v>352</v>
      </c>
      <c r="BK435" s="407">
        <f t="shared" si="129"/>
        <v>0</v>
      </c>
      <c r="BL435" s="337" t="s">
        <v>607</v>
      </c>
      <c r="BM435" s="406" t="s">
        <v>2639</v>
      </c>
    </row>
    <row r="436" spans="2:65" s="194" customFormat="1" ht="33" customHeight="1">
      <c r="B436" s="76"/>
      <c r="C436" s="819" t="s">
        <v>2640</v>
      </c>
      <c r="D436" s="819" t="s">
        <v>262</v>
      </c>
      <c r="E436" s="820" t="s">
        <v>2641</v>
      </c>
      <c r="F436" s="821" t="s">
        <v>2642</v>
      </c>
      <c r="G436" s="822" t="s">
        <v>63</v>
      </c>
      <c r="H436" s="823">
        <v>36.6</v>
      </c>
      <c r="I436" s="844"/>
      <c r="J436" s="824">
        <f t="shared" si="120"/>
        <v>0</v>
      </c>
      <c r="K436" s="80"/>
      <c r="L436" s="76"/>
      <c r="M436" s="402" t="s">
        <v>290</v>
      </c>
      <c r="N436" s="403" t="s">
        <v>306</v>
      </c>
      <c r="O436" s="404">
        <v>0.65959999999999996</v>
      </c>
      <c r="P436" s="404">
        <f t="shared" si="121"/>
        <v>24.141359999999999</v>
      </c>
      <c r="Q436" s="404">
        <v>2.0758E-3</v>
      </c>
      <c r="R436" s="404">
        <f t="shared" si="122"/>
        <v>7.5974280000000005E-2</v>
      </c>
      <c r="S436" s="404">
        <v>0</v>
      </c>
      <c r="T436" s="405">
        <f t="shared" si="123"/>
        <v>0</v>
      </c>
      <c r="AR436" s="406" t="s">
        <v>607</v>
      </c>
      <c r="AT436" s="406" t="s">
        <v>262</v>
      </c>
      <c r="AU436" s="406" t="s">
        <v>352</v>
      </c>
      <c r="AY436" s="337" t="s">
        <v>347</v>
      </c>
      <c r="BE436" s="407">
        <f t="shared" si="124"/>
        <v>0</v>
      </c>
      <c r="BF436" s="407">
        <f t="shared" si="125"/>
        <v>0</v>
      </c>
      <c r="BG436" s="407">
        <f t="shared" si="126"/>
        <v>0</v>
      </c>
      <c r="BH436" s="407">
        <f t="shared" si="127"/>
        <v>0</v>
      </c>
      <c r="BI436" s="407">
        <f t="shared" si="128"/>
        <v>0</v>
      </c>
      <c r="BJ436" s="337" t="s">
        <v>352</v>
      </c>
      <c r="BK436" s="407">
        <f t="shared" si="129"/>
        <v>0</v>
      </c>
      <c r="BL436" s="337" t="s">
        <v>607</v>
      </c>
      <c r="BM436" s="406" t="s">
        <v>2643</v>
      </c>
    </row>
    <row r="437" spans="2:65" s="194" customFormat="1" ht="33" customHeight="1">
      <c r="B437" s="76"/>
      <c r="C437" s="819" t="s">
        <v>2644</v>
      </c>
      <c r="D437" s="819" t="s">
        <v>262</v>
      </c>
      <c r="E437" s="820" t="s">
        <v>2645</v>
      </c>
      <c r="F437" s="821" t="s">
        <v>2646</v>
      </c>
      <c r="G437" s="822" t="s">
        <v>63</v>
      </c>
      <c r="H437" s="823">
        <v>8.14</v>
      </c>
      <c r="I437" s="844"/>
      <c r="J437" s="824">
        <f t="shared" si="120"/>
        <v>0</v>
      </c>
      <c r="K437" s="80"/>
      <c r="L437" s="76"/>
      <c r="M437" s="402" t="s">
        <v>290</v>
      </c>
      <c r="N437" s="403" t="s">
        <v>306</v>
      </c>
      <c r="O437" s="404">
        <v>0.65959999999999996</v>
      </c>
      <c r="P437" s="404">
        <f t="shared" si="121"/>
        <v>5.3691440000000004</v>
      </c>
      <c r="Q437" s="404">
        <v>2.0758E-3</v>
      </c>
      <c r="R437" s="404">
        <f t="shared" si="122"/>
        <v>1.6897012000000003E-2</v>
      </c>
      <c r="S437" s="404">
        <v>0</v>
      </c>
      <c r="T437" s="405">
        <f t="shared" si="123"/>
        <v>0</v>
      </c>
      <c r="AR437" s="406" t="s">
        <v>607</v>
      </c>
      <c r="AT437" s="406" t="s">
        <v>262</v>
      </c>
      <c r="AU437" s="406" t="s">
        <v>352</v>
      </c>
      <c r="AY437" s="337" t="s">
        <v>347</v>
      </c>
      <c r="BE437" s="407">
        <f t="shared" si="124"/>
        <v>0</v>
      </c>
      <c r="BF437" s="407">
        <f t="shared" si="125"/>
        <v>0</v>
      </c>
      <c r="BG437" s="407">
        <f t="shared" si="126"/>
        <v>0</v>
      </c>
      <c r="BH437" s="407">
        <f t="shared" si="127"/>
        <v>0</v>
      </c>
      <c r="BI437" s="407">
        <f t="shared" si="128"/>
        <v>0</v>
      </c>
      <c r="BJ437" s="337" t="s">
        <v>352</v>
      </c>
      <c r="BK437" s="407">
        <f t="shared" si="129"/>
        <v>0</v>
      </c>
      <c r="BL437" s="337" t="s">
        <v>607</v>
      </c>
      <c r="BM437" s="406" t="s">
        <v>2647</v>
      </c>
    </row>
    <row r="438" spans="2:65" s="194" customFormat="1" ht="24.45" customHeight="1">
      <c r="B438" s="76"/>
      <c r="C438" s="819" t="s">
        <v>2648</v>
      </c>
      <c r="D438" s="819" t="s">
        <v>262</v>
      </c>
      <c r="E438" s="820" t="s">
        <v>2649</v>
      </c>
      <c r="F438" s="821" t="s">
        <v>2650</v>
      </c>
      <c r="G438" s="822" t="s">
        <v>63</v>
      </c>
      <c r="H438" s="823">
        <v>32.4</v>
      </c>
      <c r="I438" s="844"/>
      <c r="J438" s="824">
        <f t="shared" si="120"/>
        <v>0</v>
      </c>
      <c r="K438" s="80"/>
      <c r="L438" s="76"/>
      <c r="M438" s="402" t="s">
        <v>290</v>
      </c>
      <c r="N438" s="403" t="s">
        <v>306</v>
      </c>
      <c r="O438" s="404">
        <v>5.6000000000000001E-2</v>
      </c>
      <c r="P438" s="404">
        <f t="shared" si="121"/>
        <v>1.8144</v>
      </c>
      <c r="Q438" s="404">
        <v>0</v>
      </c>
      <c r="R438" s="404">
        <f t="shared" si="122"/>
        <v>0</v>
      </c>
      <c r="S438" s="404">
        <v>2.8500000000000001E-3</v>
      </c>
      <c r="T438" s="405">
        <f t="shared" si="123"/>
        <v>9.2340000000000005E-2</v>
      </c>
      <c r="AR438" s="406" t="s">
        <v>607</v>
      </c>
      <c r="AT438" s="406" t="s">
        <v>262</v>
      </c>
      <c r="AU438" s="406" t="s">
        <v>352</v>
      </c>
      <c r="AY438" s="337" t="s">
        <v>347</v>
      </c>
      <c r="BE438" s="407">
        <f t="shared" si="124"/>
        <v>0</v>
      </c>
      <c r="BF438" s="407">
        <f t="shared" si="125"/>
        <v>0</v>
      </c>
      <c r="BG438" s="407">
        <f t="shared" si="126"/>
        <v>0</v>
      </c>
      <c r="BH438" s="407">
        <f t="shared" si="127"/>
        <v>0</v>
      </c>
      <c r="BI438" s="407">
        <f t="shared" si="128"/>
        <v>0</v>
      </c>
      <c r="BJ438" s="337" t="s">
        <v>352</v>
      </c>
      <c r="BK438" s="407">
        <f t="shared" si="129"/>
        <v>0</v>
      </c>
      <c r="BL438" s="337" t="s">
        <v>607</v>
      </c>
      <c r="BM438" s="406" t="s">
        <v>2651</v>
      </c>
    </row>
    <row r="439" spans="2:65" s="194" customFormat="1" ht="33" customHeight="1">
      <c r="B439" s="76"/>
      <c r="C439" s="819" t="s">
        <v>2652</v>
      </c>
      <c r="D439" s="819" t="s">
        <v>262</v>
      </c>
      <c r="E439" s="820" t="s">
        <v>2653</v>
      </c>
      <c r="F439" s="821" t="s">
        <v>2654</v>
      </c>
      <c r="G439" s="822" t="s">
        <v>62</v>
      </c>
      <c r="H439" s="823">
        <v>8</v>
      </c>
      <c r="I439" s="844"/>
      <c r="J439" s="824">
        <f t="shared" si="120"/>
        <v>0</v>
      </c>
      <c r="K439" s="80"/>
      <c r="L439" s="76"/>
      <c r="M439" s="402" t="s">
        <v>290</v>
      </c>
      <c r="N439" s="403" t="s">
        <v>306</v>
      </c>
      <c r="O439" s="404">
        <v>7.4999999999999997E-2</v>
      </c>
      <c r="P439" s="404">
        <f t="shared" si="121"/>
        <v>0.6</v>
      </c>
      <c r="Q439" s="404">
        <v>0</v>
      </c>
      <c r="R439" s="404">
        <f t="shared" si="122"/>
        <v>0</v>
      </c>
      <c r="S439" s="404">
        <v>1.16E-3</v>
      </c>
      <c r="T439" s="405">
        <f t="shared" si="123"/>
        <v>9.2800000000000001E-3</v>
      </c>
      <c r="AR439" s="406" t="s">
        <v>607</v>
      </c>
      <c r="AT439" s="406" t="s">
        <v>262</v>
      </c>
      <c r="AU439" s="406" t="s">
        <v>352</v>
      </c>
      <c r="AY439" s="337" t="s">
        <v>347</v>
      </c>
      <c r="BE439" s="407">
        <f t="shared" si="124"/>
        <v>0</v>
      </c>
      <c r="BF439" s="407">
        <f t="shared" si="125"/>
        <v>0</v>
      </c>
      <c r="BG439" s="407">
        <f t="shared" si="126"/>
        <v>0</v>
      </c>
      <c r="BH439" s="407">
        <f t="shared" si="127"/>
        <v>0</v>
      </c>
      <c r="BI439" s="407">
        <f t="shared" si="128"/>
        <v>0</v>
      </c>
      <c r="BJ439" s="337" t="s">
        <v>352</v>
      </c>
      <c r="BK439" s="407">
        <f t="shared" si="129"/>
        <v>0</v>
      </c>
      <c r="BL439" s="337" t="s">
        <v>607</v>
      </c>
      <c r="BM439" s="406" t="s">
        <v>2655</v>
      </c>
    </row>
    <row r="440" spans="2:65" s="194" customFormat="1" ht="24.45" customHeight="1">
      <c r="B440" s="76"/>
      <c r="C440" s="819" t="s">
        <v>2656</v>
      </c>
      <c r="D440" s="819" t="s">
        <v>262</v>
      </c>
      <c r="E440" s="820" t="s">
        <v>2657</v>
      </c>
      <c r="F440" s="821" t="s">
        <v>2658</v>
      </c>
      <c r="G440" s="822" t="s">
        <v>79</v>
      </c>
      <c r="H440" s="823">
        <v>524.75900000000001</v>
      </c>
      <c r="I440" s="844"/>
      <c r="J440" s="824">
        <f t="shared" si="120"/>
        <v>0</v>
      </c>
      <c r="K440" s="80"/>
      <c r="L440" s="76"/>
      <c r="M440" s="402" t="s">
        <v>290</v>
      </c>
      <c r="N440" s="403" t="s">
        <v>306</v>
      </c>
      <c r="O440" s="404">
        <v>0</v>
      </c>
      <c r="P440" s="404">
        <f t="shared" si="121"/>
        <v>0</v>
      </c>
      <c r="Q440" s="404">
        <v>0</v>
      </c>
      <c r="R440" s="404">
        <f t="shared" si="122"/>
        <v>0</v>
      </c>
      <c r="S440" s="404">
        <v>0</v>
      </c>
      <c r="T440" s="405">
        <f t="shared" si="123"/>
        <v>0</v>
      </c>
      <c r="AR440" s="406" t="s">
        <v>607</v>
      </c>
      <c r="AT440" s="406" t="s">
        <v>262</v>
      </c>
      <c r="AU440" s="406" t="s">
        <v>352</v>
      </c>
      <c r="AY440" s="337" t="s">
        <v>347</v>
      </c>
      <c r="BE440" s="407">
        <f t="shared" si="124"/>
        <v>0</v>
      </c>
      <c r="BF440" s="407">
        <f t="shared" si="125"/>
        <v>0</v>
      </c>
      <c r="BG440" s="407">
        <f t="shared" si="126"/>
        <v>0</v>
      </c>
      <c r="BH440" s="407">
        <f t="shared" si="127"/>
        <v>0</v>
      </c>
      <c r="BI440" s="407">
        <f t="shared" si="128"/>
        <v>0</v>
      </c>
      <c r="BJ440" s="337" t="s">
        <v>352</v>
      </c>
      <c r="BK440" s="407">
        <f t="shared" si="129"/>
        <v>0</v>
      </c>
      <c r="BL440" s="337" t="s">
        <v>607</v>
      </c>
      <c r="BM440" s="406" t="s">
        <v>2659</v>
      </c>
    </row>
    <row r="441" spans="2:65" s="391" customFormat="1" ht="23.25" customHeight="1">
      <c r="B441" s="390"/>
      <c r="C441" s="813"/>
      <c r="D441" s="814" t="s">
        <v>267</v>
      </c>
      <c r="E441" s="817" t="s">
        <v>2660</v>
      </c>
      <c r="F441" s="817" t="s">
        <v>2661</v>
      </c>
      <c r="G441" s="813"/>
      <c r="H441" s="813"/>
      <c r="I441" s="851"/>
      <c r="J441" s="818">
        <f>BK441</f>
        <v>0</v>
      </c>
      <c r="L441" s="390"/>
      <c r="M441" s="395"/>
      <c r="P441" s="396">
        <f>SUM(P442:P445)</f>
        <v>208.01178763999997</v>
      </c>
      <c r="R441" s="396">
        <f>SUM(R442:R445)</f>
        <v>0.13989631920000001</v>
      </c>
      <c r="T441" s="397">
        <f>SUM(T442:T445)</f>
        <v>6.7856560000000004</v>
      </c>
      <c r="AR441" s="392" t="s">
        <v>352</v>
      </c>
      <c r="AT441" s="398" t="s">
        <v>267</v>
      </c>
      <c r="AU441" s="398" t="s">
        <v>320</v>
      </c>
      <c r="AY441" s="392" t="s">
        <v>347</v>
      </c>
      <c r="BK441" s="399">
        <f>SUM(BK442:BK445)</f>
        <v>0</v>
      </c>
    </row>
    <row r="442" spans="2:65" s="194" customFormat="1" ht="24.45" customHeight="1">
      <c r="B442" s="76"/>
      <c r="C442" s="819" t="s">
        <v>2662</v>
      </c>
      <c r="D442" s="819" t="s">
        <v>262</v>
      </c>
      <c r="E442" s="820" t="s">
        <v>2663</v>
      </c>
      <c r="F442" s="821" t="s">
        <v>2664</v>
      </c>
      <c r="G442" s="822" t="s">
        <v>63</v>
      </c>
      <c r="H442" s="823">
        <v>38.450000000000003</v>
      </c>
      <c r="I442" s="844"/>
      <c r="J442" s="824">
        <f>ROUND(I442*H442,2)</f>
        <v>0</v>
      </c>
      <c r="K442" s="80"/>
      <c r="L442" s="76"/>
      <c r="M442" s="402" t="s">
        <v>290</v>
      </c>
      <c r="N442" s="403" t="s">
        <v>306</v>
      </c>
      <c r="O442" s="404">
        <v>0.124</v>
      </c>
      <c r="P442" s="404">
        <f>O442*H442</f>
        <v>4.7678000000000003</v>
      </c>
      <c r="Q442" s="404">
        <v>0</v>
      </c>
      <c r="R442" s="404">
        <f>Q442*H442</f>
        <v>0</v>
      </c>
      <c r="S442" s="404">
        <v>2E-3</v>
      </c>
      <c r="T442" s="405">
        <f>S442*H442</f>
        <v>7.690000000000001E-2</v>
      </c>
      <c r="AR442" s="406" t="s">
        <v>607</v>
      </c>
      <c r="AT442" s="406" t="s">
        <v>262</v>
      </c>
      <c r="AU442" s="406" t="s">
        <v>352</v>
      </c>
      <c r="AY442" s="337" t="s">
        <v>347</v>
      </c>
      <c r="BE442" s="407">
        <f>IF(N442="základná",J442,0)</f>
        <v>0</v>
      </c>
      <c r="BF442" s="407">
        <f>IF(N442="znížená",J442,0)</f>
        <v>0</v>
      </c>
      <c r="BG442" s="407">
        <f>IF(N442="zákl. prenesená",J442,0)</f>
        <v>0</v>
      </c>
      <c r="BH442" s="407">
        <f>IF(N442="zníž. prenesená",J442,0)</f>
        <v>0</v>
      </c>
      <c r="BI442" s="407">
        <f>IF(N442="nulová",J442,0)</f>
        <v>0</v>
      </c>
      <c r="BJ442" s="337" t="s">
        <v>352</v>
      </c>
      <c r="BK442" s="407">
        <f>ROUND(I442*H442,2)</f>
        <v>0</v>
      </c>
      <c r="BL442" s="337" t="s">
        <v>607</v>
      </c>
      <c r="BM442" s="406" t="s">
        <v>2665</v>
      </c>
    </row>
    <row r="443" spans="2:65" s="194" customFormat="1" ht="24.45" customHeight="1">
      <c r="B443" s="76"/>
      <c r="C443" s="819" t="s">
        <v>2666</v>
      </c>
      <c r="D443" s="819" t="s">
        <v>262</v>
      </c>
      <c r="E443" s="820" t="s">
        <v>2667</v>
      </c>
      <c r="F443" s="821" t="s">
        <v>2668</v>
      </c>
      <c r="G443" s="822" t="s">
        <v>95</v>
      </c>
      <c r="H443" s="823">
        <v>559.06299999999999</v>
      </c>
      <c r="I443" s="844"/>
      <c r="J443" s="824">
        <f>ROUND(I443*H443,2)</f>
        <v>0</v>
      </c>
      <c r="K443" s="80"/>
      <c r="L443" s="76"/>
      <c r="M443" s="402" t="s">
        <v>290</v>
      </c>
      <c r="N443" s="403" t="s">
        <v>306</v>
      </c>
      <c r="O443" s="404">
        <v>0.24299999999999999</v>
      </c>
      <c r="P443" s="404">
        <f>O443*H443</f>
        <v>135.85230899999999</v>
      </c>
      <c r="Q443" s="404">
        <v>0</v>
      </c>
      <c r="R443" s="404">
        <f>Q443*H443</f>
        <v>0</v>
      </c>
      <c r="S443" s="404">
        <v>1.2E-2</v>
      </c>
      <c r="T443" s="405">
        <f>S443*H443</f>
        <v>6.7087560000000002</v>
      </c>
      <c r="AR443" s="406" t="s">
        <v>607</v>
      </c>
      <c r="AT443" s="406" t="s">
        <v>262</v>
      </c>
      <c r="AU443" s="406" t="s">
        <v>352</v>
      </c>
      <c r="AY443" s="337" t="s">
        <v>347</v>
      </c>
      <c r="BE443" s="407">
        <f>IF(N443="základná",J443,0)</f>
        <v>0</v>
      </c>
      <c r="BF443" s="407">
        <f>IF(N443="znížená",J443,0)</f>
        <v>0</v>
      </c>
      <c r="BG443" s="407">
        <f>IF(N443="zákl. prenesená",J443,0)</f>
        <v>0</v>
      </c>
      <c r="BH443" s="407">
        <f>IF(N443="zníž. prenesená",J443,0)</f>
        <v>0</v>
      </c>
      <c r="BI443" s="407">
        <f>IF(N443="nulová",J443,0)</f>
        <v>0</v>
      </c>
      <c r="BJ443" s="337" t="s">
        <v>352</v>
      </c>
      <c r="BK443" s="407">
        <f>ROUND(I443*H443,2)</f>
        <v>0</v>
      </c>
      <c r="BL443" s="337" t="s">
        <v>607</v>
      </c>
      <c r="BM443" s="406" t="s">
        <v>2669</v>
      </c>
    </row>
    <row r="444" spans="2:65" s="194" customFormat="1" ht="33" customHeight="1">
      <c r="B444" s="76"/>
      <c r="C444" s="819" t="s">
        <v>2670</v>
      </c>
      <c r="D444" s="819" t="s">
        <v>262</v>
      </c>
      <c r="E444" s="820" t="s">
        <v>2671</v>
      </c>
      <c r="F444" s="821" t="s">
        <v>2672</v>
      </c>
      <c r="G444" s="822" t="s">
        <v>95</v>
      </c>
      <c r="H444" s="823">
        <v>645.57600000000002</v>
      </c>
      <c r="I444" s="844"/>
      <c r="J444" s="824">
        <f>ROUND(I444*H444,2)</f>
        <v>0</v>
      </c>
      <c r="K444" s="80"/>
      <c r="L444" s="76"/>
      <c r="M444" s="402" t="s">
        <v>290</v>
      </c>
      <c r="N444" s="403" t="s">
        <v>306</v>
      </c>
      <c r="O444" s="404">
        <v>0.10439</v>
      </c>
      <c r="P444" s="404">
        <f>O444*H444</f>
        <v>67.391678639999995</v>
      </c>
      <c r="Q444" s="404">
        <v>2.1670000000000001E-4</v>
      </c>
      <c r="R444" s="404">
        <f>Q444*H444</f>
        <v>0.13989631920000001</v>
      </c>
      <c r="S444" s="404">
        <v>0</v>
      </c>
      <c r="T444" s="405">
        <f>S444*H444</f>
        <v>0</v>
      </c>
      <c r="AR444" s="406" t="s">
        <v>607</v>
      </c>
      <c r="AT444" s="406" t="s">
        <v>262</v>
      </c>
      <c r="AU444" s="406" t="s">
        <v>352</v>
      </c>
      <c r="AY444" s="337" t="s">
        <v>347</v>
      </c>
      <c r="BE444" s="407">
        <f>IF(N444="základná",J444,0)</f>
        <v>0</v>
      </c>
      <c r="BF444" s="407">
        <f>IF(N444="znížená",J444,0)</f>
        <v>0</v>
      </c>
      <c r="BG444" s="407">
        <f>IF(N444="zákl. prenesená",J444,0)</f>
        <v>0</v>
      </c>
      <c r="BH444" s="407">
        <f>IF(N444="zníž. prenesená",J444,0)</f>
        <v>0</v>
      </c>
      <c r="BI444" s="407">
        <f>IF(N444="nulová",J444,0)</f>
        <v>0</v>
      </c>
      <c r="BJ444" s="337" t="s">
        <v>352</v>
      </c>
      <c r="BK444" s="407">
        <f>ROUND(I444*H444,2)</f>
        <v>0</v>
      </c>
      <c r="BL444" s="337" t="s">
        <v>607</v>
      </c>
      <c r="BM444" s="406" t="s">
        <v>2673</v>
      </c>
    </row>
    <row r="445" spans="2:65" s="194" customFormat="1" ht="24.45" customHeight="1">
      <c r="B445" s="76"/>
      <c r="C445" s="819" t="s">
        <v>2674</v>
      </c>
      <c r="D445" s="819" t="s">
        <v>262</v>
      </c>
      <c r="E445" s="820" t="s">
        <v>2675</v>
      </c>
      <c r="F445" s="821" t="s">
        <v>2676</v>
      </c>
      <c r="G445" s="822" t="s">
        <v>79</v>
      </c>
      <c r="H445" s="850"/>
      <c r="I445" s="844"/>
      <c r="J445" s="824">
        <f>ROUND(I445*H445,2)</f>
        <v>0</v>
      </c>
      <c r="K445" s="80"/>
      <c r="L445" s="76"/>
      <c r="M445" s="402" t="s">
        <v>290</v>
      </c>
      <c r="N445" s="403" t="s">
        <v>306</v>
      </c>
      <c r="O445" s="404">
        <v>0</v>
      </c>
      <c r="P445" s="404">
        <f>O445*H445</f>
        <v>0</v>
      </c>
      <c r="Q445" s="404">
        <v>0</v>
      </c>
      <c r="R445" s="404">
        <f>Q445*H445</f>
        <v>0</v>
      </c>
      <c r="S445" s="404">
        <v>0</v>
      </c>
      <c r="T445" s="405">
        <f>S445*H445</f>
        <v>0</v>
      </c>
      <c r="AR445" s="406" t="s">
        <v>607</v>
      </c>
      <c r="AT445" s="406" t="s">
        <v>262</v>
      </c>
      <c r="AU445" s="406" t="s">
        <v>352</v>
      </c>
      <c r="AY445" s="337" t="s">
        <v>347</v>
      </c>
      <c r="BE445" s="407">
        <f>IF(N445="základná",J445,0)</f>
        <v>0</v>
      </c>
      <c r="BF445" s="407">
        <f>IF(N445="znížená",J445,0)</f>
        <v>0</v>
      </c>
      <c r="BG445" s="407">
        <f>IF(N445="zákl. prenesená",J445,0)</f>
        <v>0</v>
      </c>
      <c r="BH445" s="407">
        <f>IF(N445="zníž. prenesená",J445,0)</f>
        <v>0</v>
      </c>
      <c r="BI445" s="407">
        <f>IF(N445="nulová",J445,0)</f>
        <v>0</v>
      </c>
      <c r="BJ445" s="337" t="s">
        <v>352</v>
      </c>
      <c r="BK445" s="407">
        <f>ROUND(I445*H445,2)</f>
        <v>0</v>
      </c>
      <c r="BL445" s="337" t="s">
        <v>607</v>
      </c>
      <c r="BM445" s="406" t="s">
        <v>2677</v>
      </c>
    </row>
    <row r="446" spans="2:65" s="391" customFormat="1" ht="23.25" customHeight="1">
      <c r="B446" s="390"/>
      <c r="C446" s="813"/>
      <c r="D446" s="814" t="s">
        <v>267</v>
      </c>
      <c r="E446" s="817" t="s">
        <v>2678</v>
      </c>
      <c r="F446" s="817" t="s">
        <v>2679</v>
      </c>
      <c r="G446" s="813"/>
      <c r="H446" s="813"/>
      <c r="I446" s="813"/>
      <c r="J446" s="818">
        <f>BK446</f>
        <v>0</v>
      </c>
      <c r="L446" s="390"/>
      <c r="M446" s="395"/>
      <c r="P446" s="396">
        <f>SUM(P447:P461)</f>
        <v>39.631991999999997</v>
      </c>
      <c r="R446" s="396">
        <f>SUM(R447:R461)</f>
        <v>3.1854599999999996E-4</v>
      </c>
      <c r="T446" s="397">
        <f>SUM(T447:T461)</f>
        <v>2.6</v>
      </c>
      <c r="AR446" s="392" t="s">
        <v>352</v>
      </c>
      <c r="AT446" s="398" t="s">
        <v>267</v>
      </c>
      <c r="AU446" s="398" t="s">
        <v>320</v>
      </c>
      <c r="AY446" s="392" t="s">
        <v>347</v>
      </c>
      <c r="BK446" s="399">
        <f>SUM(BK447:BK461)</f>
        <v>0</v>
      </c>
    </row>
    <row r="447" spans="2:65" s="194" customFormat="1" ht="44.25" customHeight="1">
      <c r="B447" s="76"/>
      <c r="C447" s="819" t="s">
        <v>2680</v>
      </c>
      <c r="D447" s="819" t="s">
        <v>262</v>
      </c>
      <c r="E447" s="820" t="s">
        <v>2681</v>
      </c>
      <c r="F447" s="821" t="s">
        <v>2682</v>
      </c>
      <c r="G447" s="822" t="s">
        <v>63</v>
      </c>
      <c r="H447" s="823">
        <v>5.0999999999999996</v>
      </c>
      <c r="I447" s="844"/>
      <c r="J447" s="824">
        <f t="shared" ref="J447:J461" si="130">ROUND(I447*H447,2)</f>
        <v>0</v>
      </c>
      <c r="K447" s="80"/>
      <c r="L447" s="76"/>
      <c r="M447" s="402" t="s">
        <v>290</v>
      </c>
      <c r="N447" s="403" t="s">
        <v>306</v>
      </c>
      <c r="O447" s="404">
        <v>0.88312000000000002</v>
      </c>
      <c r="P447" s="404">
        <f t="shared" ref="P447:P461" si="131">O447*H447</f>
        <v>4.5039119999999997</v>
      </c>
      <c r="Q447" s="404">
        <v>6.2459999999999995E-5</v>
      </c>
      <c r="R447" s="404">
        <f t="shared" ref="R447:R461" si="132">Q447*H447</f>
        <v>3.1854599999999996E-4</v>
      </c>
      <c r="S447" s="404">
        <v>0</v>
      </c>
      <c r="T447" s="405">
        <f t="shared" ref="T447:T461" si="133">S447*H447</f>
        <v>0</v>
      </c>
      <c r="AR447" s="406" t="s">
        <v>607</v>
      </c>
      <c r="AT447" s="406" t="s">
        <v>262</v>
      </c>
      <c r="AU447" s="406" t="s">
        <v>352</v>
      </c>
      <c r="AY447" s="337" t="s">
        <v>347</v>
      </c>
      <c r="BE447" s="407">
        <f t="shared" ref="BE447:BE461" si="134">IF(N447="základná",J447,0)</f>
        <v>0</v>
      </c>
      <c r="BF447" s="407">
        <f t="shared" ref="BF447:BF461" si="135">IF(N447="znížená",J447,0)</f>
        <v>0</v>
      </c>
      <c r="BG447" s="407">
        <f t="shared" ref="BG447:BG461" si="136">IF(N447="zákl. prenesená",J447,0)</f>
        <v>0</v>
      </c>
      <c r="BH447" s="407">
        <f t="shared" ref="BH447:BH461" si="137">IF(N447="zníž. prenesená",J447,0)</f>
        <v>0</v>
      </c>
      <c r="BI447" s="407">
        <f t="shared" ref="BI447:BI461" si="138">IF(N447="nulová",J447,0)</f>
        <v>0</v>
      </c>
      <c r="BJ447" s="337" t="s">
        <v>352</v>
      </c>
      <c r="BK447" s="407">
        <f t="shared" ref="BK447:BK461" si="139">ROUND(I447*H447,2)</f>
        <v>0</v>
      </c>
      <c r="BL447" s="337" t="s">
        <v>607</v>
      </c>
      <c r="BM447" s="406" t="s">
        <v>2683</v>
      </c>
    </row>
    <row r="448" spans="2:65" s="194" customFormat="1" ht="24.45" customHeight="1">
      <c r="B448" s="76"/>
      <c r="C448" s="819" t="s">
        <v>2684</v>
      </c>
      <c r="D448" s="819" t="s">
        <v>262</v>
      </c>
      <c r="E448" s="820" t="s">
        <v>2685</v>
      </c>
      <c r="F448" s="821" t="s">
        <v>2686</v>
      </c>
      <c r="G448" s="822" t="s">
        <v>62</v>
      </c>
      <c r="H448" s="823">
        <v>8</v>
      </c>
      <c r="I448" s="844"/>
      <c r="J448" s="824">
        <f t="shared" si="130"/>
        <v>0</v>
      </c>
      <c r="K448" s="80"/>
      <c r="L448" s="76"/>
      <c r="M448" s="402" t="s">
        <v>290</v>
      </c>
      <c r="N448" s="403" t="s">
        <v>306</v>
      </c>
      <c r="O448" s="404">
        <v>0.15</v>
      </c>
      <c r="P448" s="404">
        <f t="shared" si="131"/>
        <v>1.2</v>
      </c>
      <c r="Q448" s="404">
        <v>0</v>
      </c>
      <c r="R448" s="404">
        <f t="shared" si="132"/>
        <v>0</v>
      </c>
      <c r="S448" s="404">
        <v>6.0000000000000001E-3</v>
      </c>
      <c r="T448" s="405">
        <f t="shared" si="133"/>
        <v>4.8000000000000001E-2</v>
      </c>
      <c r="AR448" s="406" t="s">
        <v>607</v>
      </c>
      <c r="AT448" s="406" t="s">
        <v>262</v>
      </c>
      <c r="AU448" s="406" t="s">
        <v>352</v>
      </c>
      <c r="AY448" s="337" t="s">
        <v>347</v>
      </c>
      <c r="BE448" s="407">
        <f t="shared" si="134"/>
        <v>0</v>
      </c>
      <c r="BF448" s="407">
        <f t="shared" si="135"/>
        <v>0</v>
      </c>
      <c r="BG448" s="407">
        <f t="shared" si="136"/>
        <v>0</v>
      </c>
      <c r="BH448" s="407">
        <f t="shared" si="137"/>
        <v>0</v>
      </c>
      <c r="BI448" s="407">
        <f t="shared" si="138"/>
        <v>0</v>
      </c>
      <c r="BJ448" s="337" t="s">
        <v>352</v>
      </c>
      <c r="BK448" s="407">
        <f t="shared" si="139"/>
        <v>0</v>
      </c>
      <c r="BL448" s="337" t="s">
        <v>607</v>
      </c>
      <c r="BM448" s="406" t="s">
        <v>2687</v>
      </c>
    </row>
    <row r="449" spans="2:65" s="194" customFormat="1" ht="38.25" customHeight="1">
      <c r="B449" s="76"/>
      <c r="C449" s="819" t="s">
        <v>2688</v>
      </c>
      <c r="D449" s="819" t="s">
        <v>262</v>
      </c>
      <c r="E449" s="820" t="s">
        <v>2689</v>
      </c>
      <c r="F449" s="821" t="s">
        <v>2690</v>
      </c>
      <c r="G449" s="822" t="s">
        <v>62</v>
      </c>
      <c r="H449" s="823">
        <v>1</v>
      </c>
      <c r="I449" s="844"/>
      <c r="J449" s="824">
        <f t="shared" si="130"/>
        <v>0</v>
      </c>
      <c r="K449" s="80"/>
      <c r="L449" s="76"/>
      <c r="M449" s="402" t="s">
        <v>290</v>
      </c>
      <c r="N449" s="403" t="s">
        <v>306</v>
      </c>
      <c r="O449" s="404">
        <v>0.18539</v>
      </c>
      <c r="P449" s="404">
        <f t="shared" si="131"/>
        <v>0.18539</v>
      </c>
      <c r="Q449" s="404">
        <v>0</v>
      </c>
      <c r="R449" s="404">
        <f t="shared" si="132"/>
        <v>0</v>
      </c>
      <c r="S449" s="404">
        <v>0</v>
      </c>
      <c r="T449" s="405">
        <f t="shared" si="133"/>
        <v>0</v>
      </c>
      <c r="AR449" s="406" t="s">
        <v>607</v>
      </c>
      <c r="AT449" s="406" t="s">
        <v>262</v>
      </c>
      <c r="AU449" s="406" t="s">
        <v>352</v>
      </c>
      <c r="AY449" s="337" t="s">
        <v>347</v>
      </c>
      <c r="BE449" s="407">
        <f t="shared" si="134"/>
        <v>0</v>
      </c>
      <c r="BF449" s="407">
        <f t="shared" si="135"/>
        <v>0</v>
      </c>
      <c r="BG449" s="407">
        <f t="shared" si="136"/>
        <v>0</v>
      </c>
      <c r="BH449" s="407">
        <f t="shared" si="137"/>
        <v>0</v>
      </c>
      <c r="BI449" s="407">
        <f t="shared" si="138"/>
        <v>0</v>
      </c>
      <c r="BJ449" s="337" t="s">
        <v>352</v>
      </c>
      <c r="BK449" s="407">
        <f t="shared" si="139"/>
        <v>0</v>
      </c>
      <c r="BL449" s="337" t="s">
        <v>607</v>
      </c>
      <c r="BM449" s="406" t="s">
        <v>2691</v>
      </c>
    </row>
    <row r="450" spans="2:65" s="194" customFormat="1" ht="24.45" customHeight="1">
      <c r="B450" s="76"/>
      <c r="C450" s="819" t="s">
        <v>2692</v>
      </c>
      <c r="D450" s="819" t="s">
        <v>262</v>
      </c>
      <c r="E450" s="820" t="s">
        <v>2693</v>
      </c>
      <c r="F450" s="821" t="s">
        <v>2694</v>
      </c>
      <c r="G450" s="822" t="s">
        <v>62</v>
      </c>
      <c r="H450" s="823">
        <v>21</v>
      </c>
      <c r="I450" s="844"/>
      <c r="J450" s="824">
        <f t="shared" si="130"/>
        <v>0</v>
      </c>
      <c r="K450" s="80"/>
      <c r="L450" s="76"/>
      <c r="M450" s="402" t="s">
        <v>290</v>
      </c>
      <c r="N450" s="403" t="s">
        <v>306</v>
      </c>
      <c r="O450" s="404">
        <v>0.18539</v>
      </c>
      <c r="P450" s="404">
        <f t="shared" si="131"/>
        <v>3.8931900000000002</v>
      </c>
      <c r="Q450" s="404">
        <v>0</v>
      </c>
      <c r="R450" s="404">
        <f t="shared" si="132"/>
        <v>0</v>
      </c>
      <c r="S450" s="404">
        <v>0</v>
      </c>
      <c r="T450" s="405">
        <f t="shared" si="133"/>
        <v>0</v>
      </c>
      <c r="AR450" s="406" t="s">
        <v>607</v>
      </c>
      <c r="AT450" s="406" t="s">
        <v>262</v>
      </c>
      <c r="AU450" s="406" t="s">
        <v>352</v>
      </c>
      <c r="AY450" s="337" t="s">
        <v>347</v>
      </c>
      <c r="BE450" s="407">
        <f t="shared" si="134"/>
        <v>0</v>
      </c>
      <c r="BF450" s="407">
        <f t="shared" si="135"/>
        <v>0</v>
      </c>
      <c r="BG450" s="407">
        <f t="shared" si="136"/>
        <v>0</v>
      </c>
      <c r="BH450" s="407">
        <f t="shared" si="137"/>
        <v>0</v>
      </c>
      <c r="BI450" s="407">
        <f t="shared" si="138"/>
        <v>0</v>
      </c>
      <c r="BJ450" s="337" t="s">
        <v>352</v>
      </c>
      <c r="BK450" s="407">
        <f t="shared" si="139"/>
        <v>0</v>
      </c>
      <c r="BL450" s="337" t="s">
        <v>607</v>
      </c>
      <c r="BM450" s="406" t="s">
        <v>2695</v>
      </c>
    </row>
    <row r="451" spans="2:65" s="194" customFormat="1" ht="16.5" customHeight="1">
      <c r="B451" s="76"/>
      <c r="C451" s="819" t="s">
        <v>2696</v>
      </c>
      <c r="D451" s="819" t="s">
        <v>262</v>
      </c>
      <c r="E451" s="820" t="s">
        <v>2697</v>
      </c>
      <c r="F451" s="821" t="s">
        <v>2698</v>
      </c>
      <c r="G451" s="822" t="s">
        <v>62</v>
      </c>
      <c r="H451" s="823">
        <v>12</v>
      </c>
      <c r="I451" s="844"/>
      <c r="J451" s="824">
        <f t="shared" si="130"/>
        <v>0</v>
      </c>
      <c r="K451" s="80"/>
      <c r="L451" s="76"/>
      <c r="M451" s="402" t="s">
        <v>290</v>
      </c>
      <c r="N451" s="403" t="s">
        <v>306</v>
      </c>
      <c r="O451" s="404">
        <v>0.18539</v>
      </c>
      <c r="P451" s="404">
        <f t="shared" si="131"/>
        <v>2.2246800000000002</v>
      </c>
      <c r="Q451" s="404">
        <v>0</v>
      </c>
      <c r="R451" s="404">
        <f t="shared" si="132"/>
        <v>0</v>
      </c>
      <c r="S451" s="404">
        <v>0</v>
      </c>
      <c r="T451" s="405">
        <f t="shared" si="133"/>
        <v>0</v>
      </c>
      <c r="AR451" s="406" t="s">
        <v>607</v>
      </c>
      <c r="AT451" s="406" t="s">
        <v>262</v>
      </c>
      <c r="AU451" s="406" t="s">
        <v>352</v>
      </c>
      <c r="AY451" s="337" t="s">
        <v>347</v>
      </c>
      <c r="BE451" s="407">
        <f t="shared" si="134"/>
        <v>0</v>
      </c>
      <c r="BF451" s="407">
        <f t="shared" si="135"/>
        <v>0</v>
      </c>
      <c r="BG451" s="407">
        <f t="shared" si="136"/>
        <v>0</v>
      </c>
      <c r="BH451" s="407">
        <f t="shared" si="137"/>
        <v>0</v>
      </c>
      <c r="BI451" s="407">
        <f t="shared" si="138"/>
        <v>0</v>
      </c>
      <c r="BJ451" s="337" t="s">
        <v>352</v>
      </c>
      <c r="BK451" s="407">
        <f t="shared" si="139"/>
        <v>0</v>
      </c>
      <c r="BL451" s="337" t="s">
        <v>607</v>
      </c>
      <c r="BM451" s="406" t="s">
        <v>2699</v>
      </c>
    </row>
    <row r="452" spans="2:65" s="194" customFormat="1" ht="16.5" customHeight="1">
      <c r="B452" s="76"/>
      <c r="C452" s="819" t="s">
        <v>2700</v>
      </c>
      <c r="D452" s="819" t="s">
        <v>262</v>
      </c>
      <c r="E452" s="820" t="s">
        <v>2701</v>
      </c>
      <c r="F452" s="821" t="s">
        <v>2702</v>
      </c>
      <c r="G452" s="822" t="s">
        <v>62</v>
      </c>
      <c r="H452" s="823">
        <v>6</v>
      </c>
      <c r="I452" s="844"/>
      <c r="J452" s="824">
        <f t="shared" si="130"/>
        <v>0</v>
      </c>
      <c r="K452" s="80"/>
      <c r="L452" s="76"/>
      <c r="M452" s="402" t="s">
        <v>290</v>
      </c>
      <c r="N452" s="403" t="s">
        <v>306</v>
      </c>
      <c r="O452" s="404">
        <v>0.95257999999999998</v>
      </c>
      <c r="P452" s="404">
        <f t="shared" si="131"/>
        <v>5.7154799999999994</v>
      </c>
      <c r="Q452" s="404">
        <v>0</v>
      </c>
      <c r="R452" s="404">
        <f t="shared" si="132"/>
        <v>0</v>
      </c>
      <c r="S452" s="404">
        <v>8.7999999999999995E-2</v>
      </c>
      <c r="T452" s="405">
        <f t="shared" si="133"/>
        <v>0.52800000000000002</v>
      </c>
      <c r="AR452" s="406" t="s">
        <v>607</v>
      </c>
      <c r="AT452" s="406" t="s">
        <v>262</v>
      </c>
      <c r="AU452" s="406" t="s">
        <v>352</v>
      </c>
      <c r="AY452" s="337" t="s">
        <v>347</v>
      </c>
      <c r="BE452" s="407">
        <f t="shared" si="134"/>
        <v>0</v>
      </c>
      <c r="BF452" s="407">
        <f t="shared" si="135"/>
        <v>0</v>
      </c>
      <c r="BG452" s="407">
        <f t="shared" si="136"/>
        <v>0</v>
      </c>
      <c r="BH452" s="407">
        <f t="shared" si="137"/>
        <v>0</v>
      </c>
      <c r="BI452" s="407">
        <f t="shared" si="138"/>
        <v>0</v>
      </c>
      <c r="BJ452" s="337" t="s">
        <v>352</v>
      </c>
      <c r="BK452" s="407">
        <f t="shared" si="139"/>
        <v>0</v>
      </c>
      <c r="BL452" s="337" t="s">
        <v>607</v>
      </c>
      <c r="BM452" s="406" t="s">
        <v>2703</v>
      </c>
    </row>
    <row r="453" spans="2:65" s="194" customFormat="1" ht="16.5" customHeight="1">
      <c r="B453" s="76"/>
      <c r="C453" s="819" t="s">
        <v>2704</v>
      </c>
      <c r="D453" s="819" t="s">
        <v>262</v>
      </c>
      <c r="E453" s="820" t="s">
        <v>2705</v>
      </c>
      <c r="F453" s="821" t="s">
        <v>2706</v>
      </c>
      <c r="G453" s="822" t="s">
        <v>62</v>
      </c>
      <c r="H453" s="823">
        <v>6</v>
      </c>
      <c r="I453" s="844"/>
      <c r="J453" s="824">
        <f t="shared" si="130"/>
        <v>0</v>
      </c>
      <c r="K453" s="80"/>
      <c r="L453" s="76"/>
      <c r="M453" s="402" t="s">
        <v>290</v>
      </c>
      <c r="N453" s="403" t="s">
        <v>306</v>
      </c>
      <c r="O453" s="404">
        <v>0.95257999999999998</v>
      </c>
      <c r="P453" s="404">
        <f t="shared" si="131"/>
        <v>5.7154799999999994</v>
      </c>
      <c r="Q453" s="404">
        <v>0</v>
      </c>
      <c r="R453" s="404">
        <f t="shared" si="132"/>
        <v>0</v>
      </c>
      <c r="S453" s="404">
        <v>8.7999999999999995E-2</v>
      </c>
      <c r="T453" s="405">
        <f t="shared" si="133"/>
        <v>0.52800000000000002</v>
      </c>
      <c r="AR453" s="406" t="s">
        <v>607</v>
      </c>
      <c r="AT453" s="406" t="s">
        <v>262</v>
      </c>
      <c r="AU453" s="406" t="s">
        <v>352</v>
      </c>
      <c r="AY453" s="337" t="s">
        <v>347</v>
      </c>
      <c r="BE453" s="407">
        <f t="shared" si="134"/>
        <v>0</v>
      </c>
      <c r="BF453" s="407">
        <f t="shared" si="135"/>
        <v>0</v>
      </c>
      <c r="BG453" s="407">
        <f t="shared" si="136"/>
        <v>0</v>
      </c>
      <c r="BH453" s="407">
        <f t="shared" si="137"/>
        <v>0</v>
      </c>
      <c r="BI453" s="407">
        <f t="shared" si="138"/>
        <v>0</v>
      </c>
      <c r="BJ453" s="337" t="s">
        <v>352</v>
      </c>
      <c r="BK453" s="407">
        <f t="shared" si="139"/>
        <v>0</v>
      </c>
      <c r="BL453" s="337" t="s">
        <v>607</v>
      </c>
      <c r="BM453" s="406" t="s">
        <v>2707</v>
      </c>
    </row>
    <row r="454" spans="2:65" s="194" customFormat="1" ht="16.5" customHeight="1">
      <c r="B454" s="76"/>
      <c r="C454" s="819" t="s">
        <v>2708</v>
      </c>
      <c r="D454" s="819" t="s">
        <v>262</v>
      </c>
      <c r="E454" s="820" t="s">
        <v>2709</v>
      </c>
      <c r="F454" s="821" t="s">
        <v>2710</v>
      </c>
      <c r="G454" s="822" t="s">
        <v>62</v>
      </c>
      <c r="H454" s="823">
        <v>1</v>
      </c>
      <c r="I454" s="844"/>
      <c r="J454" s="824">
        <f t="shared" si="130"/>
        <v>0</v>
      </c>
      <c r="K454" s="80"/>
      <c r="L454" s="76"/>
      <c r="M454" s="402" t="s">
        <v>290</v>
      </c>
      <c r="N454" s="403" t="s">
        <v>306</v>
      </c>
      <c r="O454" s="404">
        <v>0.95257999999999998</v>
      </c>
      <c r="P454" s="404">
        <f t="shared" si="131"/>
        <v>0.95257999999999998</v>
      </c>
      <c r="Q454" s="404">
        <v>0</v>
      </c>
      <c r="R454" s="404">
        <f t="shared" si="132"/>
        <v>0</v>
      </c>
      <c r="S454" s="404">
        <v>8.7999999999999995E-2</v>
      </c>
      <c r="T454" s="405">
        <f t="shared" si="133"/>
        <v>8.7999999999999995E-2</v>
      </c>
      <c r="AR454" s="406" t="s">
        <v>607</v>
      </c>
      <c r="AT454" s="406" t="s">
        <v>262</v>
      </c>
      <c r="AU454" s="406" t="s">
        <v>352</v>
      </c>
      <c r="AY454" s="337" t="s">
        <v>347</v>
      </c>
      <c r="BE454" s="407">
        <f t="shared" si="134"/>
        <v>0</v>
      </c>
      <c r="BF454" s="407">
        <f t="shared" si="135"/>
        <v>0</v>
      </c>
      <c r="BG454" s="407">
        <f t="shared" si="136"/>
        <v>0</v>
      </c>
      <c r="BH454" s="407">
        <f t="shared" si="137"/>
        <v>0</v>
      </c>
      <c r="BI454" s="407">
        <f t="shared" si="138"/>
        <v>0</v>
      </c>
      <c r="BJ454" s="337" t="s">
        <v>352</v>
      </c>
      <c r="BK454" s="407">
        <f t="shared" si="139"/>
        <v>0</v>
      </c>
      <c r="BL454" s="337" t="s">
        <v>607</v>
      </c>
      <c r="BM454" s="406" t="s">
        <v>2711</v>
      </c>
    </row>
    <row r="455" spans="2:65" s="194" customFormat="1" ht="24.45" customHeight="1">
      <c r="B455" s="76"/>
      <c r="C455" s="819" t="s">
        <v>2712</v>
      </c>
      <c r="D455" s="819" t="s">
        <v>262</v>
      </c>
      <c r="E455" s="820" t="s">
        <v>2713</v>
      </c>
      <c r="F455" s="821" t="s">
        <v>2714</v>
      </c>
      <c r="G455" s="822" t="s">
        <v>62</v>
      </c>
      <c r="H455" s="823">
        <v>12</v>
      </c>
      <c r="I455" s="844"/>
      <c r="J455" s="824">
        <f t="shared" si="130"/>
        <v>0</v>
      </c>
      <c r="K455" s="80"/>
      <c r="L455" s="76"/>
      <c r="M455" s="402" t="s">
        <v>290</v>
      </c>
      <c r="N455" s="403" t="s">
        <v>306</v>
      </c>
      <c r="O455" s="404">
        <v>0.95257999999999998</v>
      </c>
      <c r="P455" s="404">
        <f t="shared" si="131"/>
        <v>11.430959999999999</v>
      </c>
      <c r="Q455" s="404">
        <v>0</v>
      </c>
      <c r="R455" s="404">
        <f t="shared" si="132"/>
        <v>0</v>
      </c>
      <c r="S455" s="404">
        <v>8.7999999999999995E-2</v>
      </c>
      <c r="T455" s="405">
        <f t="shared" si="133"/>
        <v>1.056</v>
      </c>
      <c r="AR455" s="406" t="s">
        <v>607</v>
      </c>
      <c r="AT455" s="406" t="s">
        <v>262</v>
      </c>
      <c r="AU455" s="406" t="s">
        <v>352</v>
      </c>
      <c r="AY455" s="337" t="s">
        <v>347</v>
      </c>
      <c r="BE455" s="407">
        <f t="shared" si="134"/>
        <v>0</v>
      </c>
      <c r="BF455" s="407">
        <f t="shared" si="135"/>
        <v>0</v>
      </c>
      <c r="BG455" s="407">
        <f t="shared" si="136"/>
        <v>0</v>
      </c>
      <c r="BH455" s="407">
        <f t="shared" si="137"/>
        <v>0</v>
      </c>
      <c r="BI455" s="407">
        <f t="shared" si="138"/>
        <v>0</v>
      </c>
      <c r="BJ455" s="337" t="s">
        <v>352</v>
      </c>
      <c r="BK455" s="407">
        <f t="shared" si="139"/>
        <v>0</v>
      </c>
      <c r="BL455" s="337" t="s">
        <v>607</v>
      </c>
      <c r="BM455" s="406" t="s">
        <v>2715</v>
      </c>
    </row>
    <row r="456" spans="2:65" s="194" customFormat="1" ht="16.5" customHeight="1">
      <c r="B456" s="76"/>
      <c r="C456" s="819" t="s">
        <v>2716</v>
      </c>
      <c r="D456" s="819" t="s">
        <v>262</v>
      </c>
      <c r="E456" s="820" t="s">
        <v>2717</v>
      </c>
      <c r="F456" s="821" t="s">
        <v>2718</v>
      </c>
      <c r="G456" s="822" t="s">
        <v>62</v>
      </c>
      <c r="H456" s="823">
        <v>4</v>
      </c>
      <c r="I456" s="844"/>
      <c r="J456" s="824">
        <f t="shared" si="130"/>
        <v>0</v>
      </c>
      <c r="K456" s="80"/>
      <c r="L456" s="76"/>
      <c r="M456" s="402" t="s">
        <v>290</v>
      </c>
      <c r="N456" s="403" t="s">
        <v>306</v>
      </c>
      <c r="O456" s="404">
        <v>0.95257999999999998</v>
      </c>
      <c r="P456" s="404">
        <f t="shared" si="131"/>
        <v>3.8103199999999999</v>
      </c>
      <c r="Q456" s="404">
        <v>0</v>
      </c>
      <c r="R456" s="404">
        <f t="shared" si="132"/>
        <v>0</v>
      </c>
      <c r="S456" s="404">
        <v>8.7999999999999995E-2</v>
      </c>
      <c r="T456" s="405">
        <f t="shared" si="133"/>
        <v>0.35199999999999998</v>
      </c>
      <c r="AR456" s="406" t="s">
        <v>607</v>
      </c>
      <c r="AT456" s="406" t="s">
        <v>262</v>
      </c>
      <c r="AU456" s="406" t="s">
        <v>352</v>
      </c>
      <c r="AY456" s="337" t="s">
        <v>347</v>
      </c>
      <c r="BE456" s="407">
        <f t="shared" si="134"/>
        <v>0</v>
      </c>
      <c r="BF456" s="407">
        <f t="shared" si="135"/>
        <v>0</v>
      </c>
      <c r="BG456" s="407">
        <f t="shared" si="136"/>
        <v>0</v>
      </c>
      <c r="BH456" s="407">
        <f t="shared" si="137"/>
        <v>0</v>
      </c>
      <c r="BI456" s="407">
        <f t="shared" si="138"/>
        <v>0</v>
      </c>
      <c r="BJ456" s="337" t="s">
        <v>352</v>
      </c>
      <c r="BK456" s="407">
        <f t="shared" si="139"/>
        <v>0</v>
      </c>
      <c r="BL456" s="337" t="s">
        <v>607</v>
      </c>
      <c r="BM456" s="406" t="s">
        <v>2719</v>
      </c>
    </row>
    <row r="457" spans="2:65" s="194" customFormat="1" ht="16.5" customHeight="1">
      <c r="B457" s="76"/>
      <c r="C457" s="819">
        <v>542</v>
      </c>
      <c r="D457" s="819" t="s">
        <v>59</v>
      </c>
      <c r="E457" s="820" t="s">
        <v>5450</v>
      </c>
      <c r="F457" s="821" t="s">
        <v>5452</v>
      </c>
      <c r="G457" s="822" t="s">
        <v>62</v>
      </c>
      <c r="H457" s="823">
        <v>1</v>
      </c>
      <c r="I457" s="844"/>
      <c r="J457" s="824">
        <f t="shared" si="130"/>
        <v>0</v>
      </c>
      <c r="K457" s="80"/>
      <c r="L457" s="76"/>
      <c r="M457" s="402"/>
      <c r="N457" s="403"/>
      <c r="O457" s="404"/>
      <c r="P457" s="404"/>
      <c r="Q457" s="404"/>
      <c r="R457" s="404"/>
      <c r="S457" s="404"/>
      <c r="T457" s="405"/>
      <c r="AR457" s="406"/>
      <c r="AT457" s="406"/>
      <c r="AU457" s="406"/>
      <c r="AY457" s="337"/>
      <c r="BE457" s="407"/>
      <c r="BF457" s="407"/>
      <c r="BG457" s="407"/>
      <c r="BH457" s="407"/>
      <c r="BI457" s="407"/>
      <c r="BJ457" s="337"/>
      <c r="BK457" s="407">
        <f t="shared" si="139"/>
        <v>0</v>
      </c>
      <c r="BL457" s="337"/>
      <c r="BM457" s="406"/>
    </row>
    <row r="458" spans="2:65" s="194" customFormat="1" ht="22.8">
      <c r="B458" s="76"/>
      <c r="C458" s="819">
        <v>543</v>
      </c>
      <c r="D458" s="819" t="s">
        <v>262</v>
      </c>
      <c r="E458" s="820" t="s">
        <v>5448</v>
      </c>
      <c r="F458" s="821" t="s">
        <v>5454</v>
      </c>
      <c r="G458" s="822" t="s">
        <v>62</v>
      </c>
      <c r="H458" s="823">
        <v>1</v>
      </c>
      <c r="I458" s="844"/>
      <c r="J458" s="824">
        <f t="shared" si="130"/>
        <v>0</v>
      </c>
      <c r="K458" s="80"/>
      <c r="L458" s="76"/>
      <c r="M458" s="402"/>
      <c r="N458" s="403"/>
      <c r="O458" s="404"/>
      <c r="P458" s="404"/>
      <c r="Q458" s="404"/>
      <c r="R458" s="404"/>
      <c r="S458" s="404"/>
      <c r="T458" s="405"/>
      <c r="AR458" s="406"/>
      <c r="AT458" s="406"/>
      <c r="AU458" s="406"/>
      <c r="AY458" s="337"/>
      <c r="BE458" s="407"/>
      <c r="BF458" s="407"/>
      <c r="BG458" s="407"/>
      <c r="BH458" s="407"/>
      <c r="BI458" s="407"/>
      <c r="BJ458" s="337"/>
      <c r="BK458" s="407">
        <f t="shared" si="139"/>
        <v>0</v>
      </c>
      <c r="BL458" s="337"/>
      <c r="BM458" s="406"/>
    </row>
    <row r="459" spans="2:65" s="194" customFormat="1" ht="22.8">
      <c r="B459" s="76"/>
      <c r="C459" s="819">
        <v>544</v>
      </c>
      <c r="D459" s="819" t="s">
        <v>262</v>
      </c>
      <c r="E459" s="820" t="s">
        <v>5449</v>
      </c>
      <c r="F459" s="821" t="s">
        <v>5453</v>
      </c>
      <c r="G459" s="822" t="s">
        <v>62</v>
      </c>
      <c r="H459" s="823">
        <v>1</v>
      </c>
      <c r="I459" s="844"/>
      <c r="J459" s="824">
        <f t="shared" si="130"/>
        <v>0</v>
      </c>
      <c r="K459" s="80"/>
      <c r="L459" s="76"/>
      <c r="M459" s="402"/>
      <c r="N459" s="403"/>
      <c r="O459" s="404"/>
      <c r="P459" s="404"/>
      <c r="Q459" s="404"/>
      <c r="R459" s="404"/>
      <c r="S459" s="404"/>
      <c r="T459" s="405"/>
      <c r="AR459" s="406"/>
      <c r="AT459" s="406"/>
      <c r="AU459" s="406"/>
      <c r="AY459" s="337"/>
      <c r="BE459" s="407"/>
      <c r="BF459" s="407"/>
      <c r="BG459" s="407"/>
      <c r="BH459" s="407"/>
      <c r="BI459" s="407"/>
      <c r="BJ459" s="337"/>
      <c r="BK459" s="407">
        <f t="shared" si="139"/>
        <v>0</v>
      </c>
      <c r="BL459" s="337"/>
      <c r="BM459" s="406"/>
    </row>
    <row r="460" spans="2:65" s="194" customFormat="1" ht="16.5" customHeight="1">
      <c r="B460" s="76"/>
      <c r="C460" s="819">
        <v>545</v>
      </c>
      <c r="D460" s="819" t="s">
        <v>59</v>
      </c>
      <c r="E460" s="820" t="s">
        <v>5451</v>
      </c>
      <c r="F460" s="821" t="s">
        <v>5455</v>
      </c>
      <c r="G460" s="822" t="s">
        <v>62</v>
      </c>
      <c r="H460" s="823">
        <v>1</v>
      </c>
      <c r="I460" s="844"/>
      <c r="J460" s="824">
        <f t="shared" si="130"/>
        <v>0</v>
      </c>
      <c r="K460" s="80"/>
      <c r="L460" s="76"/>
      <c r="M460" s="402"/>
      <c r="N460" s="403"/>
      <c r="O460" s="404"/>
      <c r="P460" s="404"/>
      <c r="Q460" s="404"/>
      <c r="R460" s="404"/>
      <c r="S460" s="404"/>
      <c r="T460" s="405"/>
      <c r="AR460" s="406"/>
      <c r="AT460" s="406"/>
      <c r="AU460" s="406"/>
      <c r="AY460" s="337"/>
      <c r="BE460" s="407"/>
      <c r="BF460" s="407"/>
      <c r="BG460" s="407"/>
      <c r="BH460" s="407"/>
      <c r="BI460" s="407"/>
      <c r="BJ460" s="337"/>
      <c r="BK460" s="407">
        <f t="shared" si="139"/>
        <v>0</v>
      </c>
      <c r="BL460" s="337"/>
      <c r="BM460" s="406"/>
    </row>
    <row r="461" spans="2:65" s="194" customFormat="1" ht="24.45" customHeight="1">
      <c r="B461" s="76"/>
      <c r="C461" s="819" t="s">
        <v>2720</v>
      </c>
      <c r="D461" s="819" t="s">
        <v>262</v>
      </c>
      <c r="E461" s="820" t="s">
        <v>2721</v>
      </c>
      <c r="F461" s="821" t="s">
        <v>2722</v>
      </c>
      <c r="G461" s="822" t="s">
        <v>79</v>
      </c>
      <c r="H461" s="850"/>
      <c r="I461" s="844"/>
      <c r="J461" s="824">
        <f t="shared" si="130"/>
        <v>0</v>
      </c>
      <c r="K461" s="80"/>
      <c r="L461" s="76"/>
      <c r="M461" s="402" t="s">
        <v>290</v>
      </c>
      <c r="N461" s="403" t="s">
        <v>306</v>
      </c>
      <c r="O461" s="404">
        <v>0</v>
      </c>
      <c r="P461" s="404">
        <f t="shared" si="131"/>
        <v>0</v>
      </c>
      <c r="Q461" s="404">
        <v>0</v>
      </c>
      <c r="R461" s="404">
        <f t="shared" si="132"/>
        <v>0</v>
      </c>
      <c r="S461" s="404">
        <v>0</v>
      </c>
      <c r="T461" s="405">
        <f t="shared" si="133"/>
        <v>0</v>
      </c>
      <c r="AR461" s="406" t="s">
        <v>607</v>
      </c>
      <c r="AT461" s="406" t="s">
        <v>262</v>
      </c>
      <c r="AU461" s="406" t="s">
        <v>352</v>
      </c>
      <c r="AY461" s="337" t="s">
        <v>347</v>
      </c>
      <c r="BE461" s="407">
        <f t="shared" si="134"/>
        <v>0</v>
      </c>
      <c r="BF461" s="407">
        <f t="shared" si="135"/>
        <v>0</v>
      </c>
      <c r="BG461" s="407">
        <f t="shared" si="136"/>
        <v>0</v>
      </c>
      <c r="BH461" s="407">
        <f t="shared" si="137"/>
        <v>0</v>
      </c>
      <c r="BI461" s="407">
        <f t="shared" si="138"/>
        <v>0</v>
      </c>
      <c r="BJ461" s="337" t="s">
        <v>352</v>
      </c>
      <c r="BK461" s="407">
        <f t="shared" si="139"/>
        <v>0</v>
      </c>
      <c r="BL461" s="337" t="s">
        <v>607</v>
      </c>
      <c r="BM461" s="406" t="s">
        <v>2723</v>
      </c>
    </row>
    <row r="462" spans="2:65" s="391" customFormat="1" ht="23.25" customHeight="1">
      <c r="B462" s="390"/>
      <c r="C462" s="813"/>
      <c r="D462" s="814" t="s">
        <v>267</v>
      </c>
      <c r="E462" s="817" t="s">
        <v>2724</v>
      </c>
      <c r="F462" s="817" t="s">
        <v>2725</v>
      </c>
      <c r="G462" s="813"/>
      <c r="H462" s="813"/>
      <c r="I462" s="813"/>
      <c r="J462" s="818">
        <f>BK462</f>
        <v>0</v>
      </c>
      <c r="L462" s="390"/>
      <c r="M462" s="395"/>
      <c r="P462" s="396">
        <f>SUM(P463:P638)</f>
        <v>4048.8974202199997</v>
      </c>
      <c r="R462" s="396">
        <f>SUM(R463:R638)</f>
        <v>113.91617489010004</v>
      </c>
      <c r="T462" s="397">
        <f>SUM(T463:T638)</f>
        <v>0.51762400000000008</v>
      </c>
      <c r="AR462" s="392" t="s">
        <v>352</v>
      </c>
      <c r="AT462" s="398" t="s">
        <v>267</v>
      </c>
      <c r="AU462" s="398" t="s">
        <v>320</v>
      </c>
      <c r="AY462" s="392" t="s">
        <v>347</v>
      </c>
      <c r="BK462" s="399">
        <f>SUM(BK463:BK638)</f>
        <v>0</v>
      </c>
    </row>
    <row r="463" spans="2:65" s="194" customFormat="1" ht="24.45" customHeight="1">
      <c r="B463" s="76"/>
      <c r="C463" s="819" t="s">
        <v>2726</v>
      </c>
      <c r="D463" s="819" t="s">
        <v>262</v>
      </c>
      <c r="E463" s="820" t="s">
        <v>2727</v>
      </c>
      <c r="F463" s="821" t="s">
        <v>2728</v>
      </c>
      <c r="G463" s="822" t="s">
        <v>63</v>
      </c>
      <c r="H463" s="823">
        <v>9.48</v>
      </c>
      <c r="I463" s="844"/>
      <c r="J463" s="824">
        <f t="shared" ref="J463:J529" si="140">ROUND(I463*H463,2)</f>
        <v>0</v>
      </c>
      <c r="K463" s="80"/>
      <c r="L463" s="76"/>
      <c r="M463" s="402" t="s">
        <v>290</v>
      </c>
      <c r="N463" s="403" t="s">
        <v>306</v>
      </c>
      <c r="O463" s="404">
        <v>0.18908</v>
      </c>
      <c r="P463" s="404">
        <f t="shared" ref="P463:P529" si="141">O463*H463</f>
        <v>1.7924784</v>
      </c>
      <c r="Q463" s="404">
        <v>4.5899999999999998E-5</v>
      </c>
      <c r="R463" s="404">
        <f t="shared" ref="R463:R529" si="142">Q463*H463</f>
        <v>4.3513200000000002E-4</v>
      </c>
      <c r="S463" s="404">
        <v>0</v>
      </c>
      <c r="T463" s="405">
        <f t="shared" ref="T463:T529" si="143">S463*H463</f>
        <v>0</v>
      </c>
      <c r="AR463" s="406" t="s">
        <v>607</v>
      </c>
      <c r="AT463" s="406" t="s">
        <v>262</v>
      </c>
      <c r="AU463" s="406" t="s">
        <v>352</v>
      </c>
      <c r="AY463" s="337" t="s">
        <v>347</v>
      </c>
      <c r="BE463" s="407">
        <f t="shared" ref="BE463:BE529" si="144">IF(N463="základná",J463,0)</f>
        <v>0</v>
      </c>
      <c r="BF463" s="407">
        <f t="shared" ref="BF463:BF529" si="145">IF(N463="znížená",J463,0)</f>
        <v>0</v>
      </c>
      <c r="BG463" s="407">
        <f t="shared" ref="BG463:BG529" si="146">IF(N463="zákl. prenesená",J463,0)</f>
        <v>0</v>
      </c>
      <c r="BH463" s="407">
        <f t="shared" ref="BH463:BH529" si="147">IF(N463="zníž. prenesená",J463,0)</f>
        <v>0</v>
      </c>
      <c r="BI463" s="407">
        <f t="shared" ref="BI463:BI529" si="148">IF(N463="nulová",J463,0)</f>
        <v>0</v>
      </c>
      <c r="BJ463" s="337" t="s">
        <v>352</v>
      </c>
      <c r="BK463" s="407">
        <f t="shared" ref="BK463:BK529" si="149">ROUND(I463*H463,2)</f>
        <v>0</v>
      </c>
      <c r="BL463" s="337" t="s">
        <v>607</v>
      </c>
      <c r="BM463" s="406" t="s">
        <v>2729</v>
      </c>
    </row>
    <row r="464" spans="2:65" s="194" customFormat="1" ht="33" customHeight="1">
      <c r="B464" s="76"/>
      <c r="C464" s="819" t="s">
        <v>2730</v>
      </c>
      <c r="D464" s="819" t="s">
        <v>262</v>
      </c>
      <c r="E464" s="820" t="s">
        <v>2731</v>
      </c>
      <c r="F464" s="821" t="s">
        <v>2732</v>
      </c>
      <c r="G464" s="822" t="s">
        <v>63</v>
      </c>
      <c r="H464" s="823">
        <v>7.35</v>
      </c>
      <c r="I464" s="844"/>
      <c r="J464" s="824">
        <f t="shared" si="140"/>
        <v>0</v>
      </c>
      <c r="K464" s="80"/>
      <c r="L464" s="76"/>
      <c r="M464" s="402" t="s">
        <v>290</v>
      </c>
      <c r="N464" s="403" t="s">
        <v>306</v>
      </c>
      <c r="O464" s="404">
        <v>0.22808</v>
      </c>
      <c r="P464" s="404">
        <f t="shared" si="141"/>
        <v>1.676388</v>
      </c>
      <c r="Q464" s="404">
        <v>4.5899999999999998E-5</v>
      </c>
      <c r="R464" s="404">
        <f t="shared" si="142"/>
        <v>3.3736499999999995E-4</v>
      </c>
      <c r="S464" s="404">
        <v>0</v>
      </c>
      <c r="T464" s="405">
        <f t="shared" si="143"/>
        <v>0</v>
      </c>
      <c r="AR464" s="406" t="s">
        <v>607</v>
      </c>
      <c r="AT464" s="406" t="s">
        <v>262</v>
      </c>
      <c r="AU464" s="406" t="s">
        <v>352</v>
      </c>
      <c r="AY464" s="337" t="s">
        <v>347</v>
      </c>
      <c r="BE464" s="407">
        <f t="shared" si="144"/>
        <v>0</v>
      </c>
      <c r="BF464" s="407">
        <f t="shared" si="145"/>
        <v>0</v>
      </c>
      <c r="BG464" s="407">
        <f t="shared" si="146"/>
        <v>0</v>
      </c>
      <c r="BH464" s="407">
        <f t="shared" si="147"/>
        <v>0</v>
      </c>
      <c r="BI464" s="407">
        <f t="shared" si="148"/>
        <v>0</v>
      </c>
      <c r="BJ464" s="337" t="s">
        <v>352</v>
      </c>
      <c r="BK464" s="407">
        <f t="shared" si="149"/>
        <v>0</v>
      </c>
      <c r="BL464" s="337" t="s">
        <v>607</v>
      </c>
      <c r="BM464" s="406" t="s">
        <v>2733</v>
      </c>
    </row>
    <row r="465" spans="2:65" s="194" customFormat="1" ht="24.45" customHeight="1">
      <c r="B465" s="76"/>
      <c r="C465" s="819" t="s">
        <v>2734</v>
      </c>
      <c r="D465" s="819" t="s">
        <v>262</v>
      </c>
      <c r="E465" s="820" t="s">
        <v>2735</v>
      </c>
      <c r="F465" s="821" t="s">
        <v>2736</v>
      </c>
      <c r="G465" s="822" t="s">
        <v>95</v>
      </c>
      <c r="H465" s="823">
        <v>57.767000000000003</v>
      </c>
      <c r="I465" s="844"/>
      <c r="J465" s="824">
        <f t="shared" si="140"/>
        <v>0</v>
      </c>
      <c r="K465" s="80"/>
      <c r="L465" s="76"/>
      <c r="M465" s="402" t="s">
        <v>290</v>
      </c>
      <c r="N465" s="403" t="s">
        <v>306</v>
      </c>
      <c r="O465" s="404">
        <v>0.65156000000000003</v>
      </c>
      <c r="P465" s="404">
        <f t="shared" si="141"/>
        <v>37.638666520000001</v>
      </c>
      <c r="Q465" s="404">
        <v>4.4299999999999998E-4</v>
      </c>
      <c r="R465" s="404">
        <f t="shared" si="142"/>
        <v>2.5590781E-2</v>
      </c>
      <c r="S465" s="404">
        <v>0</v>
      </c>
      <c r="T465" s="405">
        <f t="shared" si="143"/>
        <v>0</v>
      </c>
      <c r="AR465" s="406" t="s">
        <v>607</v>
      </c>
      <c r="AT465" s="406" t="s">
        <v>262</v>
      </c>
      <c r="AU465" s="406" t="s">
        <v>352</v>
      </c>
      <c r="AY465" s="337" t="s">
        <v>347</v>
      </c>
      <c r="BE465" s="407">
        <f t="shared" si="144"/>
        <v>0</v>
      </c>
      <c r="BF465" s="407">
        <f t="shared" si="145"/>
        <v>0</v>
      </c>
      <c r="BG465" s="407">
        <f t="shared" si="146"/>
        <v>0</v>
      </c>
      <c r="BH465" s="407">
        <f t="shared" si="147"/>
        <v>0</v>
      </c>
      <c r="BI465" s="407">
        <f t="shared" si="148"/>
        <v>0</v>
      </c>
      <c r="BJ465" s="337" t="s">
        <v>352</v>
      </c>
      <c r="BK465" s="407">
        <f t="shared" si="149"/>
        <v>0</v>
      </c>
      <c r="BL465" s="337" t="s">
        <v>607</v>
      </c>
      <c r="BM465" s="406" t="s">
        <v>2737</v>
      </c>
    </row>
    <row r="466" spans="2:65" s="194" customFormat="1" ht="24.45" customHeight="1">
      <c r="B466" s="76"/>
      <c r="C466" s="825" t="s">
        <v>2738</v>
      </c>
      <c r="D466" s="825" t="s">
        <v>59</v>
      </c>
      <c r="E466" s="826" t="s">
        <v>2739</v>
      </c>
      <c r="F466" s="827" t="s">
        <v>2740</v>
      </c>
      <c r="G466" s="828" t="s">
        <v>95</v>
      </c>
      <c r="H466" s="829">
        <v>60.655000000000001</v>
      </c>
      <c r="I466" s="845"/>
      <c r="J466" s="830">
        <f t="shared" si="140"/>
        <v>0</v>
      </c>
      <c r="K466" s="94"/>
      <c r="L466" s="408"/>
      <c r="M466" s="409" t="s">
        <v>290</v>
      </c>
      <c r="N466" s="410" t="s">
        <v>306</v>
      </c>
      <c r="O466" s="404">
        <v>0</v>
      </c>
      <c r="P466" s="404">
        <f t="shared" si="141"/>
        <v>0</v>
      </c>
      <c r="Q466" s="404">
        <v>2.0299999999999999E-2</v>
      </c>
      <c r="R466" s="404">
        <f t="shared" si="142"/>
        <v>1.2312965</v>
      </c>
      <c r="S466" s="404">
        <v>0</v>
      </c>
      <c r="T466" s="405">
        <f t="shared" si="143"/>
        <v>0</v>
      </c>
      <c r="AR466" s="406" t="s">
        <v>1185</v>
      </c>
      <c r="AT466" s="406" t="s">
        <v>59</v>
      </c>
      <c r="AU466" s="406" t="s">
        <v>352</v>
      </c>
      <c r="AY466" s="337" t="s">
        <v>347</v>
      </c>
      <c r="BE466" s="407">
        <f t="shared" si="144"/>
        <v>0</v>
      </c>
      <c r="BF466" s="407">
        <f t="shared" si="145"/>
        <v>0</v>
      </c>
      <c r="BG466" s="407">
        <f t="shared" si="146"/>
        <v>0</v>
      </c>
      <c r="BH466" s="407">
        <f t="shared" si="147"/>
        <v>0</v>
      </c>
      <c r="BI466" s="407">
        <f t="shared" si="148"/>
        <v>0</v>
      </c>
      <c r="BJ466" s="337" t="s">
        <v>352</v>
      </c>
      <c r="BK466" s="407">
        <f t="shared" si="149"/>
        <v>0</v>
      </c>
      <c r="BL466" s="337" t="s">
        <v>607</v>
      </c>
      <c r="BM466" s="406" t="s">
        <v>2741</v>
      </c>
    </row>
    <row r="467" spans="2:65" s="194" customFormat="1" ht="33" customHeight="1">
      <c r="B467" s="76"/>
      <c r="C467" s="819" t="s">
        <v>2742</v>
      </c>
      <c r="D467" s="819" t="s">
        <v>262</v>
      </c>
      <c r="E467" s="820" t="s">
        <v>2743</v>
      </c>
      <c r="F467" s="821" t="s">
        <v>2744</v>
      </c>
      <c r="G467" s="822" t="s">
        <v>95</v>
      </c>
      <c r="H467" s="823">
        <v>48.19</v>
      </c>
      <c r="I467" s="844"/>
      <c r="J467" s="824">
        <f t="shared" si="140"/>
        <v>0</v>
      </c>
      <c r="K467" s="80"/>
      <c r="L467" s="76"/>
      <c r="M467" s="402" t="s">
        <v>290</v>
      </c>
      <c r="N467" s="403" t="s">
        <v>306</v>
      </c>
      <c r="O467" s="404">
        <v>0.73372999999999999</v>
      </c>
      <c r="P467" s="404">
        <f t="shared" si="141"/>
        <v>35.358448699999997</v>
      </c>
      <c r="Q467" s="404">
        <v>3.9740000000000001E-4</v>
      </c>
      <c r="R467" s="404">
        <f t="shared" si="142"/>
        <v>1.9150706E-2</v>
      </c>
      <c r="S467" s="404">
        <v>0</v>
      </c>
      <c r="T467" s="405">
        <f t="shared" si="143"/>
        <v>0</v>
      </c>
      <c r="AR467" s="406" t="s">
        <v>607</v>
      </c>
      <c r="AT467" s="406" t="s">
        <v>262</v>
      </c>
      <c r="AU467" s="406" t="s">
        <v>352</v>
      </c>
      <c r="AY467" s="337" t="s">
        <v>347</v>
      </c>
      <c r="BE467" s="407">
        <f t="shared" si="144"/>
        <v>0</v>
      </c>
      <c r="BF467" s="407">
        <f t="shared" si="145"/>
        <v>0</v>
      </c>
      <c r="BG467" s="407">
        <f t="shared" si="146"/>
        <v>0</v>
      </c>
      <c r="BH467" s="407">
        <f t="shared" si="147"/>
        <v>0</v>
      </c>
      <c r="BI467" s="407">
        <f t="shared" si="148"/>
        <v>0</v>
      </c>
      <c r="BJ467" s="337" t="s">
        <v>352</v>
      </c>
      <c r="BK467" s="407">
        <f t="shared" si="149"/>
        <v>0</v>
      </c>
      <c r="BL467" s="337" t="s">
        <v>607</v>
      </c>
      <c r="BM467" s="406" t="s">
        <v>2745</v>
      </c>
    </row>
    <row r="468" spans="2:65" s="194" customFormat="1" ht="38.25" customHeight="1">
      <c r="B468" s="76"/>
      <c r="C468" s="825" t="s">
        <v>2746</v>
      </c>
      <c r="D468" s="825" t="s">
        <v>59</v>
      </c>
      <c r="E468" s="826" t="s">
        <v>2747</v>
      </c>
      <c r="F468" s="827" t="s">
        <v>2748</v>
      </c>
      <c r="G468" s="828" t="s">
        <v>95</v>
      </c>
      <c r="H468" s="829">
        <v>50.6</v>
      </c>
      <c r="I468" s="845"/>
      <c r="J468" s="830">
        <f t="shared" si="140"/>
        <v>0</v>
      </c>
      <c r="K468" s="94"/>
      <c r="L468" s="408"/>
      <c r="M468" s="409" t="s">
        <v>290</v>
      </c>
      <c r="N468" s="410" t="s">
        <v>306</v>
      </c>
      <c r="O468" s="404">
        <v>0</v>
      </c>
      <c r="P468" s="404">
        <f t="shared" si="141"/>
        <v>0</v>
      </c>
      <c r="Q468" s="404">
        <v>1.9400000000000001E-2</v>
      </c>
      <c r="R468" s="404">
        <f t="shared" si="142"/>
        <v>0.98164000000000007</v>
      </c>
      <c r="S468" s="404">
        <v>0</v>
      </c>
      <c r="T468" s="405">
        <f t="shared" si="143"/>
        <v>0</v>
      </c>
      <c r="AR468" s="406" t="s">
        <v>1185</v>
      </c>
      <c r="AT468" s="406" t="s">
        <v>59</v>
      </c>
      <c r="AU468" s="406" t="s">
        <v>352</v>
      </c>
      <c r="AY468" s="337" t="s">
        <v>347</v>
      </c>
      <c r="BE468" s="407">
        <f t="shared" si="144"/>
        <v>0</v>
      </c>
      <c r="BF468" s="407">
        <f t="shared" si="145"/>
        <v>0</v>
      </c>
      <c r="BG468" s="407">
        <f t="shared" si="146"/>
        <v>0</v>
      </c>
      <c r="BH468" s="407">
        <f t="shared" si="147"/>
        <v>0</v>
      </c>
      <c r="BI468" s="407">
        <f t="shared" si="148"/>
        <v>0</v>
      </c>
      <c r="BJ468" s="337" t="s">
        <v>352</v>
      </c>
      <c r="BK468" s="407">
        <f t="shared" si="149"/>
        <v>0</v>
      </c>
      <c r="BL468" s="337" t="s">
        <v>607</v>
      </c>
      <c r="BM468" s="406" t="s">
        <v>2749</v>
      </c>
    </row>
    <row r="469" spans="2:65" s="194" customFormat="1" ht="16.5" customHeight="1">
      <c r="B469" s="76"/>
      <c r="C469" s="819" t="s">
        <v>2750</v>
      </c>
      <c r="D469" s="819" t="s">
        <v>262</v>
      </c>
      <c r="E469" s="820" t="s">
        <v>2751</v>
      </c>
      <c r="F469" s="821" t="s">
        <v>2752</v>
      </c>
      <c r="G469" s="822" t="s">
        <v>82</v>
      </c>
      <c r="H469" s="823">
        <v>148.29</v>
      </c>
      <c r="I469" s="844"/>
      <c r="J469" s="824">
        <f t="shared" si="140"/>
        <v>0</v>
      </c>
      <c r="K469" s="80"/>
      <c r="L469" s="76"/>
      <c r="M469" s="402" t="s">
        <v>290</v>
      </c>
      <c r="N469" s="403" t="s">
        <v>306</v>
      </c>
      <c r="O469" s="404">
        <v>2.2270000000000002E-2</v>
      </c>
      <c r="P469" s="404">
        <f t="shared" si="141"/>
        <v>3.3024183000000003</v>
      </c>
      <c r="Q469" s="404">
        <v>4.5899999999999998E-5</v>
      </c>
      <c r="R469" s="404">
        <f t="shared" si="142"/>
        <v>6.8065109999999995E-3</v>
      </c>
      <c r="S469" s="404">
        <v>0</v>
      </c>
      <c r="T469" s="405">
        <f t="shared" si="143"/>
        <v>0</v>
      </c>
      <c r="AR469" s="406" t="s">
        <v>607</v>
      </c>
      <c r="AT469" s="406" t="s">
        <v>262</v>
      </c>
      <c r="AU469" s="406" t="s">
        <v>352</v>
      </c>
      <c r="AY469" s="337" t="s">
        <v>347</v>
      </c>
      <c r="BE469" s="407">
        <f t="shared" si="144"/>
        <v>0</v>
      </c>
      <c r="BF469" s="407">
        <f t="shared" si="145"/>
        <v>0</v>
      </c>
      <c r="BG469" s="407">
        <f t="shared" si="146"/>
        <v>0</v>
      </c>
      <c r="BH469" s="407">
        <f t="shared" si="147"/>
        <v>0</v>
      </c>
      <c r="BI469" s="407">
        <f t="shared" si="148"/>
        <v>0</v>
      </c>
      <c r="BJ469" s="337" t="s">
        <v>352</v>
      </c>
      <c r="BK469" s="407">
        <f t="shared" si="149"/>
        <v>0</v>
      </c>
      <c r="BL469" s="337" t="s">
        <v>607</v>
      </c>
      <c r="BM469" s="406" t="s">
        <v>2753</v>
      </c>
    </row>
    <row r="470" spans="2:65" s="194" customFormat="1" ht="33" customHeight="1">
      <c r="B470" s="76"/>
      <c r="C470" s="825" t="s">
        <v>2754</v>
      </c>
      <c r="D470" s="825" t="s">
        <v>59</v>
      </c>
      <c r="E470" s="826" t="s">
        <v>2755</v>
      </c>
      <c r="F470" s="827" t="s">
        <v>2756</v>
      </c>
      <c r="G470" s="828" t="s">
        <v>271</v>
      </c>
      <c r="H470" s="829">
        <v>0.13500000000000001</v>
      </c>
      <c r="I470" s="845"/>
      <c r="J470" s="830">
        <f t="shared" si="140"/>
        <v>0</v>
      </c>
      <c r="K470" s="94"/>
      <c r="L470" s="408"/>
      <c r="M470" s="409" t="s">
        <v>290</v>
      </c>
      <c r="N470" s="410" t="s">
        <v>306</v>
      </c>
      <c r="O470" s="404">
        <v>0</v>
      </c>
      <c r="P470" s="404">
        <f t="shared" si="141"/>
        <v>0</v>
      </c>
      <c r="Q470" s="404">
        <v>1</v>
      </c>
      <c r="R470" s="404">
        <f t="shared" si="142"/>
        <v>0.13500000000000001</v>
      </c>
      <c r="S470" s="404">
        <v>0</v>
      </c>
      <c r="T470" s="405">
        <f t="shared" si="143"/>
        <v>0</v>
      </c>
      <c r="AR470" s="406" t="s">
        <v>1185</v>
      </c>
      <c r="AT470" s="406" t="s">
        <v>59</v>
      </c>
      <c r="AU470" s="406" t="s">
        <v>352</v>
      </c>
      <c r="AY470" s="337" t="s">
        <v>347</v>
      </c>
      <c r="BE470" s="407">
        <f t="shared" si="144"/>
        <v>0</v>
      </c>
      <c r="BF470" s="407">
        <f t="shared" si="145"/>
        <v>0</v>
      </c>
      <c r="BG470" s="407">
        <f t="shared" si="146"/>
        <v>0</v>
      </c>
      <c r="BH470" s="407">
        <f t="shared" si="147"/>
        <v>0</v>
      </c>
      <c r="BI470" s="407">
        <f t="shared" si="148"/>
        <v>0</v>
      </c>
      <c r="BJ470" s="337" t="s">
        <v>352</v>
      </c>
      <c r="BK470" s="407">
        <f t="shared" si="149"/>
        <v>0</v>
      </c>
      <c r="BL470" s="337" t="s">
        <v>607</v>
      </c>
      <c r="BM470" s="406" t="s">
        <v>2757</v>
      </c>
    </row>
    <row r="471" spans="2:65" s="194" customFormat="1" ht="33" customHeight="1">
      <c r="B471" s="76"/>
      <c r="C471" s="825" t="s">
        <v>2758</v>
      </c>
      <c r="D471" s="825" t="s">
        <v>59</v>
      </c>
      <c r="E471" s="826" t="s">
        <v>2759</v>
      </c>
      <c r="F471" s="827" t="s">
        <v>2760</v>
      </c>
      <c r="G471" s="828" t="s">
        <v>271</v>
      </c>
      <c r="H471" s="829">
        <v>1.2999999999999999E-2</v>
      </c>
      <c r="I471" s="845"/>
      <c r="J471" s="830">
        <f t="shared" si="140"/>
        <v>0</v>
      </c>
      <c r="K471" s="94"/>
      <c r="L471" s="408"/>
      <c r="M471" s="409" t="s">
        <v>290</v>
      </c>
      <c r="N471" s="410" t="s">
        <v>306</v>
      </c>
      <c r="O471" s="404">
        <v>0</v>
      </c>
      <c r="P471" s="404">
        <f t="shared" si="141"/>
        <v>0</v>
      </c>
      <c r="Q471" s="404">
        <v>1</v>
      </c>
      <c r="R471" s="404">
        <f t="shared" si="142"/>
        <v>1.2999999999999999E-2</v>
      </c>
      <c r="S471" s="404">
        <v>0</v>
      </c>
      <c r="T471" s="405">
        <f t="shared" si="143"/>
        <v>0</v>
      </c>
      <c r="AR471" s="406" t="s">
        <v>1185</v>
      </c>
      <c r="AT471" s="406" t="s">
        <v>59</v>
      </c>
      <c r="AU471" s="406" t="s">
        <v>352</v>
      </c>
      <c r="AY471" s="337" t="s">
        <v>347</v>
      </c>
      <c r="BE471" s="407">
        <f t="shared" si="144"/>
        <v>0</v>
      </c>
      <c r="BF471" s="407">
        <f t="shared" si="145"/>
        <v>0</v>
      </c>
      <c r="BG471" s="407">
        <f t="shared" si="146"/>
        <v>0</v>
      </c>
      <c r="BH471" s="407">
        <f t="shared" si="147"/>
        <v>0</v>
      </c>
      <c r="BI471" s="407">
        <f t="shared" si="148"/>
        <v>0</v>
      </c>
      <c r="BJ471" s="337" t="s">
        <v>352</v>
      </c>
      <c r="BK471" s="407">
        <f t="shared" si="149"/>
        <v>0</v>
      </c>
      <c r="BL471" s="337" t="s">
        <v>607</v>
      </c>
      <c r="BM471" s="406" t="s">
        <v>2761</v>
      </c>
    </row>
    <row r="472" spans="2:65" s="194" customFormat="1" ht="16.5" customHeight="1">
      <c r="B472" s="76"/>
      <c r="C472" s="825" t="s">
        <v>2762</v>
      </c>
      <c r="D472" s="825" t="s">
        <v>59</v>
      </c>
      <c r="E472" s="826" t="s">
        <v>2763</v>
      </c>
      <c r="F472" s="827" t="s">
        <v>2764</v>
      </c>
      <c r="G472" s="828" t="s">
        <v>271</v>
      </c>
      <c r="H472" s="829">
        <v>1.6E-2</v>
      </c>
      <c r="I472" s="845"/>
      <c r="J472" s="830">
        <f t="shared" si="140"/>
        <v>0</v>
      </c>
      <c r="K472" s="94"/>
      <c r="L472" s="408"/>
      <c r="M472" s="409" t="s">
        <v>290</v>
      </c>
      <c r="N472" s="410" t="s">
        <v>306</v>
      </c>
      <c r="O472" s="404">
        <v>0</v>
      </c>
      <c r="P472" s="404">
        <f t="shared" si="141"/>
        <v>0</v>
      </c>
      <c r="Q472" s="404">
        <v>1</v>
      </c>
      <c r="R472" s="404">
        <f t="shared" si="142"/>
        <v>1.6E-2</v>
      </c>
      <c r="S472" s="404">
        <v>0</v>
      </c>
      <c r="T472" s="405">
        <f t="shared" si="143"/>
        <v>0</v>
      </c>
      <c r="AR472" s="406" t="s">
        <v>1185</v>
      </c>
      <c r="AT472" s="406" t="s">
        <v>59</v>
      </c>
      <c r="AU472" s="406" t="s">
        <v>352</v>
      </c>
      <c r="AY472" s="337" t="s">
        <v>347</v>
      </c>
      <c r="BE472" s="407">
        <f t="shared" si="144"/>
        <v>0</v>
      </c>
      <c r="BF472" s="407">
        <f t="shared" si="145"/>
        <v>0</v>
      </c>
      <c r="BG472" s="407">
        <f t="shared" si="146"/>
        <v>0</v>
      </c>
      <c r="BH472" s="407">
        <f t="shared" si="147"/>
        <v>0</v>
      </c>
      <c r="BI472" s="407">
        <f t="shared" si="148"/>
        <v>0</v>
      </c>
      <c r="BJ472" s="337" t="s">
        <v>352</v>
      </c>
      <c r="BK472" s="407">
        <f t="shared" si="149"/>
        <v>0</v>
      </c>
      <c r="BL472" s="337" t="s">
        <v>607</v>
      </c>
      <c r="BM472" s="406" t="s">
        <v>2765</v>
      </c>
    </row>
    <row r="473" spans="2:65" s="194" customFormat="1" ht="16.5" customHeight="1">
      <c r="B473" s="76"/>
      <c r="C473" s="819" t="s">
        <v>2766</v>
      </c>
      <c r="D473" s="819" t="s">
        <v>262</v>
      </c>
      <c r="E473" s="820" t="s">
        <v>2767</v>
      </c>
      <c r="F473" s="821" t="s">
        <v>2768</v>
      </c>
      <c r="G473" s="822" t="s">
        <v>82</v>
      </c>
      <c r="H473" s="823">
        <v>112.27</v>
      </c>
      <c r="I473" s="844"/>
      <c r="J473" s="824">
        <f t="shared" si="140"/>
        <v>0</v>
      </c>
      <c r="K473" s="80"/>
      <c r="L473" s="76"/>
      <c r="M473" s="402" t="s">
        <v>290</v>
      </c>
      <c r="N473" s="403" t="s">
        <v>306</v>
      </c>
      <c r="O473" s="404">
        <v>2.2270000000000002E-2</v>
      </c>
      <c r="P473" s="404">
        <f t="shared" si="141"/>
        <v>2.5002529</v>
      </c>
      <c r="Q473" s="404">
        <v>4.5899999999999998E-5</v>
      </c>
      <c r="R473" s="404">
        <f t="shared" si="142"/>
        <v>5.1531929999999995E-3</v>
      </c>
      <c r="S473" s="404">
        <v>0</v>
      </c>
      <c r="T473" s="405">
        <f t="shared" si="143"/>
        <v>0</v>
      </c>
      <c r="AR473" s="406" t="s">
        <v>607</v>
      </c>
      <c r="AT473" s="406" t="s">
        <v>262</v>
      </c>
      <c r="AU473" s="406" t="s">
        <v>352</v>
      </c>
      <c r="AY473" s="337" t="s">
        <v>347</v>
      </c>
      <c r="BE473" s="407">
        <f t="shared" si="144"/>
        <v>0</v>
      </c>
      <c r="BF473" s="407">
        <f t="shared" si="145"/>
        <v>0</v>
      </c>
      <c r="BG473" s="407">
        <f t="shared" si="146"/>
        <v>0</v>
      </c>
      <c r="BH473" s="407">
        <f t="shared" si="147"/>
        <v>0</v>
      </c>
      <c r="BI473" s="407">
        <f t="shared" si="148"/>
        <v>0</v>
      </c>
      <c r="BJ473" s="337" t="s">
        <v>352</v>
      </c>
      <c r="BK473" s="407">
        <f t="shared" si="149"/>
        <v>0</v>
      </c>
      <c r="BL473" s="337" t="s">
        <v>607</v>
      </c>
      <c r="BM473" s="406" t="s">
        <v>2769</v>
      </c>
    </row>
    <row r="474" spans="2:65" s="194" customFormat="1" ht="33" customHeight="1">
      <c r="B474" s="76"/>
      <c r="C474" s="825" t="s">
        <v>2770</v>
      </c>
      <c r="D474" s="825" t="s">
        <v>59</v>
      </c>
      <c r="E474" s="826" t="s">
        <v>2755</v>
      </c>
      <c r="F474" s="827" t="s">
        <v>2756</v>
      </c>
      <c r="G474" s="828" t="s">
        <v>271</v>
      </c>
      <c r="H474" s="829">
        <v>0.112</v>
      </c>
      <c r="I474" s="845"/>
      <c r="J474" s="830">
        <f t="shared" si="140"/>
        <v>0</v>
      </c>
      <c r="K474" s="94"/>
      <c r="L474" s="408"/>
      <c r="M474" s="409" t="s">
        <v>290</v>
      </c>
      <c r="N474" s="410" t="s">
        <v>306</v>
      </c>
      <c r="O474" s="404">
        <v>0</v>
      </c>
      <c r="P474" s="404">
        <f t="shared" si="141"/>
        <v>0</v>
      </c>
      <c r="Q474" s="404">
        <v>1</v>
      </c>
      <c r="R474" s="404">
        <f t="shared" si="142"/>
        <v>0.112</v>
      </c>
      <c r="S474" s="404">
        <v>0</v>
      </c>
      <c r="T474" s="405">
        <f t="shared" si="143"/>
        <v>0</v>
      </c>
      <c r="AR474" s="406" t="s">
        <v>1185</v>
      </c>
      <c r="AT474" s="406" t="s">
        <v>59</v>
      </c>
      <c r="AU474" s="406" t="s">
        <v>352</v>
      </c>
      <c r="AY474" s="337" t="s">
        <v>347</v>
      </c>
      <c r="BE474" s="407">
        <f t="shared" si="144"/>
        <v>0</v>
      </c>
      <c r="BF474" s="407">
        <f t="shared" si="145"/>
        <v>0</v>
      </c>
      <c r="BG474" s="407">
        <f t="shared" si="146"/>
        <v>0</v>
      </c>
      <c r="BH474" s="407">
        <f t="shared" si="147"/>
        <v>0</v>
      </c>
      <c r="BI474" s="407">
        <f t="shared" si="148"/>
        <v>0</v>
      </c>
      <c r="BJ474" s="337" t="s">
        <v>352</v>
      </c>
      <c r="BK474" s="407">
        <f t="shared" si="149"/>
        <v>0</v>
      </c>
      <c r="BL474" s="337" t="s">
        <v>607</v>
      </c>
      <c r="BM474" s="406" t="s">
        <v>2771</v>
      </c>
    </row>
    <row r="475" spans="2:65" s="194" customFormat="1" ht="16.5" customHeight="1">
      <c r="B475" s="76"/>
      <c r="C475" s="825" t="s">
        <v>2772</v>
      </c>
      <c r="D475" s="825" t="s">
        <v>59</v>
      </c>
      <c r="E475" s="826" t="s">
        <v>2773</v>
      </c>
      <c r="F475" s="827" t="s">
        <v>2774</v>
      </c>
      <c r="G475" s="828" t="s">
        <v>62</v>
      </c>
      <c r="H475" s="829">
        <v>22</v>
      </c>
      <c r="I475" s="845"/>
      <c r="J475" s="830">
        <f t="shared" si="140"/>
        <v>0</v>
      </c>
      <c r="K475" s="94"/>
      <c r="L475" s="408"/>
      <c r="M475" s="409" t="s">
        <v>290</v>
      </c>
      <c r="N475" s="410" t="s">
        <v>306</v>
      </c>
      <c r="O475" s="404">
        <v>0</v>
      </c>
      <c r="P475" s="404">
        <f t="shared" si="141"/>
        <v>0</v>
      </c>
      <c r="Q475" s="404">
        <v>1</v>
      </c>
      <c r="R475" s="404">
        <f t="shared" si="142"/>
        <v>22</v>
      </c>
      <c r="S475" s="404">
        <v>0</v>
      </c>
      <c r="T475" s="405">
        <f t="shared" si="143"/>
        <v>0</v>
      </c>
      <c r="AR475" s="406" t="s">
        <v>1185</v>
      </c>
      <c r="AT475" s="406" t="s">
        <v>59</v>
      </c>
      <c r="AU475" s="406" t="s">
        <v>352</v>
      </c>
      <c r="AY475" s="337" t="s">
        <v>347</v>
      </c>
      <c r="BE475" s="407">
        <f t="shared" si="144"/>
        <v>0</v>
      </c>
      <c r="BF475" s="407">
        <f t="shared" si="145"/>
        <v>0</v>
      </c>
      <c r="BG475" s="407">
        <f t="shared" si="146"/>
        <v>0</v>
      </c>
      <c r="BH475" s="407">
        <f t="shared" si="147"/>
        <v>0</v>
      </c>
      <c r="BI475" s="407">
        <f t="shared" si="148"/>
        <v>0</v>
      </c>
      <c r="BJ475" s="337" t="s">
        <v>352</v>
      </c>
      <c r="BK475" s="407">
        <f t="shared" si="149"/>
        <v>0</v>
      </c>
      <c r="BL475" s="337" t="s">
        <v>607</v>
      </c>
      <c r="BM475" s="406" t="s">
        <v>2775</v>
      </c>
    </row>
    <row r="476" spans="2:65" s="194" customFormat="1" ht="16.5" customHeight="1">
      <c r="B476" s="76"/>
      <c r="C476" s="825">
        <v>549</v>
      </c>
      <c r="D476" s="825" t="s">
        <v>59</v>
      </c>
      <c r="E476" s="826" t="s">
        <v>2773</v>
      </c>
      <c r="F476" s="827" t="s">
        <v>5472</v>
      </c>
      <c r="G476" s="828" t="s">
        <v>62</v>
      </c>
      <c r="H476" s="829">
        <v>12</v>
      </c>
      <c r="I476" s="845"/>
      <c r="J476" s="830">
        <f t="shared" ref="J476" si="150">ROUND(I476*H476,2)</f>
        <v>0</v>
      </c>
      <c r="K476" s="94"/>
      <c r="L476" s="408"/>
      <c r="M476" s="409" t="s">
        <v>290</v>
      </c>
      <c r="N476" s="410" t="s">
        <v>306</v>
      </c>
      <c r="O476" s="404">
        <v>0</v>
      </c>
      <c r="P476" s="404">
        <f t="shared" ref="P476" si="151">O476*H476</f>
        <v>0</v>
      </c>
      <c r="Q476" s="404">
        <v>1</v>
      </c>
      <c r="R476" s="404">
        <f t="shared" ref="R476" si="152">Q476*H476</f>
        <v>12</v>
      </c>
      <c r="S476" s="404">
        <v>0</v>
      </c>
      <c r="T476" s="405">
        <f t="shared" ref="T476" si="153">S476*H476</f>
        <v>0</v>
      </c>
      <c r="AR476" s="406" t="s">
        <v>1185</v>
      </c>
      <c r="AT476" s="406" t="s">
        <v>59</v>
      </c>
      <c r="AU476" s="406" t="s">
        <v>352</v>
      </c>
      <c r="AY476" s="337" t="s">
        <v>347</v>
      </c>
      <c r="BE476" s="407">
        <f t="shared" ref="BE476" si="154">IF(N476="základná",J476,0)</f>
        <v>0</v>
      </c>
      <c r="BF476" s="407">
        <f t="shared" ref="BF476" si="155">IF(N476="znížená",J476,0)</f>
        <v>0</v>
      </c>
      <c r="BG476" s="407">
        <f t="shared" ref="BG476" si="156">IF(N476="zákl. prenesená",J476,0)</f>
        <v>0</v>
      </c>
      <c r="BH476" s="407">
        <f t="shared" ref="BH476" si="157">IF(N476="zníž. prenesená",J476,0)</f>
        <v>0</v>
      </c>
      <c r="BI476" s="407">
        <f t="shared" ref="BI476" si="158">IF(N476="nulová",J476,0)</f>
        <v>0</v>
      </c>
      <c r="BJ476" s="337" t="s">
        <v>352</v>
      </c>
      <c r="BK476" s="407">
        <f t="shared" ref="BK476" si="159">ROUND(I476*H476,2)</f>
        <v>0</v>
      </c>
      <c r="BL476" s="337" t="s">
        <v>607</v>
      </c>
      <c r="BM476" s="406" t="s">
        <v>2775</v>
      </c>
    </row>
    <row r="477" spans="2:65" s="194" customFormat="1" ht="16.5" customHeight="1">
      <c r="B477" s="76"/>
      <c r="C477" s="825" t="s">
        <v>2776</v>
      </c>
      <c r="D477" s="825" t="s">
        <v>59</v>
      </c>
      <c r="E477" s="826" t="s">
        <v>2763</v>
      </c>
      <c r="F477" s="827" t="s">
        <v>2764</v>
      </c>
      <c r="G477" s="828" t="s">
        <v>271</v>
      </c>
      <c r="H477" s="829">
        <v>1.2E-2</v>
      </c>
      <c r="I477" s="845"/>
      <c r="J477" s="830">
        <f t="shared" si="140"/>
        <v>0</v>
      </c>
      <c r="K477" s="94"/>
      <c r="L477" s="408"/>
      <c r="M477" s="409" t="s">
        <v>290</v>
      </c>
      <c r="N477" s="410" t="s">
        <v>306</v>
      </c>
      <c r="O477" s="404">
        <v>0</v>
      </c>
      <c r="P477" s="404">
        <f t="shared" si="141"/>
        <v>0</v>
      </c>
      <c r="Q477" s="404">
        <v>1</v>
      </c>
      <c r="R477" s="404">
        <f t="shared" si="142"/>
        <v>1.2E-2</v>
      </c>
      <c r="S477" s="404">
        <v>0</v>
      </c>
      <c r="T477" s="405">
        <f t="shared" si="143"/>
        <v>0</v>
      </c>
      <c r="AR477" s="406" t="s">
        <v>1185</v>
      </c>
      <c r="AT477" s="406" t="s">
        <v>59</v>
      </c>
      <c r="AU477" s="406" t="s">
        <v>352</v>
      </c>
      <c r="AY477" s="337" t="s">
        <v>347</v>
      </c>
      <c r="BE477" s="407">
        <f t="shared" si="144"/>
        <v>0</v>
      </c>
      <c r="BF477" s="407">
        <f t="shared" si="145"/>
        <v>0</v>
      </c>
      <c r="BG477" s="407">
        <f t="shared" si="146"/>
        <v>0</v>
      </c>
      <c r="BH477" s="407">
        <f t="shared" si="147"/>
        <v>0</v>
      </c>
      <c r="BI477" s="407">
        <f t="shared" si="148"/>
        <v>0</v>
      </c>
      <c r="BJ477" s="337" t="s">
        <v>352</v>
      </c>
      <c r="BK477" s="407">
        <f t="shared" si="149"/>
        <v>0</v>
      </c>
      <c r="BL477" s="337" t="s">
        <v>607</v>
      </c>
      <c r="BM477" s="406" t="s">
        <v>2777</v>
      </c>
    </row>
    <row r="478" spans="2:65" s="194" customFormat="1" ht="66.75" customHeight="1">
      <c r="B478" s="76"/>
      <c r="C478" s="819" t="s">
        <v>2778</v>
      </c>
      <c r="D478" s="819" t="s">
        <v>262</v>
      </c>
      <c r="E478" s="820" t="s">
        <v>2779</v>
      </c>
      <c r="F478" s="821" t="s">
        <v>2780</v>
      </c>
      <c r="G478" s="822" t="s">
        <v>62</v>
      </c>
      <c r="H478" s="823">
        <v>1</v>
      </c>
      <c r="I478" s="844"/>
      <c r="J478" s="824">
        <f t="shared" si="140"/>
        <v>0</v>
      </c>
      <c r="K478" s="80"/>
      <c r="L478" s="76"/>
      <c r="M478" s="402" t="s">
        <v>290</v>
      </c>
      <c r="N478" s="403" t="s">
        <v>306</v>
      </c>
      <c r="O478" s="404">
        <v>2.3775599999999999</v>
      </c>
      <c r="P478" s="404">
        <f t="shared" si="141"/>
        <v>2.3775599999999999</v>
      </c>
      <c r="Q478" s="404">
        <v>0</v>
      </c>
      <c r="R478" s="404">
        <f t="shared" si="142"/>
        <v>0</v>
      </c>
      <c r="S478" s="404">
        <v>0</v>
      </c>
      <c r="T478" s="405">
        <f t="shared" si="143"/>
        <v>0</v>
      </c>
      <c r="AR478" s="406" t="s">
        <v>607</v>
      </c>
      <c r="AT478" s="406" t="s">
        <v>262</v>
      </c>
      <c r="AU478" s="406" t="s">
        <v>352</v>
      </c>
      <c r="AY478" s="337" t="s">
        <v>347</v>
      </c>
      <c r="BE478" s="407">
        <f t="shared" si="144"/>
        <v>0</v>
      </c>
      <c r="BF478" s="407">
        <f t="shared" si="145"/>
        <v>0</v>
      </c>
      <c r="BG478" s="407">
        <f t="shared" si="146"/>
        <v>0</v>
      </c>
      <c r="BH478" s="407">
        <f t="shared" si="147"/>
        <v>0</v>
      </c>
      <c r="BI478" s="407">
        <f t="shared" si="148"/>
        <v>0</v>
      </c>
      <c r="BJ478" s="337" t="s">
        <v>352</v>
      </c>
      <c r="BK478" s="407">
        <f t="shared" si="149"/>
        <v>0</v>
      </c>
      <c r="BL478" s="337" t="s">
        <v>607</v>
      </c>
      <c r="BM478" s="406" t="s">
        <v>2781</v>
      </c>
    </row>
    <row r="479" spans="2:65" s="194" customFormat="1" ht="66.75" customHeight="1">
      <c r="B479" s="76"/>
      <c r="C479" s="819" t="s">
        <v>2782</v>
      </c>
      <c r="D479" s="819" t="s">
        <v>262</v>
      </c>
      <c r="E479" s="820" t="s">
        <v>2783</v>
      </c>
      <c r="F479" s="821" t="s">
        <v>2784</v>
      </c>
      <c r="G479" s="822" t="s">
        <v>62</v>
      </c>
      <c r="H479" s="823">
        <v>1</v>
      </c>
      <c r="I479" s="844"/>
      <c r="J479" s="824">
        <f t="shared" si="140"/>
        <v>0</v>
      </c>
      <c r="K479" s="80"/>
      <c r="L479" s="76"/>
      <c r="M479" s="402" t="s">
        <v>290</v>
      </c>
      <c r="N479" s="403" t="s">
        <v>306</v>
      </c>
      <c r="O479" s="404">
        <v>2.3775599999999999</v>
      </c>
      <c r="P479" s="404">
        <f t="shared" si="141"/>
        <v>2.3775599999999999</v>
      </c>
      <c r="Q479" s="404">
        <v>0</v>
      </c>
      <c r="R479" s="404">
        <f t="shared" si="142"/>
        <v>0</v>
      </c>
      <c r="S479" s="404">
        <v>0</v>
      </c>
      <c r="T479" s="405">
        <f t="shared" si="143"/>
        <v>0</v>
      </c>
      <c r="AR479" s="406" t="s">
        <v>607</v>
      </c>
      <c r="AT479" s="406" t="s">
        <v>262</v>
      </c>
      <c r="AU479" s="406" t="s">
        <v>352</v>
      </c>
      <c r="AY479" s="337" t="s">
        <v>347</v>
      </c>
      <c r="BE479" s="407">
        <f t="shared" si="144"/>
        <v>0</v>
      </c>
      <c r="BF479" s="407">
        <f t="shared" si="145"/>
        <v>0</v>
      </c>
      <c r="BG479" s="407">
        <f t="shared" si="146"/>
        <v>0</v>
      </c>
      <c r="BH479" s="407">
        <f t="shared" si="147"/>
        <v>0</v>
      </c>
      <c r="BI479" s="407">
        <f t="shared" si="148"/>
        <v>0</v>
      </c>
      <c r="BJ479" s="337" t="s">
        <v>352</v>
      </c>
      <c r="BK479" s="407">
        <f t="shared" si="149"/>
        <v>0</v>
      </c>
      <c r="BL479" s="337" t="s">
        <v>607</v>
      </c>
      <c r="BM479" s="406" t="s">
        <v>2785</v>
      </c>
    </row>
    <row r="480" spans="2:65" s="194" customFormat="1" ht="63" customHeight="1">
      <c r="B480" s="76"/>
      <c r="C480" s="819" t="s">
        <v>2786</v>
      </c>
      <c r="D480" s="819" t="s">
        <v>262</v>
      </c>
      <c r="E480" s="820" t="s">
        <v>2787</v>
      </c>
      <c r="F480" s="821" t="s">
        <v>2788</v>
      </c>
      <c r="G480" s="822" t="s">
        <v>62</v>
      </c>
      <c r="H480" s="823">
        <v>1</v>
      </c>
      <c r="I480" s="844"/>
      <c r="J480" s="824">
        <f t="shared" si="140"/>
        <v>0</v>
      </c>
      <c r="K480" s="80"/>
      <c r="L480" s="76"/>
      <c r="M480" s="402" t="s">
        <v>290</v>
      </c>
      <c r="N480" s="403" t="s">
        <v>306</v>
      </c>
      <c r="O480" s="404">
        <v>2.3775599999999999</v>
      </c>
      <c r="P480" s="404">
        <f t="shared" si="141"/>
        <v>2.3775599999999999</v>
      </c>
      <c r="Q480" s="404">
        <v>0</v>
      </c>
      <c r="R480" s="404">
        <f t="shared" si="142"/>
        <v>0</v>
      </c>
      <c r="S480" s="404">
        <v>0</v>
      </c>
      <c r="T480" s="405">
        <f t="shared" si="143"/>
        <v>0</v>
      </c>
      <c r="AR480" s="406" t="s">
        <v>607</v>
      </c>
      <c r="AT480" s="406" t="s">
        <v>262</v>
      </c>
      <c r="AU480" s="406" t="s">
        <v>352</v>
      </c>
      <c r="AY480" s="337" t="s">
        <v>347</v>
      </c>
      <c r="BE480" s="407">
        <f t="shared" si="144"/>
        <v>0</v>
      </c>
      <c r="BF480" s="407">
        <f t="shared" si="145"/>
        <v>0</v>
      </c>
      <c r="BG480" s="407">
        <f t="shared" si="146"/>
        <v>0</v>
      </c>
      <c r="BH480" s="407">
        <f t="shared" si="147"/>
        <v>0</v>
      </c>
      <c r="BI480" s="407">
        <f t="shared" si="148"/>
        <v>0</v>
      </c>
      <c r="BJ480" s="337" t="s">
        <v>352</v>
      </c>
      <c r="BK480" s="407">
        <f t="shared" si="149"/>
        <v>0</v>
      </c>
      <c r="BL480" s="337" t="s">
        <v>607</v>
      </c>
      <c r="BM480" s="406" t="s">
        <v>2789</v>
      </c>
    </row>
    <row r="481" spans="2:65" s="194" customFormat="1" ht="63" customHeight="1">
      <c r="B481" s="76"/>
      <c r="C481" s="819" t="s">
        <v>2790</v>
      </c>
      <c r="D481" s="819" t="s">
        <v>262</v>
      </c>
      <c r="E481" s="820" t="s">
        <v>2791</v>
      </c>
      <c r="F481" s="821" t="s">
        <v>2792</v>
      </c>
      <c r="G481" s="822" t="s">
        <v>62</v>
      </c>
      <c r="H481" s="823">
        <v>1</v>
      </c>
      <c r="I481" s="844"/>
      <c r="J481" s="824">
        <f t="shared" si="140"/>
        <v>0</v>
      </c>
      <c r="K481" s="80"/>
      <c r="L481" s="76"/>
      <c r="M481" s="402" t="s">
        <v>290</v>
      </c>
      <c r="N481" s="403" t="s">
        <v>306</v>
      </c>
      <c r="O481" s="404">
        <v>2.3775599999999999</v>
      </c>
      <c r="P481" s="404">
        <f t="shared" si="141"/>
        <v>2.3775599999999999</v>
      </c>
      <c r="Q481" s="404">
        <v>0</v>
      </c>
      <c r="R481" s="404">
        <f t="shared" si="142"/>
        <v>0</v>
      </c>
      <c r="S481" s="404">
        <v>0</v>
      </c>
      <c r="T481" s="405">
        <f t="shared" si="143"/>
        <v>0</v>
      </c>
      <c r="AR481" s="406" t="s">
        <v>607</v>
      </c>
      <c r="AT481" s="406" t="s">
        <v>262</v>
      </c>
      <c r="AU481" s="406" t="s">
        <v>352</v>
      </c>
      <c r="AY481" s="337" t="s">
        <v>347</v>
      </c>
      <c r="BE481" s="407">
        <f t="shared" si="144"/>
        <v>0</v>
      </c>
      <c r="BF481" s="407">
        <f t="shared" si="145"/>
        <v>0</v>
      </c>
      <c r="BG481" s="407">
        <f t="shared" si="146"/>
        <v>0</v>
      </c>
      <c r="BH481" s="407">
        <f t="shared" si="147"/>
        <v>0</v>
      </c>
      <c r="BI481" s="407">
        <f t="shared" si="148"/>
        <v>0</v>
      </c>
      <c r="BJ481" s="337" t="s">
        <v>352</v>
      </c>
      <c r="BK481" s="407">
        <f t="shared" si="149"/>
        <v>0</v>
      </c>
      <c r="BL481" s="337" t="s">
        <v>607</v>
      </c>
      <c r="BM481" s="406" t="s">
        <v>2793</v>
      </c>
    </row>
    <row r="482" spans="2:65" s="194" customFormat="1" ht="66.75" customHeight="1">
      <c r="B482" s="76"/>
      <c r="C482" s="819" t="s">
        <v>2794</v>
      </c>
      <c r="D482" s="819" t="s">
        <v>262</v>
      </c>
      <c r="E482" s="820" t="s">
        <v>2795</v>
      </c>
      <c r="F482" s="821" t="s">
        <v>2796</v>
      </c>
      <c r="G482" s="822" t="s">
        <v>62</v>
      </c>
      <c r="H482" s="823">
        <v>2</v>
      </c>
      <c r="I482" s="844"/>
      <c r="J482" s="824">
        <f t="shared" si="140"/>
        <v>0</v>
      </c>
      <c r="K482" s="80"/>
      <c r="L482" s="76"/>
      <c r="M482" s="402" t="s">
        <v>290</v>
      </c>
      <c r="N482" s="403" t="s">
        <v>306</v>
      </c>
      <c r="O482" s="404">
        <v>2.3775599999999999</v>
      </c>
      <c r="P482" s="404">
        <f t="shared" si="141"/>
        <v>4.7551199999999998</v>
      </c>
      <c r="Q482" s="404">
        <v>0</v>
      </c>
      <c r="R482" s="404">
        <f t="shared" si="142"/>
        <v>0</v>
      </c>
      <c r="S482" s="404">
        <v>0</v>
      </c>
      <c r="T482" s="405">
        <f t="shared" si="143"/>
        <v>0</v>
      </c>
      <c r="AR482" s="406" t="s">
        <v>607</v>
      </c>
      <c r="AT482" s="406" t="s">
        <v>262</v>
      </c>
      <c r="AU482" s="406" t="s">
        <v>352</v>
      </c>
      <c r="AY482" s="337" t="s">
        <v>347</v>
      </c>
      <c r="BE482" s="407">
        <f t="shared" si="144"/>
        <v>0</v>
      </c>
      <c r="BF482" s="407">
        <f t="shared" si="145"/>
        <v>0</v>
      </c>
      <c r="BG482" s="407">
        <f t="shared" si="146"/>
        <v>0</v>
      </c>
      <c r="BH482" s="407">
        <f t="shared" si="147"/>
        <v>0</v>
      </c>
      <c r="BI482" s="407">
        <f t="shared" si="148"/>
        <v>0</v>
      </c>
      <c r="BJ482" s="337" t="s">
        <v>352</v>
      </c>
      <c r="BK482" s="407">
        <f t="shared" si="149"/>
        <v>0</v>
      </c>
      <c r="BL482" s="337" t="s">
        <v>607</v>
      </c>
      <c r="BM482" s="406" t="s">
        <v>2797</v>
      </c>
    </row>
    <row r="483" spans="2:65" s="194" customFormat="1" ht="66.75" customHeight="1">
      <c r="B483" s="76"/>
      <c r="C483" s="819" t="s">
        <v>2798</v>
      </c>
      <c r="D483" s="819" t="s">
        <v>262</v>
      </c>
      <c r="E483" s="820" t="s">
        <v>2799</v>
      </c>
      <c r="F483" s="821" t="s">
        <v>2800</v>
      </c>
      <c r="G483" s="822" t="s">
        <v>62</v>
      </c>
      <c r="H483" s="823">
        <v>1</v>
      </c>
      <c r="I483" s="844"/>
      <c r="J483" s="824">
        <f t="shared" si="140"/>
        <v>0</v>
      </c>
      <c r="K483" s="80"/>
      <c r="L483" s="76"/>
      <c r="M483" s="402" t="s">
        <v>290</v>
      </c>
      <c r="N483" s="403" t="s">
        <v>306</v>
      </c>
      <c r="O483" s="404">
        <v>2.3775599999999999</v>
      </c>
      <c r="P483" s="404">
        <f t="shared" si="141"/>
        <v>2.3775599999999999</v>
      </c>
      <c r="Q483" s="404">
        <v>0</v>
      </c>
      <c r="R483" s="404">
        <f t="shared" si="142"/>
        <v>0</v>
      </c>
      <c r="S483" s="404">
        <v>0</v>
      </c>
      <c r="T483" s="405">
        <f t="shared" si="143"/>
        <v>0</v>
      </c>
      <c r="AR483" s="406" t="s">
        <v>607</v>
      </c>
      <c r="AT483" s="406" t="s">
        <v>262</v>
      </c>
      <c r="AU483" s="406" t="s">
        <v>352</v>
      </c>
      <c r="AY483" s="337" t="s">
        <v>347</v>
      </c>
      <c r="BE483" s="407">
        <f t="shared" si="144"/>
        <v>0</v>
      </c>
      <c r="BF483" s="407">
        <f t="shared" si="145"/>
        <v>0</v>
      </c>
      <c r="BG483" s="407">
        <f t="shared" si="146"/>
        <v>0</v>
      </c>
      <c r="BH483" s="407">
        <f t="shared" si="147"/>
        <v>0</v>
      </c>
      <c r="BI483" s="407">
        <f t="shared" si="148"/>
        <v>0</v>
      </c>
      <c r="BJ483" s="337" t="s">
        <v>352</v>
      </c>
      <c r="BK483" s="407">
        <f t="shared" si="149"/>
        <v>0</v>
      </c>
      <c r="BL483" s="337" t="s">
        <v>607</v>
      </c>
      <c r="BM483" s="406" t="s">
        <v>2801</v>
      </c>
    </row>
    <row r="484" spans="2:65" s="194" customFormat="1" ht="66.75" customHeight="1">
      <c r="B484" s="76"/>
      <c r="C484" s="819">
        <v>547</v>
      </c>
      <c r="D484" s="819" t="s">
        <v>262</v>
      </c>
      <c r="E484" s="820" t="s">
        <v>2779</v>
      </c>
      <c r="F484" s="821" t="s">
        <v>5457</v>
      </c>
      <c r="G484" s="822" t="s">
        <v>62</v>
      </c>
      <c r="H484" s="823">
        <v>1</v>
      </c>
      <c r="I484" s="844"/>
      <c r="J484" s="824">
        <f t="shared" ref="J484" si="160">ROUND(I484*H484,2)</f>
        <v>0</v>
      </c>
      <c r="K484" s="80"/>
      <c r="L484" s="76"/>
      <c r="M484" s="402" t="s">
        <v>290</v>
      </c>
      <c r="N484" s="403" t="s">
        <v>306</v>
      </c>
      <c r="O484" s="404">
        <v>2.3775599999999999</v>
      </c>
      <c r="P484" s="404">
        <f t="shared" ref="P484" si="161">O484*H484</f>
        <v>2.3775599999999999</v>
      </c>
      <c r="Q484" s="404">
        <v>0</v>
      </c>
      <c r="R484" s="404">
        <f t="shared" ref="R484" si="162">Q484*H484</f>
        <v>0</v>
      </c>
      <c r="S484" s="404">
        <v>0</v>
      </c>
      <c r="T484" s="405">
        <f t="shared" ref="T484" si="163">S484*H484</f>
        <v>0</v>
      </c>
      <c r="AR484" s="406" t="s">
        <v>607</v>
      </c>
      <c r="AT484" s="406" t="s">
        <v>262</v>
      </c>
      <c r="AU484" s="406" t="s">
        <v>352</v>
      </c>
      <c r="AY484" s="337" t="s">
        <v>347</v>
      </c>
      <c r="BE484" s="407">
        <f t="shared" ref="BE484" si="164">IF(N484="základná",J484,0)</f>
        <v>0</v>
      </c>
      <c r="BF484" s="407">
        <f t="shared" ref="BF484" si="165">IF(N484="znížená",J484,0)</f>
        <v>0</v>
      </c>
      <c r="BG484" s="407">
        <f t="shared" ref="BG484" si="166">IF(N484="zákl. prenesená",J484,0)</f>
        <v>0</v>
      </c>
      <c r="BH484" s="407">
        <f t="shared" ref="BH484" si="167">IF(N484="zníž. prenesená",J484,0)</f>
        <v>0</v>
      </c>
      <c r="BI484" s="407">
        <f t="shared" ref="BI484" si="168">IF(N484="nulová",J484,0)</f>
        <v>0</v>
      </c>
      <c r="BJ484" s="337" t="s">
        <v>352</v>
      </c>
      <c r="BK484" s="407">
        <f t="shared" ref="BK484" si="169">ROUND(I484*H484,2)</f>
        <v>0</v>
      </c>
      <c r="BL484" s="337" t="s">
        <v>607</v>
      </c>
      <c r="BM484" s="406" t="s">
        <v>2781</v>
      </c>
    </row>
    <row r="485" spans="2:65" s="194" customFormat="1" ht="63" customHeight="1">
      <c r="B485" s="76"/>
      <c r="C485" s="819" t="s">
        <v>2802</v>
      </c>
      <c r="D485" s="819" t="s">
        <v>262</v>
      </c>
      <c r="E485" s="820" t="s">
        <v>2803</v>
      </c>
      <c r="F485" s="821" t="s">
        <v>2804</v>
      </c>
      <c r="G485" s="822" t="s">
        <v>62</v>
      </c>
      <c r="H485" s="823">
        <v>2</v>
      </c>
      <c r="I485" s="844"/>
      <c r="J485" s="824">
        <f t="shared" si="140"/>
        <v>0</v>
      </c>
      <c r="K485" s="80"/>
      <c r="L485" s="76"/>
      <c r="M485" s="402" t="s">
        <v>290</v>
      </c>
      <c r="N485" s="403" t="s">
        <v>306</v>
      </c>
      <c r="O485" s="404">
        <v>2.3775599999999999</v>
      </c>
      <c r="P485" s="404">
        <f t="shared" si="141"/>
        <v>4.7551199999999998</v>
      </c>
      <c r="Q485" s="404">
        <v>0</v>
      </c>
      <c r="R485" s="404">
        <f t="shared" si="142"/>
        <v>0</v>
      </c>
      <c r="S485" s="404">
        <v>0</v>
      </c>
      <c r="T485" s="405">
        <f t="shared" si="143"/>
        <v>0</v>
      </c>
      <c r="AR485" s="406" t="s">
        <v>607</v>
      </c>
      <c r="AT485" s="406" t="s">
        <v>262</v>
      </c>
      <c r="AU485" s="406" t="s">
        <v>352</v>
      </c>
      <c r="AY485" s="337" t="s">
        <v>347</v>
      </c>
      <c r="BE485" s="407">
        <f t="shared" si="144"/>
        <v>0</v>
      </c>
      <c r="BF485" s="407">
        <f t="shared" si="145"/>
        <v>0</v>
      </c>
      <c r="BG485" s="407">
        <f t="shared" si="146"/>
        <v>0</v>
      </c>
      <c r="BH485" s="407">
        <f t="shared" si="147"/>
        <v>0</v>
      </c>
      <c r="BI485" s="407">
        <f t="shared" si="148"/>
        <v>0</v>
      </c>
      <c r="BJ485" s="337" t="s">
        <v>352</v>
      </c>
      <c r="BK485" s="407">
        <f t="shared" si="149"/>
        <v>0</v>
      </c>
      <c r="BL485" s="337" t="s">
        <v>607</v>
      </c>
      <c r="BM485" s="406" t="s">
        <v>2805</v>
      </c>
    </row>
    <row r="486" spans="2:65" s="194" customFormat="1" ht="55.5" customHeight="1">
      <c r="B486" s="76"/>
      <c r="C486" s="819" t="s">
        <v>2806</v>
      </c>
      <c r="D486" s="819" t="s">
        <v>262</v>
      </c>
      <c r="E486" s="820" t="s">
        <v>2807</v>
      </c>
      <c r="F486" s="821" t="s">
        <v>2808</v>
      </c>
      <c r="G486" s="822" t="s">
        <v>62</v>
      </c>
      <c r="H486" s="823">
        <v>1</v>
      </c>
      <c r="I486" s="844"/>
      <c r="J486" s="824">
        <f t="shared" si="140"/>
        <v>0</v>
      </c>
      <c r="K486" s="80"/>
      <c r="L486" s="76"/>
      <c r="M486" s="402" t="s">
        <v>290</v>
      </c>
      <c r="N486" s="403" t="s">
        <v>306</v>
      </c>
      <c r="O486" s="404">
        <v>2.3780000000000001</v>
      </c>
      <c r="P486" s="404">
        <f t="shared" si="141"/>
        <v>2.3780000000000001</v>
      </c>
      <c r="Q486" s="404">
        <v>0</v>
      </c>
      <c r="R486" s="404">
        <f t="shared" si="142"/>
        <v>0</v>
      </c>
      <c r="S486" s="404">
        <v>0</v>
      </c>
      <c r="T486" s="405">
        <f t="shared" si="143"/>
        <v>0</v>
      </c>
      <c r="AR486" s="406" t="s">
        <v>607</v>
      </c>
      <c r="AT486" s="406" t="s">
        <v>262</v>
      </c>
      <c r="AU486" s="406" t="s">
        <v>352</v>
      </c>
      <c r="AY486" s="337" t="s">
        <v>347</v>
      </c>
      <c r="BE486" s="407">
        <f t="shared" si="144"/>
        <v>0</v>
      </c>
      <c r="BF486" s="407">
        <f t="shared" si="145"/>
        <v>0</v>
      </c>
      <c r="BG486" s="407">
        <f t="shared" si="146"/>
        <v>0</v>
      </c>
      <c r="BH486" s="407">
        <f t="shared" si="147"/>
        <v>0</v>
      </c>
      <c r="BI486" s="407">
        <f t="shared" si="148"/>
        <v>0</v>
      </c>
      <c r="BJ486" s="337" t="s">
        <v>352</v>
      </c>
      <c r="BK486" s="407">
        <f t="shared" si="149"/>
        <v>0</v>
      </c>
      <c r="BL486" s="337" t="s">
        <v>607</v>
      </c>
      <c r="BM486" s="406" t="s">
        <v>2809</v>
      </c>
    </row>
    <row r="487" spans="2:65" s="194" customFormat="1" ht="63" customHeight="1">
      <c r="B487" s="76"/>
      <c r="C487" s="819" t="s">
        <v>2810</v>
      </c>
      <c r="D487" s="819" t="s">
        <v>262</v>
      </c>
      <c r="E487" s="820" t="s">
        <v>2811</v>
      </c>
      <c r="F487" s="821" t="s">
        <v>2812</v>
      </c>
      <c r="G487" s="822" t="s">
        <v>62</v>
      </c>
      <c r="H487" s="823">
        <v>1</v>
      </c>
      <c r="I487" s="844"/>
      <c r="J487" s="824">
        <f t="shared" si="140"/>
        <v>0</v>
      </c>
      <c r="K487" s="80"/>
      <c r="L487" s="76"/>
      <c r="M487" s="402" t="s">
        <v>290</v>
      </c>
      <c r="N487" s="403" t="s">
        <v>306</v>
      </c>
      <c r="O487" s="404">
        <v>2.3780000000000001</v>
      </c>
      <c r="P487" s="404">
        <f t="shared" si="141"/>
        <v>2.3780000000000001</v>
      </c>
      <c r="Q487" s="404">
        <v>0</v>
      </c>
      <c r="R487" s="404">
        <f t="shared" si="142"/>
        <v>0</v>
      </c>
      <c r="S487" s="404">
        <v>0</v>
      </c>
      <c r="T487" s="405">
        <f t="shared" si="143"/>
        <v>0</v>
      </c>
      <c r="AR487" s="406" t="s">
        <v>607</v>
      </c>
      <c r="AT487" s="406" t="s">
        <v>262</v>
      </c>
      <c r="AU487" s="406" t="s">
        <v>352</v>
      </c>
      <c r="AY487" s="337" t="s">
        <v>347</v>
      </c>
      <c r="BE487" s="407">
        <f t="shared" si="144"/>
        <v>0</v>
      </c>
      <c r="BF487" s="407">
        <f t="shared" si="145"/>
        <v>0</v>
      </c>
      <c r="BG487" s="407">
        <f t="shared" si="146"/>
        <v>0</v>
      </c>
      <c r="BH487" s="407">
        <f t="shared" si="147"/>
        <v>0</v>
      </c>
      <c r="BI487" s="407">
        <f t="shared" si="148"/>
        <v>0</v>
      </c>
      <c r="BJ487" s="337" t="s">
        <v>352</v>
      </c>
      <c r="BK487" s="407">
        <f t="shared" si="149"/>
        <v>0</v>
      </c>
      <c r="BL487" s="337" t="s">
        <v>607</v>
      </c>
      <c r="BM487" s="406" t="s">
        <v>2813</v>
      </c>
    </row>
    <row r="488" spans="2:65" s="194" customFormat="1" ht="44.25" customHeight="1">
      <c r="B488" s="76"/>
      <c r="C488" s="819" t="s">
        <v>2814</v>
      </c>
      <c r="D488" s="819" t="s">
        <v>262</v>
      </c>
      <c r="E488" s="820" t="s">
        <v>2815</v>
      </c>
      <c r="F488" s="821" t="s">
        <v>2816</v>
      </c>
      <c r="G488" s="822" t="s">
        <v>62</v>
      </c>
      <c r="H488" s="823">
        <v>3</v>
      </c>
      <c r="I488" s="844"/>
      <c r="J488" s="824">
        <f t="shared" si="140"/>
        <v>0</v>
      </c>
      <c r="K488" s="80"/>
      <c r="L488" s="76"/>
      <c r="M488" s="402" t="s">
        <v>290</v>
      </c>
      <c r="N488" s="403" t="s">
        <v>306</v>
      </c>
      <c r="O488" s="404">
        <v>2.3780000000000001</v>
      </c>
      <c r="P488" s="404">
        <f t="shared" si="141"/>
        <v>7.1340000000000003</v>
      </c>
      <c r="Q488" s="404">
        <v>0</v>
      </c>
      <c r="R488" s="404">
        <f t="shared" si="142"/>
        <v>0</v>
      </c>
      <c r="S488" s="404">
        <v>0</v>
      </c>
      <c r="T488" s="405">
        <f t="shared" si="143"/>
        <v>0</v>
      </c>
      <c r="AR488" s="406" t="s">
        <v>607</v>
      </c>
      <c r="AT488" s="406" t="s">
        <v>262</v>
      </c>
      <c r="AU488" s="406" t="s">
        <v>352</v>
      </c>
      <c r="AY488" s="337" t="s">
        <v>347</v>
      </c>
      <c r="BE488" s="407">
        <f t="shared" si="144"/>
        <v>0</v>
      </c>
      <c r="BF488" s="407">
        <f t="shared" si="145"/>
        <v>0</v>
      </c>
      <c r="BG488" s="407">
        <f t="shared" si="146"/>
        <v>0</v>
      </c>
      <c r="BH488" s="407">
        <f t="shared" si="147"/>
        <v>0</v>
      </c>
      <c r="BI488" s="407">
        <f t="shared" si="148"/>
        <v>0</v>
      </c>
      <c r="BJ488" s="337" t="s">
        <v>352</v>
      </c>
      <c r="BK488" s="407">
        <f t="shared" si="149"/>
        <v>0</v>
      </c>
      <c r="BL488" s="337" t="s">
        <v>607</v>
      </c>
      <c r="BM488" s="406" t="s">
        <v>2817</v>
      </c>
    </row>
    <row r="489" spans="2:65" s="194" customFormat="1" ht="44.25" customHeight="1">
      <c r="B489" s="76"/>
      <c r="C489" s="819" t="s">
        <v>2818</v>
      </c>
      <c r="D489" s="819" t="s">
        <v>262</v>
      </c>
      <c r="E489" s="820" t="s">
        <v>2819</v>
      </c>
      <c r="F489" s="821" t="s">
        <v>2820</v>
      </c>
      <c r="G489" s="822" t="s">
        <v>62</v>
      </c>
      <c r="H489" s="823">
        <v>5</v>
      </c>
      <c r="I489" s="844"/>
      <c r="J489" s="824">
        <f t="shared" si="140"/>
        <v>0</v>
      </c>
      <c r="K489" s="80"/>
      <c r="L489" s="76"/>
      <c r="M489" s="402" t="s">
        <v>290</v>
      </c>
      <c r="N489" s="403" t="s">
        <v>306</v>
      </c>
      <c r="O489" s="404">
        <v>2.3780000000000001</v>
      </c>
      <c r="P489" s="404">
        <f t="shared" si="141"/>
        <v>11.89</v>
      </c>
      <c r="Q489" s="404">
        <v>0</v>
      </c>
      <c r="R489" s="404">
        <f t="shared" si="142"/>
        <v>0</v>
      </c>
      <c r="S489" s="404">
        <v>0</v>
      </c>
      <c r="T489" s="405">
        <f t="shared" si="143"/>
        <v>0</v>
      </c>
      <c r="AR489" s="406" t="s">
        <v>607</v>
      </c>
      <c r="AT489" s="406" t="s">
        <v>262</v>
      </c>
      <c r="AU489" s="406" t="s">
        <v>352</v>
      </c>
      <c r="AY489" s="337" t="s">
        <v>347</v>
      </c>
      <c r="BE489" s="407">
        <f t="shared" si="144"/>
        <v>0</v>
      </c>
      <c r="BF489" s="407">
        <f t="shared" si="145"/>
        <v>0</v>
      </c>
      <c r="BG489" s="407">
        <f t="shared" si="146"/>
        <v>0</v>
      </c>
      <c r="BH489" s="407">
        <f t="shared" si="147"/>
        <v>0</v>
      </c>
      <c r="BI489" s="407">
        <f t="shared" si="148"/>
        <v>0</v>
      </c>
      <c r="BJ489" s="337" t="s">
        <v>352</v>
      </c>
      <c r="BK489" s="407">
        <f t="shared" si="149"/>
        <v>0</v>
      </c>
      <c r="BL489" s="337" t="s">
        <v>607</v>
      </c>
      <c r="BM489" s="406" t="s">
        <v>2821</v>
      </c>
    </row>
    <row r="490" spans="2:65" s="194" customFormat="1" ht="44.25" customHeight="1">
      <c r="B490" s="76"/>
      <c r="C490" s="819" t="s">
        <v>2822</v>
      </c>
      <c r="D490" s="819" t="s">
        <v>262</v>
      </c>
      <c r="E490" s="820" t="s">
        <v>2823</v>
      </c>
      <c r="F490" s="821" t="s">
        <v>2824</v>
      </c>
      <c r="G490" s="822" t="s">
        <v>62</v>
      </c>
      <c r="H490" s="823">
        <v>3</v>
      </c>
      <c r="I490" s="844"/>
      <c r="J490" s="824">
        <f t="shared" si="140"/>
        <v>0</v>
      </c>
      <c r="K490" s="80"/>
      <c r="L490" s="76"/>
      <c r="M490" s="402" t="s">
        <v>290</v>
      </c>
      <c r="N490" s="403" t="s">
        <v>306</v>
      </c>
      <c r="O490" s="404">
        <v>2.3780000000000001</v>
      </c>
      <c r="P490" s="404">
        <f t="shared" si="141"/>
        <v>7.1340000000000003</v>
      </c>
      <c r="Q490" s="404">
        <v>0</v>
      </c>
      <c r="R490" s="404">
        <f t="shared" si="142"/>
        <v>0</v>
      </c>
      <c r="S490" s="404">
        <v>0</v>
      </c>
      <c r="T490" s="405">
        <f t="shared" si="143"/>
        <v>0</v>
      </c>
      <c r="AR490" s="406" t="s">
        <v>607</v>
      </c>
      <c r="AT490" s="406" t="s">
        <v>262</v>
      </c>
      <c r="AU490" s="406" t="s">
        <v>352</v>
      </c>
      <c r="AY490" s="337" t="s">
        <v>347</v>
      </c>
      <c r="BE490" s="407">
        <f t="shared" si="144"/>
        <v>0</v>
      </c>
      <c r="BF490" s="407">
        <f t="shared" si="145"/>
        <v>0</v>
      </c>
      <c r="BG490" s="407">
        <f t="shared" si="146"/>
        <v>0</v>
      </c>
      <c r="BH490" s="407">
        <f t="shared" si="147"/>
        <v>0</v>
      </c>
      <c r="BI490" s="407">
        <f t="shared" si="148"/>
        <v>0</v>
      </c>
      <c r="BJ490" s="337" t="s">
        <v>352</v>
      </c>
      <c r="BK490" s="407">
        <f t="shared" si="149"/>
        <v>0</v>
      </c>
      <c r="BL490" s="337" t="s">
        <v>607</v>
      </c>
      <c r="BM490" s="406" t="s">
        <v>2825</v>
      </c>
    </row>
    <row r="491" spans="2:65" s="194" customFormat="1" ht="63" customHeight="1">
      <c r="B491" s="76"/>
      <c r="C491" s="819">
        <v>546</v>
      </c>
      <c r="D491" s="819" t="s">
        <v>262</v>
      </c>
      <c r="E491" s="820" t="s">
        <v>2803</v>
      </c>
      <c r="F491" s="821" t="s">
        <v>5456</v>
      </c>
      <c r="G491" s="822" t="s">
        <v>62</v>
      </c>
      <c r="H491" s="823">
        <v>1</v>
      </c>
      <c r="I491" s="844"/>
      <c r="J491" s="824">
        <f t="shared" ref="J491" si="170">ROUND(I491*H491,2)</f>
        <v>0</v>
      </c>
      <c r="K491" s="80"/>
      <c r="L491" s="76"/>
      <c r="M491" s="402" t="s">
        <v>290</v>
      </c>
      <c r="N491" s="403" t="s">
        <v>306</v>
      </c>
      <c r="O491" s="404">
        <v>2.3775599999999999</v>
      </c>
      <c r="P491" s="404">
        <f t="shared" ref="P491" si="171">O491*H491</f>
        <v>2.3775599999999999</v>
      </c>
      <c r="Q491" s="404">
        <v>0</v>
      </c>
      <c r="R491" s="404">
        <f t="shared" ref="R491" si="172">Q491*H491</f>
        <v>0</v>
      </c>
      <c r="S491" s="404">
        <v>0</v>
      </c>
      <c r="T491" s="405">
        <f t="shared" ref="T491" si="173">S491*H491</f>
        <v>0</v>
      </c>
      <c r="AR491" s="406" t="s">
        <v>607</v>
      </c>
      <c r="AT491" s="406" t="s">
        <v>262</v>
      </c>
      <c r="AU491" s="406" t="s">
        <v>352</v>
      </c>
      <c r="AY491" s="337" t="s">
        <v>347</v>
      </c>
      <c r="BE491" s="407">
        <f t="shared" ref="BE491" si="174">IF(N491="základná",J491,0)</f>
        <v>0</v>
      </c>
      <c r="BF491" s="407">
        <f t="shared" ref="BF491" si="175">IF(N491="znížená",J491,0)</f>
        <v>0</v>
      </c>
      <c r="BG491" s="407">
        <f t="shared" ref="BG491" si="176">IF(N491="zákl. prenesená",J491,0)</f>
        <v>0</v>
      </c>
      <c r="BH491" s="407">
        <f t="shared" ref="BH491" si="177">IF(N491="zníž. prenesená",J491,0)</f>
        <v>0</v>
      </c>
      <c r="BI491" s="407">
        <f t="shared" ref="BI491" si="178">IF(N491="nulová",J491,0)</f>
        <v>0</v>
      </c>
      <c r="BJ491" s="337" t="s">
        <v>352</v>
      </c>
      <c r="BK491" s="407">
        <f t="shared" ref="BK491" si="179">ROUND(I491*H491,2)</f>
        <v>0</v>
      </c>
      <c r="BL491" s="337" t="s">
        <v>607</v>
      </c>
      <c r="BM491" s="406" t="s">
        <v>2805</v>
      </c>
    </row>
    <row r="492" spans="2:65" s="194" customFormat="1" ht="38.25" customHeight="1">
      <c r="B492" s="76"/>
      <c r="C492" s="819" t="s">
        <v>2826</v>
      </c>
      <c r="D492" s="819" t="s">
        <v>262</v>
      </c>
      <c r="E492" s="820" t="s">
        <v>2827</v>
      </c>
      <c r="F492" s="821" t="s">
        <v>2828</v>
      </c>
      <c r="G492" s="822" t="s">
        <v>62</v>
      </c>
      <c r="H492" s="823">
        <v>2</v>
      </c>
      <c r="I492" s="844"/>
      <c r="J492" s="824">
        <f t="shared" si="140"/>
        <v>0</v>
      </c>
      <c r="K492" s="80"/>
      <c r="L492" s="76"/>
      <c r="M492" s="402" t="s">
        <v>290</v>
      </c>
      <c r="N492" s="403" t="s">
        <v>306</v>
      </c>
      <c r="O492" s="404">
        <v>29.116710000000001</v>
      </c>
      <c r="P492" s="404">
        <f t="shared" si="141"/>
        <v>58.233420000000002</v>
      </c>
      <c r="Q492" s="404">
        <v>0</v>
      </c>
      <c r="R492" s="404">
        <f t="shared" si="142"/>
        <v>0</v>
      </c>
      <c r="S492" s="404">
        <v>0</v>
      </c>
      <c r="T492" s="405">
        <f t="shared" si="143"/>
        <v>0</v>
      </c>
      <c r="AR492" s="406" t="s">
        <v>607</v>
      </c>
      <c r="AT492" s="406" t="s">
        <v>262</v>
      </c>
      <c r="AU492" s="406" t="s">
        <v>352</v>
      </c>
      <c r="AY492" s="337" t="s">
        <v>347</v>
      </c>
      <c r="BE492" s="407">
        <f t="shared" si="144"/>
        <v>0</v>
      </c>
      <c r="BF492" s="407">
        <f t="shared" si="145"/>
        <v>0</v>
      </c>
      <c r="BG492" s="407">
        <f t="shared" si="146"/>
        <v>0</v>
      </c>
      <c r="BH492" s="407">
        <f t="shared" si="147"/>
        <v>0</v>
      </c>
      <c r="BI492" s="407">
        <f t="shared" si="148"/>
        <v>0</v>
      </c>
      <c r="BJ492" s="337" t="s">
        <v>352</v>
      </c>
      <c r="BK492" s="407">
        <f t="shared" si="149"/>
        <v>0</v>
      </c>
      <c r="BL492" s="337" t="s">
        <v>607</v>
      </c>
      <c r="BM492" s="406" t="s">
        <v>2829</v>
      </c>
    </row>
    <row r="493" spans="2:65" s="194" customFormat="1" ht="24.45" customHeight="1">
      <c r="B493" s="76"/>
      <c r="C493" s="819" t="s">
        <v>2830</v>
      </c>
      <c r="D493" s="819" t="s">
        <v>262</v>
      </c>
      <c r="E493" s="820" t="s">
        <v>2831</v>
      </c>
      <c r="F493" s="821" t="s">
        <v>2832</v>
      </c>
      <c r="G493" s="822" t="s">
        <v>63</v>
      </c>
      <c r="H493" s="823">
        <v>9.6999999999999993</v>
      </c>
      <c r="I493" s="844"/>
      <c r="J493" s="824">
        <f t="shared" si="140"/>
        <v>0</v>
      </c>
      <c r="K493" s="80"/>
      <c r="L493" s="76"/>
      <c r="M493" s="402" t="s">
        <v>290</v>
      </c>
      <c r="N493" s="403" t="s">
        <v>306</v>
      </c>
      <c r="O493" s="404">
        <v>0.55015999999999998</v>
      </c>
      <c r="P493" s="404">
        <f t="shared" si="141"/>
        <v>5.3365519999999993</v>
      </c>
      <c r="Q493" s="404">
        <v>9.1799999999999995E-5</v>
      </c>
      <c r="R493" s="404">
        <f t="shared" si="142"/>
        <v>8.9045999999999993E-4</v>
      </c>
      <c r="S493" s="404">
        <v>0</v>
      </c>
      <c r="T493" s="405">
        <f t="shared" si="143"/>
        <v>0</v>
      </c>
      <c r="AR493" s="406" t="s">
        <v>607</v>
      </c>
      <c r="AT493" s="406" t="s">
        <v>262</v>
      </c>
      <c r="AU493" s="406" t="s">
        <v>352</v>
      </c>
      <c r="AY493" s="337" t="s">
        <v>347</v>
      </c>
      <c r="BE493" s="407">
        <f t="shared" si="144"/>
        <v>0</v>
      </c>
      <c r="BF493" s="407">
        <f t="shared" si="145"/>
        <v>0</v>
      </c>
      <c r="BG493" s="407">
        <f t="shared" si="146"/>
        <v>0</v>
      </c>
      <c r="BH493" s="407">
        <f t="shared" si="147"/>
        <v>0</v>
      </c>
      <c r="BI493" s="407">
        <f t="shared" si="148"/>
        <v>0</v>
      </c>
      <c r="BJ493" s="337" t="s">
        <v>352</v>
      </c>
      <c r="BK493" s="407">
        <f t="shared" si="149"/>
        <v>0</v>
      </c>
      <c r="BL493" s="337" t="s">
        <v>607</v>
      </c>
      <c r="BM493" s="406" t="s">
        <v>2833</v>
      </c>
    </row>
    <row r="494" spans="2:65" s="194" customFormat="1" ht="16.5" customHeight="1">
      <c r="B494" s="76"/>
      <c r="C494" s="819" t="s">
        <v>2834</v>
      </c>
      <c r="D494" s="819" t="s">
        <v>262</v>
      </c>
      <c r="E494" s="820" t="s">
        <v>2835</v>
      </c>
      <c r="F494" s="821" t="s">
        <v>2836</v>
      </c>
      <c r="G494" s="822" t="s">
        <v>63</v>
      </c>
      <c r="H494" s="823">
        <v>6.8</v>
      </c>
      <c r="I494" s="844"/>
      <c r="J494" s="824">
        <f t="shared" si="140"/>
        <v>0</v>
      </c>
      <c r="K494" s="80"/>
      <c r="L494" s="76"/>
      <c r="M494" s="402" t="s">
        <v>290</v>
      </c>
      <c r="N494" s="403" t="s">
        <v>306</v>
      </c>
      <c r="O494" s="404">
        <v>0.26416000000000001</v>
      </c>
      <c r="P494" s="404">
        <f t="shared" si="141"/>
        <v>1.7962879999999999</v>
      </c>
      <c r="Q494" s="404">
        <v>9.1799999999999995E-5</v>
      </c>
      <c r="R494" s="404">
        <f t="shared" si="142"/>
        <v>6.2423999999999997E-4</v>
      </c>
      <c r="S494" s="404">
        <v>0</v>
      </c>
      <c r="T494" s="405">
        <f t="shared" si="143"/>
        <v>0</v>
      </c>
      <c r="AR494" s="406" t="s">
        <v>607</v>
      </c>
      <c r="AT494" s="406" t="s">
        <v>262</v>
      </c>
      <c r="AU494" s="406" t="s">
        <v>352</v>
      </c>
      <c r="AY494" s="337" t="s">
        <v>347</v>
      </c>
      <c r="BE494" s="407">
        <f t="shared" si="144"/>
        <v>0</v>
      </c>
      <c r="BF494" s="407">
        <f t="shared" si="145"/>
        <v>0</v>
      </c>
      <c r="BG494" s="407">
        <f t="shared" si="146"/>
        <v>0</v>
      </c>
      <c r="BH494" s="407">
        <f t="shared" si="147"/>
        <v>0</v>
      </c>
      <c r="BI494" s="407">
        <f t="shared" si="148"/>
        <v>0</v>
      </c>
      <c r="BJ494" s="337" t="s">
        <v>352</v>
      </c>
      <c r="BK494" s="407">
        <f t="shared" si="149"/>
        <v>0</v>
      </c>
      <c r="BL494" s="337" t="s">
        <v>607</v>
      </c>
      <c r="BM494" s="406" t="s">
        <v>2837</v>
      </c>
    </row>
    <row r="495" spans="2:65" s="194" customFormat="1" ht="24.45" customHeight="1">
      <c r="B495" s="76"/>
      <c r="C495" s="819" t="s">
        <v>2838</v>
      </c>
      <c r="D495" s="819" t="s">
        <v>262</v>
      </c>
      <c r="E495" s="820" t="s">
        <v>2839</v>
      </c>
      <c r="F495" s="821" t="s">
        <v>2840</v>
      </c>
      <c r="G495" s="822" t="s">
        <v>82</v>
      </c>
      <c r="H495" s="823">
        <v>55.05</v>
      </c>
      <c r="I495" s="844"/>
      <c r="J495" s="824">
        <f t="shared" si="140"/>
        <v>0</v>
      </c>
      <c r="K495" s="80"/>
      <c r="L495" s="76"/>
      <c r="M495" s="402" t="s">
        <v>290</v>
      </c>
      <c r="N495" s="403" t="s">
        <v>306</v>
      </c>
      <c r="O495" s="404">
        <v>0.42213000000000001</v>
      </c>
      <c r="P495" s="404">
        <f t="shared" si="141"/>
        <v>23.238256499999999</v>
      </c>
      <c r="Q495" s="404">
        <v>7.2849999999999995E-5</v>
      </c>
      <c r="R495" s="404">
        <f t="shared" si="142"/>
        <v>4.0103924999999995E-3</v>
      </c>
      <c r="S495" s="404">
        <v>0</v>
      </c>
      <c r="T495" s="405">
        <f t="shared" si="143"/>
        <v>0</v>
      </c>
      <c r="AR495" s="406" t="s">
        <v>607</v>
      </c>
      <c r="AT495" s="406" t="s">
        <v>262</v>
      </c>
      <c r="AU495" s="406" t="s">
        <v>352</v>
      </c>
      <c r="AY495" s="337" t="s">
        <v>347</v>
      </c>
      <c r="BE495" s="407">
        <f t="shared" si="144"/>
        <v>0</v>
      </c>
      <c r="BF495" s="407">
        <f t="shared" si="145"/>
        <v>0</v>
      </c>
      <c r="BG495" s="407">
        <f t="shared" si="146"/>
        <v>0</v>
      </c>
      <c r="BH495" s="407">
        <f t="shared" si="147"/>
        <v>0</v>
      </c>
      <c r="BI495" s="407">
        <f t="shared" si="148"/>
        <v>0</v>
      </c>
      <c r="BJ495" s="337" t="s">
        <v>352</v>
      </c>
      <c r="BK495" s="407">
        <f t="shared" si="149"/>
        <v>0</v>
      </c>
      <c r="BL495" s="337" t="s">
        <v>607</v>
      </c>
      <c r="BM495" s="406" t="s">
        <v>2841</v>
      </c>
    </row>
    <row r="496" spans="2:65" s="194" customFormat="1" ht="33" customHeight="1">
      <c r="B496" s="76"/>
      <c r="C496" s="825" t="s">
        <v>2842</v>
      </c>
      <c r="D496" s="825" t="s">
        <v>59</v>
      </c>
      <c r="E496" s="826" t="s">
        <v>2843</v>
      </c>
      <c r="F496" s="827" t="s">
        <v>2844</v>
      </c>
      <c r="G496" s="828" t="s">
        <v>271</v>
      </c>
      <c r="H496" s="829">
        <v>3.6999999999999998E-2</v>
      </c>
      <c r="I496" s="845"/>
      <c r="J496" s="830">
        <f t="shared" si="140"/>
        <v>0</v>
      </c>
      <c r="K496" s="94"/>
      <c r="L496" s="408"/>
      <c r="M496" s="409" t="s">
        <v>290</v>
      </c>
      <c r="N496" s="410" t="s">
        <v>306</v>
      </c>
      <c r="O496" s="404">
        <v>0</v>
      </c>
      <c r="P496" s="404">
        <f t="shared" si="141"/>
        <v>0</v>
      </c>
      <c r="Q496" s="404">
        <v>1</v>
      </c>
      <c r="R496" s="404">
        <f t="shared" si="142"/>
        <v>3.6999999999999998E-2</v>
      </c>
      <c r="S496" s="404">
        <v>0</v>
      </c>
      <c r="T496" s="405">
        <f t="shared" si="143"/>
        <v>0</v>
      </c>
      <c r="AR496" s="406" t="s">
        <v>1185</v>
      </c>
      <c r="AT496" s="406" t="s">
        <v>59</v>
      </c>
      <c r="AU496" s="406" t="s">
        <v>352</v>
      </c>
      <c r="AY496" s="337" t="s">
        <v>347</v>
      </c>
      <c r="BE496" s="407">
        <f t="shared" si="144"/>
        <v>0</v>
      </c>
      <c r="BF496" s="407">
        <f t="shared" si="145"/>
        <v>0</v>
      </c>
      <c r="BG496" s="407">
        <f t="shared" si="146"/>
        <v>0</v>
      </c>
      <c r="BH496" s="407">
        <f t="shared" si="147"/>
        <v>0</v>
      </c>
      <c r="BI496" s="407">
        <f t="shared" si="148"/>
        <v>0</v>
      </c>
      <c r="BJ496" s="337" t="s">
        <v>352</v>
      </c>
      <c r="BK496" s="407">
        <f t="shared" si="149"/>
        <v>0</v>
      </c>
      <c r="BL496" s="337" t="s">
        <v>607</v>
      </c>
      <c r="BM496" s="406" t="s">
        <v>2845</v>
      </c>
    </row>
    <row r="497" spans="2:65" s="194" customFormat="1" ht="24.45" customHeight="1">
      <c r="B497" s="76"/>
      <c r="C497" s="825" t="s">
        <v>2846</v>
      </c>
      <c r="D497" s="825" t="s">
        <v>59</v>
      </c>
      <c r="E497" s="826" t="s">
        <v>2847</v>
      </c>
      <c r="F497" s="827" t="s">
        <v>2848</v>
      </c>
      <c r="G497" s="828" t="s">
        <v>271</v>
      </c>
      <c r="H497" s="829">
        <v>1.4999999999999999E-2</v>
      </c>
      <c r="I497" s="845"/>
      <c r="J497" s="830">
        <f t="shared" si="140"/>
        <v>0</v>
      </c>
      <c r="K497" s="94"/>
      <c r="L497" s="408"/>
      <c r="M497" s="409" t="s">
        <v>290</v>
      </c>
      <c r="N497" s="410" t="s">
        <v>306</v>
      </c>
      <c r="O497" s="404">
        <v>0</v>
      </c>
      <c r="P497" s="404">
        <f t="shared" si="141"/>
        <v>0</v>
      </c>
      <c r="Q497" s="404">
        <v>1</v>
      </c>
      <c r="R497" s="404">
        <f t="shared" si="142"/>
        <v>1.4999999999999999E-2</v>
      </c>
      <c r="S497" s="404">
        <v>0</v>
      </c>
      <c r="T497" s="405">
        <f t="shared" si="143"/>
        <v>0</v>
      </c>
      <c r="AR497" s="406" t="s">
        <v>1185</v>
      </c>
      <c r="AT497" s="406" t="s">
        <v>59</v>
      </c>
      <c r="AU497" s="406" t="s">
        <v>352</v>
      </c>
      <c r="AY497" s="337" t="s">
        <v>347</v>
      </c>
      <c r="BE497" s="407">
        <f t="shared" si="144"/>
        <v>0</v>
      </c>
      <c r="BF497" s="407">
        <f t="shared" si="145"/>
        <v>0</v>
      </c>
      <c r="BG497" s="407">
        <f t="shared" si="146"/>
        <v>0</v>
      </c>
      <c r="BH497" s="407">
        <f t="shared" si="147"/>
        <v>0</v>
      </c>
      <c r="BI497" s="407">
        <f t="shared" si="148"/>
        <v>0</v>
      </c>
      <c r="BJ497" s="337" t="s">
        <v>352</v>
      </c>
      <c r="BK497" s="407">
        <f t="shared" si="149"/>
        <v>0</v>
      </c>
      <c r="BL497" s="337" t="s">
        <v>607</v>
      </c>
      <c r="BM497" s="406" t="s">
        <v>2849</v>
      </c>
    </row>
    <row r="498" spans="2:65" s="194" customFormat="1" ht="24.45" customHeight="1">
      <c r="B498" s="76"/>
      <c r="C498" s="825" t="s">
        <v>2850</v>
      </c>
      <c r="D498" s="825" t="s">
        <v>59</v>
      </c>
      <c r="E498" s="826" t="s">
        <v>2851</v>
      </c>
      <c r="F498" s="827" t="s">
        <v>2852</v>
      </c>
      <c r="G498" s="828" t="s">
        <v>271</v>
      </c>
      <c r="H498" s="829">
        <v>4.0000000000000001E-3</v>
      </c>
      <c r="I498" s="845"/>
      <c r="J498" s="830">
        <f t="shared" si="140"/>
        <v>0</v>
      </c>
      <c r="K498" s="94"/>
      <c r="L498" s="408"/>
      <c r="M498" s="409" t="s">
        <v>290</v>
      </c>
      <c r="N498" s="410" t="s">
        <v>306</v>
      </c>
      <c r="O498" s="404">
        <v>0</v>
      </c>
      <c r="P498" s="404">
        <f t="shared" si="141"/>
        <v>0</v>
      </c>
      <c r="Q498" s="404">
        <v>1</v>
      </c>
      <c r="R498" s="404">
        <f t="shared" si="142"/>
        <v>4.0000000000000001E-3</v>
      </c>
      <c r="S498" s="404">
        <v>0</v>
      </c>
      <c r="T498" s="405">
        <f t="shared" si="143"/>
        <v>0</v>
      </c>
      <c r="AR498" s="406" t="s">
        <v>1185</v>
      </c>
      <c r="AT498" s="406" t="s">
        <v>59</v>
      </c>
      <c r="AU498" s="406" t="s">
        <v>352</v>
      </c>
      <c r="AY498" s="337" t="s">
        <v>347</v>
      </c>
      <c r="BE498" s="407">
        <f t="shared" si="144"/>
        <v>0</v>
      </c>
      <c r="BF498" s="407">
        <f t="shared" si="145"/>
        <v>0</v>
      </c>
      <c r="BG498" s="407">
        <f t="shared" si="146"/>
        <v>0</v>
      </c>
      <c r="BH498" s="407">
        <f t="shared" si="147"/>
        <v>0</v>
      </c>
      <c r="BI498" s="407">
        <f t="shared" si="148"/>
        <v>0</v>
      </c>
      <c r="BJ498" s="337" t="s">
        <v>352</v>
      </c>
      <c r="BK498" s="407">
        <f t="shared" si="149"/>
        <v>0</v>
      </c>
      <c r="BL498" s="337" t="s">
        <v>607</v>
      </c>
      <c r="BM498" s="406" t="s">
        <v>2853</v>
      </c>
    </row>
    <row r="499" spans="2:65" s="194" customFormat="1" ht="16.5" customHeight="1">
      <c r="B499" s="76"/>
      <c r="C499" s="825" t="s">
        <v>2854</v>
      </c>
      <c r="D499" s="825" t="s">
        <v>59</v>
      </c>
      <c r="E499" s="826" t="s">
        <v>2763</v>
      </c>
      <c r="F499" s="827" t="s">
        <v>2764</v>
      </c>
      <c r="G499" s="828" t="s">
        <v>271</v>
      </c>
      <c r="H499" s="829">
        <v>6.0000000000000001E-3</v>
      </c>
      <c r="I499" s="845"/>
      <c r="J499" s="830">
        <f t="shared" si="140"/>
        <v>0</v>
      </c>
      <c r="K499" s="94"/>
      <c r="L499" s="408"/>
      <c r="M499" s="409" t="s">
        <v>290</v>
      </c>
      <c r="N499" s="410" t="s">
        <v>306</v>
      </c>
      <c r="O499" s="404">
        <v>0</v>
      </c>
      <c r="P499" s="404">
        <f t="shared" si="141"/>
        <v>0</v>
      </c>
      <c r="Q499" s="404">
        <v>1</v>
      </c>
      <c r="R499" s="404">
        <f t="shared" si="142"/>
        <v>6.0000000000000001E-3</v>
      </c>
      <c r="S499" s="404">
        <v>0</v>
      </c>
      <c r="T499" s="405">
        <f t="shared" si="143"/>
        <v>0</v>
      </c>
      <c r="AR499" s="406" t="s">
        <v>1185</v>
      </c>
      <c r="AT499" s="406" t="s">
        <v>59</v>
      </c>
      <c r="AU499" s="406" t="s">
        <v>352</v>
      </c>
      <c r="AY499" s="337" t="s">
        <v>347</v>
      </c>
      <c r="BE499" s="407">
        <f t="shared" si="144"/>
        <v>0</v>
      </c>
      <c r="BF499" s="407">
        <f t="shared" si="145"/>
        <v>0</v>
      </c>
      <c r="BG499" s="407">
        <f t="shared" si="146"/>
        <v>0</v>
      </c>
      <c r="BH499" s="407">
        <f t="shared" si="147"/>
        <v>0</v>
      </c>
      <c r="BI499" s="407">
        <f t="shared" si="148"/>
        <v>0</v>
      </c>
      <c r="BJ499" s="337" t="s">
        <v>352</v>
      </c>
      <c r="BK499" s="407">
        <f t="shared" si="149"/>
        <v>0</v>
      </c>
      <c r="BL499" s="337" t="s">
        <v>607</v>
      </c>
      <c r="BM499" s="406" t="s">
        <v>2855</v>
      </c>
    </row>
    <row r="500" spans="2:65" s="194" customFormat="1" ht="49.5" customHeight="1">
      <c r="B500" s="76"/>
      <c r="C500" s="819" t="s">
        <v>2856</v>
      </c>
      <c r="D500" s="819" t="s">
        <v>262</v>
      </c>
      <c r="E500" s="820" t="s">
        <v>2857</v>
      </c>
      <c r="F500" s="821" t="s">
        <v>2858</v>
      </c>
      <c r="G500" s="822" t="s">
        <v>62</v>
      </c>
      <c r="H500" s="823">
        <v>5</v>
      </c>
      <c r="I500" s="844"/>
      <c r="J500" s="824">
        <f t="shared" si="140"/>
        <v>0</v>
      </c>
      <c r="K500" s="80"/>
      <c r="L500" s="76"/>
      <c r="M500" s="402" t="s">
        <v>290</v>
      </c>
      <c r="N500" s="403" t="s">
        <v>306</v>
      </c>
      <c r="O500" s="404">
        <v>0.42199999999999999</v>
      </c>
      <c r="P500" s="404">
        <f t="shared" si="141"/>
        <v>2.11</v>
      </c>
      <c r="Q500" s="404">
        <v>6.9999999999999994E-5</v>
      </c>
      <c r="R500" s="404">
        <f t="shared" si="142"/>
        <v>3.4999999999999994E-4</v>
      </c>
      <c r="S500" s="404">
        <v>0</v>
      </c>
      <c r="T500" s="405">
        <f t="shared" si="143"/>
        <v>0</v>
      </c>
      <c r="AR500" s="406" t="s">
        <v>607</v>
      </c>
      <c r="AT500" s="406" t="s">
        <v>262</v>
      </c>
      <c r="AU500" s="406" t="s">
        <v>352</v>
      </c>
      <c r="AY500" s="337" t="s">
        <v>347</v>
      </c>
      <c r="BE500" s="407">
        <f t="shared" si="144"/>
        <v>0</v>
      </c>
      <c r="BF500" s="407">
        <f t="shared" si="145"/>
        <v>0</v>
      </c>
      <c r="BG500" s="407">
        <f t="shared" si="146"/>
        <v>0</v>
      </c>
      <c r="BH500" s="407">
        <f t="shared" si="147"/>
        <v>0</v>
      </c>
      <c r="BI500" s="407">
        <f t="shared" si="148"/>
        <v>0</v>
      </c>
      <c r="BJ500" s="337" t="s">
        <v>352</v>
      </c>
      <c r="BK500" s="407">
        <f t="shared" si="149"/>
        <v>0</v>
      </c>
      <c r="BL500" s="337" t="s">
        <v>607</v>
      </c>
      <c r="BM500" s="406" t="s">
        <v>2859</v>
      </c>
    </row>
    <row r="501" spans="2:65" s="194" customFormat="1" ht="24.45" customHeight="1">
      <c r="B501" s="76"/>
      <c r="C501" s="819" t="s">
        <v>2860</v>
      </c>
      <c r="D501" s="819" t="s">
        <v>262</v>
      </c>
      <c r="E501" s="820" t="s">
        <v>2861</v>
      </c>
      <c r="F501" s="821" t="s">
        <v>2862</v>
      </c>
      <c r="G501" s="822" t="s">
        <v>82</v>
      </c>
      <c r="H501" s="823">
        <v>39.183</v>
      </c>
      <c r="I501" s="844"/>
      <c r="J501" s="824">
        <f t="shared" si="140"/>
        <v>0</v>
      </c>
      <c r="K501" s="80"/>
      <c r="L501" s="76"/>
      <c r="M501" s="402" t="s">
        <v>290</v>
      </c>
      <c r="N501" s="403" t="s">
        <v>306</v>
      </c>
      <c r="O501" s="404">
        <v>0.42213000000000001</v>
      </c>
      <c r="P501" s="404">
        <f t="shared" si="141"/>
        <v>16.540319790000002</v>
      </c>
      <c r="Q501" s="404">
        <v>7.2849999999999995E-5</v>
      </c>
      <c r="R501" s="404">
        <f t="shared" si="142"/>
        <v>2.8544815499999998E-3</v>
      </c>
      <c r="S501" s="404">
        <v>0</v>
      </c>
      <c r="T501" s="405">
        <f t="shared" si="143"/>
        <v>0</v>
      </c>
      <c r="AR501" s="406" t="s">
        <v>607</v>
      </c>
      <c r="AT501" s="406" t="s">
        <v>262</v>
      </c>
      <c r="AU501" s="406" t="s">
        <v>352</v>
      </c>
      <c r="AY501" s="337" t="s">
        <v>347</v>
      </c>
      <c r="BE501" s="407">
        <f t="shared" si="144"/>
        <v>0</v>
      </c>
      <c r="BF501" s="407">
        <f t="shared" si="145"/>
        <v>0</v>
      </c>
      <c r="BG501" s="407">
        <f t="shared" si="146"/>
        <v>0</v>
      </c>
      <c r="BH501" s="407">
        <f t="shared" si="147"/>
        <v>0</v>
      </c>
      <c r="BI501" s="407">
        <f t="shared" si="148"/>
        <v>0</v>
      </c>
      <c r="BJ501" s="337" t="s">
        <v>352</v>
      </c>
      <c r="BK501" s="407">
        <f t="shared" si="149"/>
        <v>0</v>
      </c>
      <c r="BL501" s="337" t="s">
        <v>607</v>
      </c>
      <c r="BM501" s="406" t="s">
        <v>2863</v>
      </c>
    </row>
    <row r="502" spans="2:65" s="194" customFormat="1" ht="16.5" customHeight="1">
      <c r="B502" s="76"/>
      <c r="C502" s="825" t="s">
        <v>2864</v>
      </c>
      <c r="D502" s="825" t="s">
        <v>59</v>
      </c>
      <c r="E502" s="826" t="s">
        <v>2865</v>
      </c>
      <c r="F502" s="827" t="s">
        <v>2866</v>
      </c>
      <c r="G502" s="828" t="s">
        <v>271</v>
      </c>
      <c r="H502" s="829">
        <v>0.01</v>
      </c>
      <c r="I502" s="845"/>
      <c r="J502" s="830">
        <f t="shared" si="140"/>
        <v>0</v>
      </c>
      <c r="K502" s="94"/>
      <c r="L502" s="408"/>
      <c r="M502" s="409" t="s">
        <v>290</v>
      </c>
      <c r="N502" s="410" t="s">
        <v>306</v>
      </c>
      <c r="O502" s="404">
        <v>0</v>
      </c>
      <c r="P502" s="404">
        <f t="shared" si="141"/>
        <v>0</v>
      </c>
      <c r="Q502" s="404">
        <v>1</v>
      </c>
      <c r="R502" s="404">
        <f t="shared" si="142"/>
        <v>0.01</v>
      </c>
      <c r="S502" s="404">
        <v>0</v>
      </c>
      <c r="T502" s="405">
        <f t="shared" si="143"/>
        <v>0</v>
      </c>
      <c r="AR502" s="406" t="s">
        <v>1185</v>
      </c>
      <c r="AT502" s="406" t="s">
        <v>59</v>
      </c>
      <c r="AU502" s="406" t="s">
        <v>352</v>
      </c>
      <c r="AY502" s="337" t="s">
        <v>347</v>
      </c>
      <c r="BE502" s="407">
        <f t="shared" si="144"/>
        <v>0</v>
      </c>
      <c r="BF502" s="407">
        <f t="shared" si="145"/>
        <v>0</v>
      </c>
      <c r="BG502" s="407">
        <f t="shared" si="146"/>
        <v>0</v>
      </c>
      <c r="BH502" s="407">
        <f t="shared" si="147"/>
        <v>0</v>
      </c>
      <c r="BI502" s="407">
        <f t="shared" si="148"/>
        <v>0</v>
      </c>
      <c r="BJ502" s="337" t="s">
        <v>352</v>
      </c>
      <c r="BK502" s="407">
        <f t="shared" si="149"/>
        <v>0</v>
      </c>
      <c r="BL502" s="337" t="s">
        <v>607</v>
      </c>
      <c r="BM502" s="406" t="s">
        <v>2867</v>
      </c>
    </row>
    <row r="503" spans="2:65" s="194" customFormat="1" ht="24.45" customHeight="1">
      <c r="B503" s="76"/>
      <c r="C503" s="825" t="s">
        <v>2868</v>
      </c>
      <c r="D503" s="825" t="s">
        <v>59</v>
      </c>
      <c r="E503" s="826" t="s">
        <v>2869</v>
      </c>
      <c r="F503" s="827" t="s">
        <v>2870</v>
      </c>
      <c r="G503" s="828" t="s">
        <v>271</v>
      </c>
      <c r="H503" s="829">
        <v>2.5000000000000001E-2</v>
      </c>
      <c r="I503" s="845"/>
      <c r="J503" s="830">
        <f t="shared" si="140"/>
        <v>0</v>
      </c>
      <c r="K503" s="94"/>
      <c r="L503" s="408"/>
      <c r="M503" s="409" t="s">
        <v>290</v>
      </c>
      <c r="N503" s="410" t="s">
        <v>306</v>
      </c>
      <c r="O503" s="404">
        <v>0</v>
      </c>
      <c r="P503" s="404">
        <f t="shared" si="141"/>
        <v>0</v>
      </c>
      <c r="Q503" s="404">
        <v>1</v>
      </c>
      <c r="R503" s="404">
        <f t="shared" si="142"/>
        <v>2.5000000000000001E-2</v>
      </c>
      <c r="S503" s="404">
        <v>0</v>
      </c>
      <c r="T503" s="405">
        <f t="shared" si="143"/>
        <v>0</v>
      </c>
      <c r="AR503" s="406" t="s">
        <v>1185</v>
      </c>
      <c r="AT503" s="406" t="s">
        <v>59</v>
      </c>
      <c r="AU503" s="406" t="s">
        <v>352</v>
      </c>
      <c r="AY503" s="337" t="s">
        <v>347</v>
      </c>
      <c r="BE503" s="407">
        <f t="shared" si="144"/>
        <v>0</v>
      </c>
      <c r="BF503" s="407">
        <f t="shared" si="145"/>
        <v>0</v>
      </c>
      <c r="BG503" s="407">
        <f t="shared" si="146"/>
        <v>0</v>
      </c>
      <c r="BH503" s="407">
        <f t="shared" si="147"/>
        <v>0</v>
      </c>
      <c r="BI503" s="407">
        <f t="shared" si="148"/>
        <v>0</v>
      </c>
      <c r="BJ503" s="337" t="s">
        <v>352</v>
      </c>
      <c r="BK503" s="407">
        <f t="shared" si="149"/>
        <v>0</v>
      </c>
      <c r="BL503" s="337" t="s">
        <v>607</v>
      </c>
      <c r="BM503" s="406" t="s">
        <v>2871</v>
      </c>
    </row>
    <row r="504" spans="2:65" s="194" customFormat="1" ht="24.45" customHeight="1">
      <c r="B504" s="76"/>
      <c r="C504" s="825" t="s">
        <v>2872</v>
      </c>
      <c r="D504" s="825" t="s">
        <v>59</v>
      </c>
      <c r="E504" s="826" t="s">
        <v>2873</v>
      </c>
      <c r="F504" s="827" t="s">
        <v>2874</v>
      </c>
      <c r="G504" s="828" t="s">
        <v>271</v>
      </c>
      <c r="H504" s="829">
        <v>8.9999999999999993E-3</v>
      </c>
      <c r="I504" s="845"/>
      <c r="J504" s="830">
        <f t="shared" si="140"/>
        <v>0</v>
      </c>
      <c r="K504" s="94"/>
      <c r="L504" s="408"/>
      <c r="M504" s="409" t="s">
        <v>290</v>
      </c>
      <c r="N504" s="410" t="s">
        <v>306</v>
      </c>
      <c r="O504" s="404">
        <v>0</v>
      </c>
      <c r="P504" s="404">
        <f t="shared" si="141"/>
        <v>0</v>
      </c>
      <c r="Q504" s="404">
        <v>1</v>
      </c>
      <c r="R504" s="404">
        <f t="shared" si="142"/>
        <v>8.9999999999999993E-3</v>
      </c>
      <c r="S504" s="404">
        <v>0</v>
      </c>
      <c r="T504" s="405">
        <f t="shared" si="143"/>
        <v>0</v>
      </c>
      <c r="AR504" s="406" t="s">
        <v>1185</v>
      </c>
      <c r="AT504" s="406" t="s">
        <v>59</v>
      </c>
      <c r="AU504" s="406" t="s">
        <v>352</v>
      </c>
      <c r="AY504" s="337" t="s">
        <v>347</v>
      </c>
      <c r="BE504" s="407">
        <f t="shared" si="144"/>
        <v>0</v>
      </c>
      <c r="BF504" s="407">
        <f t="shared" si="145"/>
        <v>0</v>
      </c>
      <c r="BG504" s="407">
        <f t="shared" si="146"/>
        <v>0</v>
      </c>
      <c r="BH504" s="407">
        <f t="shared" si="147"/>
        <v>0</v>
      </c>
      <c r="BI504" s="407">
        <f t="shared" si="148"/>
        <v>0</v>
      </c>
      <c r="BJ504" s="337" t="s">
        <v>352</v>
      </c>
      <c r="BK504" s="407">
        <f t="shared" si="149"/>
        <v>0</v>
      </c>
      <c r="BL504" s="337" t="s">
        <v>607</v>
      </c>
      <c r="BM504" s="406" t="s">
        <v>2875</v>
      </c>
    </row>
    <row r="505" spans="2:65" s="194" customFormat="1" ht="33" customHeight="1">
      <c r="B505" s="76"/>
      <c r="C505" s="819" t="s">
        <v>2876</v>
      </c>
      <c r="D505" s="819" t="s">
        <v>262</v>
      </c>
      <c r="E505" s="820" t="s">
        <v>2877</v>
      </c>
      <c r="F505" s="821" t="s">
        <v>2878</v>
      </c>
      <c r="G505" s="822" t="s">
        <v>82</v>
      </c>
      <c r="H505" s="823">
        <v>692.77700000000004</v>
      </c>
      <c r="I505" s="844"/>
      <c r="J505" s="824">
        <f t="shared" si="140"/>
        <v>0</v>
      </c>
      <c r="K505" s="80"/>
      <c r="L505" s="76"/>
      <c r="M505" s="402" t="s">
        <v>290</v>
      </c>
      <c r="N505" s="403" t="s">
        <v>306</v>
      </c>
      <c r="O505" s="404">
        <v>0.30110999999999999</v>
      </c>
      <c r="P505" s="404">
        <f t="shared" si="141"/>
        <v>208.60208247</v>
      </c>
      <c r="Q505" s="404">
        <v>6.3810000000000001E-5</v>
      </c>
      <c r="R505" s="404">
        <f t="shared" si="142"/>
        <v>4.4206100370000001E-2</v>
      </c>
      <c r="S505" s="404">
        <v>0</v>
      </c>
      <c r="T505" s="405">
        <f t="shared" si="143"/>
        <v>0</v>
      </c>
      <c r="AR505" s="406" t="s">
        <v>607</v>
      </c>
      <c r="AT505" s="406" t="s">
        <v>262</v>
      </c>
      <c r="AU505" s="406" t="s">
        <v>352</v>
      </c>
      <c r="AY505" s="337" t="s">
        <v>347</v>
      </c>
      <c r="BE505" s="407">
        <f t="shared" si="144"/>
        <v>0</v>
      </c>
      <c r="BF505" s="407">
        <f t="shared" si="145"/>
        <v>0</v>
      </c>
      <c r="BG505" s="407">
        <f t="shared" si="146"/>
        <v>0</v>
      </c>
      <c r="BH505" s="407">
        <f t="shared" si="147"/>
        <v>0</v>
      </c>
      <c r="BI505" s="407">
        <f t="shared" si="148"/>
        <v>0</v>
      </c>
      <c r="BJ505" s="337" t="s">
        <v>352</v>
      </c>
      <c r="BK505" s="407">
        <f t="shared" si="149"/>
        <v>0</v>
      </c>
      <c r="BL505" s="337" t="s">
        <v>607</v>
      </c>
      <c r="BM505" s="406" t="s">
        <v>2879</v>
      </c>
    </row>
    <row r="506" spans="2:65" s="194" customFormat="1" ht="33" customHeight="1">
      <c r="B506" s="76"/>
      <c r="C506" s="819" t="s">
        <v>2880</v>
      </c>
      <c r="D506" s="819" t="s">
        <v>262</v>
      </c>
      <c r="E506" s="820" t="s">
        <v>2881</v>
      </c>
      <c r="F506" s="821" t="s">
        <v>2882</v>
      </c>
      <c r="G506" s="822" t="s">
        <v>82</v>
      </c>
      <c r="H506" s="823">
        <v>3088.81</v>
      </c>
      <c r="I506" s="844"/>
      <c r="J506" s="824">
        <f t="shared" si="140"/>
        <v>0</v>
      </c>
      <c r="K506" s="80"/>
      <c r="L506" s="76"/>
      <c r="M506" s="402" t="s">
        <v>290</v>
      </c>
      <c r="N506" s="403" t="s">
        <v>306</v>
      </c>
      <c r="O506" s="404">
        <v>0.30110999999999999</v>
      </c>
      <c r="P506" s="404">
        <f t="shared" si="141"/>
        <v>930.07157909999989</v>
      </c>
      <c r="Q506" s="404">
        <v>6.3810000000000001E-5</v>
      </c>
      <c r="R506" s="404">
        <f t="shared" si="142"/>
        <v>0.19709696609999999</v>
      </c>
      <c r="S506" s="404">
        <v>0</v>
      </c>
      <c r="T506" s="405">
        <f t="shared" si="143"/>
        <v>0</v>
      </c>
      <c r="AR506" s="406" t="s">
        <v>607</v>
      </c>
      <c r="AT506" s="406" t="s">
        <v>262</v>
      </c>
      <c r="AU506" s="406" t="s">
        <v>352</v>
      </c>
      <c r="AY506" s="337" t="s">
        <v>347</v>
      </c>
      <c r="BE506" s="407">
        <f t="shared" si="144"/>
        <v>0</v>
      </c>
      <c r="BF506" s="407">
        <f t="shared" si="145"/>
        <v>0</v>
      </c>
      <c r="BG506" s="407">
        <f t="shared" si="146"/>
        <v>0</v>
      </c>
      <c r="BH506" s="407">
        <f t="shared" si="147"/>
        <v>0</v>
      </c>
      <c r="BI506" s="407">
        <f t="shared" si="148"/>
        <v>0</v>
      </c>
      <c r="BJ506" s="337" t="s">
        <v>352</v>
      </c>
      <c r="BK506" s="407">
        <f t="shared" si="149"/>
        <v>0</v>
      </c>
      <c r="BL506" s="337" t="s">
        <v>607</v>
      </c>
      <c r="BM506" s="406" t="s">
        <v>2883</v>
      </c>
    </row>
    <row r="507" spans="2:65" s="194" customFormat="1" ht="33" customHeight="1">
      <c r="B507" s="76"/>
      <c r="C507" s="819" t="s">
        <v>2884</v>
      </c>
      <c r="D507" s="819" t="s">
        <v>262</v>
      </c>
      <c r="E507" s="820" t="s">
        <v>2885</v>
      </c>
      <c r="F507" s="821" t="s">
        <v>2886</v>
      </c>
      <c r="G507" s="822" t="s">
        <v>82</v>
      </c>
      <c r="H507" s="823">
        <v>131.749</v>
      </c>
      <c r="I507" s="844"/>
      <c r="J507" s="824">
        <f t="shared" si="140"/>
        <v>0</v>
      </c>
      <c r="K507" s="80"/>
      <c r="L507" s="76"/>
      <c r="M507" s="402" t="s">
        <v>290</v>
      </c>
      <c r="N507" s="403" t="s">
        <v>306</v>
      </c>
      <c r="O507" s="404">
        <v>0.30110999999999999</v>
      </c>
      <c r="P507" s="404">
        <f t="shared" si="141"/>
        <v>39.670941389999996</v>
      </c>
      <c r="Q507" s="404">
        <v>6.3810000000000001E-5</v>
      </c>
      <c r="R507" s="404">
        <f t="shared" si="142"/>
        <v>8.4069036900000001E-3</v>
      </c>
      <c r="S507" s="404">
        <v>0</v>
      </c>
      <c r="T507" s="405">
        <f t="shared" si="143"/>
        <v>0</v>
      </c>
      <c r="AR507" s="406" t="s">
        <v>607</v>
      </c>
      <c r="AT507" s="406" t="s">
        <v>262</v>
      </c>
      <c r="AU507" s="406" t="s">
        <v>352</v>
      </c>
      <c r="AY507" s="337" t="s">
        <v>347</v>
      </c>
      <c r="BE507" s="407">
        <f t="shared" si="144"/>
        <v>0</v>
      </c>
      <c r="BF507" s="407">
        <f t="shared" si="145"/>
        <v>0</v>
      </c>
      <c r="BG507" s="407">
        <f t="shared" si="146"/>
        <v>0</v>
      </c>
      <c r="BH507" s="407">
        <f t="shared" si="147"/>
        <v>0</v>
      </c>
      <c r="BI507" s="407">
        <f t="shared" si="148"/>
        <v>0</v>
      </c>
      <c r="BJ507" s="337" t="s">
        <v>352</v>
      </c>
      <c r="BK507" s="407">
        <f t="shared" si="149"/>
        <v>0</v>
      </c>
      <c r="BL507" s="337" t="s">
        <v>607</v>
      </c>
      <c r="BM507" s="406" t="s">
        <v>2887</v>
      </c>
    </row>
    <row r="508" spans="2:65" s="194" customFormat="1" ht="33" customHeight="1">
      <c r="B508" s="76"/>
      <c r="C508" s="825" t="s">
        <v>2888</v>
      </c>
      <c r="D508" s="825" t="s">
        <v>59</v>
      </c>
      <c r="E508" s="826" t="s">
        <v>2889</v>
      </c>
      <c r="F508" s="827" t="s">
        <v>2890</v>
      </c>
      <c r="G508" s="828" t="s">
        <v>63</v>
      </c>
      <c r="H508" s="829">
        <v>0.85799999999999998</v>
      </c>
      <c r="I508" s="845"/>
      <c r="J508" s="830">
        <f t="shared" si="140"/>
        <v>0</v>
      </c>
      <c r="K508" s="94"/>
      <c r="L508" s="408"/>
      <c r="M508" s="409" t="s">
        <v>290</v>
      </c>
      <c r="N508" s="410" t="s">
        <v>306</v>
      </c>
      <c r="O508" s="404">
        <v>0</v>
      </c>
      <c r="P508" s="404">
        <f t="shared" si="141"/>
        <v>0</v>
      </c>
      <c r="Q508" s="404">
        <v>6.6019999999999995E-2</v>
      </c>
      <c r="R508" s="404">
        <f t="shared" si="142"/>
        <v>5.6645159999999993E-2</v>
      </c>
      <c r="S508" s="404">
        <v>0</v>
      </c>
      <c r="T508" s="405">
        <f t="shared" si="143"/>
        <v>0</v>
      </c>
      <c r="AR508" s="406" t="s">
        <v>1185</v>
      </c>
      <c r="AT508" s="406" t="s">
        <v>59</v>
      </c>
      <c r="AU508" s="406" t="s">
        <v>352</v>
      </c>
      <c r="AY508" s="337" t="s">
        <v>347</v>
      </c>
      <c r="BE508" s="407">
        <f t="shared" si="144"/>
        <v>0</v>
      </c>
      <c r="BF508" s="407">
        <f t="shared" si="145"/>
        <v>0</v>
      </c>
      <c r="BG508" s="407">
        <f t="shared" si="146"/>
        <v>0</v>
      </c>
      <c r="BH508" s="407">
        <f t="shared" si="147"/>
        <v>0</v>
      </c>
      <c r="BI508" s="407">
        <f t="shared" si="148"/>
        <v>0</v>
      </c>
      <c r="BJ508" s="337" t="s">
        <v>352</v>
      </c>
      <c r="BK508" s="407">
        <f t="shared" si="149"/>
        <v>0</v>
      </c>
      <c r="BL508" s="337" t="s">
        <v>607</v>
      </c>
      <c r="BM508" s="406" t="s">
        <v>2891</v>
      </c>
    </row>
    <row r="509" spans="2:65" s="194" customFormat="1" ht="24.45" customHeight="1">
      <c r="B509" s="76"/>
      <c r="C509" s="825" t="s">
        <v>2892</v>
      </c>
      <c r="D509" s="825" t="s">
        <v>59</v>
      </c>
      <c r="E509" s="826" t="s">
        <v>2893</v>
      </c>
      <c r="F509" s="827" t="s">
        <v>2894</v>
      </c>
      <c r="G509" s="828" t="s">
        <v>82</v>
      </c>
      <c r="H509" s="829">
        <v>20.309000000000001</v>
      </c>
      <c r="I509" s="845"/>
      <c r="J509" s="830">
        <f t="shared" si="140"/>
        <v>0</v>
      </c>
      <c r="K509" s="94"/>
      <c r="L509" s="408"/>
      <c r="M509" s="409" t="s">
        <v>290</v>
      </c>
      <c r="N509" s="410" t="s">
        <v>306</v>
      </c>
      <c r="O509" s="404">
        <v>0</v>
      </c>
      <c r="P509" s="404">
        <f t="shared" si="141"/>
        <v>0</v>
      </c>
      <c r="Q509" s="404">
        <v>1E-3</v>
      </c>
      <c r="R509" s="404">
        <f t="shared" si="142"/>
        <v>2.0309000000000001E-2</v>
      </c>
      <c r="S509" s="404">
        <v>0</v>
      </c>
      <c r="T509" s="405">
        <f t="shared" si="143"/>
        <v>0</v>
      </c>
      <c r="AR509" s="406" t="s">
        <v>1185</v>
      </c>
      <c r="AT509" s="406" t="s">
        <v>59</v>
      </c>
      <c r="AU509" s="406" t="s">
        <v>352</v>
      </c>
      <c r="AY509" s="337" t="s">
        <v>347</v>
      </c>
      <c r="BE509" s="407">
        <f t="shared" si="144"/>
        <v>0</v>
      </c>
      <c r="BF509" s="407">
        <f t="shared" si="145"/>
        <v>0</v>
      </c>
      <c r="BG509" s="407">
        <f t="shared" si="146"/>
        <v>0</v>
      </c>
      <c r="BH509" s="407">
        <f t="shared" si="147"/>
        <v>0</v>
      </c>
      <c r="BI509" s="407">
        <f t="shared" si="148"/>
        <v>0</v>
      </c>
      <c r="BJ509" s="337" t="s">
        <v>352</v>
      </c>
      <c r="BK509" s="407">
        <f t="shared" si="149"/>
        <v>0</v>
      </c>
      <c r="BL509" s="337" t="s">
        <v>607</v>
      </c>
      <c r="BM509" s="406" t="s">
        <v>2895</v>
      </c>
    </row>
    <row r="510" spans="2:65" s="194" customFormat="1" ht="24.45" customHeight="1">
      <c r="B510" s="76"/>
      <c r="C510" s="825" t="s">
        <v>2896</v>
      </c>
      <c r="D510" s="825" t="s">
        <v>59</v>
      </c>
      <c r="E510" s="826" t="s">
        <v>2897</v>
      </c>
      <c r="F510" s="827" t="s">
        <v>2898</v>
      </c>
      <c r="G510" s="828" t="s">
        <v>82</v>
      </c>
      <c r="H510" s="829">
        <v>63.128</v>
      </c>
      <c r="I510" s="845"/>
      <c r="J510" s="830">
        <f t="shared" si="140"/>
        <v>0</v>
      </c>
      <c r="K510" s="94"/>
      <c r="L510" s="408"/>
      <c r="M510" s="409" t="s">
        <v>290</v>
      </c>
      <c r="N510" s="410" t="s">
        <v>306</v>
      </c>
      <c r="O510" s="404">
        <v>0</v>
      </c>
      <c r="P510" s="404">
        <f t="shared" si="141"/>
        <v>0</v>
      </c>
      <c r="Q510" s="404">
        <v>1E-3</v>
      </c>
      <c r="R510" s="404">
        <f t="shared" si="142"/>
        <v>6.3128000000000004E-2</v>
      </c>
      <c r="S510" s="404">
        <v>0</v>
      </c>
      <c r="T510" s="405">
        <f t="shared" si="143"/>
        <v>0</v>
      </c>
      <c r="AR510" s="406" t="s">
        <v>1185</v>
      </c>
      <c r="AT510" s="406" t="s">
        <v>59</v>
      </c>
      <c r="AU510" s="406" t="s">
        <v>352</v>
      </c>
      <c r="AY510" s="337" t="s">
        <v>347</v>
      </c>
      <c r="BE510" s="407">
        <f t="shared" si="144"/>
        <v>0</v>
      </c>
      <c r="BF510" s="407">
        <f t="shared" si="145"/>
        <v>0</v>
      </c>
      <c r="BG510" s="407">
        <f t="shared" si="146"/>
        <v>0</v>
      </c>
      <c r="BH510" s="407">
        <f t="shared" si="147"/>
        <v>0</v>
      </c>
      <c r="BI510" s="407">
        <f t="shared" si="148"/>
        <v>0</v>
      </c>
      <c r="BJ510" s="337" t="s">
        <v>352</v>
      </c>
      <c r="BK510" s="407">
        <f t="shared" si="149"/>
        <v>0</v>
      </c>
      <c r="BL510" s="337" t="s">
        <v>607</v>
      </c>
      <c r="BM510" s="406" t="s">
        <v>2899</v>
      </c>
    </row>
    <row r="511" spans="2:65" s="194" customFormat="1" ht="24.45" customHeight="1">
      <c r="B511" s="76"/>
      <c r="C511" s="825" t="s">
        <v>2900</v>
      </c>
      <c r="D511" s="825" t="s">
        <v>59</v>
      </c>
      <c r="E511" s="826" t="s">
        <v>2901</v>
      </c>
      <c r="F511" s="827" t="s">
        <v>2902</v>
      </c>
      <c r="G511" s="828" t="s">
        <v>82</v>
      </c>
      <c r="H511" s="829">
        <v>5.2839999999999998</v>
      </c>
      <c r="I511" s="845"/>
      <c r="J511" s="830">
        <f t="shared" si="140"/>
        <v>0</v>
      </c>
      <c r="K511" s="94"/>
      <c r="L511" s="408"/>
      <c r="M511" s="409" t="s">
        <v>290</v>
      </c>
      <c r="N511" s="410" t="s">
        <v>306</v>
      </c>
      <c r="O511" s="404">
        <v>0</v>
      </c>
      <c r="P511" s="404">
        <f t="shared" si="141"/>
        <v>0</v>
      </c>
      <c r="Q511" s="404">
        <v>1E-3</v>
      </c>
      <c r="R511" s="404">
        <f t="shared" si="142"/>
        <v>5.2839999999999996E-3</v>
      </c>
      <c r="S511" s="404">
        <v>0</v>
      </c>
      <c r="T511" s="405">
        <f t="shared" si="143"/>
        <v>0</v>
      </c>
      <c r="AR511" s="406" t="s">
        <v>1185</v>
      </c>
      <c r="AT511" s="406" t="s">
        <v>59</v>
      </c>
      <c r="AU511" s="406" t="s">
        <v>352</v>
      </c>
      <c r="AY511" s="337" t="s">
        <v>347</v>
      </c>
      <c r="BE511" s="407">
        <f t="shared" si="144"/>
        <v>0</v>
      </c>
      <c r="BF511" s="407">
        <f t="shared" si="145"/>
        <v>0</v>
      </c>
      <c r="BG511" s="407">
        <f t="shared" si="146"/>
        <v>0</v>
      </c>
      <c r="BH511" s="407">
        <f t="shared" si="147"/>
        <v>0</v>
      </c>
      <c r="BI511" s="407">
        <f t="shared" si="148"/>
        <v>0</v>
      </c>
      <c r="BJ511" s="337" t="s">
        <v>352</v>
      </c>
      <c r="BK511" s="407">
        <f t="shared" si="149"/>
        <v>0</v>
      </c>
      <c r="BL511" s="337" t="s">
        <v>607</v>
      </c>
      <c r="BM511" s="406" t="s">
        <v>2903</v>
      </c>
    </row>
    <row r="512" spans="2:65" s="194" customFormat="1" ht="24.45" customHeight="1">
      <c r="B512" s="76"/>
      <c r="C512" s="825" t="s">
        <v>2904</v>
      </c>
      <c r="D512" s="825" t="s">
        <v>59</v>
      </c>
      <c r="E512" s="826" t="s">
        <v>2905</v>
      </c>
      <c r="F512" s="827" t="s">
        <v>2906</v>
      </c>
      <c r="G512" s="828" t="s">
        <v>62</v>
      </c>
      <c r="H512" s="829">
        <v>3</v>
      </c>
      <c r="I512" s="845"/>
      <c r="J512" s="830">
        <f t="shared" si="140"/>
        <v>0</v>
      </c>
      <c r="K512" s="94"/>
      <c r="L512" s="408"/>
      <c r="M512" s="409" t="s">
        <v>290</v>
      </c>
      <c r="N512" s="410" t="s">
        <v>306</v>
      </c>
      <c r="O512" s="404">
        <v>0</v>
      </c>
      <c r="P512" s="404">
        <f t="shared" si="141"/>
        <v>0</v>
      </c>
      <c r="Q512" s="404">
        <v>0</v>
      </c>
      <c r="R512" s="404">
        <f t="shared" si="142"/>
        <v>0</v>
      </c>
      <c r="S512" s="404">
        <v>0</v>
      </c>
      <c r="T512" s="405">
        <f t="shared" si="143"/>
        <v>0</v>
      </c>
      <c r="AR512" s="406" t="s">
        <v>1185</v>
      </c>
      <c r="AT512" s="406" t="s">
        <v>59</v>
      </c>
      <c r="AU512" s="406" t="s">
        <v>352</v>
      </c>
      <c r="AY512" s="337" t="s">
        <v>347</v>
      </c>
      <c r="BE512" s="407">
        <f t="shared" si="144"/>
        <v>0</v>
      </c>
      <c r="BF512" s="407">
        <f t="shared" si="145"/>
        <v>0</v>
      </c>
      <c r="BG512" s="407">
        <f t="shared" si="146"/>
        <v>0</v>
      </c>
      <c r="BH512" s="407">
        <f t="shared" si="147"/>
        <v>0</v>
      </c>
      <c r="BI512" s="407">
        <f t="shared" si="148"/>
        <v>0</v>
      </c>
      <c r="BJ512" s="337" t="s">
        <v>352</v>
      </c>
      <c r="BK512" s="407">
        <f t="shared" si="149"/>
        <v>0</v>
      </c>
      <c r="BL512" s="337" t="s">
        <v>607</v>
      </c>
      <c r="BM512" s="406" t="s">
        <v>2907</v>
      </c>
    </row>
    <row r="513" spans="2:65" s="194" customFormat="1" ht="16.5" customHeight="1">
      <c r="B513" s="76"/>
      <c r="C513" s="825" t="s">
        <v>2908</v>
      </c>
      <c r="D513" s="825" t="s">
        <v>59</v>
      </c>
      <c r="E513" s="826" t="s">
        <v>2763</v>
      </c>
      <c r="F513" s="827" t="s">
        <v>2764</v>
      </c>
      <c r="G513" s="828" t="s">
        <v>271</v>
      </c>
      <c r="H513" s="829">
        <v>1.4E-2</v>
      </c>
      <c r="I513" s="845"/>
      <c r="J513" s="830">
        <f t="shared" si="140"/>
        <v>0</v>
      </c>
      <c r="K513" s="94"/>
      <c r="L513" s="408"/>
      <c r="M513" s="409" t="s">
        <v>290</v>
      </c>
      <c r="N513" s="410" t="s">
        <v>306</v>
      </c>
      <c r="O513" s="404">
        <v>0</v>
      </c>
      <c r="P513" s="404">
        <f t="shared" si="141"/>
        <v>0</v>
      </c>
      <c r="Q513" s="404">
        <v>1</v>
      </c>
      <c r="R513" s="404">
        <f t="shared" si="142"/>
        <v>1.4E-2</v>
      </c>
      <c r="S513" s="404">
        <v>0</v>
      </c>
      <c r="T513" s="405">
        <f t="shared" si="143"/>
        <v>0</v>
      </c>
      <c r="AR513" s="406" t="s">
        <v>1185</v>
      </c>
      <c r="AT513" s="406" t="s">
        <v>59</v>
      </c>
      <c r="AU513" s="406" t="s">
        <v>352</v>
      </c>
      <c r="AY513" s="337" t="s">
        <v>347</v>
      </c>
      <c r="BE513" s="407">
        <f t="shared" si="144"/>
        <v>0</v>
      </c>
      <c r="BF513" s="407">
        <f t="shared" si="145"/>
        <v>0</v>
      </c>
      <c r="BG513" s="407">
        <f t="shared" si="146"/>
        <v>0</v>
      </c>
      <c r="BH513" s="407">
        <f t="shared" si="147"/>
        <v>0</v>
      </c>
      <c r="BI513" s="407">
        <f t="shared" si="148"/>
        <v>0</v>
      </c>
      <c r="BJ513" s="337" t="s">
        <v>352</v>
      </c>
      <c r="BK513" s="407">
        <f t="shared" si="149"/>
        <v>0</v>
      </c>
      <c r="BL513" s="337" t="s">
        <v>607</v>
      </c>
      <c r="BM513" s="406" t="s">
        <v>2909</v>
      </c>
    </row>
    <row r="514" spans="2:65" s="194" customFormat="1" ht="33" customHeight="1">
      <c r="B514" s="76"/>
      <c r="C514" s="819" t="s">
        <v>2910</v>
      </c>
      <c r="D514" s="819" t="s">
        <v>262</v>
      </c>
      <c r="E514" s="820" t="s">
        <v>2911</v>
      </c>
      <c r="F514" s="821" t="s">
        <v>2912</v>
      </c>
      <c r="G514" s="822" t="s">
        <v>82</v>
      </c>
      <c r="H514" s="823">
        <v>226.56899999999999</v>
      </c>
      <c r="I514" s="844"/>
      <c r="J514" s="824">
        <f t="shared" si="140"/>
        <v>0</v>
      </c>
      <c r="K514" s="80"/>
      <c r="L514" s="76"/>
      <c r="M514" s="402" t="s">
        <v>290</v>
      </c>
      <c r="N514" s="403" t="s">
        <v>306</v>
      </c>
      <c r="O514" s="404">
        <v>0.30110999999999999</v>
      </c>
      <c r="P514" s="404">
        <f t="shared" si="141"/>
        <v>68.222191589999994</v>
      </c>
      <c r="Q514" s="404">
        <v>6.3810000000000001E-5</v>
      </c>
      <c r="R514" s="404">
        <f t="shared" si="142"/>
        <v>1.445736789E-2</v>
      </c>
      <c r="S514" s="404">
        <v>0</v>
      </c>
      <c r="T514" s="405">
        <f t="shared" si="143"/>
        <v>0</v>
      </c>
      <c r="AR514" s="406" t="s">
        <v>607</v>
      </c>
      <c r="AT514" s="406" t="s">
        <v>262</v>
      </c>
      <c r="AU514" s="406" t="s">
        <v>352</v>
      </c>
      <c r="AY514" s="337" t="s">
        <v>347</v>
      </c>
      <c r="BE514" s="407">
        <f t="shared" si="144"/>
        <v>0</v>
      </c>
      <c r="BF514" s="407">
        <f t="shared" si="145"/>
        <v>0</v>
      </c>
      <c r="BG514" s="407">
        <f t="shared" si="146"/>
        <v>0</v>
      </c>
      <c r="BH514" s="407">
        <f t="shared" si="147"/>
        <v>0</v>
      </c>
      <c r="BI514" s="407">
        <f t="shared" si="148"/>
        <v>0</v>
      </c>
      <c r="BJ514" s="337" t="s">
        <v>352</v>
      </c>
      <c r="BK514" s="407">
        <f t="shared" si="149"/>
        <v>0</v>
      </c>
      <c r="BL514" s="337" t="s">
        <v>607</v>
      </c>
      <c r="BM514" s="406" t="s">
        <v>2913</v>
      </c>
    </row>
    <row r="515" spans="2:65" s="194" customFormat="1" ht="33" customHeight="1">
      <c r="B515" s="76"/>
      <c r="C515" s="825" t="s">
        <v>2914</v>
      </c>
      <c r="D515" s="825" t="s">
        <v>59</v>
      </c>
      <c r="E515" s="826" t="s">
        <v>2889</v>
      </c>
      <c r="F515" s="827" t="s">
        <v>2890</v>
      </c>
      <c r="G515" s="828" t="s">
        <v>63</v>
      </c>
      <c r="H515" s="829">
        <v>1.1439999999999999</v>
      </c>
      <c r="I515" s="845"/>
      <c r="J515" s="830">
        <f t="shared" si="140"/>
        <v>0</v>
      </c>
      <c r="K515" s="94"/>
      <c r="L515" s="408"/>
      <c r="M515" s="409" t="s">
        <v>290</v>
      </c>
      <c r="N515" s="410" t="s">
        <v>306</v>
      </c>
      <c r="O515" s="404">
        <v>0</v>
      </c>
      <c r="P515" s="404">
        <f t="shared" si="141"/>
        <v>0</v>
      </c>
      <c r="Q515" s="404">
        <v>6.6019999999999995E-2</v>
      </c>
      <c r="R515" s="404">
        <f t="shared" si="142"/>
        <v>7.5526879999999991E-2</v>
      </c>
      <c r="S515" s="404">
        <v>0</v>
      </c>
      <c r="T515" s="405">
        <f t="shared" si="143"/>
        <v>0</v>
      </c>
      <c r="AR515" s="406" t="s">
        <v>1185</v>
      </c>
      <c r="AT515" s="406" t="s">
        <v>59</v>
      </c>
      <c r="AU515" s="406" t="s">
        <v>352</v>
      </c>
      <c r="AY515" s="337" t="s">
        <v>347</v>
      </c>
      <c r="BE515" s="407">
        <f t="shared" si="144"/>
        <v>0</v>
      </c>
      <c r="BF515" s="407">
        <f t="shared" si="145"/>
        <v>0</v>
      </c>
      <c r="BG515" s="407">
        <f t="shared" si="146"/>
        <v>0</v>
      </c>
      <c r="BH515" s="407">
        <f t="shared" si="147"/>
        <v>0</v>
      </c>
      <c r="BI515" s="407">
        <f t="shared" si="148"/>
        <v>0</v>
      </c>
      <c r="BJ515" s="337" t="s">
        <v>352</v>
      </c>
      <c r="BK515" s="407">
        <f t="shared" si="149"/>
        <v>0</v>
      </c>
      <c r="BL515" s="337" t="s">
        <v>607</v>
      </c>
      <c r="BM515" s="406" t="s">
        <v>2915</v>
      </c>
    </row>
    <row r="516" spans="2:65" s="194" customFormat="1" ht="24.45" customHeight="1">
      <c r="B516" s="76"/>
      <c r="C516" s="825" t="s">
        <v>2916</v>
      </c>
      <c r="D516" s="825" t="s">
        <v>59</v>
      </c>
      <c r="E516" s="826" t="s">
        <v>2893</v>
      </c>
      <c r="F516" s="827" t="s">
        <v>2894</v>
      </c>
      <c r="G516" s="828" t="s">
        <v>82</v>
      </c>
      <c r="H516" s="829">
        <v>30.32</v>
      </c>
      <c r="I516" s="845"/>
      <c r="J516" s="830">
        <f t="shared" si="140"/>
        <v>0</v>
      </c>
      <c r="K516" s="94"/>
      <c r="L516" s="408"/>
      <c r="M516" s="409" t="s">
        <v>290</v>
      </c>
      <c r="N516" s="410" t="s">
        <v>306</v>
      </c>
      <c r="O516" s="404">
        <v>0</v>
      </c>
      <c r="P516" s="404">
        <f t="shared" si="141"/>
        <v>0</v>
      </c>
      <c r="Q516" s="404">
        <v>1E-3</v>
      </c>
      <c r="R516" s="404">
        <f t="shared" si="142"/>
        <v>3.032E-2</v>
      </c>
      <c r="S516" s="404">
        <v>0</v>
      </c>
      <c r="T516" s="405">
        <f t="shared" si="143"/>
        <v>0</v>
      </c>
      <c r="AR516" s="406" t="s">
        <v>1185</v>
      </c>
      <c r="AT516" s="406" t="s">
        <v>59</v>
      </c>
      <c r="AU516" s="406" t="s">
        <v>352</v>
      </c>
      <c r="AY516" s="337" t="s">
        <v>347</v>
      </c>
      <c r="BE516" s="407">
        <f t="shared" si="144"/>
        <v>0</v>
      </c>
      <c r="BF516" s="407">
        <f t="shared" si="145"/>
        <v>0</v>
      </c>
      <c r="BG516" s="407">
        <f t="shared" si="146"/>
        <v>0</v>
      </c>
      <c r="BH516" s="407">
        <f t="shared" si="147"/>
        <v>0</v>
      </c>
      <c r="BI516" s="407">
        <f t="shared" si="148"/>
        <v>0</v>
      </c>
      <c r="BJ516" s="337" t="s">
        <v>352</v>
      </c>
      <c r="BK516" s="407">
        <f t="shared" si="149"/>
        <v>0</v>
      </c>
      <c r="BL516" s="337" t="s">
        <v>607</v>
      </c>
      <c r="BM516" s="406" t="s">
        <v>2917</v>
      </c>
    </row>
    <row r="517" spans="2:65" s="194" customFormat="1" ht="24.45" customHeight="1">
      <c r="B517" s="76"/>
      <c r="C517" s="825" t="s">
        <v>2918</v>
      </c>
      <c r="D517" s="825" t="s">
        <v>59</v>
      </c>
      <c r="E517" s="826" t="s">
        <v>2897</v>
      </c>
      <c r="F517" s="827" t="s">
        <v>2898</v>
      </c>
      <c r="G517" s="828" t="s">
        <v>82</v>
      </c>
      <c r="H517" s="829">
        <v>89.847999999999999</v>
      </c>
      <c r="I517" s="845"/>
      <c r="J517" s="830">
        <f t="shared" si="140"/>
        <v>0</v>
      </c>
      <c r="K517" s="94"/>
      <c r="L517" s="408"/>
      <c r="M517" s="409" t="s">
        <v>290</v>
      </c>
      <c r="N517" s="410" t="s">
        <v>306</v>
      </c>
      <c r="O517" s="404">
        <v>0</v>
      </c>
      <c r="P517" s="404">
        <f t="shared" si="141"/>
        <v>0</v>
      </c>
      <c r="Q517" s="404">
        <v>1E-3</v>
      </c>
      <c r="R517" s="404">
        <f t="shared" si="142"/>
        <v>8.9847999999999997E-2</v>
      </c>
      <c r="S517" s="404">
        <v>0</v>
      </c>
      <c r="T517" s="405">
        <f t="shared" si="143"/>
        <v>0</v>
      </c>
      <c r="AR517" s="406" t="s">
        <v>1185</v>
      </c>
      <c r="AT517" s="406" t="s">
        <v>59</v>
      </c>
      <c r="AU517" s="406" t="s">
        <v>352</v>
      </c>
      <c r="AY517" s="337" t="s">
        <v>347</v>
      </c>
      <c r="BE517" s="407">
        <f t="shared" si="144"/>
        <v>0</v>
      </c>
      <c r="BF517" s="407">
        <f t="shared" si="145"/>
        <v>0</v>
      </c>
      <c r="BG517" s="407">
        <f t="shared" si="146"/>
        <v>0</v>
      </c>
      <c r="BH517" s="407">
        <f t="shared" si="147"/>
        <v>0</v>
      </c>
      <c r="BI517" s="407">
        <f t="shared" si="148"/>
        <v>0</v>
      </c>
      <c r="BJ517" s="337" t="s">
        <v>352</v>
      </c>
      <c r="BK517" s="407">
        <f t="shared" si="149"/>
        <v>0</v>
      </c>
      <c r="BL517" s="337" t="s">
        <v>607</v>
      </c>
      <c r="BM517" s="406" t="s">
        <v>2919</v>
      </c>
    </row>
    <row r="518" spans="2:65" s="194" customFormat="1" ht="24.45" customHeight="1">
      <c r="B518" s="76"/>
      <c r="C518" s="825" t="s">
        <v>2920</v>
      </c>
      <c r="D518" s="825" t="s">
        <v>59</v>
      </c>
      <c r="E518" s="826" t="s">
        <v>2901</v>
      </c>
      <c r="F518" s="827" t="s">
        <v>2902</v>
      </c>
      <c r="G518" s="828" t="s">
        <v>82</v>
      </c>
      <c r="H518" s="829">
        <v>53.02</v>
      </c>
      <c r="I518" s="845"/>
      <c r="J518" s="830">
        <f t="shared" si="140"/>
        <v>0</v>
      </c>
      <c r="K518" s="94"/>
      <c r="L518" s="408"/>
      <c r="M518" s="409" t="s">
        <v>290</v>
      </c>
      <c r="N518" s="410" t="s">
        <v>306</v>
      </c>
      <c r="O518" s="404">
        <v>0</v>
      </c>
      <c r="P518" s="404">
        <f t="shared" si="141"/>
        <v>0</v>
      </c>
      <c r="Q518" s="404">
        <v>1E-3</v>
      </c>
      <c r="R518" s="404">
        <f t="shared" si="142"/>
        <v>5.3020000000000005E-2</v>
      </c>
      <c r="S518" s="404">
        <v>0</v>
      </c>
      <c r="T518" s="405">
        <f t="shared" si="143"/>
        <v>0</v>
      </c>
      <c r="AR518" s="406" t="s">
        <v>1185</v>
      </c>
      <c r="AT518" s="406" t="s">
        <v>59</v>
      </c>
      <c r="AU518" s="406" t="s">
        <v>352</v>
      </c>
      <c r="AY518" s="337" t="s">
        <v>347</v>
      </c>
      <c r="BE518" s="407">
        <f t="shared" si="144"/>
        <v>0</v>
      </c>
      <c r="BF518" s="407">
        <f t="shared" si="145"/>
        <v>0</v>
      </c>
      <c r="BG518" s="407">
        <f t="shared" si="146"/>
        <v>0</v>
      </c>
      <c r="BH518" s="407">
        <f t="shared" si="147"/>
        <v>0</v>
      </c>
      <c r="BI518" s="407">
        <f t="shared" si="148"/>
        <v>0</v>
      </c>
      <c r="BJ518" s="337" t="s">
        <v>352</v>
      </c>
      <c r="BK518" s="407">
        <f t="shared" si="149"/>
        <v>0</v>
      </c>
      <c r="BL518" s="337" t="s">
        <v>607</v>
      </c>
      <c r="BM518" s="406" t="s">
        <v>2921</v>
      </c>
    </row>
    <row r="519" spans="2:65" s="194" customFormat="1" ht="24.45" customHeight="1">
      <c r="B519" s="76"/>
      <c r="C519" s="825" t="s">
        <v>2922</v>
      </c>
      <c r="D519" s="825" t="s">
        <v>59</v>
      </c>
      <c r="E519" s="826" t="s">
        <v>2905</v>
      </c>
      <c r="F519" s="827" t="s">
        <v>2906</v>
      </c>
      <c r="G519" s="828" t="s">
        <v>62</v>
      </c>
      <c r="H519" s="829">
        <v>4</v>
      </c>
      <c r="I519" s="845"/>
      <c r="J519" s="830">
        <f t="shared" si="140"/>
        <v>0</v>
      </c>
      <c r="K519" s="94"/>
      <c r="L519" s="408"/>
      <c r="M519" s="409" t="s">
        <v>290</v>
      </c>
      <c r="N519" s="410" t="s">
        <v>306</v>
      </c>
      <c r="O519" s="404">
        <v>0</v>
      </c>
      <c r="P519" s="404">
        <f t="shared" si="141"/>
        <v>0</v>
      </c>
      <c r="Q519" s="404">
        <v>0</v>
      </c>
      <c r="R519" s="404">
        <f t="shared" si="142"/>
        <v>0</v>
      </c>
      <c r="S519" s="404">
        <v>0</v>
      </c>
      <c r="T519" s="405">
        <f t="shared" si="143"/>
        <v>0</v>
      </c>
      <c r="AR519" s="406" t="s">
        <v>1185</v>
      </c>
      <c r="AT519" s="406" t="s">
        <v>59</v>
      </c>
      <c r="AU519" s="406" t="s">
        <v>352</v>
      </c>
      <c r="AY519" s="337" t="s">
        <v>347</v>
      </c>
      <c r="BE519" s="407">
        <f t="shared" si="144"/>
        <v>0</v>
      </c>
      <c r="BF519" s="407">
        <f t="shared" si="145"/>
        <v>0</v>
      </c>
      <c r="BG519" s="407">
        <f t="shared" si="146"/>
        <v>0</v>
      </c>
      <c r="BH519" s="407">
        <f t="shared" si="147"/>
        <v>0</v>
      </c>
      <c r="BI519" s="407">
        <f t="shared" si="148"/>
        <v>0</v>
      </c>
      <c r="BJ519" s="337" t="s">
        <v>352</v>
      </c>
      <c r="BK519" s="407">
        <f t="shared" si="149"/>
        <v>0</v>
      </c>
      <c r="BL519" s="337" t="s">
        <v>607</v>
      </c>
      <c r="BM519" s="406" t="s">
        <v>2923</v>
      </c>
    </row>
    <row r="520" spans="2:65" s="194" customFormat="1" ht="16.5" customHeight="1">
      <c r="B520" s="76"/>
      <c r="C520" s="825" t="s">
        <v>2924</v>
      </c>
      <c r="D520" s="825" t="s">
        <v>59</v>
      </c>
      <c r="E520" s="826" t="s">
        <v>2763</v>
      </c>
      <c r="F520" s="827" t="s">
        <v>2764</v>
      </c>
      <c r="G520" s="828" t="s">
        <v>271</v>
      </c>
      <c r="H520" s="829">
        <v>2.5000000000000001E-2</v>
      </c>
      <c r="I520" s="845"/>
      <c r="J520" s="830">
        <f t="shared" si="140"/>
        <v>0</v>
      </c>
      <c r="K520" s="94"/>
      <c r="L520" s="408"/>
      <c r="M520" s="409" t="s">
        <v>290</v>
      </c>
      <c r="N520" s="410" t="s">
        <v>306</v>
      </c>
      <c r="O520" s="404">
        <v>0</v>
      </c>
      <c r="P520" s="404">
        <f t="shared" si="141"/>
        <v>0</v>
      </c>
      <c r="Q520" s="404">
        <v>1</v>
      </c>
      <c r="R520" s="404">
        <f t="shared" si="142"/>
        <v>2.5000000000000001E-2</v>
      </c>
      <c r="S520" s="404">
        <v>0</v>
      </c>
      <c r="T520" s="405">
        <f t="shared" si="143"/>
        <v>0</v>
      </c>
      <c r="AR520" s="406" t="s">
        <v>1185</v>
      </c>
      <c r="AT520" s="406" t="s">
        <v>59</v>
      </c>
      <c r="AU520" s="406" t="s">
        <v>352</v>
      </c>
      <c r="AY520" s="337" t="s">
        <v>347</v>
      </c>
      <c r="BE520" s="407">
        <f t="shared" si="144"/>
        <v>0</v>
      </c>
      <c r="BF520" s="407">
        <f t="shared" si="145"/>
        <v>0</v>
      </c>
      <c r="BG520" s="407">
        <f t="shared" si="146"/>
        <v>0</v>
      </c>
      <c r="BH520" s="407">
        <f t="shared" si="147"/>
        <v>0</v>
      </c>
      <c r="BI520" s="407">
        <f t="shared" si="148"/>
        <v>0</v>
      </c>
      <c r="BJ520" s="337" t="s">
        <v>352</v>
      </c>
      <c r="BK520" s="407">
        <f t="shared" si="149"/>
        <v>0</v>
      </c>
      <c r="BL520" s="337" t="s">
        <v>607</v>
      </c>
      <c r="BM520" s="406" t="s">
        <v>2925</v>
      </c>
    </row>
    <row r="521" spans="2:65" s="194" customFormat="1" ht="33" customHeight="1">
      <c r="B521" s="76"/>
      <c r="C521" s="819" t="s">
        <v>2926</v>
      </c>
      <c r="D521" s="819" t="s">
        <v>262</v>
      </c>
      <c r="E521" s="820" t="s">
        <v>2927</v>
      </c>
      <c r="F521" s="821" t="s">
        <v>2928</v>
      </c>
      <c r="G521" s="822" t="s">
        <v>82</v>
      </c>
      <c r="H521" s="823">
        <v>21.22</v>
      </c>
      <c r="I521" s="844"/>
      <c r="J521" s="824">
        <f t="shared" si="140"/>
        <v>0</v>
      </c>
      <c r="K521" s="80"/>
      <c r="L521" s="76"/>
      <c r="M521" s="402" t="s">
        <v>290</v>
      </c>
      <c r="N521" s="403" t="s">
        <v>306</v>
      </c>
      <c r="O521" s="404">
        <v>0.30110999999999999</v>
      </c>
      <c r="P521" s="404">
        <f t="shared" si="141"/>
        <v>6.3895541999999992</v>
      </c>
      <c r="Q521" s="404">
        <v>6.3810000000000001E-5</v>
      </c>
      <c r="R521" s="404">
        <f t="shared" si="142"/>
        <v>1.3540481999999999E-3</v>
      </c>
      <c r="S521" s="404">
        <v>0</v>
      </c>
      <c r="T521" s="405">
        <f t="shared" si="143"/>
        <v>0</v>
      </c>
      <c r="AR521" s="406" t="s">
        <v>607</v>
      </c>
      <c r="AT521" s="406" t="s">
        <v>262</v>
      </c>
      <c r="AU521" s="406" t="s">
        <v>352</v>
      </c>
      <c r="AY521" s="337" t="s">
        <v>347</v>
      </c>
      <c r="BE521" s="407">
        <f t="shared" si="144"/>
        <v>0</v>
      </c>
      <c r="BF521" s="407">
        <f t="shared" si="145"/>
        <v>0</v>
      </c>
      <c r="BG521" s="407">
        <f t="shared" si="146"/>
        <v>0</v>
      </c>
      <c r="BH521" s="407">
        <f t="shared" si="147"/>
        <v>0</v>
      </c>
      <c r="BI521" s="407">
        <f t="shared" si="148"/>
        <v>0</v>
      </c>
      <c r="BJ521" s="337" t="s">
        <v>352</v>
      </c>
      <c r="BK521" s="407">
        <f t="shared" si="149"/>
        <v>0</v>
      </c>
      <c r="BL521" s="337" t="s">
        <v>607</v>
      </c>
      <c r="BM521" s="406" t="s">
        <v>2929</v>
      </c>
    </row>
    <row r="522" spans="2:65" s="194" customFormat="1" ht="24.45" customHeight="1">
      <c r="B522" s="76"/>
      <c r="C522" s="825" t="s">
        <v>2930</v>
      </c>
      <c r="D522" s="825" t="s">
        <v>59</v>
      </c>
      <c r="E522" s="826" t="s">
        <v>2847</v>
      </c>
      <c r="F522" s="827" t="s">
        <v>2848</v>
      </c>
      <c r="G522" s="828" t="s">
        <v>271</v>
      </c>
      <c r="H522" s="829">
        <v>2.1000000000000001E-2</v>
      </c>
      <c r="I522" s="845"/>
      <c r="J522" s="830">
        <f t="shared" si="140"/>
        <v>0</v>
      </c>
      <c r="K522" s="94"/>
      <c r="L522" s="408"/>
      <c r="M522" s="409" t="s">
        <v>290</v>
      </c>
      <c r="N522" s="410" t="s">
        <v>306</v>
      </c>
      <c r="O522" s="404">
        <v>0</v>
      </c>
      <c r="P522" s="404">
        <f t="shared" si="141"/>
        <v>0</v>
      </c>
      <c r="Q522" s="404">
        <v>1</v>
      </c>
      <c r="R522" s="404">
        <f t="shared" si="142"/>
        <v>2.1000000000000001E-2</v>
      </c>
      <c r="S522" s="404">
        <v>0</v>
      </c>
      <c r="T522" s="405">
        <f t="shared" si="143"/>
        <v>0</v>
      </c>
      <c r="AR522" s="406" t="s">
        <v>1185</v>
      </c>
      <c r="AT522" s="406" t="s">
        <v>59</v>
      </c>
      <c r="AU522" s="406" t="s">
        <v>352</v>
      </c>
      <c r="AY522" s="337" t="s">
        <v>347</v>
      </c>
      <c r="BE522" s="407">
        <f t="shared" si="144"/>
        <v>0</v>
      </c>
      <c r="BF522" s="407">
        <f t="shared" si="145"/>
        <v>0</v>
      </c>
      <c r="BG522" s="407">
        <f t="shared" si="146"/>
        <v>0</v>
      </c>
      <c r="BH522" s="407">
        <f t="shared" si="147"/>
        <v>0</v>
      </c>
      <c r="BI522" s="407">
        <f t="shared" si="148"/>
        <v>0</v>
      </c>
      <c r="BJ522" s="337" t="s">
        <v>352</v>
      </c>
      <c r="BK522" s="407">
        <f t="shared" si="149"/>
        <v>0</v>
      </c>
      <c r="BL522" s="337" t="s">
        <v>607</v>
      </c>
      <c r="BM522" s="406" t="s">
        <v>2931</v>
      </c>
    </row>
    <row r="523" spans="2:65" s="194" customFormat="1" ht="16.5" customHeight="1">
      <c r="B523" s="76"/>
      <c r="C523" s="825" t="s">
        <v>2932</v>
      </c>
      <c r="D523" s="825" t="s">
        <v>59</v>
      </c>
      <c r="E523" s="826" t="s">
        <v>2763</v>
      </c>
      <c r="F523" s="827" t="s">
        <v>2764</v>
      </c>
      <c r="G523" s="828" t="s">
        <v>271</v>
      </c>
      <c r="H523" s="829">
        <v>2E-3</v>
      </c>
      <c r="I523" s="845"/>
      <c r="J523" s="830">
        <f t="shared" si="140"/>
        <v>0</v>
      </c>
      <c r="K523" s="94"/>
      <c r="L523" s="408"/>
      <c r="M523" s="409" t="s">
        <v>290</v>
      </c>
      <c r="N523" s="410" t="s">
        <v>306</v>
      </c>
      <c r="O523" s="404">
        <v>0</v>
      </c>
      <c r="P523" s="404">
        <f t="shared" si="141"/>
        <v>0</v>
      </c>
      <c r="Q523" s="404">
        <v>1</v>
      </c>
      <c r="R523" s="404">
        <f t="shared" si="142"/>
        <v>2E-3</v>
      </c>
      <c r="S523" s="404">
        <v>0</v>
      </c>
      <c r="T523" s="405">
        <f t="shared" si="143"/>
        <v>0</v>
      </c>
      <c r="AR523" s="406" t="s">
        <v>1185</v>
      </c>
      <c r="AT523" s="406" t="s">
        <v>59</v>
      </c>
      <c r="AU523" s="406" t="s">
        <v>352</v>
      </c>
      <c r="AY523" s="337" t="s">
        <v>347</v>
      </c>
      <c r="BE523" s="407">
        <f t="shared" si="144"/>
        <v>0</v>
      </c>
      <c r="BF523" s="407">
        <f t="shared" si="145"/>
        <v>0</v>
      </c>
      <c r="BG523" s="407">
        <f t="shared" si="146"/>
        <v>0</v>
      </c>
      <c r="BH523" s="407">
        <f t="shared" si="147"/>
        <v>0</v>
      </c>
      <c r="BI523" s="407">
        <f t="shared" si="148"/>
        <v>0</v>
      </c>
      <c r="BJ523" s="337" t="s">
        <v>352</v>
      </c>
      <c r="BK523" s="407">
        <f t="shared" si="149"/>
        <v>0</v>
      </c>
      <c r="BL523" s="337" t="s">
        <v>607</v>
      </c>
      <c r="BM523" s="406" t="s">
        <v>2933</v>
      </c>
    </row>
    <row r="524" spans="2:65" s="194" customFormat="1" ht="33" customHeight="1">
      <c r="B524" s="76"/>
      <c r="C524" s="819" t="s">
        <v>2934</v>
      </c>
      <c r="D524" s="819" t="s">
        <v>262</v>
      </c>
      <c r="E524" s="820" t="s">
        <v>2935</v>
      </c>
      <c r="F524" s="821" t="s">
        <v>2936</v>
      </c>
      <c r="G524" s="822" t="s">
        <v>82</v>
      </c>
      <c r="H524" s="823">
        <v>44.8</v>
      </c>
      <c r="I524" s="844"/>
      <c r="J524" s="824">
        <f t="shared" si="140"/>
        <v>0</v>
      </c>
      <c r="K524" s="80"/>
      <c r="L524" s="76"/>
      <c r="M524" s="402" t="s">
        <v>290</v>
      </c>
      <c r="N524" s="403" t="s">
        <v>306</v>
      </c>
      <c r="O524" s="404">
        <v>0.30110999999999999</v>
      </c>
      <c r="P524" s="404">
        <f t="shared" si="141"/>
        <v>13.489727999999999</v>
      </c>
      <c r="Q524" s="404">
        <v>6.3810000000000001E-5</v>
      </c>
      <c r="R524" s="404">
        <f t="shared" si="142"/>
        <v>2.8586879999999999E-3</v>
      </c>
      <c r="S524" s="404">
        <v>0</v>
      </c>
      <c r="T524" s="405">
        <f t="shared" si="143"/>
        <v>0</v>
      </c>
      <c r="AR524" s="406" t="s">
        <v>607</v>
      </c>
      <c r="AT524" s="406" t="s">
        <v>262</v>
      </c>
      <c r="AU524" s="406" t="s">
        <v>352</v>
      </c>
      <c r="AY524" s="337" t="s">
        <v>347</v>
      </c>
      <c r="BE524" s="407">
        <f t="shared" si="144"/>
        <v>0</v>
      </c>
      <c r="BF524" s="407">
        <f t="shared" si="145"/>
        <v>0</v>
      </c>
      <c r="BG524" s="407">
        <f t="shared" si="146"/>
        <v>0</v>
      </c>
      <c r="BH524" s="407">
        <f t="shared" si="147"/>
        <v>0</v>
      </c>
      <c r="BI524" s="407">
        <f t="shared" si="148"/>
        <v>0</v>
      </c>
      <c r="BJ524" s="337" t="s">
        <v>352</v>
      </c>
      <c r="BK524" s="407">
        <f t="shared" si="149"/>
        <v>0</v>
      </c>
      <c r="BL524" s="337" t="s">
        <v>607</v>
      </c>
      <c r="BM524" s="406" t="s">
        <v>2937</v>
      </c>
    </row>
    <row r="525" spans="2:65" s="194" customFormat="1" ht="24.45" customHeight="1">
      <c r="B525" s="76"/>
      <c r="C525" s="825" t="s">
        <v>2938</v>
      </c>
      <c r="D525" s="825" t="s">
        <v>59</v>
      </c>
      <c r="E525" s="826" t="s">
        <v>2847</v>
      </c>
      <c r="F525" s="827" t="s">
        <v>2848</v>
      </c>
      <c r="G525" s="828" t="s">
        <v>271</v>
      </c>
      <c r="H525" s="829">
        <v>4.4999999999999998E-2</v>
      </c>
      <c r="I525" s="845"/>
      <c r="J525" s="830">
        <f t="shared" si="140"/>
        <v>0</v>
      </c>
      <c r="K525" s="94"/>
      <c r="L525" s="408"/>
      <c r="M525" s="409" t="s">
        <v>290</v>
      </c>
      <c r="N525" s="410" t="s">
        <v>306</v>
      </c>
      <c r="O525" s="404">
        <v>0</v>
      </c>
      <c r="P525" s="404">
        <f t="shared" si="141"/>
        <v>0</v>
      </c>
      <c r="Q525" s="404">
        <v>1</v>
      </c>
      <c r="R525" s="404">
        <f t="shared" si="142"/>
        <v>4.4999999999999998E-2</v>
      </c>
      <c r="S525" s="404">
        <v>0</v>
      </c>
      <c r="T525" s="405">
        <f t="shared" si="143"/>
        <v>0</v>
      </c>
      <c r="AR525" s="406" t="s">
        <v>1185</v>
      </c>
      <c r="AT525" s="406" t="s">
        <v>59</v>
      </c>
      <c r="AU525" s="406" t="s">
        <v>352</v>
      </c>
      <c r="AY525" s="337" t="s">
        <v>347</v>
      </c>
      <c r="BE525" s="407">
        <f t="shared" si="144"/>
        <v>0</v>
      </c>
      <c r="BF525" s="407">
        <f t="shared" si="145"/>
        <v>0</v>
      </c>
      <c r="BG525" s="407">
        <f t="shared" si="146"/>
        <v>0</v>
      </c>
      <c r="BH525" s="407">
        <f t="shared" si="147"/>
        <v>0</v>
      </c>
      <c r="BI525" s="407">
        <f t="shared" si="148"/>
        <v>0</v>
      </c>
      <c r="BJ525" s="337" t="s">
        <v>352</v>
      </c>
      <c r="BK525" s="407">
        <f t="shared" si="149"/>
        <v>0</v>
      </c>
      <c r="BL525" s="337" t="s">
        <v>607</v>
      </c>
      <c r="BM525" s="406" t="s">
        <v>2939</v>
      </c>
    </row>
    <row r="526" spans="2:65" s="194" customFormat="1" ht="16.5" customHeight="1">
      <c r="B526" s="76"/>
      <c r="C526" s="825" t="s">
        <v>2940</v>
      </c>
      <c r="D526" s="825" t="s">
        <v>59</v>
      </c>
      <c r="E526" s="826" t="s">
        <v>2763</v>
      </c>
      <c r="F526" s="827" t="s">
        <v>2764</v>
      </c>
      <c r="G526" s="828" t="s">
        <v>271</v>
      </c>
      <c r="H526" s="829">
        <v>5.0000000000000001E-3</v>
      </c>
      <c r="I526" s="845"/>
      <c r="J526" s="830">
        <f t="shared" si="140"/>
        <v>0</v>
      </c>
      <c r="K526" s="94"/>
      <c r="L526" s="408"/>
      <c r="M526" s="409" t="s">
        <v>290</v>
      </c>
      <c r="N526" s="410" t="s">
        <v>306</v>
      </c>
      <c r="O526" s="404">
        <v>0</v>
      </c>
      <c r="P526" s="404">
        <f t="shared" si="141"/>
        <v>0</v>
      </c>
      <c r="Q526" s="404">
        <v>1</v>
      </c>
      <c r="R526" s="404">
        <f t="shared" si="142"/>
        <v>5.0000000000000001E-3</v>
      </c>
      <c r="S526" s="404">
        <v>0</v>
      </c>
      <c r="T526" s="405">
        <f t="shared" si="143"/>
        <v>0</v>
      </c>
      <c r="AR526" s="406" t="s">
        <v>1185</v>
      </c>
      <c r="AT526" s="406" t="s">
        <v>59</v>
      </c>
      <c r="AU526" s="406" t="s">
        <v>352</v>
      </c>
      <c r="AY526" s="337" t="s">
        <v>347</v>
      </c>
      <c r="BE526" s="407">
        <f t="shared" si="144"/>
        <v>0</v>
      </c>
      <c r="BF526" s="407">
        <f t="shared" si="145"/>
        <v>0</v>
      </c>
      <c r="BG526" s="407">
        <f t="shared" si="146"/>
        <v>0</v>
      </c>
      <c r="BH526" s="407">
        <f t="shared" si="147"/>
        <v>0</v>
      </c>
      <c r="BI526" s="407">
        <f t="shared" si="148"/>
        <v>0</v>
      </c>
      <c r="BJ526" s="337" t="s">
        <v>352</v>
      </c>
      <c r="BK526" s="407">
        <f t="shared" si="149"/>
        <v>0</v>
      </c>
      <c r="BL526" s="337" t="s">
        <v>607</v>
      </c>
      <c r="BM526" s="406" t="s">
        <v>2941</v>
      </c>
    </row>
    <row r="527" spans="2:65" s="194" customFormat="1" ht="33" customHeight="1">
      <c r="B527" s="76"/>
      <c r="C527" s="819" t="s">
        <v>2942</v>
      </c>
      <c r="D527" s="819" t="s">
        <v>262</v>
      </c>
      <c r="E527" s="820" t="s">
        <v>2943</v>
      </c>
      <c r="F527" s="821" t="s">
        <v>2944</v>
      </c>
      <c r="G527" s="822" t="s">
        <v>82</v>
      </c>
      <c r="H527" s="823">
        <v>46.48</v>
      </c>
      <c r="I527" s="844"/>
      <c r="J527" s="824">
        <f t="shared" si="140"/>
        <v>0</v>
      </c>
      <c r="K527" s="80"/>
      <c r="L527" s="76"/>
      <c r="M527" s="402" t="s">
        <v>290</v>
      </c>
      <c r="N527" s="403" t="s">
        <v>306</v>
      </c>
      <c r="O527" s="404">
        <v>0.30110999999999999</v>
      </c>
      <c r="P527" s="404">
        <f t="shared" si="141"/>
        <v>13.995592799999999</v>
      </c>
      <c r="Q527" s="404">
        <v>6.3810000000000001E-5</v>
      </c>
      <c r="R527" s="404">
        <f t="shared" si="142"/>
        <v>2.9658887999999997E-3</v>
      </c>
      <c r="S527" s="404">
        <v>0</v>
      </c>
      <c r="T527" s="405">
        <f t="shared" si="143"/>
        <v>0</v>
      </c>
      <c r="AR527" s="406" t="s">
        <v>607</v>
      </c>
      <c r="AT527" s="406" t="s">
        <v>262</v>
      </c>
      <c r="AU527" s="406" t="s">
        <v>352</v>
      </c>
      <c r="AY527" s="337" t="s">
        <v>347</v>
      </c>
      <c r="BE527" s="407">
        <f t="shared" si="144"/>
        <v>0</v>
      </c>
      <c r="BF527" s="407">
        <f t="shared" si="145"/>
        <v>0</v>
      </c>
      <c r="BG527" s="407">
        <f t="shared" si="146"/>
        <v>0</v>
      </c>
      <c r="BH527" s="407">
        <f t="shared" si="147"/>
        <v>0</v>
      </c>
      <c r="BI527" s="407">
        <f t="shared" si="148"/>
        <v>0</v>
      </c>
      <c r="BJ527" s="337" t="s">
        <v>352</v>
      </c>
      <c r="BK527" s="407">
        <f t="shared" si="149"/>
        <v>0</v>
      </c>
      <c r="BL527" s="337" t="s">
        <v>607</v>
      </c>
      <c r="BM527" s="406" t="s">
        <v>2945</v>
      </c>
    </row>
    <row r="528" spans="2:65" s="194" customFormat="1" ht="24.45" customHeight="1">
      <c r="B528" s="76"/>
      <c r="C528" s="825" t="s">
        <v>2946</v>
      </c>
      <c r="D528" s="825" t="s">
        <v>59</v>
      </c>
      <c r="E528" s="826" t="s">
        <v>2847</v>
      </c>
      <c r="F528" s="827" t="s">
        <v>2848</v>
      </c>
      <c r="G528" s="828" t="s">
        <v>271</v>
      </c>
      <c r="H528" s="829">
        <v>4.5999999999999999E-2</v>
      </c>
      <c r="I528" s="845"/>
      <c r="J528" s="830">
        <f t="shared" si="140"/>
        <v>0</v>
      </c>
      <c r="K528" s="94"/>
      <c r="L528" s="408"/>
      <c r="M528" s="409" t="s">
        <v>290</v>
      </c>
      <c r="N528" s="410" t="s">
        <v>306</v>
      </c>
      <c r="O528" s="404">
        <v>0</v>
      </c>
      <c r="P528" s="404">
        <f t="shared" si="141"/>
        <v>0</v>
      </c>
      <c r="Q528" s="404">
        <v>1</v>
      </c>
      <c r="R528" s="404">
        <f t="shared" si="142"/>
        <v>4.5999999999999999E-2</v>
      </c>
      <c r="S528" s="404">
        <v>0</v>
      </c>
      <c r="T528" s="405">
        <f t="shared" si="143"/>
        <v>0</v>
      </c>
      <c r="AR528" s="406" t="s">
        <v>1185</v>
      </c>
      <c r="AT528" s="406" t="s">
        <v>59</v>
      </c>
      <c r="AU528" s="406" t="s">
        <v>352</v>
      </c>
      <c r="AY528" s="337" t="s">
        <v>347</v>
      </c>
      <c r="BE528" s="407">
        <f t="shared" si="144"/>
        <v>0</v>
      </c>
      <c r="BF528" s="407">
        <f t="shared" si="145"/>
        <v>0</v>
      </c>
      <c r="BG528" s="407">
        <f t="shared" si="146"/>
        <v>0</v>
      </c>
      <c r="BH528" s="407">
        <f t="shared" si="147"/>
        <v>0</v>
      </c>
      <c r="BI528" s="407">
        <f t="shared" si="148"/>
        <v>0</v>
      </c>
      <c r="BJ528" s="337" t="s">
        <v>352</v>
      </c>
      <c r="BK528" s="407">
        <f t="shared" si="149"/>
        <v>0</v>
      </c>
      <c r="BL528" s="337" t="s">
        <v>607</v>
      </c>
      <c r="BM528" s="406" t="s">
        <v>2947</v>
      </c>
    </row>
    <row r="529" spans="2:65" s="194" customFormat="1" ht="16.5" customHeight="1">
      <c r="B529" s="76"/>
      <c r="C529" s="825" t="s">
        <v>2948</v>
      </c>
      <c r="D529" s="825" t="s">
        <v>59</v>
      </c>
      <c r="E529" s="826" t="s">
        <v>2763</v>
      </c>
      <c r="F529" s="827" t="s">
        <v>2764</v>
      </c>
      <c r="G529" s="828" t="s">
        <v>271</v>
      </c>
      <c r="H529" s="829">
        <v>5.0000000000000001E-3</v>
      </c>
      <c r="I529" s="845"/>
      <c r="J529" s="830">
        <f t="shared" si="140"/>
        <v>0</v>
      </c>
      <c r="K529" s="94"/>
      <c r="L529" s="408"/>
      <c r="M529" s="409" t="s">
        <v>290</v>
      </c>
      <c r="N529" s="410" t="s">
        <v>306</v>
      </c>
      <c r="O529" s="404">
        <v>0</v>
      </c>
      <c r="P529" s="404">
        <f t="shared" si="141"/>
        <v>0</v>
      </c>
      <c r="Q529" s="404">
        <v>1</v>
      </c>
      <c r="R529" s="404">
        <f t="shared" si="142"/>
        <v>5.0000000000000001E-3</v>
      </c>
      <c r="S529" s="404">
        <v>0</v>
      </c>
      <c r="T529" s="405">
        <f t="shared" si="143"/>
        <v>0</v>
      </c>
      <c r="AR529" s="406" t="s">
        <v>1185</v>
      </c>
      <c r="AT529" s="406" t="s">
        <v>59</v>
      </c>
      <c r="AU529" s="406" t="s">
        <v>352</v>
      </c>
      <c r="AY529" s="337" t="s">
        <v>347</v>
      </c>
      <c r="BE529" s="407">
        <f t="shared" si="144"/>
        <v>0</v>
      </c>
      <c r="BF529" s="407">
        <f t="shared" si="145"/>
        <v>0</v>
      </c>
      <c r="BG529" s="407">
        <f t="shared" si="146"/>
        <v>0</v>
      </c>
      <c r="BH529" s="407">
        <f t="shared" si="147"/>
        <v>0</v>
      </c>
      <c r="BI529" s="407">
        <f t="shared" si="148"/>
        <v>0</v>
      </c>
      <c r="BJ529" s="337" t="s">
        <v>352</v>
      </c>
      <c r="BK529" s="407">
        <f t="shared" si="149"/>
        <v>0</v>
      </c>
      <c r="BL529" s="337" t="s">
        <v>607</v>
      </c>
      <c r="BM529" s="406" t="s">
        <v>2949</v>
      </c>
    </row>
    <row r="530" spans="2:65" s="194" customFormat="1" ht="33" customHeight="1">
      <c r="B530" s="76"/>
      <c r="C530" s="819" t="s">
        <v>2950</v>
      </c>
      <c r="D530" s="819" t="s">
        <v>262</v>
      </c>
      <c r="E530" s="820" t="s">
        <v>2951</v>
      </c>
      <c r="F530" s="821" t="s">
        <v>2952</v>
      </c>
      <c r="G530" s="822" t="s">
        <v>82</v>
      </c>
      <c r="H530" s="823">
        <v>101.45</v>
      </c>
      <c r="I530" s="844"/>
      <c r="J530" s="824">
        <f t="shared" ref="J530:J594" si="180">ROUND(I530*H530,2)</f>
        <v>0</v>
      </c>
      <c r="K530" s="80"/>
      <c r="L530" s="76"/>
      <c r="M530" s="402" t="s">
        <v>290</v>
      </c>
      <c r="N530" s="403" t="s">
        <v>306</v>
      </c>
      <c r="O530" s="404">
        <v>0.30110999999999999</v>
      </c>
      <c r="P530" s="404">
        <f t="shared" ref="P530:P594" si="181">O530*H530</f>
        <v>30.5476095</v>
      </c>
      <c r="Q530" s="404">
        <v>6.3810000000000001E-5</v>
      </c>
      <c r="R530" s="404">
        <f t="shared" ref="R530:R594" si="182">Q530*H530</f>
        <v>6.4735245000000002E-3</v>
      </c>
      <c r="S530" s="404">
        <v>0</v>
      </c>
      <c r="T530" s="405">
        <f t="shared" ref="T530:T594" si="183">S530*H530</f>
        <v>0</v>
      </c>
      <c r="AR530" s="406" t="s">
        <v>607</v>
      </c>
      <c r="AT530" s="406" t="s">
        <v>262</v>
      </c>
      <c r="AU530" s="406" t="s">
        <v>352</v>
      </c>
      <c r="AY530" s="337" t="s">
        <v>347</v>
      </c>
      <c r="BE530" s="407">
        <f t="shared" ref="BE530:BE594" si="184">IF(N530="základná",J530,0)</f>
        <v>0</v>
      </c>
      <c r="BF530" s="407">
        <f t="shared" ref="BF530:BF594" si="185">IF(N530="znížená",J530,0)</f>
        <v>0</v>
      </c>
      <c r="BG530" s="407">
        <f t="shared" ref="BG530:BG594" si="186">IF(N530="zákl. prenesená",J530,0)</f>
        <v>0</v>
      </c>
      <c r="BH530" s="407">
        <f t="shared" ref="BH530:BH594" si="187">IF(N530="zníž. prenesená",J530,0)</f>
        <v>0</v>
      </c>
      <c r="BI530" s="407">
        <f t="shared" ref="BI530:BI594" si="188">IF(N530="nulová",J530,0)</f>
        <v>0</v>
      </c>
      <c r="BJ530" s="337" t="s">
        <v>352</v>
      </c>
      <c r="BK530" s="407">
        <f t="shared" ref="BK530:BK594" si="189">ROUND(I530*H530,2)</f>
        <v>0</v>
      </c>
      <c r="BL530" s="337" t="s">
        <v>607</v>
      </c>
      <c r="BM530" s="406" t="s">
        <v>2953</v>
      </c>
    </row>
    <row r="531" spans="2:65" s="194" customFormat="1" ht="24.45" customHeight="1">
      <c r="B531" s="76"/>
      <c r="C531" s="825" t="s">
        <v>2954</v>
      </c>
      <c r="D531" s="825" t="s">
        <v>59</v>
      </c>
      <c r="E531" s="826" t="s">
        <v>2847</v>
      </c>
      <c r="F531" s="827" t="s">
        <v>2848</v>
      </c>
      <c r="G531" s="828" t="s">
        <v>271</v>
      </c>
      <c r="H531" s="829">
        <v>0.10199999999999999</v>
      </c>
      <c r="I531" s="845"/>
      <c r="J531" s="830">
        <f t="shared" si="180"/>
        <v>0</v>
      </c>
      <c r="K531" s="94"/>
      <c r="L531" s="408"/>
      <c r="M531" s="409" t="s">
        <v>290</v>
      </c>
      <c r="N531" s="410" t="s">
        <v>306</v>
      </c>
      <c r="O531" s="404">
        <v>0</v>
      </c>
      <c r="P531" s="404">
        <f t="shared" si="181"/>
        <v>0</v>
      </c>
      <c r="Q531" s="404">
        <v>1</v>
      </c>
      <c r="R531" s="404">
        <f t="shared" si="182"/>
        <v>0.10199999999999999</v>
      </c>
      <c r="S531" s="404">
        <v>0</v>
      </c>
      <c r="T531" s="405">
        <f t="shared" si="183"/>
        <v>0</v>
      </c>
      <c r="AR531" s="406" t="s">
        <v>1185</v>
      </c>
      <c r="AT531" s="406" t="s">
        <v>59</v>
      </c>
      <c r="AU531" s="406" t="s">
        <v>352</v>
      </c>
      <c r="AY531" s="337" t="s">
        <v>347</v>
      </c>
      <c r="BE531" s="407">
        <f t="shared" si="184"/>
        <v>0</v>
      </c>
      <c r="BF531" s="407">
        <f t="shared" si="185"/>
        <v>0</v>
      </c>
      <c r="BG531" s="407">
        <f t="shared" si="186"/>
        <v>0</v>
      </c>
      <c r="BH531" s="407">
        <f t="shared" si="187"/>
        <v>0</v>
      </c>
      <c r="BI531" s="407">
        <f t="shared" si="188"/>
        <v>0</v>
      </c>
      <c r="BJ531" s="337" t="s">
        <v>352</v>
      </c>
      <c r="BK531" s="407">
        <f t="shared" si="189"/>
        <v>0</v>
      </c>
      <c r="BL531" s="337" t="s">
        <v>607</v>
      </c>
      <c r="BM531" s="406" t="s">
        <v>2955</v>
      </c>
    </row>
    <row r="532" spans="2:65" s="194" customFormat="1" ht="16.5" customHeight="1">
      <c r="B532" s="76"/>
      <c r="C532" s="825" t="s">
        <v>2956</v>
      </c>
      <c r="D532" s="825" t="s">
        <v>59</v>
      </c>
      <c r="E532" s="826" t="s">
        <v>2763</v>
      </c>
      <c r="F532" s="827" t="s">
        <v>2764</v>
      </c>
      <c r="G532" s="828" t="s">
        <v>271</v>
      </c>
      <c r="H532" s="829">
        <v>1.0999999999999999E-2</v>
      </c>
      <c r="I532" s="845"/>
      <c r="J532" s="830">
        <f t="shared" si="180"/>
        <v>0</v>
      </c>
      <c r="K532" s="94"/>
      <c r="L532" s="408"/>
      <c r="M532" s="409" t="s">
        <v>290</v>
      </c>
      <c r="N532" s="410" t="s">
        <v>306</v>
      </c>
      <c r="O532" s="404">
        <v>0</v>
      </c>
      <c r="P532" s="404">
        <f t="shared" si="181"/>
        <v>0</v>
      </c>
      <c r="Q532" s="404">
        <v>1</v>
      </c>
      <c r="R532" s="404">
        <f t="shared" si="182"/>
        <v>1.0999999999999999E-2</v>
      </c>
      <c r="S532" s="404">
        <v>0</v>
      </c>
      <c r="T532" s="405">
        <f t="shared" si="183"/>
        <v>0</v>
      </c>
      <c r="AR532" s="406" t="s">
        <v>1185</v>
      </c>
      <c r="AT532" s="406" t="s">
        <v>59</v>
      </c>
      <c r="AU532" s="406" t="s">
        <v>352</v>
      </c>
      <c r="AY532" s="337" t="s">
        <v>347</v>
      </c>
      <c r="BE532" s="407">
        <f t="shared" si="184"/>
        <v>0</v>
      </c>
      <c r="BF532" s="407">
        <f t="shared" si="185"/>
        <v>0</v>
      </c>
      <c r="BG532" s="407">
        <f t="shared" si="186"/>
        <v>0</v>
      </c>
      <c r="BH532" s="407">
        <f t="shared" si="187"/>
        <v>0</v>
      </c>
      <c r="BI532" s="407">
        <f t="shared" si="188"/>
        <v>0</v>
      </c>
      <c r="BJ532" s="337" t="s">
        <v>352</v>
      </c>
      <c r="BK532" s="407">
        <f t="shared" si="189"/>
        <v>0</v>
      </c>
      <c r="BL532" s="337" t="s">
        <v>607</v>
      </c>
      <c r="BM532" s="406" t="s">
        <v>2957</v>
      </c>
    </row>
    <row r="533" spans="2:65" s="194" customFormat="1" ht="33" customHeight="1">
      <c r="B533" s="76"/>
      <c r="C533" s="819" t="s">
        <v>2958</v>
      </c>
      <c r="D533" s="819" t="s">
        <v>262</v>
      </c>
      <c r="E533" s="820" t="s">
        <v>2959</v>
      </c>
      <c r="F533" s="821" t="s">
        <v>2960</v>
      </c>
      <c r="G533" s="822" t="s">
        <v>82</v>
      </c>
      <c r="H533" s="823">
        <v>39.22</v>
      </c>
      <c r="I533" s="844"/>
      <c r="J533" s="824">
        <f t="shared" si="180"/>
        <v>0</v>
      </c>
      <c r="K533" s="80"/>
      <c r="L533" s="76"/>
      <c r="M533" s="402" t="s">
        <v>290</v>
      </c>
      <c r="N533" s="403" t="s">
        <v>306</v>
      </c>
      <c r="O533" s="404">
        <v>0.22011</v>
      </c>
      <c r="P533" s="404">
        <f t="shared" si="181"/>
        <v>8.6327142000000006</v>
      </c>
      <c r="Q533" s="404">
        <v>6.0730000000000003E-5</v>
      </c>
      <c r="R533" s="404">
        <f t="shared" si="182"/>
        <v>2.3818305999999999E-3</v>
      </c>
      <c r="S533" s="404">
        <v>0</v>
      </c>
      <c r="T533" s="405">
        <f t="shared" si="183"/>
        <v>0</v>
      </c>
      <c r="AR533" s="406" t="s">
        <v>607</v>
      </c>
      <c r="AT533" s="406" t="s">
        <v>262</v>
      </c>
      <c r="AU533" s="406" t="s">
        <v>352</v>
      </c>
      <c r="AY533" s="337" t="s">
        <v>347</v>
      </c>
      <c r="BE533" s="407">
        <f t="shared" si="184"/>
        <v>0</v>
      </c>
      <c r="BF533" s="407">
        <f t="shared" si="185"/>
        <v>0</v>
      </c>
      <c r="BG533" s="407">
        <f t="shared" si="186"/>
        <v>0</v>
      </c>
      <c r="BH533" s="407">
        <f t="shared" si="187"/>
        <v>0</v>
      </c>
      <c r="BI533" s="407">
        <f t="shared" si="188"/>
        <v>0</v>
      </c>
      <c r="BJ533" s="337" t="s">
        <v>352</v>
      </c>
      <c r="BK533" s="407">
        <f t="shared" si="189"/>
        <v>0</v>
      </c>
      <c r="BL533" s="337" t="s">
        <v>607</v>
      </c>
      <c r="BM533" s="406" t="s">
        <v>2961</v>
      </c>
    </row>
    <row r="534" spans="2:65" s="194" customFormat="1" ht="33" customHeight="1">
      <c r="B534" s="76"/>
      <c r="C534" s="819" t="s">
        <v>2962</v>
      </c>
      <c r="D534" s="819" t="s">
        <v>262</v>
      </c>
      <c r="E534" s="820" t="s">
        <v>2963</v>
      </c>
      <c r="F534" s="821" t="s">
        <v>2964</v>
      </c>
      <c r="G534" s="822" t="s">
        <v>82</v>
      </c>
      <c r="H534" s="823">
        <v>64.941999999999993</v>
      </c>
      <c r="I534" s="844"/>
      <c r="J534" s="824">
        <f t="shared" si="180"/>
        <v>0</v>
      </c>
      <c r="K534" s="80"/>
      <c r="L534" s="76"/>
      <c r="M534" s="402" t="s">
        <v>290</v>
      </c>
      <c r="N534" s="403" t="s">
        <v>306</v>
      </c>
      <c r="O534" s="404">
        <v>0.22011</v>
      </c>
      <c r="P534" s="404">
        <f t="shared" si="181"/>
        <v>14.294383619999998</v>
      </c>
      <c r="Q534" s="404">
        <v>6.0730000000000003E-5</v>
      </c>
      <c r="R534" s="404">
        <f t="shared" si="182"/>
        <v>3.9439276599999998E-3</v>
      </c>
      <c r="S534" s="404">
        <v>0</v>
      </c>
      <c r="T534" s="405">
        <f t="shared" si="183"/>
        <v>0</v>
      </c>
      <c r="AR534" s="406" t="s">
        <v>607</v>
      </c>
      <c r="AT534" s="406" t="s">
        <v>262</v>
      </c>
      <c r="AU534" s="406" t="s">
        <v>352</v>
      </c>
      <c r="AY534" s="337" t="s">
        <v>347</v>
      </c>
      <c r="BE534" s="407">
        <f t="shared" si="184"/>
        <v>0</v>
      </c>
      <c r="BF534" s="407">
        <f t="shared" si="185"/>
        <v>0</v>
      </c>
      <c r="BG534" s="407">
        <f t="shared" si="186"/>
        <v>0</v>
      </c>
      <c r="BH534" s="407">
        <f t="shared" si="187"/>
        <v>0</v>
      </c>
      <c r="BI534" s="407">
        <f t="shared" si="188"/>
        <v>0</v>
      </c>
      <c r="BJ534" s="337" t="s">
        <v>352</v>
      </c>
      <c r="BK534" s="407">
        <f t="shared" si="189"/>
        <v>0</v>
      </c>
      <c r="BL534" s="337" t="s">
        <v>607</v>
      </c>
      <c r="BM534" s="406" t="s">
        <v>2965</v>
      </c>
    </row>
    <row r="535" spans="2:65" s="194" customFormat="1" ht="24.45" customHeight="1">
      <c r="B535" s="76"/>
      <c r="C535" s="825" t="s">
        <v>2966</v>
      </c>
      <c r="D535" s="825" t="s">
        <v>59</v>
      </c>
      <c r="E535" s="826" t="s">
        <v>2967</v>
      </c>
      <c r="F535" s="827" t="s">
        <v>2968</v>
      </c>
      <c r="G535" s="828" t="s">
        <v>271</v>
      </c>
      <c r="H535" s="829">
        <v>6.0999999999999999E-2</v>
      </c>
      <c r="I535" s="845"/>
      <c r="J535" s="830">
        <f t="shared" si="180"/>
        <v>0</v>
      </c>
      <c r="K535" s="94"/>
      <c r="L535" s="408"/>
      <c r="M535" s="409" t="s">
        <v>290</v>
      </c>
      <c r="N535" s="410" t="s">
        <v>306</v>
      </c>
      <c r="O535" s="404">
        <v>0</v>
      </c>
      <c r="P535" s="404">
        <f t="shared" si="181"/>
        <v>0</v>
      </c>
      <c r="Q535" s="404">
        <v>1</v>
      </c>
      <c r="R535" s="404">
        <f t="shared" si="182"/>
        <v>6.0999999999999999E-2</v>
      </c>
      <c r="S535" s="404">
        <v>0</v>
      </c>
      <c r="T535" s="405">
        <f t="shared" si="183"/>
        <v>0</v>
      </c>
      <c r="AR535" s="406" t="s">
        <v>1185</v>
      </c>
      <c r="AT535" s="406" t="s">
        <v>59</v>
      </c>
      <c r="AU535" s="406" t="s">
        <v>352</v>
      </c>
      <c r="AY535" s="337" t="s">
        <v>347</v>
      </c>
      <c r="BE535" s="407">
        <f t="shared" si="184"/>
        <v>0</v>
      </c>
      <c r="BF535" s="407">
        <f t="shared" si="185"/>
        <v>0</v>
      </c>
      <c r="BG535" s="407">
        <f t="shared" si="186"/>
        <v>0</v>
      </c>
      <c r="BH535" s="407">
        <f t="shared" si="187"/>
        <v>0</v>
      </c>
      <c r="BI535" s="407">
        <f t="shared" si="188"/>
        <v>0</v>
      </c>
      <c r="BJ535" s="337" t="s">
        <v>352</v>
      </c>
      <c r="BK535" s="407">
        <f t="shared" si="189"/>
        <v>0</v>
      </c>
      <c r="BL535" s="337" t="s">
        <v>607</v>
      </c>
      <c r="BM535" s="406" t="s">
        <v>2969</v>
      </c>
    </row>
    <row r="536" spans="2:65" s="194" customFormat="1" ht="16.5" customHeight="1">
      <c r="B536" s="76"/>
      <c r="C536" s="825" t="s">
        <v>2970</v>
      </c>
      <c r="D536" s="825" t="s">
        <v>59</v>
      </c>
      <c r="E536" s="826" t="s">
        <v>2971</v>
      </c>
      <c r="F536" s="827" t="s">
        <v>2972</v>
      </c>
      <c r="G536" s="828" t="s">
        <v>62</v>
      </c>
      <c r="H536" s="829">
        <v>3</v>
      </c>
      <c r="I536" s="845"/>
      <c r="J536" s="830">
        <f t="shared" si="180"/>
        <v>0</v>
      </c>
      <c r="K536" s="94"/>
      <c r="L536" s="408"/>
      <c r="M536" s="409" t="s">
        <v>290</v>
      </c>
      <c r="N536" s="410" t="s">
        <v>306</v>
      </c>
      <c r="O536" s="404">
        <v>0</v>
      </c>
      <c r="P536" s="404">
        <f t="shared" si="181"/>
        <v>0</v>
      </c>
      <c r="Q536" s="404">
        <v>1.31E-3</v>
      </c>
      <c r="R536" s="404">
        <f t="shared" si="182"/>
        <v>3.9299999999999995E-3</v>
      </c>
      <c r="S536" s="404">
        <v>0</v>
      </c>
      <c r="T536" s="405">
        <f t="shared" si="183"/>
        <v>0</v>
      </c>
      <c r="AR536" s="406" t="s">
        <v>1185</v>
      </c>
      <c r="AT536" s="406" t="s">
        <v>59</v>
      </c>
      <c r="AU536" s="406" t="s">
        <v>352</v>
      </c>
      <c r="AY536" s="337" t="s">
        <v>347</v>
      </c>
      <c r="BE536" s="407">
        <f t="shared" si="184"/>
        <v>0</v>
      </c>
      <c r="BF536" s="407">
        <f t="shared" si="185"/>
        <v>0</v>
      </c>
      <c r="BG536" s="407">
        <f t="shared" si="186"/>
        <v>0</v>
      </c>
      <c r="BH536" s="407">
        <f t="shared" si="187"/>
        <v>0</v>
      </c>
      <c r="BI536" s="407">
        <f t="shared" si="188"/>
        <v>0</v>
      </c>
      <c r="BJ536" s="337" t="s">
        <v>352</v>
      </c>
      <c r="BK536" s="407">
        <f t="shared" si="189"/>
        <v>0</v>
      </c>
      <c r="BL536" s="337" t="s">
        <v>607</v>
      </c>
      <c r="BM536" s="406" t="s">
        <v>2973</v>
      </c>
    </row>
    <row r="537" spans="2:65" s="194" customFormat="1" ht="16.5" customHeight="1">
      <c r="B537" s="76"/>
      <c r="C537" s="825" t="s">
        <v>2974</v>
      </c>
      <c r="D537" s="825" t="s">
        <v>59</v>
      </c>
      <c r="E537" s="826" t="s">
        <v>2763</v>
      </c>
      <c r="F537" s="827" t="s">
        <v>2764</v>
      </c>
      <c r="G537" s="828" t="s">
        <v>271</v>
      </c>
      <c r="H537" s="829">
        <v>7.0000000000000001E-3</v>
      </c>
      <c r="I537" s="845"/>
      <c r="J537" s="830">
        <f t="shared" si="180"/>
        <v>0</v>
      </c>
      <c r="K537" s="94"/>
      <c r="L537" s="408"/>
      <c r="M537" s="409" t="s">
        <v>290</v>
      </c>
      <c r="N537" s="410" t="s">
        <v>306</v>
      </c>
      <c r="O537" s="404">
        <v>0</v>
      </c>
      <c r="P537" s="404">
        <f t="shared" si="181"/>
        <v>0</v>
      </c>
      <c r="Q537" s="404">
        <v>1</v>
      </c>
      <c r="R537" s="404">
        <f t="shared" si="182"/>
        <v>7.0000000000000001E-3</v>
      </c>
      <c r="S537" s="404">
        <v>0</v>
      </c>
      <c r="T537" s="405">
        <f t="shared" si="183"/>
        <v>0</v>
      </c>
      <c r="AR537" s="406" t="s">
        <v>1185</v>
      </c>
      <c r="AT537" s="406" t="s">
        <v>59</v>
      </c>
      <c r="AU537" s="406" t="s">
        <v>352</v>
      </c>
      <c r="AY537" s="337" t="s">
        <v>347</v>
      </c>
      <c r="BE537" s="407">
        <f t="shared" si="184"/>
        <v>0</v>
      </c>
      <c r="BF537" s="407">
        <f t="shared" si="185"/>
        <v>0</v>
      </c>
      <c r="BG537" s="407">
        <f t="shared" si="186"/>
        <v>0</v>
      </c>
      <c r="BH537" s="407">
        <f t="shared" si="187"/>
        <v>0</v>
      </c>
      <c r="BI537" s="407">
        <f t="shared" si="188"/>
        <v>0</v>
      </c>
      <c r="BJ537" s="337" t="s">
        <v>352</v>
      </c>
      <c r="BK537" s="407">
        <f t="shared" si="189"/>
        <v>0</v>
      </c>
      <c r="BL537" s="337" t="s">
        <v>607</v>
      </c>
      <c r="BM537" s="406" t="s">
        <v>2975</v>
      </c>
    </row>
    <row r="538" spans="2:65" s="194" customFormat="1" ht="33" customHeight="1">
      <c r="B538" s="76"/>
      <c r="C538" s="819" t="s">
        <v>2976</v>
      </c>
      <c r="D538" s="819" t="s">
        <v>262</v>
      </c>
      <c r="E538" s="820" t="s">
        <v>2977</v>
      </c>
      <c r="F538" s="821" t="s">
        <v>2978</v>
      </c>
      <c r="G538" s="822" t="s">
        <v>82</v>
      </c>
      <c r="H538" s="823">
        <v>65.525000000000006</v>
      </c>
      <c r="I538" s="844"/>
      <c r="J538" s="824">
        <f t="shared" si="180"/>
        <v>0</v>
      </c>
      <c r="K538" s="80"/>
      <c r="L538" s="76"/>
      <c r="M538" s="402" t="s">
        <v>290</v>
      </c>
      <c r="N538" s="403" t="s">
        <v>306</v>
      </c>
      <c r="O538" s="404">
        <v>0.22</v>
      </c>
      <c r="P538" s="404">
        <f t="shared" si="181"/>
        <v>14.415500000000002</v>
      </c>
      <c r="Q538" s="404">
        <v>6.0000000000000002E-5</v>
      </c>
      <c r="R538" s="404">
        <f t="shared" si="182"/>
        <v>3.9315000000000001E-3</v>
      </c>
      <c r="S538" s="404">
        <v>0</v>
      </c>
      <c r="T538" s="405">
        <f t="shared" si="183"/>
        <v>0</v>
      </c>
      <c r="AR538" s="406" t="s">
        <v>607</v>
      </c>
      <c r="AT538" s="406" t="s">
        <v>262</v>
      </c>
      <c r="AU538" s="406" t="s">
        <v>352</v>
      </c>
      <c r="AY538" s="337" t="s">
        <v>347</v>
      </c>
      <c r="BE538" s="407">
        <f t="shared" si="184"/>
        <v>0</v>
      </c>
      <c r="BF538" s="407">
        <f t="shared" si="185"/>
        <v>0</v>
      </c>
      <c r="BG538" s="407">
        <f t="shared" si="186"/>
        <v>0</v>
      </c>
      <c r="BH538" s="407">
        <f t="shared" si="187"/>
        <v>0</v>
      </c>
      <c r="BI538" s="407">
        <f t="shared" si="188"/>
        <v>0</v>
      </c>
      <c r="BJ538" s="337" t="s">
        <v>352</v>
      </c>
      <c r="BK538" s="407">
        <f t="shared" si="189"/>
        <v>0</v>
      </c>
      <c r="BL538" s="337" t="s">
        <v>607</v>
      </c>
      <c r="BM538" s="406" t="s">
        <v>2979</v>
      </c>
    </row>
    <row r="539" spans="2:65" s="194" customFormat="1" ht="24.45" customHeight="1">
      <c r="B539" s="76"/>
      <c r="C539" s="825" t="s">
        <v>2980</v>
      </c>
      <c r="D539" s="825" t="s">
        <v>59</v>
      </c>
      <c r="E539" s="826" t="s">
        <v>2967</v>
      </c>
      <c r="F539" s="827" t="s">
        <v>2968</v>
      </c>
      <c r="G539" s="828" t="s">
        <v>271</v>
      </c>
      <c r="H539" s="829">
        <v>6.2E-2</v>
      </c>
      <c r="I539" s="845"/>
      <c r="J539" s="830">
        <f t="shared" si="180"/>
        <v>0</v>
      </c>
      <c r="K539" s="94"/>
      <c r="L539" s="408"/>
      <c r="M539" s="409" t="s">
        <v>290</v>
      </c>
      <c r="N539" s="410" t="s">
        <v>306</v>
      </c>
      <c r="O539" s="404">
        <v>0</v>
      </c>
      <c r="P539" s="404">
        <f t="shared" si="181"/>
        <v>0</v>
      </c>
      <c r="Q539" s="404">
        <v>1</v>
      </c>
      <c r="R539" s="404">
        <f t="shared" si="182"/>
        <v>6.2E-2</v>
      </c>
      <c r="S539" s="404">
        <v>0</v>
      </c>
      <c r="T539" s="405">
        <f t="shared" si="183"/>
        <v>0</v>
      </c>
      <c r="AR539" s="406" t="s">
        <v>1185</v>
      </c>
      <c r="AT539" s="406" t="s">
        <v>59</v>
      </c>
      <c r="AU539" s="406" t="s">
        <v>352</v>
      </c>
      <c r="AY539" s="337" t="s">
        <v>347</v>
      </c>
      <c r="BE539" s="407">
        <f t="shared" si="184"/>
        <v>0</v>
      </c>
      <c r="BF539" s="407">
        <f t="shared" si="185"/>
        <v>0</v>
      </c>
      <c r="BG539" s="407">
        <f t="shared" si="186"/>
        <v>0</v>
      </c>
      <c r="BH539" s="407">
        <f t="shared" si="187"/>
        <v>0</v>
      </c>
      <c r="BI539" s="407">
        <f t="shared" si="188"/>
        <v>0</v>
      </c>
      <c r="BJ539" s="337" t="s">
        <v>352</v>
      </c>
      <c r="BK539" s="407">
        <f t="shared" si="189"/>
        <v>0</v>
      </c>
      <c r="BL539" s="337" t="s">
        <v>607</v>
      </c>
      <c r="BM539" s="406" t="s">
        <v>2981</v>
      </c>
    </row>
    <row r="540" spans="2:65" s="194" customFormat="1" ht="16.5" customHeight="1">
      <c r="B540" s="76"/>
      <c r="C540" s="825" t="s">
        <v>2982</v>
      </c>
      <c r="D540" s="825" t="s">
        <v>59</v>
      </c>
      <c r="E540" s="826" t="s">
        <v>2971</v>
      </c>
      <c r="F540" s="827" t="s">
        <v>2972</v>
      </c>
      <c r="G540" s="828" t="s">
        <v>62</v>
      </c>
      <c r="H540" s="829">
        <v>3</v>
      </c>
      <c r="I540" s="845"/>
      <c r="J540" s="830">
        <f t="shared" si="180"/>
        <v>0</v>
      </c>
      <c r="K540" s="94"/>
      <c r="L540" s="408"/>
      <c r="M540" s="409" t="s">
        <v>290</v>
      </c>
      <c r="N540" s="410" t="s">
        <v>306</v>
      </c>
      <c r="O540" s="404">
        <v>0</v>
      </c>
      <c r="P540" s="404">
        <f t="shared" si="181"/>
        <v>0</v>
      </c>
      <c r="Q540" s="404">
        <v>1.31E-3</v>
      </c>
      <c r="R540" s="404">
        <f t="shared" si="182"/>
        <v>3.9299999999999995E-3</v>
      </c>
      <c r="S540" s="404">
        <v>0</v>
      </c>
      <c r="T540" s="405">
        <f t="shared" si="183"/>
        <v>0</v>
      </c>
      <c r="AR540" s="406" t="s">
        <v>1185</v>
      </c>
      <c r="AT540" s="406" t="s">
        <v>59</v>
      </c>
      <c r="AU540" s="406" t="s">
        <v>352</v>
      </c>
      <c r="AY540" s="337" t="s">
        <v>347</v>
      </c>
      <c r="BE540" s="407">
        <f t="shared" si="184"/>
        <v>0</v>
      </c>
      <c r="BF540" s="407">
        <f t="shared" si="185"/>
        <v>0</v>
      </c>
      <c r="BG540" s="407">
        <f t="shared" si="186"/>
        <v>0</v>
      </c>
      <c r="BH540" s="407">
        <f t="shared" si="187"/>
        <v>0</v>
      </c>
      <c r="BI540" s="407">
        <f t="shared" si="188"/>
        <v>0</v>
      </c>
      <c r="BJ540" s="337" t="s">
        <v>352</v>
      </c>
      <c r="BK540" s="407">
        <f t="shared" si="189"/>
        <v>0</v>
      </c>
      <c r="BL540" s="337" t="s">
        <v>607</v>
      </c>
      <c r="BM540" s="406" t="s">
        <v>2983</v>
      </c>
    </row>
    <row r="541" spans="2:65" s="194" customFormat="1" ht="16.5" customHeight="1">
      <c r="B541" s="76"/>
      <c r="C541" s="825" t="s">
        <v>2984</v>
      </c>
      <c r="D541" s="825" t="s">
        <v>59</v>
      </c>
      <c r="E541" s="826" t="s">
        <v>2763</v>
      </c>
      <c r="F541" s="827" t="s">
        <v>2764</v>
      </c>
      <c r="G541" s="828" t="s">
        <v>271</v>
      </c>
      <c r="H541" s="829">
        <v>7.0000000000000001E-3</v>
      </c>
      <c r="I541" s="845"/>
      <c r="J541" s="830">
        <f t="shared" si="180"/>
        <v>0</v>
      </c>
      <c r="K541" s="94"/>
      <c r="L541" s="408"/>
      <c r="M541" s="409" t="s">
        <v>290</v>
      </c>
      <c r="N541" s="410" t="s">
        <v>306</v>
      </c>
      <c r="O541" s="404">
        <v>0</v>
      </c>
      <c r="P541" s="404">
        <f t="shared" si="181"/>
        <v>0</v>
      </c>
      <c r="Q541" s="404">
        <v>1</v>
      </c>
      <c r="R541" s="404">
        <f t="shared" si="182"/>
        <v>7.0000000000000001E-3</v>
      </c>
      <c r="S541" s="404">
        <v>0</v>
      </c>
      <c r="T541" s="405">
        <f t="shared" si="183"/>
        <v>0</v>
      </c>
      <c r="AR541" s="406" t="s">
        <v>1185</v>
      </c>
      <c r="AT541" s="406" t="s">
        <v>59</v>
      </c>
      <c r="AU541" s="406" t="s">
        <v>352</v>
      </c>
      <c r="AY541" s="337" t="s">
        <v>347</v>
      </c>
      <c r="BE541" s="407">
        <f t="shared" si="184"/>
        <v>0</v>
      </c>
      <c r="BF541" s="407">
        <f t="shared" si="185"/>
        <v>0</v>
      </c>
      <c r="BG541" s="407">
        <f t="shared" si="186"/>
        <v>0</v>
      </c>
      <c r="BH541" s="407">
        <f t="shared" si="187"/>
        <v>0</v>
      </c>
      <c r="BI541" s="407">
        <f t="shared" si="188"/>
        <v>0</v>
      </c>
      <c r="BJ541" s="337" t="s">
        <v>352</v>
      </c>
      <c r="BK541" s="407">
        <f t="shared" si="189"/>
        <v>0</v>
      </c>
      <c r="BL541" s="337" t="s">
        <v>607</v>
      </c>
      <c r="BM541" s="406" t="s">
        <v>2985</v>
      </c>
    </row>
    <row r="542" spans="2:65" s="194" customFormat="1" ht="33" customHeight="1">
      <c r="B542" s="76"/>
      <c r="C542" s="819" t="s">
        <v>2986</v>
      </c>
      <c r="D542" s="819" t="s">
        <v>262</v>
      </c>
      <c r="E542" s="820" t="s">
        <v>2987</v>
      </c>
      <c r="F542" s="821" t="s">
        <v>2988</v>
      </c>
      <c r="G542" s="822" t="s">
        <v>82</v>
      </c>
      <c r="H542" s="823">
        <v>39.247999999999998</v>
      </c>
      <c r="I542" s="844"/>
      <c r="J542" s="824">
        <f t="shared" si="180"/>
        <v>0</v>
      </c>
      <c r="K542" s="80"/>
      <c r="L542" s="76"/>
      <c r="M542" s="402" t="s">
        <v>290</v>
      </c>
      <c r="N542" s="403" t="s">
        <v>306</v>
      </c>
      <c r="O542" s="404">
        <v>0.22011</v>
      </c>
      <c r="P542" s="404">
        <f t="shared" si="181"/>
        <v>8.6388772799999991</v>
      </c>
      <c r="Q542" s="404">
        <v>6.0730000000000003E-5</v>
      </c>
      <c r="R542" s="404">
        <f t="shared" si="182"/>
        <v>2.3835310399999998E-3</v>
      </c>
      <c r="S542" s="404">
        <v>0</v>
      </c>
      <c r="T542" s="405">
        <f t="shared" si="183"/>
        <v>0</v>
      </c>
      <c r="AR542" s="406" t="s">
        <v>607</v>
      </c>
      <c r="AT542" s="406" t="s">
        <v>262</v>
      </c>
      <c r="AU542" s="406" t="s">
        <v>352</v>
      </c>
      <c r="AY542" s="337" t="s">
        <v>347</v>
      </c>
      <c r="BE542" s="407">
        <f t="shared" si="184"/>
        <v>0</v>
      </c>
      <c r="BF542" s="407">
        <f t="shared" si="185"/>
        <v>0</v>
      </c>
      <c r="BG542" s="407">
        <f t="shared" si="186"/>
        <v>0</v>
      </c>
      <c r="BH542" s="407">
        <f t="shared" si="187"/>
        <v>0</v>
      </c>
      <c r="BI542" s="407">
        <f t="shared" si="188"/>
        <v>0</v>
      </c>
      <c r="BJ542" s="337" t="s">
        <v>352</v>
      </c>
      <c r="BK542" s="407">
        <f t="shared" si="189"/>
        <v>0</v>
      </c>
      <c r="BL542" s="337" t="s">
        <v>607</v>
      </c>
      <c r="BM542" s="406" t="s">
        <v>2989</v>
      </c>
    </row>
    <row r="543" spans="2:65" s="194" customFormat="1" ht="33" customHeight="1">
      <c r="B543" s="76"/>
      <c r="C543" s="825" t="s">
        <v>2990</v>
      </c>
      <c r="D543" s="825" t="s">
        <v>59</v>
      </c>
      <c r="E543" s="826" t="s">
        <v>2991</v>
      </c>
      <c r="F543" s="827" t="s">
        <v>2992</v>
      </c>
      <c r="G543" s="828" t="s">
        <v>271</v>
      </c>
      <c r="H543" s="829">
        <v>3.3000000000000002E-2</v>
      </c>
      <c r="I543" s="845"/>
      <c r="J543" s="830">
        <f t="shared" si="180"/>
        <v>0</v>
      </c>
      <c r="K543" s="94"/>
      <c r="L543" s="408"/>
      <c r="M543" s="409" t="s">
        <v>290</v>
      </c>
      <c r="N543" s="410" t="s">
        <v>306</v>
      </c>
      <c r="O543" s="404">
        <v>0</v>
      </c>
      <c r="P543" s="404">
        <f t="shared" si="181"/>
        <v>0</v>
      </c>
      <c r="Q543" s="404">
        <v>1</v>
      </c>
      <c r="R543" s="404">
        <f t="shared" si="182"/>
        <v>3.3000000000000002E-2</v>
      </c>
      <c r="S543" s="404">
        <v>0</v>
      </c>
      <c r="T543" s="405">
        <f t="shared" si="183"/>
        <v>0</v>
      </c>
      <c r="AR543" s="406" t="s">
        <v>1185</v>
      </c>
      <c r="AT543" s="406" t="s">
        <v>59</v>
      </c>
      <c r="AU543" s="406" t="s">
        <v>352</v>
      </c>
      <c r="AY543" s="337" t="s">
        <v>347</v>
      </c>
      <c r="BE543" s="407">
        <f t="shared" si="184"/>
        <v>0</v>
      </c>
      <c r="BF543" s="407">
        <f t="shared" si="185"/>
        <v>0</v>
      </c>
      <c r="BG543" s="407">
        <f t="shared" si="186"/>
        <v>0</v>
      </c>
      <c r="BH543" s="407">
        <f t="shared" si="187"/>
        <v>0</v>
      </c>
      <c r="BI543" s="407">
        <f t="shared" si="188"/>
        <v>0</v>
      </c>
      <c r="BJ543" s="337" t="s">
        <v>352</v>
      </c>
      <c r="BK543" s="407">
        <f t="shared" si="189"/>
        <v>0</v>
      </c>
      <c r="BL543" s="337" t="s">
        <v>607</v>
      </c>
      <c r="BM543" s="406" t="s">
        <v>2993</v>
      </c>
    </row>
    <row r="544" spans="2:65" s="194" customFormat="1" ht="16.5" customHeight="1">
      <c r="B544" s="76"/>
      <c r="C544" s="825" t="s">
        <v>2994</v>
      </c>
      <c r="D544" s="825" t="s">
        <v>59</v>
      </c>
      <c r="E544" s="826" t="s">
        <v>2995</v>
      </c>
      <c r="F544" s="827" t="s">
        <v>2996</v>
      </c>
      <c r="G544" s="828" t="s">
        <v>62</v>
      </c>
      <c r="H544" s="829">
        <v>60</v>
      </c>
      <c r="I544" s="845"/>
      <c r="J544" s="830">
        <f t="shared" si="180"/>
        <v>0</v>
      </c>
      <c r="K544" s="94"/>
      <c r="L544" s="408"/>
      <c r="M544" s="409" t="s">
        <v>290</v>
      </c>
      <c r="N544" s="410" t="s">
        <v>306</v>
      </c>
      <c r="O544" s="404">
        <v>0</v>
      </c>
      <c r="P544" s="404">
        <f t="shared" si="181"/>
        <v>0</v>
      </c>
      <c r="Q544" s="404">
        <v>1</v>
      </c>
      <c r="R544" s="404">
        <f t="shared" si="182"/>
        <v>60</v>
      </c>
      <c r="S544" s="404">
        <v>0</v>
      </c>
      <c r="T544" s="405">
        <f t="shared" si="183"/>
        <v>0</v>
      </c>
      <c r="AR544" s="406" t="s">
        <v>1185</v>
      </c>
      <c r="AT544" s="406" t="s">
        <v>59</v>
      </c>
      <c r="AU544" s="406" t="s">
        <v>352</v>
      </c>
      <c r="AY544" s="337" t="s">
        <v>347</v>
      </c>
      <c r="BE544" s="407">
        <f t="shared" si="184"/>
        <v>0</v>
      </c>
      <c r="BF544" s="407">
        <f t="shared" si="185"/>
        <v>0</v>
      </c>
      <c r="BG544" s="407">
        <f t="shared" si="186"/>
        <v>0</v>
      </c>
      <c r="BH544" s="407">
        <f t="shared" si="187"/>
        <v>0</v>
      </c>
      <c r="BI544" s="407">
        <f t="shared" si="188"/>
        <v>0</v>
      </c>
      <c r="BJ544" s="337" t="s">
        <v>352</v>
      </c>
      <c r="BK544" s="407">
        <f t="shared" si="189"/>
        <v>0</v>
      </c>
      <c r="BL544" s="337" t="s">
        <v>607</v>
      </c>
      <c r="BM544" s="406" t="s">
        <v>2997</v>
      </c>
    </row>
    <row r="545" spans="2:65" s="194" customFormat="1" ht="24.45" customHeight="1">
      <c r="B545" s="76"/>
      <c r="C545" s="825" t="s">
        <v>2998</v>
      </c>
      <c r="D545" s="825" t="s">
        <v>59</v>
      </c>
      <c r="E545" s="826" t="s">
        <v>2847</v>
      </c>
      <c r="F545" s="827" t="s">
        <v>2848</v>
      </c>
      <c r="G545" s="828" t="s">
        <v>271</v>
      </c>
      <c r="H545" s="829">
        <v>6.0000000000000001E-3</v>
      </c>
      <c r="I545" s="845"/>
      <c r="J545" s="830">
        <f t="shared" si="180"/>
        <v>0</v>
      </c>
      <c r="K545" s="94"/>
      <c r="L545" s="408"/>
      <c r="M545" s="409" t="s">
        <v>290</v>
      </c>
      <c r="N545" s="410" t="s">
        <v>306</v>
      </c>
      <c r="O545" s="404">
        <v>0</v>
      </c>
      <c r="P545" s="404">
        <f t="shared" si="181"/>
        <v>0</v>
      </c>
      <c r="Q545" s="404">
        <v>1</v>
      </c>
      <c r="R545" s="404">
        <f t="shared" si="182"/>
        <v>6.0000000000000001E-3</v>
      </c>
      <c r="S545" s="404">
        <v>0</v>
      </c>
      <c r="T545" s="405">
        <f t="shared" si="183"/>
        <v>0</v>
      </c>
      <c r="AR545" s="406" t="s">
        <v>1185</v>
      </c>
      <c r="AT545" s="406" t="s">
        <v>59</v>
      </c>
      <c r="AU545" s="406" t="s">
        <v>352</v>
      </c>
      <c r="AY545" s="337" t="s">
        <v>347</v>
      </c>
      <c r="BE545" s="407">
        <f t="shared" si="184"/>
        <v>0</v>
      </c>
      <c r="BF545" s="407">
        <f t="shared" si="185"/>
        <v>0</v>
      </c>
      <c r="BG545" s="407">
        <f t="shared" si="186"/>
        <v>0</v>
      </c>
      <c r="BH545" s="407">
        <f t="shared" si="187"/>
        <v>0</v>
      </c>
      <c r="BI545" s="407">
        <f t="shared" si="188"/>
        <v>0</v>
      </c>
      <c r="BJ545" s="337" t="s">
        <v>352</v>
      </c>
      <c r="BK545" s="407">
        <f t="shared" si="189"/>
        <v>0</v>
      </c>
      <c r="BL545" s="337" t="s">
        <v>607</v>
      </c>
      <c r="BM545" s="406" t="s">
        <v>2999</v>
      </c>
    </row>
    <row r="546" spans="2:65" s="194" customFormat="1" ht="38.25" customHeight="1">
      <c r="B546" s="76"/>
      <c r="C546" s="825" t="s">
        <v>3000</v>
      </c>
      <c r="D546" s="825" t="s">
        <v>59</v>
      </c>
      <c r="E546" s="826" t="s">
        <v>3001</v>
      </c>
      <c r="F546" s="827" t="s">
        <v>3002</v>
      </c>
      <c r="G546" s="828" t="s">
        <v>62</v>
      </c>
      <c r="H546" s="829">
        <v>60</v>
      </c>
      <c r="I546" s="845"/>
      <c r="J546" s="830">
        <f t="shared" si="180"/>
        <v>0</v>
      </c>
      <c r="K546" s="94"/>
      <c r="L546" s="408"/>
      <c r="M546" s="409" t="s">
        <v>290</v>
      </c>
      <c r="N546" s="410" t="s">
        <v>306</v>
      </c>
      <c r="O546" s="404">
        <v>0</v>
      </c>
      <c r="P546" s="404">
        <f t="shared" si="181"/>
        <v>0</v>
      </c>
      <c r="Q546" s="404">
        <v>6.0000000000000002E-5</v>
      </c>
      <c r="R546" s="404">
        <f t="shared" si="182"/>
        <v>3.5999999999999999E-3</v>
      </c>
      <c r="S546" s="404">
        <v>0</v>
      </c>
      <c r="T546" s="405">
        <f t="shared" si="183"/>
        <v>0</v>
      </c>
      <c r="AR546" s="406" t="s">
        <v>1185</v>
      </c>
      <c r="AT546" s="406" t="s">
        <v>59</v>
      </c>
      <c r="AU546" s="406" t="s">
        <v>352</v>
      </c>
      <c r="AY546" s="337" t="s">
        <v>347</v>
      </c>
      <c r="BE546" s="407">
        <f t="shared" si="184"/>
        <v>0</v>
      </c>
      <c r="BF546" s="407">
        <f t="shared" si="185"/>
        <v>0</v>
      </c>
      <c r="BG546" s="407">
        <f t="shared" si="186"/>
        <v>0</v>
      </c>
      <c r="BH546" s="407">
        <f t="shared" si="187"/>
        <v>0</v>
      </c>
      <c r="BI546" s="407">
        <f t="shared" si="188"/>
        <v>0</v>
      </c>
      <c r="BJ546" s="337" t="s">
        <v>352</v>
      </c>
      <c r="BK546" s="407">
        <f t="shared" si="189"/>
        <v>0</v>
      </c>
      <c r="BL546" s="337" t="s">
        <v>607</v>
      </c>
      <c r="BM546" s="406" t="s">
        <v>3003</v>
      </c>
    </row>
    <row r="547" spans="2:65" s="194" customFormat="1" ht="33" customHeight="1">
      <c r="B547" s="76"/>
      <c r="C547" s="819" t="s">
        <v>3004</v>
      </c>
      <c r="D547" s="819" t="s">
        <v>262</v>
      </c>
      <c r="E547" s="820" t="s">
        <v>3005</v>
      </c>
      <c r="F547" s="821" t="s">
        <v>3006</v>
      </c>
      <c r="G547" s="822" t="s">
        <v>82</v>
      </c>
      <c r="H547" s="823">
        <v>167.21</v>
      </c>
      <c r="I547" s="844"/>
      <c r="J547" s="824">
        <f t="shared" si="180"/>
        <v>0</v>
      </c>
      <c r="K547" s="80"/>
      <c r="L547" s="76"/>
      <c r="M547" s="402" t="s">
        <v>290</v>
      </c>
      <c r="N547" s="403" t="s">
        <v>306</v>
      </c>
      <c r="O547" s="404">
        <v>0.22011</v>
      </c>
      <c r="P547" s="404">
        <f t="shared" si="181"/>
        <v>36.804593100000005</v>
      </c>
      <c r="Q547" s="404">
        <v>6.0730000000000003E-5</v>
      </c>
      <c r="R547" s="404">
        <f t="shared" si="182"/>
        <v>1.0154663300000002E-2</v>
      </c>
      <c r="S547" s="404">
        <v>0</v>
      </c>
      <c r="T547" s="405">
        <f t="shared" si="183"/>
        <v>0</v>
      </c>
      <c r="AR547" s="406" t="s">
        <v>607</v>
      </c>
      <c r="AT547" s="406" t="s">
        <v>262</v>
      </c>
      <c r="AU547" s="406" t="s">
        <v>352</v>
      </c>
      <c r="AY547" s="337" t="s">
        <v>347</v>
      </c>
      <c r="BE547" s="407">
        <f t="shared" si="184"/>
        <v>0</v>
      </c>
      <c r="BF547" s="407">
        <f t="shared" si="185"/>
        <v>0</v>
      </c>
      <c r="BG547" s="407">
        <f t="shared" si="186"/>
        <v>0</v>
      </c>
      <c r="BH547" s="407">
        <f t="shared" si="187"/>
        <v>0</v>
      </c>
      <c r="BI547" s="407">
        <f t="shared" si="188"/>
        <v>0</v>
      </c>
      <c r="BJ547" s="337" t="s">
        <v>352</v>
      </c>
      <c r="BK547" s="407">
        <f t="shared" si="189"/>
        <v>0</v>
      </c>
      <c r="BL547" s="337" t="s">
        <v>607</v>
      </c>
      <c r="BM547" s="406" t="s">
        <v>3007</v>
      </c>
    </row>
    <row r="548" spans="2:65" s="194" customFormat="1" ht="24.45" customHeight="1">
      <c r="B548" s="76"/>
      <c r="C548" s="825" t="s">
        <v>3008</v>
      </c>
      <c r="D548" s="825" t="s">
        <v>59</v>
      </c>
      <c r="E548" s="826" t="s">
        <v>3009</v>
      </c>
      <c r="F548" s="827" t="s">
        <v>3010</v>
      </c>
      <c r="G548" s="828" t="s">
        <v>271</v>
      </c>
      <c r="H548" s="829">
        <v>4.2999999999999997E-2</v>
      </c>
      <c r="I548" s="845"/>
      <c r="J548" s="830">
        <f t="shared" si="180"/>
        <v>0</v>
      </c>
      <c r="K548" s="94"/>
      <c r="L548" s="408"/>
      <c r="M548" s="409" t="s">
        <v>290</v>
      </c>
      <c r="N548" s="410" t="s">
        <v>306</v>
      </c>
      <c r="O548" s="404">
        <v>0</v>
      </c>
      <c r="P548" s="404">
        <f t="shared" si="181"/>
        <v>0</v>
      </c>
      <c r="Q548" s="404">
        <v>1</v>
      </c>
      <c r="R548" s="404">
        <f t="shared" si="182"/>
        <v>4.2999999999999997E-2</v>
      </c>
      <c r="S548" s="404">
        <v>0</v>
      </c>
      <c r="T548" s="405">
        <f t="shared" si="183"/>
        <v>0</v>
      </c>
      <c r="AR548" s="406" t="s">
        <v>1185</v>
      </c>
      <c r="AT548" s="406" t="s">
        <v>59</v>
      </c>
      <c r="AU548" s="406" t="s">
        <v>352</v>
      </c>
      <c r="AY548" s="337" t="s">
        <v>347</v>
      </c>
      <c r="BE548" s="407">
        <f t="shared" si="184"/>
        <v>0</v>
      </c>
      <c r="BF548" s="407">
        <f t="shared" si="185"/>
        <v>0</v>
      </c>
      <c r="BG548" s="407">
        <f t="shared" si="186"/>
        <v>0</v>
      </c>
      <c r="BH548" s="407">
        <f t="shared" si="187"/>
        <v>0</v>
      </c>
      <c r="BI548" s="407">
        <f t="shared" si="188"/>
        <v>0</v>
      </c>
      <c r="BJ548" s="337" t="s">
        <v>352</v>
      </c>
      <c r="BK548" s="407">
        <f t="shared" si="189"/>
        <v>0</v>
      </c>
      <c r="BL548" s="337" t="s">
        <v>607</v>
      </c>
      <c r="BM548" s="406" t="s">
        <v>3011</v>
      </c>
    </row>
    <row r="549" spans="2:65" s="194" customFormat="1" ht="24.45" customHeight="1">
      <c r="B549" s="76"/>
      <c r="C549" s="825" t="s">
        <v>3012</v>
      </c>
      <c r="D549" s="825" t="s">
        <v>59</v>
      </c>
      <c r="E549" s="826" t="s">
        <v>3013</v>
      </c>
      <c r="F549" s="827" t="s">
        <v>3014</v>
      </c>
      <c r="G549" s="828" t="s">
        <v>271</v>
      </c>
      <c r="H549" s="829">
        <v>8.4000000000000005E-2</v>
      </c>
      <c r="I549" s="845"/>
      <c r="J549" s="830">
        <f t="shared" si="180"/>
        <v>0</v>
      </c>
      <c r="K549" s="94"/>
      <c r="L549" s="408"/>
      <c r="M549" s="409" t="s">
        <v>290</v>
      </c>
      <c r="N549" s="410" t="s">
        <v>306</v>
      </c>
      <c r="O549" s="404">
        <v>0</v>
      </c>
      <c r="P549" s="404">
        <f t="shared" si="181"/>
        <v>0</v>
      </c>
      <c r="Q549" s="404">
        <v>1</v>
      </c>
      <c r="R549" s="404">
        <f t="shared" si="182"/>
        <v>8.4000000000000005E-2</v>
      </c>
      <c r="S549" s="404">
        <v>0</v>
      </c>
      <c r="T549" s="405">
        <f t="shared" si="183"/>
        <v>0</v>
      </c>
      <c r="AR549" s="406" t="s">
        <v>1185</v>
      </c>
      <c r="AT549" s="406" t="s">
        <v>59</v>
      </c>
      <c r="AU549" s="406" t="s">
        <v>352</v>
      </c>
      <c r="AY549" s="337" t="s">
        <v>347</v>
      </c>
      <c r="BE549" s="407">
        <f t="shared" si="184"/>
        <v>0</v>
      </c>
      <c r="BF549" s="407">
        <f t="shared" si="185"/>
        <v>0</v>
      </c>
      <c r="BG549" s="407">
        <f t="shared" si="186"/>
        <v>0</v>
      </c>
      <c r="BH549" s="407">
        <f t="shared" si="187"/>
        <v>0</v>
      </c>
      <c r="BI549" s="407">
        <f t="shared" si="188"/>
        <v>0</v>
      </c>
      <c r="BJ549" s="337" t="s">
        <v>352</v>
      </c>
      <c r="BK549" s="407">
        <f t="shared" si="189"/>
        <v>0</v>
      </c>
      <c r="BL549" s="337" t="s">
        <v>607</v>
      </c>
      <c r="BM549" s="406" t="s">
        <v>3015</v>
      </c>
    </row>
    <row r="550" spans="2:65" s="194" customFormat="1" ht="24.45" customHeight="1">
      <c r="B550" s="76"/>
      <c r="C550" s="825" t="s">
        <v>3016</v>
      </c>
      <c r="D550" s="825" t="s">
        <v>59</v>
      </c>
      <c r="E550" s="826" t="s">
        <v>3017</v>
      </c>
      <c r="F550" s="827" t="s">
        <v>3018</v>
      </c>
      <c r="G550" s="828" t="s">
        <v>271</v>
      </c>
      <c r="H550" s="829">
        <v>2.8000000000000001E-2</v>
      </c>
      <c r="I550" s="845"/>
      <c r="J550" s="830">
        <f t="shared" si="180"/>
        <v>0</v>
      </c>
      <c r="K550" s="94"/>
      <c r="L550" s="408"/>
      <c r="M550" s="409" t="s">
        <v>290</v>
      </c>
      <c r="N550" s="410" t="s">
        <v>306</v>
      </c>
      <c r="O550" s="404">
        <v>0</v>
      </c>
      <c r="P550" s="404">
        <f t="shared" si="181"/>
        <v>0</v>
      </c>
      <c r="Q550" s="404">
        <v>1</v>
      </c>
      <c r="R550" s="404">
        <f t="shared" si="182"/>
        <v>2.8000000000000001E-2</v>
      </c>
      <c r="S550" s="404">
        <v>0</v>
      </c>
      <c r="T550" s="405">
        <f t="shared" si="183"/>
        <v>0</v>
      </c>
      <c r="AR550" s="406" t="s">
        <v>1185</v>
      </c>
      <c r="AT550" s="406" t="s">
        <v>59</v>
      </c>
      <c r="AU550" s="406" t="s">
        <v>352</v>
      </c>
      <c r="AY550" s="337" t="s">
        <v>347</v>
      </c>
      <c r="BE550" s="407">
        <f t="shared" si="184"/>
        <v>0</v>
      </c>
      <c r="BF550" s="407">
        <f t="shared" si="185"/>
        <v>0</v>
      </c>
      <c r="BG550" s="407">
        <f t="shared" si="186"/>
        <v>0</v>
      </c>
      <c r="BH550" s="407">
        <f t="shared" si="187"/>
        <v>0</v>
      </c>
      <c r="BI550" s="407">
        <f t="shared" si="188"/>
        <v>0</v>
      </c>
      <c r="BJ550" s="337" t="s">
        <v>352</v>
      </c>
      <c r="BK550" s="407">
        <f t="shared" si="189"/>
        <v>0</v>
      </c>
      <c r="BL550" s="337" t="s">
        <v>607</v>
      </c>
      <c r="BM550" s="406" t="s">
        <v>3019</v>
      </c>
    </row>
    <row r="551" spans="2:65" s="194" customFormat="1" ht="16.5" customHeight="1">
      <c r="B551" s="76"/>
      <c r="C551" s="825" t="s">
        <v>3020</v>
      </c>
      <c r="D551" s="825" t="s">
        <v>59</v>
      </c>
      <c r="E551" s="826" t="s">
        <v>3021</v>
      </c>
      <c r="F551" s="827" t="s">
        <v>3022</v>
      </c>
      <c r="G551" s="828" t="s">
        <v>62</v>
      </c>
      <c r="H551" s="829">
        <v>5</v>
      </c>
      <c r="I551" s="845"/>
      <c r="J551" s="830">
        <f t="shared" si="180"/>
        <v>0</v>
      </c>
      <c r="K551" s="94"/>
      <c r="L551" s="408"/>
      <c r="M551" s="409" t="s">
        <v>290</v>
      </c>
      <c r="N551" s="410" t="s">
        <v>306</v>
      </c>
      <c r="O551" s="404">
        <v>0</v>
      </c>
      <c r="P551" s="404">
        <f t="shared" si="181"/>
        <v>0</v>
      </c>
      <c r="Q551" s="404">
        <v>1.2999999999999999E-3</v>
      </c>
      <c r="R551" s="404">
        <f t="shared" si="182"/>
        <v>6.4999999999999997E-3</v>
      </c>
      <c r="S551" s="404">
        <v>0</v>
      </c>
      <c r="T551" s="405">
        <f t="shared" si="183"/>
        <v>0</v>
      </c>
      <c r="AR551" s="406" t="s">
        <v>1185</v>
      </c>
      <c r="AT551" s="406" t="s">
        <v>59</v>
      </c>
      <c r="AU551" s="406" t="s">
        <v>352</v>
      </c>
      <c r="AY551" s="337" t="s">
        <v>347</v>
      </c>
      <c r="BE551" s="407">
        <f t="shared" si="184"/>
        <v>0</v>
      </c>
      <c r="BF551" s="407">
        <f t="shared" si="185"/>
        <v>0</v>
      </c>
      <c r="BG551" s="407">
        <f t="shared" si="186"/>
        <v>0</v>
      </c>
      <c r="BH551" s="407">
        <f t="shared" si="187"/>
        <v>0</v>
      </c>
      <c r="BI551" s="407">
        <f t="shared" si="188"/>
        <v>0</v>
      </c>
      <c r="BJ551" s="337" t="s">
        <v>352</v>
      </c>
      <c r="BK551" s="407">
        <f t="shared" si="189"/>
        <v>0</v>
      </c>
      <c r="BL551" s="337" t="s">
        <v>607</v>
      </c>
      <c r="BM551" s="406" t="s">
        <v>3023</v>
      </c>
    </row>
    <row r="552" spans="2:65" s="194" customFormat="1" ht="24.45" customHeight="1">
      <c r="B552" s="76"/>
      <c r="C552" s="825" t="s">
        <v>3024</v>
      </c>
      <c r="D552" s="825" t="s">
        <v>59</v>
      </c>
      <c r="E552" s="826" t="s">
        <v>3025</v>
      </c>
      <c r="F552" s="827" t="s">
        <v>3026</v>
      </c>
      <c r="G552" s="828" t="s">
        <v>95</v>
      </c>
      <c r="H552" s="829">
        <v>1.3859999999999999</v>
      </c>
      <c r="I552" s="845"/>
      <c r="J552" s="830">
        <f t="shared" si="180"/>
        <v>0</v>
      </c>
      <c r="K552" s="94"/>
      <c r="L552" s="408"/>
      <c r="M552" s="409" t="s">
        <v>290</v>
      </c>
      <c r="N552" s="410" t="s">
        <v>306</v>
      </c>
      <c r="O552" s="404">
        <v>0</v>
      </c>
      <c r="P552" s="404">
        <f t="shared" si="181"/>
        <v>0</v>
      </c>
      <c r="Q552" s="404">
        <v>6.1000000000000004E-3</v>
      </c>
      <c r="R552" s="404">
        <f t="shared" si="182"/>
        <v>8.4545999999999996E-3</v>
      </c>
      <c r="S552" s="404">
        <v>0</v>
      </c>
      <c r="T552" s="405">
        <f t="shared" si="183"/>
        <v>0</v>
      </c>
      <c r="AR552" s="406" t="s">
        <v>1185</v>
      </c>
      <c r="AT552" s="406" t="s">
        <v>59</v>
      </c>
      <c r="AU552" s="406" t="s">
        <v>352</v>
      </c>
      <c r="AY552" s="337" t="s">
        <v>347</v>
      </c>
      <c r="BE552" s="407">
        <f t="shared" si="184"/>
        <v>0</v>
      </c>
      <c r="BF552" s="407">
        <f t="shared" si="185"/>
        <v>0</v>
      </c>
      <c r="BG552" s="407">
        <f t="shared" si="186"/>
        <v>0</v>
      </c>
      <c r="BH552" s="407">
        <f t="shared" si="187"/>
        <v>0</v>
      </c>
      <c r="BI552" s="407">
        <f t="shared" si="188"/>
        <v>0</v>
      </c>
      <c r="BJ552" s="337" t="s">
        <v>352</v>
      </c>
      <c r="BK552" s="407">
        <f t="shared" si="189"/>
        <v>0</v>
      </c>
      <c r="BL552" s="337" t="s">
        <v>607</v>
      </c>
      <c r="BM552" s="406" t="s">
        <v>3027</v>
      </c>
    </row>
    <row r="553" spans="2:65" s="194" customFormat="1" ht="16.5" customHeight="1">
      <c r="B553" s="76"/>
      <c r="C553" s="825" t="s">
        <v>3028</v>
      </c>
      <c r="D553" s="825" t="s">
        <v>59</v>
      </c>
      <c r="E553" s="826" t="s">
        <v>2763</v>
      </c>
      <c r="F553" s="827" t="s">
        <v>2764</v>
      </c>
      <c r="G553" s="828" t="s">
        <v>271</v>
      </c>
      <c r="H553" s="829">
        <v>1.7999999999999999E-2</v>
      </c>
      <c r="I553" s="845"/>
      <c r="J553" s="830">
        <f t="shared" si="180"/>
        <v>0</v>
      </c>
      <c r="K553" s="94"/>
      <c r="L553" s="408"/>
      <c r="M553" s="409" t="s">
        <v>290</v>
      </c>
      <c r="N553" s="410" t="s">
        <v>306</v>
      </c>
      <c r="O553" s="404">
        <v>0</v>
      </c>
      <c r="P553" s="404">
        <f t="shared" si="181"/>
        <v>0</v>
      </c>
      <c r="Q553" s="404">
        <v>1</v>
      </c>
      <c r="R553" s="404">
        <f t="shared" si="182"/>
        <v>1.7999999999999999E-2</v>
      </c>
      <c r="S553" s="404">
        <v>0</v>
      </c>
      <c r="T553" s="405">
        <f t="shared" si="183"/>
        <v>0</v>
      </c>
      <c r="AR553" s="406" t="s">
        <v>1185</v>
      </c>
      <c r="AT553" s="406" t="s">
        <v>59</v>
      </c>
      <c r="AU553" s="406" t="s">
        <v>352</v>
      </c>
      <c r="AY553" s="337" t="s">
        <v>347</v>
      </c>
      <c r="BE553" s="407">
        <f t="shared" si="184"/>
        <v>0</v>
      </c>
      <c r="BF553" s="407">
        <f t="shared" si="185"/>
        <v>0</v>
      </c>
      <c r="BG553" s="407">
        <f t="shared" si="186"/>
        <v>0</v>
      </c>
      <c r="BH553" s="407">
        <f t="shared" si="187"/>
        <v>0</v>
      </c>
      <c r="BI553" s="407">
        <f t="shared" si="188"/>
        <v>0</v>
      </c>
      <c r="BJ553" s="337" t="s">
        <v>352</v>
      </c>
      <c r="BK553" s="407">
        <f t="shared" si="189"/>
        <v>0</v>
      </c>
      <c r="BL553" s="337" t="s">
        <v>607</v>
      </c>
      <c r="BM553" s="406" t="s">
        <v>3029</v>
      </c>
    </row>
    <row r="554" spans="2:65" s="194" customFormat="1" ht="38.25" customHeight="1">
      <c r="B554" s="76"/>
      <c r="C554" s="819" t="s">
        <v>3030</v>
      </c>
      <c r="D554" s="819" t="s">
        <v>262</v>
      </c>
      <c r="E554" s="820" t="s">
        <v>3031</v>
      </c>
      <c r="F554" s="821" t="s">
        <v>3032</v>
      </c>
      <c r="G554" s="822" t="s">
        <v>82</v>
      </c>
      <c r="H554" s="823">
        <v>5548.55</v>
      </c>
      <c r="I554" s="844"/>
      <c r="J554" s="824">
        <f t="shared" si="180"/>
        <v>0</v>
      </c>
      <c r="K554" s="80"/>
      <c r="L554" s="76"/>
      <c r="M554" s="402" t="s">
        <v>290</v>
      </c>
      <c r="N554" s="403" t="s">
        <v>306</v>
      </c>
      <c r="O554" s="404">
        <v>9.9089999999999998E-2</v>
      </c>
      <c r="P554" s="404">
        <f t="shared" si="181"/>
        <v>549.80581949999998</v>
      </c>
      <c r="Q554" s="404">
        <v>5.151E-5</v>
      </c>
      <c r="R554" s="404">
        <f t="shared" si="182"/>
        <v>0.28580581050000003</v>
      </c>
      <c r="S554" s="404">
        <v>0</v>
      </c>
      <c r="T554" s="405">
        <f t="shared" si="183"/>
        <v>0</v>
      </c>
      <c r="AR554" s="406" t="s">
        <v>607</v>
      </c>
      <c r="AT554" s="406" t="s">
        <v>262</v>
      </c>
      <c r="AU554" s="406" t="s">
        <v>352</v>
      </c>
      <c r="AY554" s="337" t="s">
        <v>347</v>
      </c>
      <c r="BE554" s="407">
        <f t="shared" si="184"/>
        <v>0</v>
      </c>
      <c r="BF554" s="407">
        <f t="shared" si="185"/>
        <v>0</v>
      </c>
      <c r="BG554" s="407">
        <f t="shared" si="186"/>
        <v>0</v>
      </c>
      <c r="BH554" s="407">
        <f t="shared" si="187"/>
        <v>0</v>
      </c>
      <c r="BI554" s="407">
        <f t="shared" si="188"/>
        <v>0</v>
      </c>
      <c r="BJ554" s="337" t="s">
        <v>352</v>
      </c>
      <c r="BK554" s="407">
        <f t="shared" si="189"/>
        <v>0</v>
      </c>
      <c r="BL554" s="337" t="s">
        <v>607</v>
      </c>
      <c r="BM554" s="406" t="s">
        <v>3033</v>
      </c>
    </row>
    <row r="555" spans="2:65" s="194" customFormat="1" ht="24.45" customHeight="1">
      <c r="B555" s="76"/>
      <c r="C555" s="825" t="s">
        <v>3034</v>
      </c>
      <c r="D555" s="825" t="s">
        <v>59</v>
      </c>
      <c r="E555" s="826" t="s">
        <v>3035</v>
      </c>
      <c r="F555" s="827" t="s">
        <v>3036</v>
      </c>
      <c r="G555" s="828" t="s">
        <v>271</v>
      </c>
      <c r="H555" s="829">
        <v>0.55400000000000005</v>
      </c>
      <c r="I555" s="845"/>
      <c r="J555" s="830">
        <f t="shared" si="180"/>
        <v>0</v>
      </c>
      <c r="K555" s="94"/>
      <c r="L555" s="408"/>
      <c r="M555" s="409" t="s">
        <v>290</v>
      </c>
      <c r="N555" s="410" t="s">
        <v>306</v>
      </c>
      <c r="O555" s="404">
        <v>0</v>
      </c>
      <c r="P555" s="404">
        <f t="shared" si="181"/>
        <v>0</v>
      </c>
      <c r="Q555" s="404">
        <v>1</v>
      </c>
      <c r="R555" s="404">
        <f t="shared" si="182"/>
        <v>0.55400000000000005</v>
      </c>
      <c r="S555" s="404">
        <v>0</v>
      </c>
      <c r="T555" s="405">
        <f t="shared" si="183"/>
        <v>0</v>
      </c>
      <c r="AR555" s="406" t="s">
        <v>1185</v>
      </c>
      <c r="AT555" s="406" t="s">
        <v>59</v>
      </c>
      <c r="AU555" s="406" t="s">
        <v>352</v>
      </c>
      <c r="AY555" s="337" t="s">
        <v>347</v>
      </c>
      <c r="BE555" s="407">
        <f t="shared" si="184"/>
        <v>0</v>
      </c>
      <c r="BF555" s="407">
        <f t="shared" si="185"/>
        <v>0</v>
      </c>
      <c r="BG555" s="407">
        <f t="shared" si="186"/>
        <v>0</v>
      </c>
      <c r="BH555" s="407">
        <f t="shared" si="187"/>
        <v>0</v>
      </c>
      <c r="BI555" s="407">
        <f t="shared" si="188"/>
        <v>0</v>
      </c>
      <c r="BJ555" s="337" t="s">
        <v>352</v>
      </c>
      <c r="BK555" s="407">
        <f t="shared" si="189"/>
        <v>0</v>
      </c>
      <c r="BL555" s="337" t="s">
        <v>607</v>
      </c>
      <c r="BM555" s="406" t="s">
        <v>3037</v>
      </c>
    </row>
    <row r="556" spans="2:65" s="194" customFormat="1" ht="24.45" customHeight="1">
      <c r="B556" s="76"/>
      <c r="C556" s="825" t="s">
        <v>3038</v>
      </c>
      <c r="D556" s="825" t="s">
        <v>59</v>
      </c>
      <c r="E556" s="826" t="s">
        <v>3039</v>
      </c>
      <c r="F556" s="827" t="s">
        <v>3040</v>
      </c>
      <c r="G556" s="828" t="s">
        <v>271</v>
      </c>
      <c r="H556" s="829">
        <v>0.94299999999999995</v>
      </c>
      <c r="I556" s="845"/>
      <c r="J556" s="830">
        <f t="shared" si="180"/>
        <v>0</v>
      </c>
      <c r="K556" s="94"/>
      <c r="L556" s="408"/>
      <c r="M556" s="409" t="s">
        <v>290</v>
      </c>
      <c r="N556" s="410" t="s">
        <v>306</v>
      </c>
      <c r="O556" s="404">
        <v>0</v>
      </c>
      <c r="P556" s="404">
        <f t="shared" si="181"/>
        <v>0</v>
      </c>
      <c r="Q556" s="404">
        <v>1</v>
      </c>
      <c r="R556" s="404">
        <f t="shared" si="182"/>
        <v>0.94299999999999995</v>
      </c>
      <c r="S556" s="404">
        <v>0</v>
      </c>
      <c r="T556" s="405">
        <f t="shared" si="183"/>
        <v>0</v>
      </c>
      <c r="AR556" s="406" t="s">
        <v>1185</v>
      </c>
      <c r="AT556" s="406" t="s">
        <v>59</v>
      </c>
      <c r="AU556" s="406" t="s">
        <v>352</v>
      </c>
      <c r="AY556" s="337" t="s">
        <v>347</v>
      </c>
      <c r="BE556" s="407">
        <f t="shared" si="184"/>
        <v>0</v>
      </c>
      <c r="BF556" s="407">
        <f t="shared" si="185"/>
        <v>0</v>
      </c>
      <c r="BG556" s="407">
        <f t="shared" si="186"/>
        <v>0</v>
      </c>
      <c r="BH556" s="407">
        <f t="shared" si="187"/>
        <v>0</v>
      </c>
      <c r="BI556" s="407">
        <f t="shared" si="188"/>
        <v>0</v>
      </c>
      <c r="BJ556" s="337" t="s">
        <v>352</v>
      </c>
      <c r="BK556" s="407">
        <f t="shared" si="189"/>
        <v>0</v>
      </c>
      <c r="BL556" s="337" t="s">
        <v>607</v>
      </c>
      <c r="BM556" s="406" t="s">
        <v>3041</v>
      </c>
    </row>
    <row r="557" spans="2:65" s="194" customFormat="1" ht="24.45" customHeight="1">
      <c r="B557" s="76"/>
      <c r="C557" s="825" t="s">
        <v>3042</v>
      </c>
      <c r="D557" s="825" t="s">
        <v>59</v>
      </c>
      <c r="E557" s="826" t="s">
        <v>3043</v>
      </c>
      <c r="F557" s="827" t="s">
        <v>3044</v>
      </c>
      <c r="G557" s="828" t="s">
        <v>271</v>
      </c>
      <c r="H557" s="829">
        <v>0.24</v>
      </c>
      <c r="I557" s="845"/>
      <c r="J557" s="830">
        <f t="shared" si="180"/>
        <v>0</v>
      </c>
      <c r="K557" s="94"/>
      <c r="L557" s="408"/>
      <c r="M557" s="409" t="s">
        <v>290</v>
      </c>
      <c r="N557" s="410" t="s">
        <v>306</v>
      </c>
      <c r="O557" s="404">
        <v>0</v>
      </c>
      <c r="P557" s="404">
        <f t="shared" si="181"/>
        <v>0</v>
      </c>
      <c r="Q557" s="404">
        <v>1</v>
      </c>
      <c r="R557" s="404">
        <f t="shared" si="182"/>
        <v>0.24</v>
      </c>
      <c r="S557" s="404">
        <v>0</v>
      </c>
      <c r="T557" s="405">
        <f t="shared" si="183"/>
        <v>0</v>
      </c>
      <c r="AR557" s="406" t="s">
        <v>1185</v>
      </c>
      <c r="AT557" s="406" t="s">
        <v>59</v>
      </c>
      <c r="AU557" s="406" t="s">
        <v>352</v>
      </c>
      <c r="AY557" s="337" t="s">
        <v>347</v>
      </c>
      <c r="BE557" s="407">
        <f t="shared" si="184"/>
        <v>0</v>
      </c>
      <c r="BF557" s="407">
        <f t="shared" si="185"/>
        <v>0</v>
      </c>
      <c r="BG557" s="407">
        <f t="shared" si="186"/>
        <v>0</v>
      </c>
      <c r="BH557" s="407">
        <f t="shared" si="187"/>
        <v>0</v>
      </c>
      <c r="BI557" s="407">
        <f t="shared" si="188"/>
        <v>0</v>
      </c>
      <c r="BJ557" s="337" t="s">
        <v>352</v>
      </c>
      <c r="BK557" s="407">
        <f t="shared" si="189"/>
        <v>0</v>
      </c>
      <c r="BL557" s="337" t="s">
        <v>607</v>
      </c>
      <c r="BM557" s="406" t="s">
        <v>3045</v>
      </c>
    </row>
    <row r="558" spans="2:65" s="194" customFormat="1" ht="21.75" customHeight="1">
      <c r="B558" s="76"/>
      <c r="C558" s="825" t="s">
        <v>3046</v>
      </c>
      <c r="D558" s="825" t="s">
        <v>59</v>
      </c>
      <c r="E558" s="826" t="s">
        <v>3047</v>
      </c>
      <c r="F558" s="827" t="s">
        <v>3048</v>
      </c>
      <c r="G558" s="828" t="s">
        <v>63</v>
      </c>
      <c r="H558" s="829">
        <v>10.96</v>
      </c>
      <c r="I558" s="845"/>
      <c r="J558" s="830">
        <f t="shared" si="180"/>
        <v>0</v>
      </c>
      <c r="K558" s="94"/>
      <c r="L558" s="408"/>
      <c r="M558" s="409" t="s">
        <v>290</v>
      </c>
      <c r="N558" s="410" t="s">
        <v>306</v>
      </c>
      <c r="O558" s="404">
        <v>0</v>
      </c>
      <c r="P558" s="404">
        <f t="shared" si="181"/>
        <v>0</v>
      </c>
      <c r="Q558" s="404">
        <v>6.13E-2</v>
      </c>
      <c r="R558" s="404">
        <f t="shared" si="182"/>
        <v>0.671848</v>
      </c>
      <c r="S558" s="404">
        <v>0</v>
      </c>
      <c r="T558" s="405">
        <f t="shared" si="183"/>
        <v>0</v>
      </c>
      <c r="AR558" s="406" t="s">
        <v>1185</v>
      </c>
      <c r="AT558" s="406" t="s">
        <v>59</v>
      </c>
      <c r="AU558" s="406" t="s">
        <v>352</v>
      </c>
      <c r="AY558" s="337" t="s">
        <v>347</v>
      </c>
      <c r="BE558" s="407">
        <f t="shared" si="184"/>
        <v>0</v>
      </c>
      <c r="BF558" s="407">
        <f t="shared" si="185"/>
        <v>0</v>
      </c>
      <c r="BG558" s="407">
        <f t="shared" si="186"/>
        <v>0</v>
      </c>
      <c r="BH558" s="407">
        <f t="shared" si="187"/>
        <v>0</v>
      </c>
      <c r="BI558" s="407">
        <f t="shared" si="188"/>
        <v>0</v>
      </c>
      <c r="BJ558" s="337" t="s">
        <v>352</v>
      </c>
      <c r="BK558" s="407">
        <f t="shared" si="189"/>
        <v>0</v>
      </c>
      <c r="BL558" s="337" t="s">
        <v>607</v>
      </c>
      <c r="BM558" s="406" t="s">
        <v>3049</v>
      </c>
    </row>
    <row r="559" spans="2:65" s="194" customFormat="1" ht="24.45" customHeight="1">
      <c r="B559" s="76"/>
      <c r="C559" s="825" t="s">
        <v>3050</v>
      </c>
      <c r="D559" s="825" t="s">
        <v>59</v>
      </c>
      <c r="E559" s="826" t="s">
        <v>3051</v>
      </c>
      <c r="F559" s="827" t="s">
        <v>3052</v>
      </c>
      <c r="G559" s="828" t="s">
        <v>271</v>
      </c>
      <c r="H559" s="829">
        <v>0.65800000000000003</v>
      </c>
      <c r="I559" s="845"/>
      <c r="J559" s="830">
        <f t="shared" si="180"/>
        <v>0</v>
      </c>
      <c r="K559" s="94"/>
      <c r="L559" s="408"/>
      <c r="M559" s="409" t="s">
        <v>290</v>
      </c>
      <c r="N559" s="410" t="s">
        <v>306</v>
      </c>
      <c r="O559" s="404">
        <v>0</v>
      </c>
      <c r="P559" s="404">
        <f t="shared" si="181"/>
        <v>0</v>
      </c>
      <c r="Q559" s="404">
        <v>1</v>
      </c>
      <c r="R559" s="404">
        <f t="shared" si="182"/>
        <v>0.65800000000000003</v>
      </c>
      <c r="S559" s="404">
        <v>0</v>
      </c>
      <c r="T559" s="405">
        <f t="shared" si="183"/>
        <v>0</v>
      </c>
      <c r="AR559" s="406" t="s">
        <v>1185</v>
      </c>
      <c r="AT559" s="406" t="s">
        <v>59</v>
      </c>
      <c r="AU559" s="406" t="s">
        <v>352</v>
      </c>
      <c r="AY559" s="337" t="s">
        <v>347</v>
      </c>
      <c r="BE559" s="407">
        <f t="shared" si="184"/>
        <v>0</v>
      </c>
      <c r="BF559" s="407">
        <f t="shared" si="185"/>
        <v>0</v>
      </c>
      <c r="BG559" s="407">
        <f t="shared" si="186"/>
        <v>0</v>
      </c>
      <c r="BH559" s="407">
        <f t="shared" si="187"/>
        <v>0</v>
      </c>
      <c r="BI559" s="407">
        <f t="shared" si="188"/>
        <v>0</v>
      </c>
      <c r="BJ559" s="337" t="s">
        <v>352</v>
      </c>
      <c r="BK559" s="407">
        <f t="shared" si="189"/>
        <v>0</v>
      </c>
      <c r="BL559" s="337" t="s">
        <v>607</v>
      </c>
      <c r="BM559" s="406" t="s">
        <v>3053</v>
      </c>
    </row>
    <row r="560" spans="2:65" s="194" customFormat="1" ht="24.45" customHeight="1">
      <c r="B560" s="76"/>
      <c r="C560" s="825" t="s">
        <v>3054</v>
      </c>
      <c r="D560" s="825" t="s">
        <v>59</v>
      </c>
      <c r="E560" s="826" t="s">
        <v>3055</v>
      </c>
      <c r="F560" s="827" t="s">
        <v>3056</v>
      </c>
      <c r="G560" s="828" t="s">
        <v>271</v>
      </c>
      <c r="H560" s="829">
        <v>0.251</v>
      </c>
      <c r="I560" s="845"/>
      <c r="J560" s="830">
        <f t="shared" si="180"/>
        <v>0</v>
      </c>
      <c r="K560" s="94"/>
      <c r="L560" s="408"/>
      <c r="M560" s="409" t="s">
        <v>290</v>
      </c>
      <c r="N560" s="410" t="s">
        <v>306</v>
      </c>
      <c r="O560" s="404">
        <v>0</v>
      </c>
      <c r="P560" s="404">
        <f t="shared" si="181"/>
        <v>0</v>
      </c>
      <c r="Q560" s="404">
        <v>1</v>
      </c>
      <c r="R560" s="404">
        <f t="shared" si="182"/>
        <v>0.251</v>
      </c>
      <c r="S560" s="404">
        <v>0</v>
      </c>
      <c r="T560" s="405">
        <f t="shared" si="183"/>
        <v>0</v>
      </c>
      <c r="AR560" s="406" t="s">
        <v>1185</v>
      </c>
      <c r="AT560" s="406" t="s">
        <v>59</v>
      </c>
      <c r="AU560" s="406" t="s">
        <v>352</v>
      </c>
      <c r="AY560" s="337" t="s">
        <v>347</v>
      </c>
      <c r="BE560" s="407">
        <f t="shared" si="184"/>
        <v>0</v>
      </c>
      <c r="BF560" s="407">
        <f t="shared" si="185"/>
        <v>0</v>
      </c>
      <c r="BG560" s="407">
        <f t="shared" si="186"/>
        <v>0</v>
      </c>
      <c r="BH560" s="407">
        <f t="shared" si="187"/>
        <v>0</v>
      </c>
      <c r="BI560" s="407">
        <f t="shared" si="188"/>
        <v>0</v>
      </c>
      <c r="BJ560" s="337" t="s">
        <v>352</v>
      </c>
      <c r="BK560" s="407">
        <f t="shared" si="189"/>
        <v>0</v>
      </c>
      <c r="BL560" s="337" t="s">
        <v>607</v>
      </c>
      <c r="BM560" s="406" t="s">
        <v>3057</v>
      </c>
    </row>
    <row r="561" spans="2:65" s="194" customFormat="1" ht="24.45" customHeight="1">
      <c r="B561" s="76"/>
      <c r="C561" s="825" t="s">
        <v>3058</v>
      </c>
      <c r="D561" s="825" t="s">
        <v>59</v>
      </c>
      <c r="E561" s="826" t="s">
        <v>3059</v>
      </c>
      <c r="F561" s="827" t="s">
        <v>3060</v>
      </c>
      <c r="G561" s="828" t="s">
        <v>271</v>
      </c>
      <c r="H561" s="829">
        <v>0.246</v>
      </c>
      <c r="I561" s="845"/>
      <c r="J561" s="830">
        <f t="shared" si="180"/>
        <v>0</v>
      </c>
      <c r="K561" s="94"/>
      <c r="L561" s="408"/>
      <c r="M561" s="409" t="s">
        <v>290</v>
      </c>
      <c r="N561" s="410" t="s">
        <v>306</v>
      </c>
      <c r="O561" s="404">
        <v>0</v>
      </c>
      <c r="P561" s="404">
        <f t="shared" si="181"/>
        <v>0</v>
      </c>
      <c r="Q561" s="404">
        <v>1</v>
      </c>
      <c r="R561" s="404">
        <f t="shared" si="182"/>
        <v>0.246</v>
      </c>
      <c r="S561" s="404">
        <v>0</v>
      </c>
      <c r="T561" s="405">
        <f t="shared" si="183"/>
        <v>0</v>
      </c>
      <c r="AR561" s="406" t="s">
        <v>1185</v>
      </c>
      <c r="AT561" s="406" t="s">
        <v>59</v>
      </c>
      <c r="AU561" s="406" t="s">
        <v>352</v>
      </c>
      <c r="AY561" s="337" t="s">
        <v>347</v>
      </c>
      <c r="BE561" s="407">
        <f t="shared" si="184"/>
        <v>0</v>
      </c>
      <c r="BF561" s="407">
        <f t="shared" si="185"/>
        <v>0</v>
      </c>
      <c r="BG561" s="407">
        <f t="shared" si="186"/>
        <v>0</v>
      </c>
      <c r="BH561" s="407">
        <f t="shared" si="187"/>
        <v>0</v>
      </c>
      <c r="BI561" s="407">
        <f t="shared" si="188"/>
        <v>0</v>
      </c>
      <c r="BJ561" s="337" t="s">
        <v>352</v>
      </c>
      <c r="BK561" s="407">
        <f t="shared" si="189"/>
        <v>0</v>
      </c>
      <c r="BL561" s="337" t="s">
        <v>607</v>
      </c>
      <c r="BM561" s="406" t="s">
        <v>3061</v>
      </c>
    </row>
    <row r="562" spans="2:65" s="194" customFormat="1" ht="24.45" customHeight="1">
      <c r="B562" s="76"/>
      <c r="C562" s="825" t="s">
        <v>3062</v>
      </c>
      <c r="D562" s="825" t="s">
        <v>59</v>
      </c>
      <c r="E562" s="826" t="s">
        <v>3017</v>
      </c>
      <c r="F562" s="827" t="s">
        <v>3018</v>
      </c>
      <c r="G562" s="828" t="s">
        <v>271</v>
      </c>
      <c r="H562" s="829">
        <v>0.114</v>
      </c>
      <c r="I562" s="845"/>
      <c r="J562" s="830">
        <f t="shared" si="180"/>
        <v>0</v>
      </c>
      <c r="K562" s="94"/>
      <c r="L562" s="408"/>
      <c r="M562" s="409" t="s">
        <v>290</v>
      </c>
      <c r="N562" s="410" t="s">
        <v>306</v>
      </c>
      <c r="O562" s="404">
        <v>0</v>
      </c>
      <c r="P562" s="404">
        <f t="shared" si="181"/>
        <v>0</v>
      </c>
      <c r="Q562" s="404">
        <v>1</v>
      </c>
      <c r="R562" s="404">
        <f t="shared" si="182"/>
        <v>0.114</v>
      </c>
      <c r="S562" s="404">
        <v>0</v>
      </c>
      <c r="T562" s="405">
        <f t="shared" si="183"/>
        <v>0</v>
      </c>
      <c r="AR562" s="406" t="s">
        <v>1185</v>
      </c>
      <c r="AT562" s="406" t="s">
        <v>59</v>
      </c>
      <c r="AU562" s="406" t="s">
        <v>352</v>
      </c>
      <c r="AY562" s="337" t="s">
        <v>347</v>
      </c>
      <c r="BE562" s="407">
        <f t="shared" si="184"/>
        <v>0</v>
      </c>
      <c r="BF562" s="407">
        <f t="shared" si="185"/>
        <v>0</v>
      </c>
      <c r="BG562" s="407">
        <f t="shared" si="186"/>
        <v>0</v>
      </c>
      <c r="BH562" s="407">
        <f t="shared" si="187"/>
        <v>0</v>
      </c>
      <c r="BI562" s="407">
        <f t="shared" si="188"/>
        <v>0</v>
      </c>
      <c r="BJ562" s="337" t="s">
        <v>352</v>
      </c>
      <c r="BK562" s="407">
        <f t="shared" si="189"/>
        <v>0</v>
      </c>
      <c r="BL562" s="337" t="s">
        <v>607</v>
      </c>
      <c r="BM562" s="406" t="s">
        <v>3063</v>
      </c>
    </row>
    <row r="563" spans="2:65" s="194" customFormat="1" ht="24.45" customHeight="1">
      <c r="B563" s="76"/>
      <c r="C563" s="825">
        <v>548</v>
      </c>
      <c r="D563" s="825" t="s">
        <v>59</v>
      </c>
      <c r="E563" s="826" t="s">
        <v>3017</v>
      </c>
      <c r="F563" s="827" t="s">
        <v>5471</v>
      </c>
      <c r="G563" s="828" t="s">
        <v>271</v>
      </c>
      <c r="H563" s="829">
        <v>6.9000000000000006E-2</v>
      </c>
      <c r="I563" s="845"/>
      <c r="J563" s="830">
        <f t="shared" ref="J563" si="190">ROUND(I563*H563,2)</f>
        <v>0</v>
      </c>
      <c r="K563" s="94"/>
      <c r="L563" s="408"/>
      <c r="M563" s="409" t="s">
        <v>290</v>
      </c>
      <c r="N563" s="410" t="s">
        <v>306</v>
      </c>
      <c r="O563" s="404">
        <v>0</v>
      </c>
      <c r="P563" s="404">
        <f t="shared" ref="P563" si="191">O563*H563</f>
        <v>0</v>
      </c>
      <c r="Q563" s="404">
        <v>1</v>
      </c>
      <c r="R563" s="404">
        <f t="shared" ref="R563" si="192">Q563*H563</f>
        <v>6.9000000000000006E-2</v>
      </c>
      <c r="S563" s="404">
        <v>0</v>
      </c>
      <c r="T563" s="405">
        <f t="shared" ref="T563" si="193">S563*H563</f>
        <v>0</v>
      </c>
      <c r="AR563" s="406" t="s">
        <v>1185</v>
      </c>
      <c r="AT563" s="406" t="s">
        <v>59</v>
      </c>
      <c r="AU563" s="406" t="s">
        <v>352</v>
      </c>
      <c r="AY563" s="337" t="s">
        <v>347</v>
      </c>
      <c r="BE563" s="407">
        <f t="shared" ref="BE563" si="194">IF(N563="základná",J563,0)</f>
        <v>0</v>
      </c>
      <c r="BF563" s="407">
        <f t="shared" ref="BF563" si="195">IF(N563="znížená",J563,0)</f>
        <v>0</v>
      </c>
      <c r="BG563" s="407">
        <f t="shared" ref="BG563" si="196">IF(N563="zákl. prenesená",J563,0)</f>
        <v>0</v>
      </c>
      <c r="BH563" s="407">
        <f t="shared" ref="BH563" si="197">IF(N563="zníž. prenesená",J563,0)</f>
        <v>0</v>
      </c>
      <c r="BI563" s="407">
        <f t="shared" ref="BI563" si="198">IF(N563="nulová",J563,0)</f>
        <v>0</v>
      </c>
      <c r="BJ563" s="337" t="s">
        <v>352</v>
      </c>
      <c r="BK563" s="407">
        <f t="shared" ref="BK563" si="199">ROUND(I563*H563,2)</f>
        <v>0</v>
      </c>
      <c r="BL563" s="337" t="s">
        <v>607</v>
      </c>
      <c r="BM563" s="406" t="s">
        <v>3063</v>
      </c>
    </row>
    <row r="564" spans="2:65" s="194" customFormat="1" ht="24.45" customHeight="1">
      <c r="B564" s="76"/>
      <c r="C564" s="825" t="s">
        <v>3064</v>
      </c>
      <c r="D564" s="825" t="s">
        <v>59</v>
      </c>
      <c r="E564" s="826" t="s">
        <v>3065</v>
      </c>
      <c r="F564" s="827" t="s">
        <v>3066</v>
      </c>
      <c r="G564" s="828" t="s">
        <v>271</v>
      </c>
      <c r="H564" s="829">
        <v>1.758</v>
      </c>
      <c r="I564" s="845"/>
      <c r="J564" s="830">
        <f t="shared" si="180"/>
        <v>0</v>
      </c>
      <c r="K564" s="94"/>
      <c r="L564" s="408"/>
      <c r="M564" s="409" t="s">
        <v>290</v>
      </c>
      <c r="N564" s="410" t="s">
        <v>306</v>
      </c>
      <c r="O564" s="404">
        <v>0</v>
      </c>
      <c r="P564" s="404">
        <f t="shared" si="181"/>
        <v>0</v>
      </c>
      <c r="Q564" s="404">
        <v>1</v>
      </c>
      <c r="R564" s="404">
        <f t="shared" si="182"/>
        <v>1.758</v>
      </c>
      <c r="S564" s="404">
        <v>0</v>
      </c>
      <c r="T564" s="405">
        <f t="shared" si="183"/>
        <v>0</v>
      </c>
      <c r="AR564" s="406" t="s">
        <v>1185</v>
      </c>
      <c r="AT564" s="406" t="s">
        <v>59</v>
      </c>
      <c r="AU564" s="406" t="s">
        <v>352</v>
      </c>
      <c r="AY564" s="337" t="s">
        <v>347</v>
      </c>
      <c r="BE564" s="407">
        <f t="shared" si="184"/>
        <v>0</v>
      </c>
      <c r="BF564" s="407">
        <f t="shared" si="185"/>
        <v>0</v>
      </c>
      <c r="BG564" s="407">
        <f t="shared" si="186"/>
        <v>0</v>
      </c>
      <c r="BH564" s="407">
        <f t="shared" si="187"/>
        <v>0</v>
      </c>
      <c r="BI564" s="407">
        <f t="shared" si="188"/>
        <v>0</v>
      </c>
      <c r="BJ564" s="337" t="s">
        <v>352</v>
      </c>
      <c r="BK564" s="407">
        <f t="shared" si="189"/>
        <v>0</v>
      </c>
      <c r="BL564" s="337" t="s">
        <v>607</v>
      </c>
      <c r="BM564" s="406" t="s">
        <v>3067</v>
      </c>
    </row>
    <row r="565" spans="2:65" s="194" customFormat="1" ht="16.5" customHeight="1">
      <c r="B565" s="76"/>
      <c r="C565" s="825" t="s">
        <v>3068</v>
      </c>
      <c r="D565" s="825" t="s">
        <v>59</v>
      </c>
      <c r="E565" s="826" t="s">
        <v>2763</v>
      </c>
      <c r="F565" s="827" t="s">
        <v>2764</v>
      </c>
      <c r="G565" s="828" t="s">
        <v>271</v>
      </c>
      <c r="H565" s="829">
        <v>0.49099999999999999</v>
      </c>
      <c r="I565" s="845"/>
      <c r="J565" s="830">
        <f t="shared" si="180"/>
        <v>0</v>
      </c>
      <c r="K565" s="94"/>
      <c r="L565" s="408"/>
      <c r="M565" s="409" t="s">
        <v>290</v>
      </c>
      <c r="N565" s="410" t="s">
        <v>306</v>
      </c>
      <c r="O565" s="404">
        <v>0</v>
      </c>
      <c r="P565" s="404">
        <f t="shared" si="181"/>
        <v>0</v>
      </c>
      <c r="Q565" s="404">
        <v>1</v>
      </c>
      <c r="R565" s="404">
        <f t="shared" si="182"/>
        <v>0.49099999999999999</v>
      </c>
      <c r="S565" s="404">
        <v>0</v>
      </c>
      <c r="T565" s="405">
        <f t="shared" si="183"/>
        <v>0</v>
      </c>
      <c r="AR565" s="406" t="s">
        <v>1185</v>
      </c>
      <c r="AT565" s="406" t="s">
        <v>59</v>
      </c>
      <c r="AU565" s="406" t="s">
        <v>352</v>
      </c>
      <c r="AY565" s="337" t="s">
        <v>347</v>
      </c>
      <c r="BE565" s="407">
        <f t="shared" si="184"/>
        <v>0</v>
      </c>
      <c r="BF565" s="407">
        <f t="shared" si="185"/>
        <v>0</v>
      </c>
      <c r="BG565" s="407">
        <f t="shared" si="186"/>
        <v>0</v>
      </c>
      <c r="BH565" s="407">
        <f t="shared" si="187"/>
        <v>0</v>
      </c>
      <c r="BI565" s="407">
        <f t="shared" si="188"/>
        <v>0</v>
      </c>
      <c r="BJ565" s="337" t="s">
        <v>352</v>
      </c>
      <c r="BK565" s="407">
        <f t="shared" si="189"/>
        <v>0</v>
      </c>
      <c r="BL565" s="337" t="s">
        <v>607</v>
      </c>
      <c r="BM565" s="406" t="s">
        <v>3069</v>
      </c>
    </row>
    <row r="566" spans="2:65" s="194" customFormat="1" ht="38.25" customHeight="1">
      <c r="B566" s="76"/>
      <c r="C566" s="819" t="s">
        <v>3070</v>
      </c>
      <c r="D566" s="819" t="s">
        <v>262</v>
      </c>
      <c r="E566" s="820" t="s">
        <v>3071</v>
      </c>
      <c r="F566" s="821" t="s">
        <v>3072</v>
      </c>
      <c r="G566" s="822" t="s">
        <v>82</v>
      </c>
      <c r="H566" s="823">
        <v>423.47</v>
      </c>
      <c r="I566" s="844"/>
      <c r="J566" s="824">
        <f t="shared" si="180"/>
        <v>0</v>
      </c>
      <c r="K566" s="80"/>
      <c r="L566" s="76"/>
      <c r="M566" s="402" t="s">
        <v>290</v>
      </c>
      <c r="N566" s="403" t="s">
        <v>306</v>
      </c>
      <c r="O566" s="404">
        <v>9.9089999999999998E-2</v>
      </c>
      <c r="P566" s="404">
        <f t="shared" si="181"/>
        <v>41.961642300000001</v>
      </c>
      <c r="Q566" s="404">
        <v>5.151E-5</v>
      </c>
      <c r="R566" s="404">
        <f t="shared" si="182"/>
        <v>2.1812939700000002E-2</v>
      </c>
      <c r="S566" s="404">
        <v>0</v>
      </c>
      <c r="T566" s="405">
        <f t="shared" si="183"/>
        <v>0</v>
      </c>
      <c r="AR566" s="406" t="s">
        <v>607</v>
      </c>
      <c r="AT566" s="406" t="s">
        <v>262</v>
      </c>
      <c r="AU566" s="406" t="s">
        <v>352</v>
      </c>
      <c r="AY566" s="337" t="s">
        <v>347</v>
      </c>
      <c r="BE566" s="407">
        <f t="shared" si="184"/>
        <v>0</v>
      </c>
      <c r="BF566" s="407">
        <f t="shared" si="185"/>
        <v>0</v>
      </c>
      <c r="BG566" s="407">
        <f t="shared" si="186"/>
        <v>0</v>
      </c>
      <c r="BH566" s="407">
        <f t="shared" si="187"/>
        <v>0</v>
      </c>
      <c r="BI566" s="407">
        <f t="shared" si="188"/>
        <v>0</v>
      </c>
      <c r="BJ566" s="337" t="s">
        <v>352</v>
      </c>
      <c r="BK566" s="407">
        <f t="shared" si="189"/>
        <v>0</v>
      </c>
      <c r="BL566" s="337" t="s">
        <v>607</v>
      </c>
      <c r="BM566" s="406" t="s">
        <v>3073</v>
      </c>
    </row>
    <row r="567" spans="2:65" s="194" customFormat="1" ht="24.45" customHeight="1">
      <c r="B567" s="76"/>
      <c r="C567" s="825" t="s">
        <v>3074</v>
      </c>
      <c r="D567" s="825" t="s">
        <v>59</v>
      </c>
      <c r="E567" s="826" t="s">
        <v>3075</v>
      </c>
      <c r="F567" s="827" t="s">
        <v>3076</v>
      </c>
      <c r="G567" s="828" t="s">
        <v>271</v>
      </c>
      <c r="H567" s="829">
        <v>0.32900000000000001</v>
      </c>
      <c r="I567" s="845"/>
      <c r="J567" s="830">
        <f t="shared" si="180"/>
        <v>0</v>
      </c>
      <c r="K567" s="94"/>
      <c r="L567" s="408"/>
      <c r="M567" s="409" t="s">
        <v>290</v>
      </c>
      <c r="N567" s="410" t="s">
        <v>306</v>
      </c>
      <c r="O567" s="404">
        <v>0</v>
      </c>
      <c r="P567" s="404">
        <f t="shared" si="181"/>
        <v>0</v>
      </c>
      <c r="Q567" s="404">
        <v>1</v>
      </c>
      <c r="R567" s="404">
        <f t="shared" si="182"/>
        <v>0.32900000000000001</v>
      </c>
      <c r="S567" s="404">
        <v>0</v>
      </c>
      <c r="T567" s="405">
        <f t="shared" si="183"/>
        <v>0</v>
      </c>
      <c r="AR567" s="406" t="s">
        <v>1185</v>
      </c>
      <c r="AT567" s="406" t="s">
        <v>59</v>
      </c>
      <c r="AU567" s="406" t="s">
        <v>352</v>
      </c>
      <c r="AY567" s="337" t="s">
        <v>347</v>
      </c>
      <c r="BE567" s="407">
        <f t="shared" si="184"/>
        <v>0</v>
      </c>
      <c r="BF567" s="407">
        <f t="shared" si="185"/>
        <v>0</v>
      </c>
      <c r="BG567" s="407">
        <f t="shared" si="186"/>
        <v>0</v>
      </c>
      <c r="BH567" s="407">
        <f t="shared" si="187"/>
        <v>0</v>
      </c>
      <c r="BI567" s="407">
        <f t="shared" si="188"/>
        <v>0</v>
      </c>
      <c r="BJ567" s="337" t="s">
        <v>352</v>
      </c>
      <c r="BK567" s="407">
        <f t="shared" si="189"/>
        <v>0</v>
      </c>
      <c r="BL567" s="337" t="s">
        <v>607</v>
      </c>
      <c r="BM567" s="406" t="s">
        <v>3077</v>
      </c>
    </row>
    <row r="568" spans="2:65" s="194" customFormat="1" ht="24.45" customHeight="1">
      <c r="B568" s="76"/>
      <c r="C568" s="825" t="s">
        <v>3078</v>
      </c>
      <c r="D568" s="825" t="s">
        <v>59</v>
      </c>
      <c r="E568" s="826" t="s">
        <v>3079</v>
      </c>
      <c r="F568" s="827" t="s">
        <v>3080</v>
      </c>
      <c r="G568" s="828" t="s">
        <v>271</v>
      </c>
      <c r="H568" s="829">
        <v>6.6000000000000003E-2</v>
      </c>
      <c r="I568" s="845"/>
      <c r="J568" s="830">
        <f t="shared" si="180"/>
        <v>0</v>
      </c>
      <c r="K568" s="94"/>
      <c r="L568" s="408"/>
      <c r="M568" s="409" t="s">
        <v>290</v>
      </c>
      <c r="N568" s="410" t="s">
        <v>306</v>
      </c>
      <c r="O568" s="404">
        <v>0</v>
      </c>
      <c r="P568" s="404">
        <f t="shared" si="181"/>
        <v>0</v>
      </c>
      <c r="Q568" s="404">
        <v>1</v>
      </c>
      <c r="R568" s="404">
        <f t="shared" si="182"/>
        <v>6.6000000000000003E-2</v>
      </c>
      <c r="S568" s="404">
        <v>0</v>
      </c>
      <c r="T568" s="405">
        <f t="shared" si="183"/>
        <v>0</v>
      </c>
      <c r="AR568" s="406" t="s">
        <v>1185</v>
      </c>
      <c r="AT568" s="406" t="s">
        <v>59</v>
      </c>
      <c r="AU568" s="406" t="s">
        <v>352</v>
      </c>
      <c r="AY568" s="337" t="s">
        <v>347</v>
      </c>
      <c r="BE568" s="407">
        <f t="shared" si="184"/>
        <v>0</v>
      </c>
      <c r="BF568" s="407">
        <f t="shared" si="185"/>
        <v>0</v>
      </c>
      <c r="BG568" s="407">
        <f t="shared" si="186"/>
        <v>0</v>
      </c>
      <c r="BH568" s="407">
        <f t="shared" si="187"/>
        <v>0</v>
      </c>
      <c r="BI568" s="407">
        <f t="shared" si="188"/>
        <v>0</v>
      </c>
      <c r="BJ568" s="337" t="s">
        <v>352</v>
      </c>
      <c r="BK568" s="407">
        <f t="shared" si="189"/>
        <v>0</v>
      </c>
      <c r="BL568" s="337" t="s">
        <v>607</v>
      </c>
      <c r="BM568" s="406" t="s">
        <v>3081</v>
      </c>
    </row>
    <row r="569" spans="2:65" s="194" customFormat="1" ht="24.45" customHeight="1">
      <c r="B569" s="76"/>
      <c r="C569" s="825" t="s">
        <v>3082</v>
      </c>
      <c r="D569" s="825" t="s">
        <v>59</v>
      </c>
      <c r="E569" s="826" t="s">
        <v>3017</v>
      </c>
      <c r="F569" s="827" t="s">
        <v>3018</v>
      </c>
      <c r="G569" s="828" t="s">
        <v>271</v>
      </c>
      <c r="H569" s="829">
        <v>0.01</v>
      </c>
      <c r="I569" s="845"/>
      <c r="J569" s="830">
        <f t="shared" si="180"/>
        <v>0</v>
      </c>
      <c r="K569" s="94"/>
      <c r="L569" s="408"/>
      <c r="M569" s="409" t="s">
        <v>290</v>
      </c>
      <c r="N569" s="410" t="s">
        <v>306</v>
      </c>
      <c r="O569" s="404">
        <v>0</v>
      </c>
      <c r="P569" s="404">
        <f t="shared" si="181"/>
        <v>0</v>
      </c>
      <c r="Q569" s="404">
        <v>1</v>
      </c>
      <c r="R569" s="404">
        <f t="shared" si="182"/>
        <v>0.01</v>
      </c>
      <c r="S569" s="404">
        <v>0</v>
      </c>
      <c r="T569" s="405">
        <f t="shared" si="183"/>
        <v>0</v>
      </c>
      <c r="AR569" s="406" t="s">
        <v>1185</v>
      </c>
      <c r="AT569" s="406" t="s">
        <v>59</v>
      </c>
      <c r="AU569" s="406" t="s">
        <v>352</v>
      </c>
      <c r="AY569" s="337" t="s">
        <v>347</v>
      </c>
      <c r="BE569" s="407">
        <f t="shared" si="184"/>
        <v>0</v>
      </c>
      <c r="BF569" s="407">
        <f t="shared" si="185"/>
        <v>0</v>
      </c>
      <c r="BG569" s="407">
        <f t="shared" si="186"/>
        <v>0</v>
      </c>
      <c r="BH569" s="407">
        <f t="shared" si="187"/>
        <v>0</v>
      </c>
      <c r="BI569" s="407">
        <f t="shared" si="188"/>
        <v>0</v>
      </c>
      <c r="BJ569" s="337" t="s">
        <v>352</v>
      </c>
      <c r="BK569" s="407">
        <f t="shared" si="189"/>
        <v>0</v>
      </c>
      <c r="BL569" s="337" t="s">
        <v>607</v>
      </c>
      <c r="BM569" s="406" t="s">
        <v>3083</v>
      </c>
    </row>
    <row r="570" spans="2:65" s="194" customFormat="1" ht="24.45" customHeight="1">
      <c r="B570" s="76"/>
      <c r="C570" s="825" t="s">
        <v>3084</v>
      </c>
      <c r="D570" s="825" t="s">
        <v>59</v>
      </c>
      <c r="E570" s="826" t="s">
        <v>3085</v>
      </c>
      <c r="F570" s="827" t="s">
        <v>3086</v>
      </c>
      <c r="G570" s="828" t="s">
        <v>271</v>
      </c>
      <c r="H570" s="829">
        <v>1.7999999999999999E-2</v>
      </c>
      <c r="I570" s="845"/>
      <c r="J570" s="830">
        <f t="shared" si="180"/>
        <v>0</v>
      </c>
      <c r="K570" s="94"/>
      <c r="L570" s="408"/>
      <c r="M570" s="409" t="s">
        <v>290</v>
      </c>
      <c r="N570" s="410" t="s">
        <v>306</v>
      </c>
      <c r="O570" s="404">
        <v>0</v>
      </c>
      <c r="P570" s="404">
        <f t="shared" si="181"/>
        <v>0</v>
      </c>
      <c r="Q570" s="404">
        <v>1</v>
      </c>
      <c r="R570" s="404">
        <f t="shared" si="182"/>
        <v>1.7999999999999999E-2</v>
      </c>
      <c r="S570" s="404">
        <v>0</v>
      </c>
      <c r="T570" s="405">
        <f t="shared" si="183"/>
        <v>0</v>
      </c>
      <c r="AR570" s="406" t="s">
        <v>1185</v>
      </c>
      <c r="AT570" s="406" t="s">
        <v>59</v>
      </c>
      <c r="AU570" s="406" t="s">
        <v>352</v>
      </c>
      <c r="AY570" s="337" t="s">
        <v>347</v>
      </c>
      <c r="BE570" s="407">
        <f t="shared" si="184"/>
        <v>0</v>
      </c>
      <c r="BF570" s="407">
        <f t="shared" si="185"/>
        <v>0</v>
      </c>
      <c r="BG570" s="407">
        <f t="shared" si="186"/>
        <v>0</v>
      </c>
      <c r="BH570" s="407">
        <f t="shared" si="187"/>
        <v>0</v>
      </c>
      <c r="BI570" s="407">
        <f t="shared" si="188"/>
        <v>0</v>
      </c>
      <c r="BJ570" s="337" t="s">
        <v>352</v>
      </c>
      <c r="BK570" s="407">
        <f t="shared" si="189"/>
        <v>0</v>
      </c>
      <c r="BL570" s="337" t="s">
        <v>607</v>
      </c>
      <c r="BM570" s="406" t="s">
        <v>3087</v>
      </c>
    </row>
    <row r="571" spans="2:65" s="194" customFormat="1" ht="16.5" customHeight="1">
      <c r="B571" s="76"/>
      <c r="C571" s="825" t="s">
        <v>3088</v>
      </c>
      <c r="D571" s="825" t="s">
        <v>59</v>
      </c>
      <c r="E571" s="826" t="s">
        <v>2763</v>
      </c>
      <c r="F571" s="827" t="s">
        <v>2764</v>
      </c>
      <c r="G571" s="828" t="s">
        <v>271</v>
      </c>
      <c r="H571" s="829">
        <v>4.7E-2</v>
      </c>
      <c r="I571" s="845"/>
      <c r="J571" s="830">
        <f t="shared" si="180"/>
        <v>0</v>
      </c>
      <c r="K571" s="94"/>
      <c r="L571" s="408"/>
      <c r="M571" s="409" t="s">
        <v>290</v>
      </c>
      <c r="N571" s="410" t="s">
        <v>306</v>
      </c>
      <c r="O571" s="404">
        <v>0</v>
      </c>
      <c r="P571" s="404">
        <f t="shared" si="181"/>
        <v>0</v>
      </c>
      <c r="Q571" s="404">
        <v>1</v>
      </c>
      <c r="R571" s="404">
        <f t="shared" si="182"/>
        <v>4.7E-2</v>
      </c>
      <c r="S571" s="404">
        <v>0</v>
      </c>
      <c r="T571" s="405">
        <f t="shared" si="183"/>
        <v>0</v>
      </c>
      <c r="AR571" s="406" t="s">
        <v>1185</v>
      </c>
      <c r="AT571" s="406" t="s">
        <v>59</v>
      </c>
      <c r="AU571" s="406" t="s">
        <v>352</v>
      </c>
      <c r="AY571" s="337" t="s">
        <v>347</v>
      </c>
      <c r="BE571" s="407">
        <f t="shared" si="184"/>
        <v>0</v>
      </c>
      <c r="BF571" s="407">
        <f t="shared" si="185"/>
        <v>0</v>
      </c>
      <c r="BG571" s="407">
        <f t="shared" si="186"/>
        <v>0</v>
      </c>
      <c r="BH571" s="407">
        <f t="shared" si="187"/>
        <v>0</v>
      </c>
      <c r="BI571" s="407">
        <f t="shared" si="188"/>
        <v>0</v>
      </c>
      <c r="BJ571" s="337" t="s">
        <v>352</v>
      </c>
      <c r="BK571" s="407">
        <f t="shared" si="189"/>
        <v>0</v>
      </c>
      <c r="BL571" s="337" t="s">
        <v>607</v>
      </c>
      <c r="BM571" s="406" t="s">
        <v>3089</v>
      </c>
    </row>
    <row r="572" spans="2:65" s="194" customFormat="1" ht="33" customHeight="1">
      <c r="B572" s="76"/>
      <c r="C572" s="819" t="s">
        <v>3090</v>
      </c>
      <c r="D572" s="819" t="s">
        <v>262</v>
      </c>
      <c r="E572" s="820" t="s">
        <v>3091</v>
      </c>
      <c r="F572" s="821" t="s">
        <v>3092</v>
      </c>
      <c r="G572" s="822" t="s">
        <v>82</v>
      </c>
      <c r="H572" s="823">
        <v>3401.11</v>
      </c>
      <c r="I572" s="844"/>
      <c r="J572" s="824">
        <f t="shared" si="180"/>
        <v>0</v>
      </c>
      <c r="K572" s="80"/>
      <c r="L572" s="76"/>
      <c r="M572" s="402" t="s">
        <v>290</v>
      </c>
      <c r="N572" s="403" t="s">
        <v>306</v>
      </c>
      <c r="O572" s="404">
        <v>9.9089999999999998E-2</v>
      </c>
      <c r="P572" s="404">
        <f t="shared" si="181"/>
        <v>337.01598990000002</v>
      </c>
      <c r="Q572" s="404">
        <v>5.151E-5</v>
      </c>
      <c r="R572" s="404">
        <f t="shared" si="182"/>
        <v>0.17519117610000001</v>
      </c>
      <c r="S572" s="404">
        <v>0</v>
      </c>
      <c r="T572" s="405">
        <f t="shared" si="183"/>
        <v>0</v>
      </c>
      <c r="AR572" s="406" t="s">
        <v>607</v>
      </c>
      <c r="AT572" s="406" t="s">
        <v>262</v>
      </c>
      <c r="AU572" s="406" t="s">
        <v>352</v>
      </c>
      <c r="AY572" s="337" t="s">
        <v>347</v>
      </c>
      <c r="BE572" s="407">
        <f t="shared" si="184"/>
        <v>0</v>
      </c>
      <c r="BF572" s="407">
        <f t="shared" si="185"/>
        <v>0</v>
      </c>
      <c r="BG572" s="407">
        <f t="shared" si="186"/>
        <v>0</v>
      </c>
      <c r="BH572" s="407">
        <f t="shared" si="187"/>
        <v>0</v>
      </c>
      <c r="BI572" s="407">
        <f t="shared" si="188"/>
        <v>0</v>
      </c>
      <c r="BJ572" s="337" t="s">
        <v>352</v>
      </c>
      <c r="BK572" s="407">
        <f t="shared" si="189"/>
        <v>0</v>
      </c>
      <c r="BL572" s="337" t="s">
        <v>607</v>
      </c>
      <c r="BM572" s="406" t="s">
        <v>3093</v>
      </c>
    </row>
    <row r="573" spans="2:65" s="194" customFormat="1" ht="24.45" customHeight="1">
      <c r="B573" s="76"/>
      <c r="C573" s="825" t="s">
        <v>3094</v>
      </c>
      <c r="D573" s="825" t="s">
        <v>59</v>
      </c>
      <c r="E573" s="826" t="s">
        <v>3095</v>
      </c>
      <c r="F573" s="827" t="s">
        <v>3096</v>
      </c>
      <c r="G573" s="828" t="s">
        <v>271</v>
      </c>
      <c r="H573" s="829">
        <v>0.25</v>
      </c>
      <c r="I573" s="845"/>
      <c r="J573" s="830">
        <f t="shared" si="180"/>
        <v>0</v>
      </c>
      <c r="K573" s="94"/>
      <c r="L573" s="408"/>
      <c r="M573" s="409" t="s">
        <v>290</v>
      </c>
      <c r="N573" s="410" t="s">
        <v>306</v>
      </c>
      <c r="O573" s="404">
        <v>0</v>
      </c>
      <c r="P573" s="404">
        <f t="shared" si="181"/>
        <v>0</v>
      </c>
      <c r="Q573" s="404">
        <v>1</v>
      </c>
      <c r="R573" s="404">
        <f t="shared" si="182"/>
        <v>0.25</v>
      </c>
      <c r="S573" s="404">
        <v>0</v>
      </c>
      <c r="T573" s="405">
        <f t="shared" si="183"/>
        <v>0</v>
      </c>
      <c r="AR573" s="406" t="s">
        <v>1185</v>
      </c>
      <c r="AT573" s="406" t="s">
        <v>59</v>
      </c>
      <c r="AU573" s="406" t="s">
        <v>352</v>
      </c>
      <c r="AY573" s="337" t="s">
        <v>347</v>
      </c>
      <c r="BE573" s="407">
        <f t="shared" si="184"/>
        <v>0</v>
      </c>
      <c r="BF573" s="407">
        <f t="shared" si="185"/>
        <v>0</v>
      </c>
      <c r="BG573" s="407">
        <f t="shared" si="186"/>
        <v>0</v>
      </c>
      <c r="BH573" s="407">
        <f t="shared" si="187"/>
        <v>0</v>
      </c>
      <c r="BI573" s="407">
        <f t="shared" si="188"/>
        <v>0</v>
      </c>
      <c r="BJ573" s="337" t="s">
        <v>352</v>
      </c>
      <c r="BK573" s="407">
        <f t="shared" si="189"/>
        <v>0</v>
      </c>
      <c r="BL573" s="337" t="s">
        <v>607</v>
      </c>
      <c r="BM573" s="406" t="s">
        <v>3097</v>
      </c>
    </row>
    <row r="574" spans="2:65" s="194" customFormat="1" ht="24.45" customHeight="1">
      <c r="B574" s="76"/>
      <c r="C574" s="825" t="s">
        <v>3098</v>
      </c>
      <c r="D574" s="825" t="s">
        <v>59</v>
      </c>
      <c r="E574" s="826" t="s">
        <v>3099</v>
      </c>
      <c r="F574" s="827" t="s">
        <v>3100</v>
      </c>
      <c r="G574" s="828" t="s">
        <v>271</v>
      </c>
      <c r="H574" s="829">
        <v>0.32700000000000001</v>
      </c>
      <c r="I574" s="845"/>
      <c r="J574" s="830">
        <f t="shared" si="180"/>
        <v>0</v>
      </c>
      <c r="K574" s="94"/>
      <c r="L574" s="408"/>
      <c r="M574" s="409" t="s">
        <v>290</v>
      </c>
      <c r="N574" s="410" t="s">
        <v>306</v>
      </c>
      <c r="O574" s="404">
        <v>0</v>
      </c>
      <c r="P574" s="404">
        <f t="shared" si="181"/>
        <v>0</v>
      </c>
      <c r="Q574" s="404">
        <v>1</v>
      </c>
      <c r="R574" s="404">
        <f t="shared" si="182"/>
        <v>0.32700000000000001</v>
      </c>
      <c r="S574" s="404">
        <v>0</v>
      </c>
      <c r="T574" s="405">
        <f t="shared" si="183"/>
        <v>0</v>
      </c>
      <c r="AR574" s="406" t="s">
        <v>1185</v>
      </c>
      <c r="AT574" s="406" t="s">
        <v>59</v>
      </c>
      <c r="AU574" s="406" t="s">
        <v>352</v>
      </c>
      <c r="AY574" s="337" t="s">
        <v>347</v>
      </c>
      <c r="BE574" s="407">
        <f t="shared" si="184"/>
        <v>0</v>
      </c>
      <c r="BF574" s="407">
        <f t="shared" si="185"/>
        <v>0</v>
      </c>
      <c r="BG574" s="407">
        <f t="shared" si="186"/>
        <v>0</v>
      </c>
      <c r="BH574" s="407">
        <f t="shared" si="187"/>
        <v>0</v>
      </c>
      <c r="BI574" s="407">
        <f t="shared" si="188"/>
        <v>0</v>
      </c>
      <c r="BJ574" s="337" t="s">
        <v>352</v>
      </c>
      <c r="BK574" s="407">
        <f t="shared" si="189"/>
        <v>0</v>
      </c>
      <c r="BL574" s="337" t="s">
        <v>607</v>
      </c>
      <c r="BM574" s="406" t="s">
        <v>3101</v>
      </c>
    </row>
    <row r="575" spans="2:65" s="194" customFormat="1" ht="24.45" customHeight="1">
      <c r="B575" s="76"/>
      <c r="C575" s="825" t="s">
        <v>3102</v>
      </c>
      <c r="D575" s="825" t="s">
        <v>59</v>
      </c>
      <c r="E575" s="826" t="s">
        <v>3039</v>
      </c>
      <c r="F575" s="827" t="s">
        <v>3040</v>
      </c>
      <c r="G575" s="828" t="s">
        <v>271</v>
      </c>
      <c r="H575" s="829">
        <v>2.0230000000000001</v>
      </c>
      <c r="I575" s="845"/>
      <c r="J575" s="830">
        <f t="shared" si="180"/>
        <v>0</v>
      </c>
      <c r="K575" s="94"/>
      <c r="L575" s="408"/>
      <c r="M575" s="409" t="s">
        <v>290</v>
      </c>
      <c r="N575" s="410" t="s">
        <v>306</v>
      </c>
      <c r="O575" s="404">
        <v>0</v>
      </c>
      <c r="P575" s="404">
        <f t="shared" si="181"/>
        <v>0</v>
      </c>
      <c r="Q575" s="404">
        <v>1</v>
      </c>
      <c r="R575" s="404">
        <f t="shared" si="182"/>
        <v>2.0230000000000001</v>
      </c>
      <c r="S575" s="404">
        <v>0</v>
      </c>
      <c r="T575" s="405">
        <f t="shared" si="183"/>
        <v>0</v>
      </c>
      <c r="AR575" s="406" t="s">
        <v>1185</v>
      </c>
      <c r="AT575" s="406" t="s">
        <v>59</v>
      </c>
      <c r="AU575" s="406" t="s">
        <v>352</v>
      </c>
      <c r="AY575" s="337" t="s">
        <v>347</v>
      </c>
      <c r="BE575" s="407">
        <f t="shared" si="184"/>
        <v>0</v>
      </c>
      <c r="BF575" s="407">
        <f t="shared" si="185"/>
        <v>0</v>
      </c>
      <c r="BG575" s="407">
        <f t="shared" si="186"/>
        <v>0</v>
      </c>
      <c r="BH575" s="407">
        <f t="shared" si="187"/>
        <v>0</v>
      </c>
      <c r="BI575" s="407">
        <f t="shared" si="188"/>
        <v>0</v>
      </c>
      <c r="BJ575" s="337" t="s">
        <v>352</v>
      </c>
      <c r="BK575" s="407">
        <f t="shared" si="189"/>
        <v>0</v>
      </c>
      <c r="BL575" s="337" t="s">
        <v>607</v>
      </c>
      <c r="BM575" s="406" t="s">
        <v>3103</v>
      </c>
    </row>
    <row r="576" spans="2:65" s="194" customFormat="1" ht="24.45" customHeight="1">
      <c r="B576" s="76"/>
      <c r="C576" s="825" t="s">
        <v>3104</v>
      </c>
      <c r="D576" s="825" t="s">
        <v>59</v>
      </c>
      <c r="E576" s="826" t="s">
        <v>3075</v>
      </c>
      <c r="F576" s="827" t="s">
        <v>3076</v>
      </c>
      <c r="G576" s="828" t="s">
        <v>271</v>
      </c>
      <c r="H576" s="829">
        <v>0.42099999999999999</v>
      </c>
      <c r="I576" s="845"/>
      <c r="J576" s="830">
        <f t="shared" si="180"/>
        <v>0</v>
      </c>
      <c r="K576" s="94"/>
      <c r="L576" s="408"/>
      <c r="M576" s="409" t="s">
        <v>290</v>
      </c>
      <c r="N576" s="410" t="s">
        <v>306</v>
      </c>
      <c r="O576" s="404">
        <v>0</v>
      </c>
      <c r="P576" s="404">
        <f t="shared" si="181"/>
        <v>0</v>
      </c>
      <c r="Q576" s="404">
        <v>1</v>
      </c>
      <c r="R576" s="404">
        <f t="shared" si="182"/>
        <v>0.42099999999999999</v>
      </c>
      <c r="S576" s="404">
        <v>0</v>
      </c>
      <c r="T576" s="405">
        <f t="shared" si="183"/>
        <v>0</v>
      </c>
      <c r="AR576" s="406" t="s">
        <v>1185</v>
      </c>
      <c r="AT576" s="406" t="s">
        <v>59</v>
      </c>
      <c r="AU576" s="406" t="s">
        <v>352</v>
      </c>
      <c r="AY576" s="337" t="s">
        <v>347</v>
      </c>
      <c r="BE576" s="407">
        <f t="shared" si="184"/>
        <v>0</v>
      </c>
      <c r="BF576" s="407">
        <f t="shared" si="185"/>
        <v>0</v>
      </c>
      <c r="BG576" s="407">
        <f t="shared" si="186"/>
        <v>0</v>
      </c>
      <c r="BH576" s="407">
        <f t="shared" si="187"/>
        <v>0</v>
      </c>
      <c r="BI576" s="407">
        <f t="shared" si="188"/>
        <v>0</v>
      </c>
      <c r="BJ576" s="337" t="s">
        <v>352</v>
      </c>
      <c r="BK576" s="407">
        <f t="shared" si="189"/>
        <v>0</v>
      </c>
      <c r="BL576" s="337" t="s">
        <v>607</v>
      </c>
      <c r="BM576" s="406" t="s">
        <v>3105</v>
      </c>
    </row>
    <row r="577" spans="2:65" s="194" customFormat="1" ht="24.45" customHeight="1">
      <c r="B577" s="76"/>
      <c r="C577" s="825" t="s">
        <v>3106</v>
      </c>
      <c r="D577" s="825" t="s">
        <v>59</v>
      </c>
      <c r="E577" s="826" t="s">
        <v>3107</v>
      </c>
      <c r="F577" s="827" t="s">
        <v>3108</v>
      </c>
      <c r="G577" s="828" t="s">
        <v>271</v>
      </c>
      <c r="H577" s="829">
        <v>5.3999999999999999E-2</v>
      </c>
      <c r="I577" s="845"/>
      <c r="J577" s="830">
        <f t="shared" si="180"/>
        <v>0</v>
      </c>
      <c r="K577" s="94"/>
      <c r="L577" s="408"/>
      <c r="M577" s="409" t="s">
        <v>290</v>
      </c>
      <c r="N577" s="410" t="s">
        <v>306</v>
      </c>
      <c r="O577" s="404">
        <v>0</v>
      </c>
      <c r="P577" s="404">
        <f t="shared" si="181"/>
        <v>0</v>
      </c>
      <c r="Q577" s="404">
        <v>1</v>
      </c>
      <c r="R577" s="404">
        <f t="shared" si="182"/>
        <v>5.3999999999999999E-2</v>
      </c>
      <c r="S577" s="404">
        <v>0</v>
      </c>
      <c r="T577" s="405">
        <f t="shared" si="183"/>
        <v>0</v>
      </c>
      <c r="AR577" s="406" t="s">
        <v>1185</v>
      </c>
      <c r="AT577" s="406" t="s">
        <v>59</v>
      </c>
      <c r="AU577" s="406" t="s">
        <v>352</v>
      </c>
      <c r="AY577" s="337" t="s">
        <v>347</v>
      </c>
      <c r="BE577" s="407">
        <f t="shared" si="184"/>
        <v>0</v>
      </c>
      <c r="BF577" s="407">
        <f t="shared" si="185"/>
        <v>0</v>
      </c>
      <c r="BG577" s="407">
        <f t="shared" si="186"/>
        <v>0</v>
      </c>
      <c r="BH577" s="407">
        <f t="shared" si="187"/>
        <v>0</v>
      </c>
      <c r="BI577" s="407">
        <f t="shared" si="188"/>
        <v>0</v>
      </c>
      <c r="BJ577" s="337" t="s">
        <v>352</v>
      </c>
      <c r="BK577" s="407">
        <f t="shared" si="189"/>
        <v>0</v>
      </c>
      <c r="BL577" s="337" t="s">
        <v>607</v>
      </c>
      <c r="BM577" s="406" t="s">
        <v>3109</v>
      </c>
    </row>
    <row r="578" spans="2:65" s="194" customFormat="1" ht="24.45" customHeight="1">
      <c r="B578" s="76"/>
      <c r="C578" s="825" t="s">
        <v>3110</v>
      </c>
      <c r="D578" s="825" t="s">
        <v>59</v>
      </c>
      <c r="E578" s="826" t="s">
        <v>3111</v>
      </c>
      <c r="F578" s="827" t="s">
        <v>3112</v>
      </c>
      <c r="G578" s="828" t="s">
        <v>271</v>
      </c>
      <c r="H578" s="829">
        <v>2.9000000000000001E-2</v>
      </c>
      <c r="I578" s="845"/>
      <c r="J578" s="830">
        <f t="shared" si="180"/>
        <v>0</v>
      </c>
      <c r="K578" s="94"/>
      <c r="L578" s="408"/>
      <c r="M578" s="409" t="s">
        <v>290</v>
      </c>
      <c r="N578" s="410" t="s">
        <v>306</v>
      </c>
      <c r="O578" s="404">
        <v>0</v>
      </c>
      <c r="P578" s="404">
        <f t="shared" si="181"/>
        <v>0</v>
      </c>
      <c r="Q578" s="404">
        <v>1</v>
      </c>
      <c r="R578" s="404">
        <f t="shared" si="182"/>
        <v>2.9000000000000001E-2</v>
      </c>
      <c r="S578" s="404">
        <v>0</v>
      </c>
      <c r="T578" s="405">
        <f t="shared" si="183"/>
        <v>0</v>
      </c>
      <c r="AR578" s="406" t="s">
        <v>1185</v>
      </c>
      <c r="AT578" s="406" t="s">
        <v>59</v>
      </c>
      <c r="AU578" s="406" t="s">
        <v>352</v>
      </c>
      <c r="AY578" s="337" t="s">
        <v>347</v>
      </c>
      <c r="BE578" s="407">
        <f t="shared" si="184"/>
        <v>0</v>
      </c>
      <c r="BF578" s="407">
        <f t="shared" si="185"/>
        <v>0</v>
      </c>
      <c r="BG578" s="407">
        <f t="shared" si="186"/>
        <v>0</v>
      </c>
      <c r="BH578" s="407">
        <f t="shared" si="187"/>
        <v>0</v>
      </c>
      <c r="BI578" s="407">
        <f t="shared" si="188"/>
        <v>0</v>
      </c>
      <c r="BJ578" s="337" t="s">
        <v>352</v>
      </c>
      <c r="BK578" s="407">
        <f t="shared" si="189"/>
        <v>0</v>
      </c>
      <c r="BL578" s="337" t="s">
        <v>607</v>
      </c>
      <c r="BM578" s="406" t="s">
        <v>3113</v>
      </c>
    </row>
    <row r="579" spans="2:65" s="194" customFormat="1" ht="24.45" customHeight="1">
      <c r="B579" s="76"/>
      <c r="C579" s="825" t="s">
        <v>3114</v>
      </c>
      <c r="D579" s="825" t="s">
        <v>59</v>
      </c>
      <c r="E579" s="826" t="s">
        <v>3017</v>
      </c>
      <c r="F579" s="827" t="s">
        <v>3018</v>
      </c>
      <c r="G579" s="828" t="s">
        <v>271</v>
      </c>
      <c r="H579" s="829">
        <v>0.16400000000000001</v>
      </c>
      <c r="I579" s="845"/>
      <c r="J579" s="830">
        <f t="shared" si="180"/>
        <v>0</v>
      </c>
      <c r="K579" s="94"/>
      <c r="L579" s="408"/>
      <c r="M579" s="409" t="s">
        <v>290</v>
      </c>
      <c r="N579" s="410" t="s">
        <v>306</v>
      </c>
      <c r="O579" s="404">
        <v>0</v>
      </c>
      <c r="P579" s="404">
        <f t="shared" si="181"/>
        <v>0</v>
      </c>
      <c r="Q579" s="404">
        <v>1</v>
      </c>
      <c r="R579" s="404">
        <f t="shared" si="182"/>
        <v>0.16400000000000001</v>
      </c>
      <c r="S579" s="404">
        <v>0</v>
      </c>
      <c r="T579" s="405">
        <f t="shared" si="183"/>
        <v>0</v>
      </c>
      <c r="AR579" s="406" t="s">
        <v>1185</v>
      </c>
      <c r="AT579" s="406" t="s">
        <v>59</v>
      </c>
      <c r="AU579" s="406" t="s">
        <v>352</v>
      </c>
      <c r="AY579" s="337" t="s">
        <v>347</v>
      </c>
      <c r="BE579" s="407">
        <f t="shared" si="184"/>
        <v>0</v>
      </c>
      <c r="BF579" s="407">
        <f t="shared" si="185"/>
        <v>0</v>
      </c>
      <c r="BG579" s="407">
        <f t="shared" si="186"/>
        <v>0</v>
      </c>
      <c r="BH579" s="407">
        <f t="shared" si="187"/>
        <v>0</v>
      </c>
      <c r="BI579" s="407">
        <f t="shared" si="188"/>
        <v>0</v>
      </c>
      <c r="BJ579" s="337" t="s">
        <v>352</v>
      </c>
      <c r="BK579" s="407">
        <f t="shared" si="189"/>
        <v>0</v>
      </c>
      <c r="BL579" s="337" t="s">
        <v>607</v>
      </c>
      <c r="BM579" s="406" t="s">
        <v>3115</v>
      </c>
    </row>
    <row r="580" spans="2:65" s="194" customFormat="1" ht="24.45" customHeight="1">
      <c r="B580" s="76"/>
      <c r="C580" s="825" t="s">
        <v>3116</v>
      </c>
      <c r="D580" s="825" t="s">
        <v>59</v>
      </c>
      <c r="E580" s="826" t="s">
        <v>3117</v>
      </c>
      <c r="F580" s="827" t="s">
        <v>3118</v>
      </c>
      <c r="G580" s="828" t="s">
        <v>271</v>
      </c>
      <c r="H580" s="829">
        <v>5.5E-2</v>
      </c>
      <c r="I580" s="845"/>
      <c r="J580" s="830">
        <f t="shared" si="180"/>
        <v>0</v>
      </c>
      <c r="K580" s="94"/>
      <c r="L580" s="408"/>
      <c r="M580" s="409" t="s">
        <v>290</v>
      </c>
      <c r="N580" s="410" t="s">
        <v>306</v>
      </c>
      <c r="O580" s="404">
        <v>0</v>
      </c>
      <c r="P580" s="404">
        <f t="shared" si="181"/>
        <v>0</v>
      </c>
      <c r="Q580" s="404">
        <v>1</v>
      </c>
      <c r="R580" s="404">
        <f t="shared" si="182"/>
        <v>5.5E-2</v>
      </c>
      <c r="S580" s="404">
        <v>0</v>
      </c>
      <c r="T580" s="405">
        <f t="shared" si="183"/>
        <v>0</v>
      </c>
      <c r="AR580" s="406" t="s">
        <v>1185</v>
      </c>
      <c r="AT580" s="406" t="s">
        <v>59</v>
      </c>
      <c r="AU580" s="406" t="s">
        <v>352</v>
      </c>
      <c r="AY580" s="337" t="s">
        <v>347</v>
      </c>
      <c r="BE580" s="407">
        <f t="shared" si="184"/>
        <v>0</v>
      </c>
      <c r="BF580" s="407">
        <f t="shared" si="185"/>
        <v>0</v>
      </c>
      <c r="BG580" s="407">
        <f t="shared" si="186"/>
        <v>0</v>
      </c>
      <c r="BH580" s="407">
        <f t="shared" si="187"/>
        <v>0</v>
      </c>
      <c r="BI580" s="407">
        <f t="shared" si="188"/>
        <v>0</v>
      </c>
      <c r="BJ580" s="337" t="s">
        <v>352</v>
      </c>
      <c r="BK580" s="407">
        <f t="shared" si="189"/>
        <v>0</v>
      </c>
      <c r="BL580" s="337" t="s">
        <v>607</v>
      </c>
      <c r="BM580" s="406" t="s">
        <v>3119</v>
      </c>
    </row>
    <row r="581" spans="2:65" s="194" customFormat="1" ht="24.45" customHeight="1">
      <c r="B581" s="76"/>
      <c r="C581" s="825" t="s">
        <v>3120</v>
      </c>
      <c r="D581" s="825" t="s">
        <v>59</v>
      </c>
      <c r="E581" s="826" t="s">
        <v>3085</v>
      </c>
      <c r="F581" s="827" t="s">
        <v>3086</v>
      </c>
      <c r="G581" s="828" t="s">
        <v>271</v>
      </c>
      <c r="H581" s="829">
        <v>2.1000000000000001E-2</v>
      </c>
      <c r="I581" s="845"/>
      <c r="J581" s="830">
        <f t="shared" si="180"/>
        <v>0</v>
      </c>
      <c r="K581" s="94"/>
      <c r="L581" s="408"/>
      <c r="M581" s="409" t="s">
        <v>290</v>
      </c>
      <c r="N581" s="410" t="s">
        <v>306</v>
      </c>
      <c r="O581" s="404">
        <v>0</v>
      </c>
      <c r="P581" s="404">
        <f t="shared" si="181"/>
        <v>0</v>
      </c>
      <c r="Q581" s="404">
        <v>1</v>
      </c>
      <c r="R581" s="404">
        <f t="shared" si="182"/>
        <v>2.1000000000000001E-2</v>
      </c>
      <c r="S581" s="404">
        <v>0</v>
      </c>
      <c r="T581" s="405">
        <f t="shared" si="183"/>
        <v>0</v>
      </c>
      <c r="AR581" s="406" t="s">
        <v>1185</v>
      </c>
      <c r="AT581" s="406" t="s">
        <v>59</v>
      </c>
      <c r="AU581" s="406" t="s">
        <v>352</v>
      </c>
      <c r="AY581" s="337" t="s">
        <v>347</v>
      </c>
      <c r="BE581" s="407">
        <f t="shared" si="184"/>
        <v>0</v>
      </c>
      <c r="BF581" s="407">
        <f t="shared" si="185"/>
        <v>0</v>
      </c>
      <c r="BG581" s="407">
        <f t="shared" si="186"/>
        <v>0</v>
      </c>
      <c r="BH581" s="407">
        <f t="shared" si="187"/>
        <v>0</v>
      </c>
      <c r="BI581" s="407">
        <f t="shared" si="188"/>
        <v>0</v>
      </c>
      <c r="BJ581" s="337" t="s">
        <v>352</v>
      </c>
      <c r="BK581" s="407">
        <f t="shared" si="189"/>
        <v>0</v>
      </c>
      <c r="BL581" s="337" t="s">
        <v>607</v>
      </c>
      <c r="BM581" s="406" t="s">
        <v>3121</v>
      </c>
    </row>
    <row r="582" spans="2:65" s="194" customFormat="1" ht="24.45" customHeight="1">
      <c r="B582" s="76"/>
      <c r="C582" s="825" t="s">
        <v>3122</v>
      </c>
      <c r="D582" s="825" t="s">
        <v>59</v>
      </c>
      <c r="E582" s="826" t="s">
        <v>3123</v>
      </c>
      <c r="F582" s="827" t="s">
        <v>3124</v>
      </c>
      <c r="G582" s="828" t="s">
        <v>271</v>
      </c>
      <c r="H582" s="829">
        <v>5.1999999999999998E-2</v>
      </c>
      <c r="I582" s="845"/>
      <c r="J582" s="830">
        <f t="shared" si="180"/>
        <v>0</v>
      </c>
      <c r="K582" s="94"/>
      <c r="L582" s="408"/>
      <c r="M582" s="409" t="s">
        <v>290</v>
      </c>
      <c r="N582" s="410" t="s">
        <v>306</v>
      </c>
      <c r="O582" s="404">
        <v>0</v>
      </c>
      <c r="P582" s="404">
        <f t="shared" si="181"/>
        <v>0</v>
      </c>
      <c r="Q582" s="404">
        <v>1</v>
      </c>
      <c r="R582" s="404">
        <f t="shared" si="182"/>
        <v>5.1999999999999998E-2</v>
      </c>
      <c r="S582" s="404">
        <v>0</v>
      </c>
      <c r="T582" s="405">
        <f t="shared" si="183"/>
        <v>0</v>
      </c>
      <c r="AR582" s="406" t="s">
        <v>1185</v>
      </c>
      <c r="AT582" s="406" t="s">
        <v>59</v>
      </c>
      <c r="AU582" s="406" t="s">
        <v>352</v>
      </c>
      <c r="AY582" s="337" t="s">
        <v>347</v>
      </c>
      <c r="BE582" s="407">
        <f t="shared" si="184"/>
        <v>0</v>
      </c>
      <c r="BF582" s="407">
        <f t="shared" si="185"/>
        <v>0</v>
      </c>
      <c r="BG582" s="407">
        <f t="shared" si="186"/>
        <v>0</v>
      </c>
      <c r="BH582" s="407">
        <f t="shared" si="187"/>
        <v>0</v>
      </c>
      <c r="BI582" s="407">
        <f t="shared" si="188"/>
        <v>0</v>
      </c>
      <c r="BJ582" s="337" t="s">
        <v>352</v>
      </c>
      <c r="BK582" s="407">
        <f t="shared" si="189"/>
        <v>0</v>
      </c>
      <c r="BL582" s="337" t="s">
        <v>607</v>
      </c>
      <c r="BM582" s="406" t="s">
        <v>3125</v>
      </c>
    </row>
    <row r="583" spans="2:65" s="194" customFormat="1" ht="16.5" customHeight="1">
      <c r="B583" s="76"/>
      <c r="C583" s="825" t="s">
        <v>3126</v>
      </c>
      <c r="D583" s="825" t="s">
        <v>59</v>
      </c>
      <c r="E583" s="826" t="s">
        <v>2763</v>
      </c>
      <c r="F583" s="827" t="s">
        <v>2764</v>
      </c>
      <c r="G583" s="828" t="s">
        <v>271</v>
      </c>
      <c r="H583" s="829">
        <v>0.374</v>
      </c>
      <c r="I583" s="845"/>
      <c r="J583" s="830">
        <f t="shared" si="180"/>
        <v>0</v>
      </c>
      <c r="K583" s="94"/>
      <c r="L583" s="408"/>
      <c r="M583" s="409" t="s">
        <v>290</v>
      </c>
      <c r="N583" s="410" t="s">
        <v>306</v>
      </c>
      <c r="O583" s="404">
        <v>0</v>
      </c>
      <c r="P583" s="404">
        <f t="shared" si="181"/>
        <v>0</v>
      </c>
      <c r="Q583" s="404">
        <v>1</v>
      </c>
      <c r="R583" s="404">
        <f t="shared" si="182"/>
        <v>0.374</v>
      </c>
      <c r="S583" s="404">
        <v>0</v>
      </c>
      <c r="T583" s="405">
        <f t="shared" si="183"/>
        <v>0</v>
      </c>
      <c r="AR583" s="406" t="s">
        <v>1185</v>
      </c>
      <c r="AT583" s="406" t="s">
        <v>59</v>
      </c>
      <c r="AU583" s="406" t="s">
        <v>352</v>
      </c>
      <c r="AY583" s="337" t="s">
        <v>347</v>
      </c>
      <c r="BE583" s="407">
        <f t="shared" si="184"/>
        <v>0</v>
      </c>
      <c r="BF583" s="407">
        <f t="shared" si="185"/>
        <v>0</v>
      </c>
      <c r="BG583" s="407">
        <f t="shared" si="186"/>
        <v>0</v>
      </c>
      <c r="BH583" s="407">
        <f t="shared" si="187"/>
        <v>0</v>
      </c>
      <c r="BI583" s="407">
        <f t="shared" si="188"/>
        <v>0</v>
      </c>
      <c r="BJ583" s="337" t="s">
        <v>352</v>
      </c>
      <c r="BK583" s="407">
        <f t="shared" si="189"/>
        <v>0</v>
      </c>
      <c r="BL583" s="337" t="s">
        <v>607</v>
      </c>
      <c r="BM583" s="406" t="s">
        <v>3127</v>
      </c>
    </row>
    <row r="584" spans="2:65" s="194" customFormat="1" ht="16.5" customHeight="1">
      <c r="B584" s="76"/>
      <c r="C584" s="819" t="s">
        <v>3128</v>
      </c>
      <c r="D584" s="819" t="s">
        <v>262</v>
      </c>
      <c r="E584" s="820" t="s">
        <v>3129</v>
      </c>
      <c r="F584" s="821" t="s">
        <v>3130</v>
      </c>
      <c r="G584" s="822" t="s">
        <v>82</v>
      </c>
      <c r="H584" s="823">
        <v>39.22</v>
      </c>
      <c r="I584" s="844"/>
      <c r="J584" s="824">
        <f t="shared" si="180"/>
        <v>0</v>
      </c>
      <c r="K584" s="80"/>
      <c r="L584" s="76"/>
      <c r="M584" s="402" t="s">
        <v>290</v>
      </c>
      <c r="N584" s="403" t="s">
        <v>306</v>
      </c>
      <c r="O584" s="404">
        <v>0.111</v>
      </c>
      <c r="P584" s="404">
        <f t="shared" si="181"/>
        <v>4.3534199999999998</v>
      </c>
      <c r="Q584" s="404">
        <v>0</v>
      </c>
      <c r="R584" s="404">
        <f t="shared" si="182"/>
        <v>0</v>
      </c>
      <c r="S584" s="404">
        <v>0</v>
      </c>
      <c r="T584" s="405">
        <f t="shared" si="183"/>
        <v>0</v>
      </c>
      <c r="AR584" s="406" t="s">
        <v>607</v>
      </c>
      <c r="AT584" s="406" t="s">
        <v>262</v>
      </c>
      <c r="AU584" s="406" t="s">
        <v>352</v>
      </c>
      <c r="AY584" s="337" t="s">
        <v>347</v>
      </c>
      <c r="BE584" s="407">
        <f t="shared" si="184"/>
        <v>0</v>
      </c>
      <c r="BF584" s="407">
        <f t="shared" si="185"/>
        <v>0</v>
      </c>
      <c r="BG584" s="407">
        <f t="shared" si="186"/>
        <v>0</v>
      </c>
      <c r="BH584" s="407">
        <f t="shared" si="187"/>
        <v>0</v>
      </c>
      <c r="BI584" s="407">
        <f t="shared" si="188"/>
        <v>0</v>
      </c>
      <c r="BJ584" s="337" t="s">
        <v>352</v>
      </c>
      <c r="BK584" s="407">
        <f t="shared" si="189"/>
        <v>0</v>
      </c>
      <c r="BL584" s="337" t="s">
        <v>607</v>
      </c>
      <c r="BM584" s="406" t="s">
        <v>3131</v>
      </c>
    </row>
    <row r="585" spans="2:65" s="194" customFormat="1" ht="33" customHeight="1">
      <c r="B585" s="76"/>
      <c r="C585" s="825" t="s">
        <v>3132</v>
      </c>
      <c r="D585" s="825" t="s">
        <v>59</v>
      </c>
      <c r="E585" s="826" t="s">
        <v>2843</v>
      </c>
      <c r="F585" s="827" t="s">
        <v>2844</v>
      </c>
      <c r="G585" s="828" t="s">
        <v>271</v>
      </c>
      <c r="H585" s="829">
        <v>1.6E-2</v>
      </c>
      <c r="I585" s="845"/>
      <c r="J585" s="830">
        <f t="shared" si="180"/>
        <v>0</v>
      </c>
      <c r="K585" s="94"/>
      <c r="L585" s="408"/>
      <c r="M585" s="409" t="s">
        <v>290</v>
      </c>
      <c r="N585" s="410" t="s">
        <v>306</v>
      </c>
      <c r="O585" s="404">
        <v>0</v>
      </c>
      <c r="P585" s="404">
        <f t="shared" si="181"/>
        <v>0</v>
      </c>
      <c r="Q585" s="404">
        <v>1</v>
      </c>
      <c r="R585" s="404">
        <f t="shared" si="182"/>
        <v>1.6E-2</v>
      </c>
      <c r="S585" s="404">
        <v>0</v>
      </c>
      <c r="T585" s="405">
        <f t="shared" si="183"/>
        <v>0</v>
      </c>
      <c r="AR585" s="406" t="s">
        <v>1185</v>
      </c>
      <c r="AT585" s="406" t="s">
        <v>59</v>
      </c>
      <c r="AU585" s="406" t="s">
        <v>352</v>
      </c>
      <c r="AY585" s="337" t="s">
        <v>347</v>
      </c>
      <c r="BE585" s="407">
        <f t="shared" si="184"/>
        <v>0</v>
      </c>
      <c r="BF585" s="407">
        <f t="shared" si="185"/>
        <v>0</v>
      </c>
      <c r="BG585" s="407">
        <f t="shared" si="186"/>
        <v>0</v>
      </c>
      <c r="BH585" s="407">
        <f t="shared" si="187"/>
        <v>0</v>
      </c>
      <c r="BI585" s="407">
        <f t="shared" si="188"/>
        <v>0</v>
      </c>
      <c r="BJ585" s="337" t="s">
        <v>352</v>
      </c>
      <c r="BK585" s="407">
        <f t="shared" si="189"/>
        <v>0</v>
      </c>
      <c r="BL585" s="337" t="s">
        <v>607</v>
      </c>
      <c r="BM585" s="406" t="s">
        <v>3133</v>
      </c>
    </row>
    <row r="586" spans="2:65" s="194" customFormat="1" ht="24.45" customHeight="1">
      <c r="B586" s="76"/>
      <c r="C586" s="825" t="s">
        <v>3134</v>
      </c>
      <c r="D586" s="825" t="s">
        <v>59</v>
      </c>
      <c r="E586" s="826" t="s">
        <v>3135</v>
      </c>
      <c r="F586" s="827" t="s">
        <v>3136</v>
      </c>
      <c r="G586" s="828" t="s">
        <v>271</v>
      </c>
      <c r="H586" s="829">
        <v>5.0000000000000001E-3</v>
      </c>
      <c r="I586" s="845"/>
      <c r="J586" s="830">
        <f t="shared" si="180"/>
        <v>0</v>
      </c>
      <c r="K586" s="94"/>
      <c r="L586" s="408"/>
      <c r="M586" s="409" t="s">
        <v>290</v>
      </c>
      <c r="N586" s="410" t="s">
        <v>306</v>
      </c>
      <c r="O586" s="404">
        <v>0</v>
      </c>
      <c r="P586" s="404">
        <f t="shared" si="181"/>
        <v>0</v>
      </c>
      <c r="Q586" s="404">
        <v>1</v>
      </c>
      <c r="R586" s="404">
        <f t="shared" si="182"/>
        <v>5.0000000000000001E-3</v>
      </c>
      <c r="S586" s="404">
        <v>0</v>
      </c>
      <c r="T586" s="405">
        <f t="shared" si="183"/>
        <v>0</v>
      </c>
      <c r="AR586" s="406" t="s">
        <v>1185</v>
      </c>
      <c r="AT586" s="406" t="s">
        <v>59</v>
      </c>
      <c r="AU586" s="406" t="s">
        <v>352</v>
      </c>
      <c r="AY586" s="337" t="s">
        <v>347</v>
      </c>
      <c r="BE586" s="407">
        <f t="shared" si="184"/>
        <v>0</v>
      </c>
      <c r="BF586" s="407">
        <f t="shared" si="185"/>
        <v>0</v>
      </c>
      <c r="BG586" s="407">
        <f t="shared" si="186"/>
        <v>0</v>
      </c>
      <c r="BH586" s="407">
        <f t="shared" si="187"/>
        <v>0</v>
      </c>
      <c r="BI586" s="407">
        <f t="shared" si="188"/>
        <v>0</v>
      </c>
      <c r="BJ586" s="337" t="s">
        <v>352</v>
      </c>
      <c r="BK586" s="407">
        <f t="shared" si="189"/>
        <v>0</v>
      </c>
      <c r="BL586" s="337" t="s">
        <v>607</v>
      </c>
      <c r="BM586" s="406" t="s">
        <v>3137</v>
      </c>
    </row>
    <row r="587" spans="2:65" s="194" customFormat="1" ht="33" customHeight="1">
      <c r="B587" s="76"/>
      <c r="C587" s="825" t="s">
        <v>3138</v>
      </c>
      <c r="D587" s="825" t="s">
        <v>59</v>
      </c>
      <c r="E587" s="826" t="s">
        <v>3139</v>
      </c>
      <c r="F587" s="827" t="s">
        <v>3140</v>
      </c>
      <c r="G587" s="828" t="s">
        <v>62</v>
      </c>
      <c r="H587" s="829">
        <v>1</v>
      </c>
      <c r="I587" s="845"/>
      <c r="J587" s="830">
        <f t="shared" si="180"/>
        <v>0</v>
      </c>
      <c r="K587" s="94"/>
      <c r="L587" s="408"/>
      <c r="M587" s="409" t="s">
        <v>290</v>
      </c>
      <c r="N587" s="410" t="s">
        <v>306</v>
      </c>
      <c r="O587" s="404">
        <v>0</v>
      </c>
      <c r="P587" s="404">
        <f t="shared" si="181"/>
        <v>0</v>
      </c>
      <c r="Q587" s="404">
        <v>2.7E-2</v>
      </c>
      <c r="R587" s="404">
        <f t="shared" si="182"/>
        <v>2.7E-2</v>
      </c>
      <c r="S587" s="404">
        <v>0</v>
      </c>
      <c r="T587" s="405">
        <f t="shared" si="183"/>
        <v>0</v>
      </c>
      <c r="AR587" s="406" t="s">
        <v>1185</v>
      </c>
      <c r="AT587" s="406" t="s">
        <v>59</v>
      </c>
      <c r="AU587" s="406" t="s">
        <v>352</v>
      </c>
      <c r="AY587" s="337" t="s">
        <v>347</v>
      </c>
      <c r="BE587" s="407">
        <f t="shared" si="184"/>
        <v>0</v>
      </c>
      <c r="BF587" s="407">
        <f t="shared" si="185"/>
        <v>0</v>
      </c>
      <c r="BG587" s="407">
        <f t="shared" si="186"/>
        <v>0</v>
      </c>
      <c r="BH587" s="407">
        <f t="shared" si="187"/>
        <v>0</v>
      </c>
      <c r="BI587" s="407">
        <f t="shared" si="188"/>
        <v>0</v>
      </c>
      <c r="BJ587" s="337" t="s">
        <v>352</v>
      </c>
      <c r="BK587" s="407">
        <f t="shared" si="189"/>
        <v>0</v>
      </c>
      <c r="BL587" s="337" t="s">
        <v>607</v>
      </c>
      <c r="BM587" s="406" t="s">
        <v>3141</v>
      </c>
    </row>
    <row r="588" spans="2:65" s="194" customFormat="1" ht="16.5" customHeight="1">
      <c r="B588" s="76"/>
      <c r="C588" s="825" t="s">
        <v>3142</v>
      </c>
      <c r="D588" s="825" t="s">
        <v>59</v>
      </c>
      <c r="E588" s="826" t="s">
        <v>3143</v>
      </c>
      <c r="F588" s="827" t="s">
        <v>3144</v>
      </c>
      <c r="G588" s="828" t="s">
        <v>271</v>
      </c>
      <c r="H588" s="829">
        <v>4.0000000000000001E-3</v>
      </c>
      <c r="I588" s="845"/>
      <c r="J588" s="830">
        <f t="shared" si="180"/>
        <v>0</v>
      </c>
      <c r="K588" s="94"/>
      <c r="L588" s="408"/>
      <c r="M588" s="409" t="s">
        <v>290</v>
      </c>
      <c r="N588" s="410" t="s">
        <v>306</v>
      </c>
      <c r="O588" s="404">
        <v>0</v>
      </c>
      <c r="P588" s="404">
        <f t="shared" si="181"/>
        <v>0</v>
      </c>
      <c r="Q588" s="404">
        <v>1</v>
      </c>
      <c r="R588" s="404">
        <f t="shared" si="182"/>
        <v>4.0000000000000001E-3</v>
      </c>
      <c r="S588" s="404">
        <v>0</v>
      </c>
      <c r="T588" s="405">
        <f t="shared" si="183"/>
        <v>0</v>
      </c>
      <c r="AR588" s="406" t="s">
        <v>1185</v>
      </c>
      <c r="AT588" s="406" t="s">
        <v>59</v>
      </c>
      <c r="AU588" s="406" t="s">
        <v>352</v>
      </c>
      <c r="AY588" s="337" t="s">
        <v>347</v>
      </c>
      <c r="BE588" s="407">
        <f t="shared" si="184"/>
        <v>0</v>
      </c>
      <c r="BF588" s="407">
        <f t="shared" si="185"/>
        <v>0</v>
      </c>
      <c r="BG588" s="407">
        <f t="shared" si="186"/>
        <v>0</v>
      </c>
      <c r="BH588" s="407">
        <f t="shared" si="187"/>
        <v>0</v>
      </c>
      <c r="BI588" s="407">
        <f t="shared" si="188"/>
        <v>0</v>
      </c>
      <c r="BJ588" s="337" t="s">
        <v>352</v>
      </c>
      <c r="BK588" s="407">
        <f t="shared" si="189"/>
        <v>0</v>
      </c>
      <c r="BL588" s="337" t="s">
        <v>607</v>
      </c>
      <c r="BM588" s="406" t="s">
        <v>3145</v>
      </c>
    </row>
    <row r="589" spans="2:65" s="194" customFormat="1" ht="24.45" customHeight="1">
      <c r="B589" s="76"/>
      <c r="C589" s="819" t="s">
        <v>3146</v>
      </c>
      <c r="D589" s="819" t="s">
        <v>262</v>
      </c>
      <c r="E589" s="820" t="s">
        <v>3147</v>
      </c>
      <c r="F589" s="821" t="s">
        <v>3148</v>
      </c>
      <c r="G589" s="822" t="s">
        <v>82</v>
      </c>
      <c r="H589" s="823">
        <v>692.77700000000004</v>
      </c>
      <c r="I589" s="844"/>
      <c r="J589" s="824">
        <f t="shared" si="180"/>
        <v>0</v>
      </c>
      <c r="K589" s="80"/>
      <c r="L589" s="76"/>
      <c r="M589" s="402" t="s">
        <v>290</v>
      </c>
      <c r="N589" s="403" t="s">
        <v>306</v>
      </c>
      <c r="O589" s="404">
        <v>0.111</v>
      </c>
      <c r="P589" s="404">
        <f t="shared" si="181"/>
        <v>76.898247000000012</v>
      </c>
      <c r="Q589" s="404">
        <v>0</v>
      </c>
      <c r="R589" s="404">
        <f t="shared" si="182"/>
        <v>0</v>
      </c>
      <c r="S589" s="404">
        <v>0</v>
      </c>
      <c r="T589" s="405">
        <f t="shared" si="183"/>
        <v>0</v>
      </c>
      <c r="AR589" s="406" t="s">
        <v>607</v>
      </c>
      <c r="AT589" s="406" t="s">
        <v>262</v>
      </c>
      <c r="AU589" s="406" t="s">
        <v>352</v>
      </c>
      <c r="AY589" s="337" t="s">
        <v>347</v>
      </c>
      <c r="BE589" s="407">
        <f t="shared" si="184"/>
        <v>0</v>
      </c>
      <c r="BF589" s="407">
        <f t="shared" si="185"/>
        <v>0</v>
      </c>
      <c r="BG589" s="407">
        <f t="shared" si="186"/>
        <v>0</v>
      </c>
      <c r="BH589" s="407">
        <f t="shared" si="187"/>
        <v>0</v>
      </c>
      <c r="BI589" s="407">
        <f t="shared" si="188"/>
        <v>0</v>
      </c>
      <c r="BJ589" s="337" t="s">
        <v>352</v>
      </c>
      <c r="BK589" s="407">
        <f t="shared" si="189"/>
        <v>0</v>
      </c>
      <c r="BL589" s="337" t="s">
        <v>607</v>
      </c>
      <c r="BM589" s="406" t="s">
        <v>3149</v>
      </c>
    </row>
    <row r="590" spans="2:65" s="194" customFormat="1" ht="24.45" customHeight="1">
      <c r="B590" s="76"/>
      <c r="C590" s="825" t="s">
        <v>3150</v>
      </c>
      <c r="D590" s="825" t="s">
        <v>59</v>
      </c>
      <c r="E590" s="826" t="s">
        <v>3151</v>
      </c>
      <c r="F590" s="827" t="s">
        <v>3152</v>
      </c>
      <c r="G590" s="828" t="s">
        <v>271</v>
      </c>
      <c r="H590" s="829">
        <v>0.06</v>
      </c>
      <c r="I590" s="845"/>
      <c r="J590" s="830">
        <f t="shared" si="180"/>
        <v>0</v>
      </c>
      <c r="K590" s="94"/>
      <c r="L590" s="408"/>
      <c r="M590" s="409" t="s">
        <v>290</v>
      </c>
      <c r="N590" s="410" t="s">
        <v>306</v>
      </c>
      <c r="O590" s="404">
        <v>0</v>
      </c>
      <c r="P590" s="404">
        <f t="shared" si="181"/>
        <v>0</v>
      </c>
      <c r="Q590" s="404">
        <v>1</v>
      </c>
      <c r="R590" s="404">
        <f t="shared" si="182"/>
        <v>0.06</v>
      </c>
      <c r="S590" s="404">
        <v>0</v>
      </c>
      <c r="T590" s="405">
        <f t="shared" si="183"/>
        <v>0</v>
      </c>
      <c r="AR590" s="406" t="s">
        <v>1185</v>
      </c>
      <c r="AT590" s="406" t="s">
        <v>59</v>
      </c>
      <c r="AU590" s="406" t="s">
        <v>352</v>
      </c>
      <c r="AY590" s="337" t="s">
        <v>347</v>
      </c>
      <c r="BE590" s="407">
        <f t="shared" si="184"/>
        <v>0</v>
      </c>
      <c r="BF590" s="407">
        <f t="shared" si="185"/>
        <v>0</v>
      </c>
      <c r="BG590" s="407">
        <f t="shared" si="186"/>
        <v>0</v>
      </c>
      <c r="BH590" s="407">
        <f t="shared" si="187"/>
        <v>0</v>
      </c>
      <c r="BI590" s="407">
        <f t="shared" si="188"/>
        <v>0</v>
      </c>
      <c r="BJ590" s="337" t="s">
        <v>352</v>
      </c>
      <c r="BK590" s="407">
        <f t="shared" si="189"/>
        <v>0</v>
      </c>
      <c r="BL590" s="337" t="s">
        <v>607</v>
      </c>
      <c r="BM590" s="406" t="s">
        <v>3153</v>
      </c>
    </row>
    <row r="591" spans="2:65" s="194" customFormat="1" ht="24.45" customHeight="1">
      <c r="B591" s="76"/>
      <c r="C591" s="825" t="s">
        <v>3154</v>
      </c>
      <c r="D591" s="825" t="s">
        <v>59</v>
      </c>
      <c r="E591" s="826" t="s">
        <v>3155</v>
      </c>
      <c r="F591" s="827" t="s">
        <v>3156</v>
      </c>
      <c r="G591" s="828" t="s">
        <v>271</v>
      </c>
      <c r="H591" s="829">
        <v>0.17199999999999999</v>
      </c>
      <c r="I591" s="845"/>
      <c r="J591" s="830">
        <f t="shared" si="180"/>
        <v>0</v>
      </c>
      <c r="K591" s="94"/>
      <c r="L591" s="408"/>
      <c r="M591" s="409" t="s">
        <v>290</v>
      </c>
      <c r="N591" s="410" t="s">
        <v>306</v>
      </c>
      <c r="O591" s="404">
        <v>0</v>
      </c>
      <c r="P591" s="404">
        <f t="shared" si="181"/>
        <v>0</v>
      </c>
      <c r="Q591" s="404">
        <v>1</v>
      </c>
      <c r="R591" s="404">
        <f t="shared" si="182"/>
        <v>0.17199999999999999</v>
      </c>
      <c r="S591" s="404">
        <v>0</v>
      </c>
      <c r="T591" s="405">
        <f t="shared" si="183"/>
        <v>0</v>
      </c>
      <c r="AR591" s="406" t="s">
        <v>1185</v>
      </c>
      <c r="AT591" s="406" t="s">
        <v>59</v>
      </c>
      <c r="AU591" s="406" t="s">
        <v>352</v>
      </c>
      <c r="AY591" s="337" t="s">
        <v>347</v>
      </c>
      <c r="BE591" s="407">
        <f t="shared" si="184"/>
        <v>0</v>
      </c>
      <c r="BF591" s="407">
        <f t="shared" si="185"/>
        <v>0</v>
      </c>
      <c r="BG591" s="407">
        <f t="shared" si="186"/>
        <v>0</v>
      </c>
      <c r="BH591" s="407">
        <f t="shared" si="187"/>
        <v>0</v>
      </c>
      <c r="BI591" s="407">
        <f t="shared" si="188"/>
        <v>0</v>
      </c>
      <c r="BJ591" s="337" t="s">
        <v>352</v>
      </c>
      <c r="BK591" s="407">
        <f t="shared" si="189"/>
        <v>0</v>
      </c>
      <c r="BL591" s="337" t="s">
        <v>607</v>
      </c>
      <c r="BM591" s="406" t="s">
        <v>3157</v>
      </c>
    </row>
    <row r="592" spans="2:65" s="194" customFormat="1" ht="24.45" customHeight="1">
      <c r="B592" s="76"/>
      <c r="C592" s="825" t="s">
        <v>3158</v>
      </c>
      <c r="D592" s="825" t="s">
        <v>59</v>
      </c>
      <c r="E592" s="826" t="s">
        <v>2847</v>
      </c>
      <c r="F592" s="827" t="s">
        <v>2848</v>
      </c>
      <c r="G592" s="828" t="s">
        <v>271</v>
      </c>
      <c r="H592" s="829">
        <v>0.41699999999999998</v>
      </c>
      <c r="I592" s="845"/>
      <c r="J592" s="830">
        <f t="shared" si="180"/>
        <v>0</v>
      </c>
      <c r="K592" s="94"/>
      <c r="L592" s="408"/>
      <c r="M592" s="409" t="s">
        <v>290</v>
      </c>
      <c r="N592" s="410" t="s">
        <v>306</v>
      </c>
      <c r="O592" s="404">
        <v>0</v>
      </c>
      <c r="P592" s="404">
        <f t="shared" si="181"/>
        <v>0</v>
      </c>
      <c r="Q592" s="404">
        <v>1</v>
      </c>
      <c r="R592" s="404">
        <f t="shared" si="182"/>
        <v>0.41699999999999998</v>
      </c>
      <c r="S592" s="404">
        <v>0</v>
      </c>
      <c r="T592" s="405">
        <f t="shared" si="183"/>
        <v>0</v>
      </c>
      <c r="AR592" s="406" t="s">
        <v>1185</v>
      </c>
      <c r="AT592" s="406" t="s">
        <v>59</v>
      </c>
      <c r="AU592" s="406" t="s">
        <v>352</v>
      </c>
      <c r="AY592" s="337" t="s">
        <v>347</v>
      </c>
      <c r="BE592" s="407">
        <f t="shared" si="184"/>
        <v>0</v>
      </c>
      <c r="BF592" s="407">
        <f t="shared" si="185"/>
        <v>0</v>
      </c>
      <c r="BG592" s="407">
        <f t="shared" si="186"/>
        <v>0</v>
      </c>
      <c r="BH592" s="407">
        <f t="shared" si="187"/>
        <v>0</v>
      </c>
      <c r="BI592" s="407">
        <f t="shared" si="188"/>
        <v>0</v>
      </c>
      <c r="BJ592" s="337" t="s">
        <v>352</v>
      </c>
      <c r="BK592" s="407">
        <f t="shared" si="189"/>
        <v>0</v>
      </c>
      <c r="BL592" s="337" t="s">
        <v>607</v>
      </c>
      <c r="BM592" s="406" t="s">
        <v>3159</v>
      </c>
    </row>
    <row r="593" spans="2:65" s="194" customFormat="1" ht="24.45" customHeight="1">
      <c r="B593" s="76"/>
      <c r="C593" s="825" t="s">
        <v>3160</v>
      </c>
      <c r="D593" s="825" t="s">
        <v>59</v>
      </c>
      <c r="E593" s="826" t="s">
        <v>3161</v>
      </c>
      <c r="F593" s="827" t="s">
        <v>3162</v>
      </c>
      <c r="G593" s="828" t="s">
        <v>271</v>
      </c>
      <c r="H593" s="829">
        <v>2.4E-2</v>
      </c>
      <c r="I593" s="845"/>
      <c r="J593" s="830">
        <f t="shared" si="180"/>
        <v>0</v>
      </c>
      <c r="K593" s="94"/>
      <c r="L593" s="408"/>
      <c r="M593" s="409" t="s">
        <v>290</v>
      </c>
      <c r="N593" s="410" t="s">
        <v>306</v>
      </c>
      <c r="O593" s="404">
        <v>0</v>
      </c>
      <c r="P593" s="404">
        <f t="shared" si="181"/>
        <v>0</v>
      </c>
      <c r="Q593" s="404">
        <v>1</v>
      </c>
      <c r="R593" s="404">
        <f t="shared" si="182"/>
        <v>2.4E-2</v>
      </c>
      <c r="S593" s="404">
        <v>0</v>
      </c>
      <c r="T593" s="405">
        <f t="shared" si="183"/>
        <v>0</v>
      </c>
      <c r="AR593" s="406" t="s">
        <v>1185</v>
      </c>
      <c r="AT593" s="406" t="s">
        <v>59</v>
      </c>
      <c r="AU593" s="406" t="s">
        <v>352</v>
      </c>
      <c r="AY593" s="337" t="s">
        <v>347</v>
      </c>
      <c r="BE593" s="407">
        <f t="shared" si="184"/>
        <v>0</v>
      </c>
      <c r="BF593" s="407">
        <f t="shared" si="185"/>
        <v>0</v>
      </c>
      <c r="BG593" s="407">
        <f t="shared" si="186"/>
        <v>0</v>
      </c>
      <c r="BH593" s="407">
        <f t="shared" si="187"/>
        <v>0</v>
      </c>
      <c r="BI593" s="407">
        <f t="shared" si="188"/>
        <v>0</v>
      </c>
      <c r="BJ593" s="337" t="s">
        <v>352</v>
      </c>
      <c r="BK593" s="407">
        <f t="shared" si="189"/>
        <v>0</v>
      </c>
      <c r="BL593" s="337" t="s">
        <v>607</v>
      </c>
      <c r="BM593" s="406" t="s">
        <v>3163</v>
      </c>
    </row>
    <row r="594" spans="2:65" s="194" customFormat="1" ht="16.5" customHeight="1">
      <c r="B594" s="76"/>
      <c r="C594" s="825" t="s">
        <v>3164</v>
      </c>
      <c r="D594" s="825" t="s">
        <v>59</v>
      </c>
      <c r="E594" s="826" t="s">
        <v>3143</v>
      </c>
      <c r="F594" s="827" t="s">
        <v>3144</v>
      </c>
      <c r="G594" s="828" t="s">
        <v>271</v>
      </c>
      <c r="H594" s="829">
        <v>7.5999999999999998E-2</v>
      </c>
      <c r="I594" s="845"/>
      <c r="J594" s="830">
        <f t="shared" si="180"/>
        <v>0</v>
      </c>
      <c r="K594" s="94"/>
      <c r="L594" s="408"/>
      <c r="M594" s="409" t="s">
        <v>290</v>
      </c>
      <c r="N594" s="410" t="s">
        <v>306</v>
      </c>
      <c r="O594" s="404">
        <v>0</v>
      </c>
      <c r="P594" s="404">
        <f t="shared" si="181"/>
        <v>0</v>
      </c>
      <c r="Q594" s="404">
        <v>1</v>
      </c>
      <c r="R594" s="404">
        <f t="shared" si="182"/>
        <v>7.5999999999999998E-2</v>
      </c>
      <c r="S594" s="404">
        <v>0</v>
      </c>
      <c r="T594" s="405">
        <f t="shared" si="183"/>
        <v>0</v>
      </c>
      <c r="AR594" s="406" t="s">
        <v>1185</v>
      </c>
      <c r="AT594" s="406" t="s">
        <v>59</v>
      </c>
      <c r="AU594" s="406" t="s">
        <v>352</v>
      </c>
      <c r="AY594" s="337" t="s">
        <v>347</v>
      </c>
      <c r="BE594" s="407">
        <f t="shared" si="184"/>
        <v>0</v>
      </c>
      <c r="BF594" s="407">
        <f t="shared" si="185"/>
        <v>0</v>
      </c>
      <c r="BG594" s="407">
        <f t="shared" si="186"/>
        <v>0</v>
      </c>
      <c r="BH594" s="407">
        <f t="shared" si="187"/>
        <v>0</v>
      </c>
      <c r="BI594" s="407">
        <f t="shared" si="188"/>
        <v>0</v>
      </c>
      <c r="BJ594" s="337" t="s">
        <v>352</v>
      </c>
      <c r="BK594" s="407">
        <f t="shared" si="189"/>
        <v>0</v>
      </c>
      <c r="BL594" s="337" t="s">
        <v>607</v>
      </c>
      <c r="BM594" s="406" t="s">
        <v>3165</v>
      </c>
    </row>
    <row r="595" spans="2:65" s="194" customFormat="1" ht="24.45" customHeight="1">
      <c r="B595" s="76"/>
      <c r="C595" s="819" t="s">
        <v>3166</v>
      </c>
      <c r="D595" s="819" t="s">
        <v>262</v>
      </c>
      <c r="E595" s="820" t="s">
        <v>3167</v>
      </c>
      <c r="F595" s="821" t="s">
        <v>3168</v>
      </c>
      <c r="G595" s="822" t="s">
        <v>82</v>
      </c>
      <c r="H595" s="823">
        <v>3088.81</v>
      </c>
      <c r="I595" s="844"/>
      <c r="J595" s="824">
        <f t="shared" ref="J595:J638" si="200">ROUND(I595*H595,2)</f>
        <v>0</v>
      </c>
      <c r="K595" s="80"/>
      <c r="L595" s="76"/>
      <c r="M595" s="402" t="s">
        <v>290</v>
      </c>
      <c r="N595" s="403" t="s">
        <v>306</v>
      </c>
      <c r="O595" s="404">
        <v>0.111</v>
      </c>
      <c r="P595" s="404">
        <f t="shared" ref="P595:P638" si="201">O595*H595</f>
        <v>342.85791</v>
      </c>
      <c r="Q595" s="404">
        <v>0</v>
      </c>
      <c r="R595" s="404">
        <f t="shared" ref="R595:R638" si="202">Q595*H595</f>
        <v>0</v>
      </c>
      <c r="S595" s="404">
        <v>0</v>
      </c>
      <c r="T595" s="405">
        <f t="shared" ref="T595:T638" si="203">S595*H595</f>
        <v>0</v>
      </c>
      <c r="AR595" s="406" t="s">
        <v>607</v>
      </c>
      <c r="AT595" s="406" t="s">
        <v>262</v>
      </c>
      <c r="AU595" s="406" t="s">
        <v>352</v>
      </c>
      <c r="AY595" s="337" t="s">
        <v>347</v>
      </c>
      <c r="BE595" s="407">
        <f t="shared" ref="BE595:BE638" si="204">IF(N595="základná",J595,0)</f>
        <v>0</v>
      </c>
      <c r="BF595" s="407">
        <f t="shared" ref="BF595:BF638" si="205">IF(N595="znížená",J595,0)</f>
        <v>0</v>
      </c>
      <c r="BG595" s="407">
        <f t="shared" ref="BG595:BG638" si="206">IF(N595="zákl. prenesená",J595,0)</f>
        <v>0</v>
      </c>
      <c r="BH595" s="407">
        <f t="shared" ref="BH595:BH638" si="207">IF(N595="zníž. prenesená",J595,0)</f>
        <v>0</v>
      </c>
      <c r="BI595" s="407">
        <f t="shared" ref="BI595:BI638" si="208">IF(N595="nulová",J595,0)</f>
        <v>0</v>
      </c>
      <c r="BJ595" s="337" t="s">
        <v>352</v>
      </c>
      <c r="BK595" s="407">
        <f t="shared" ref="BK595:BK638" si="209">ROUND(I595*H595,2)</f>
        <v>0</v>
      </c>
      <c r="BL595" s="337" t="s">
        <v>607</v>
      </c>
      <c r="BM595" s="406" t="s">
        <v>3169</v>
      </c>
    </row>
    <row r="596" spans="2:65" s="194" customFormat="1" ht="24.45" customHeight="1">
      <c r="B596" s="76"/>
      <c r="C596" s="825" t="s">
        <v>3170</v>
      </c>
      <c r="D596" s="825" t="s">
        <v>59</v>
      </c>
      <c r="E596" s="826" t="s">
        <v>3151</v>
      </c>
      <c r="F596" s="827" t="s">
        <v>3152</v>
      </c>
      <c r="G596" s="828" t="s">
        <v>271</v>
      </c>
      <c r="H596" s="829">
        <v>0.27300000000000002</v>
      </c>
      <c r="I596" s="845"/>
      <c r="J596" s="830">
        <f t="shared" si="200"/>
        <v>0</v>
      </c>
      <c r="K596" s="94"/>
      <c r="L596" s="408"/>
      <c r="M596" s="409" t="s">
        <v>290</v>
      </c>
      <c r="N596" s="410" t="s">
        <v>306</v>
      </c>
      <c r="O596" s="404">
        <v>0</v>
      </c>
      <c r="P596" s="404">
        <f t="shared" si="201"/>
        <v>0</v>
      </c>
      <c r="Q596" s="404">
        <v>1</v>
      </c>
      <c r="R596" s="404">
        <f t="shared" si="202"/>
        <v>0.27300000000000002</v>
      </c>
      <c r="S596" s="404">
        <v>0</v>
      </c>
      <c r="T596" s="405">
        <f t="shared" si="203"/>
        <v>0</v>
      </c>
      <c r="AR596" s="406" t="s">
        <v>1185</v>
      </c>
      <c r="AT596" s="406" t="s">
        <v>59</v>
      </c>
      <c r="AU596" s="406" t="s">
        <v>352</v>
      </c>
      <c r="AY596" s="337" t="s">
        <v>347</v>
      </c>
      <c r="BE596" s="407">
        <f t="shared" si="204"/>
        <v>0</v>
      </c>
      <c r="BF596" s="407">
        <f t="shared" si="205"/>
        <v>0</v>
      </c>
      <c r="BG596" s="407">
        <f t="shared" si="206"/>
        <v>0</v>
      </c>
      <c r="BH596" s="407">
        <f t="shared" si="207"/>
        <v>0</v>
      </c>
      <c r="BI596" s="407">
        <f t="shared" si="208"/>
        <v>0</v>
      </c>
      <c r="BJ596" s="337" t="s">
        <v>352</v>
      </c>
      <c r="BK596" s="407">
        <f t="shared" si="209"/>
        <v>0</v>
      </c>
      <c r="BL596" s="337" t="s">
        <v>607</v>
      </c>
      <c r="BM596" s="406" t="s">
        <v>3171</v>
      </c>
    </row>
    <row r="597" spans="2:65" s="194" customFormat="1" ht="24.45" customHeight="1">
      <c r="B597" s="76"/>
      <c r="C597" s="825" t="s">
        <v>3172</v>
      </c>
      <c r="D597" s="825" t="s">
        <v>59</v>
      </c>
      <c r="E597" s="826" t="s">
        <v>3155</v>
      </c>
      <c r="F597" s="827" t="s">
        <v>3156</v>
      </c>
      <c r="G597" s="828" t="s">
        <v>271</v>
      </c>
      <c r="H597" s="829">
        <v>0.79200000000000004</v>
      </c>
      <c r="I597" s="845"/>
      <c r="J597" s="830">
        <f t="shared" si="200"/>
        <v>0</v>
      </c>
      <c r="K597" s="94"/>
      <c r="L597" s="408"/>
      <c r="M597" s="409" t="s">
        <v>290</v>
      </c>
      <c r="N597" s="410" t="s">
        <v>306</v>
      </c>
      <c r="O597" s="404">
        <v>0</v>
      </c>
      <c r="P597" s="404">
        <f t="shared" si="201"/>
        <v>0</v>
      </c>
      <c r="Q597" s="404">
        <v>1</v>
      </c>
      <c r="R597" s="404">
        <f t="shared" si="202"/>
        <v>0.79200000000000004</v>
      </c>
      <c r="S597" s="404">
        <v>0</v>
      </c>
      <c r="T597" s="405">
        <f t="shared" si="203"/>
        <v>0</v>
      </c>
      <c r="AR597" s="406" t="s">
        <v>1185</v>
      </c>
      <c r="AT597" s="406" t="s">
        <v>59</v>
      </c>
      <c r="AU597" s="406" t="s">
        <v>352</v>
      </c>
      <c r="AY597" s="337" t="s">
        <v>347</v>
      </c>
      <c r="BE597" s="407">
        <f t="shared" si="204"/>
        <v>0</v>
      </c>
      <c r="BF597" s="407">
        <f t="shared" si="205"/>
        <v>0</v>
      </c>
      <c r="BG597" s="407">
        <f t="shared" si="206"/>
        <v>0</v>
      </c>
      <c r="BH597" s="407">
        <f t="shared" si="207"/>
        <v>0</v>
      </c>
      <c r="BI597" s="407">
        <f t="shared" si="208"/>
        <v>0</v>
      </c>
      <c r="BJ597" s="337" t="s">
        <v>352</v>
      </c>
      <c r="BK597" s="407">
        <f t="shared" si="209"/>
        <v>0</v>
      </c>
      <c r="BL597" s="337" t="s">
        <v>607</v>
      </c>
      <c r="BM597" s="406" t="s">
        <v>3173</v>
      </c>
    </row>
    <row r="598" spans="2:65" s="194" customFormat="1" ht="24.45" customHeight="1">
      <c r="B598" s="76"/>
      <c r="C598" s="825" t="s">
        <v>3174</v>
      </c>
      <c r="D598" s="825" t="s">
        <v>59</v>
      </c>
      <c r="E598" s="826" t="s">
        <v>2847</v>
      </c>
      <c r="F598" s="827" t="s">
        <v>2848</v>
      </c>
      <c r="G598" s="828" t="s">
        <v>271</v>
      </c>
      <c r="H598" s="829">
        <v>1.875</v>
      </c>
      <c r="I598" s="845"/>
      <c r="J598" s="830">
        <f t="shared" si="200"/>
        <v>0</v>
      </c>
      <c r="K598" s="94"/>
      <c r="L598" s="408"/>
      <c r="M598" s="409" t="s">
        <v>290</v>
      </c>
      <c r="N598" s="410" t="s">
        <v>306</v>
      </c>
      <c r="O598" s="404">
        <v>0</v>
      </c>
      <c r="P598" s="404">
        <f t="shared" si="201"/>
        <v>0</v>
      </c>
      <c r="Q598" s="404">
        <v>1</v>
      </c>
      <c r="R598" s="404">
        <f t="shared" si="202"/>
        <v>1.875</v>
      </c>
      <c r="S598" s="404">
        <v>0</v>
      </c>
      <c r="T598" s="405">
        <f t="shared" si="203"/>
        <v>0</v>
      </c>
      <c r="AR598" s="406" t="s">
        <v>1185</v>
      </c>
      <c r="AT598" s="406" t="s">
        <v>59</v>
      </c>
      <c r="AU598" s="406" t="s">
        <v>352</v>
      </c>
      <c r="AY598" s="337" t="s">
        <v>347</v>
      </c>
      <c r="BE598" s="407">
        <f t="shared" si="204"/>
        <v>0</v>
      </c>
      <c r="BF598" s="407">
        <f t="shared" si="205"/>
        <v>0</v>
      </c>
      <c r="BG598" s="407">
        <f t="shared" si="206"/>
        <v>0</v>
      </c>
      <c r="BH598" s="407">
        <f t="shared" si="207"/>
        <v>0</v>
      </c>
      <c r="BI598" s="407">
        <f t="shared" si="208"/>
        <v>0</v>
      </c>
      <c r="BJ598" s="337" t="s">
        <v>352</v>
      </c>
      <c r="BK598" s="407">
        <f t="shared" si="209"/>
        <v>0</v>
      </c>
      <c r="BL598" s="337" t="s">
        <v>607</v>
      </c>
      <c r="BM598" s="406" t="s">
        <v>3175</v>
      </c>
    </row>
    <row r="599" spans="2:65" s="194" customFormat="1" ht="24.45" customHeight="1">
      <c r="B599" s="76"/>
      <c r="C599" s="825" t="s">
        <v>3176</v>
      </c>
      <c r="D599" s="825" t="s">
        <v>59</v>
      </c>
      <c r="E599" s="826" t="s">
        <v>3161</v>
      </c>
      <c r="F599" s="827" t="s">
        <v>3162</v>
      </c>
      <c r="G599" s="828" t="s">
        <v>271</v>
      </c>
      <c r="H599" s="829">
        <v>8.8999999999999996E-2</v>
      </c>
      <c r="I599" s="845"/>
      <c r="J599" s="830">
        <f t="shared" si="200"/>
        <v>0</v>
      </c>
      <c r="K599" s="94"/>
      <c r="L599" s="408"/>
      <c r="M599" s="409" t="s">
        <v>290</v>
      </c>
      <c r="N599" s="410" t="s">
        <v>306</v>
      </c>
      <c r="O599" s="404">
        <v>0</v>
      </c>
      <c r="P599" s="404">
        <f t="shared" si="201"/>
        <v>0</v>
      </c>
      <c r="Q599" s="404">
        <v>1</v>
      </c>
      <c r="R599" s="404">
        <f t="shared" si="202"/>
        <v>8.8999999999999996E-2</v>
      </c>
      <c r="S599" s="404">
        <v>0</v>
      </c>
      <c r="T599" s="405">
        <f t="shared" si="203"/>
        <v>0</v>
      </c>
      <c r="AR599" s="406" t="s">
        <v>1185</v>
      </c>
      <c r="AT599" s="406" t="s">
        <v>59</v>
      </c>
      <c r="AU599" s="406" t="s">
        <v>352</v>
      </c>
      <c r="AY599" s="337" t="s">
        <v>347</v>
      </c>
      <c r="BE599" s="407">
        <f t="shared" si="204"/>
        <v>0</v>
      </c>
      <c r="BF599" s="407">
        <f t="shared" si="205"/>
        <v>0</v>
      </c>
      <c r="BG599" s="407">
        <f t="shared" si="206"/>
        <v>0</v>
      </c>
      <c r="BH599" s="407">
        <f t="shared" si="207"/>
        <v>0</v>
      </c>
      <c r="BI599" s="407">
        <f t="shared" si="208"/>
        <v>0</v>
      </c>
      <c r="BJ599" s="337" t="s">
        <v>352</v>
      </c>
      <c r="BK599" s="407">
        <f t="shared" si="209"/>
        <v>0</v>
      </c>
      <c r="BL599" s="337" t="s">
        <v>607</v>
      </c>
      <c r="BM599" s="406" t="s">
        <v>3177</v>
      </c>
    </row>
    <row r="600" spans="2:65" s="194" customFormat="1" ht="16.5" customHeight="1">
      <c r="B600" s="76"/>
      <c r="C600" s="825" t="s">
        <v>3178</v>
      </c>
      <c r="D600" s="825" t="s">
        <v>59</v>
      </c>
      <c r="E600" s="826" t="s">
        <v>3143</v>
      </c>
      <c r="F600" s="827" t="s">
        <v>3144</v>
      </c>
      <c r="G600" s="828" t="s">
        <v>271</v>
      </c>
      <c r="H600" s="829">
        <v>0.34</v>
      </c>
      <c r="I600" s="845"/>
      <c r="J600" s="830">
        <f t="shared" si="200"/>
        <v>0</v>
      </c>
      <c r="K600" s="94"/>
      <c r="L600" s="408"/>
      <c r="M600" s="409" t="s">
        <v>290</v>
      </c>
      <c r="N600" s="410" t="s">
        <v>306</v>
      </c>
      <c r="O600" s="404">
        <v>0</v>
      </c>
      <c r="P600" s="404">
        <f t="shared" si="201"/>
        <v>0</v>
      </c>
      <c r="Q600" s="404">
        <v>1</v>
      </c>
      <c r="R600" s="404">
        <f t="shared" si="202"/>
        <v>0.34</v>
      </c>
      <c r="S600" s="404">
        <v>0</v>
      </c>
      <c r="T600" s="405">
        <f t="shared" si="203"/>
        <v>0</v>
      </c>
      <c r="AR600" s="406" t="s">
        <v>1185</v>
      </c>
      <c r="AT600" s="406" t="s">
        <v>59</v>
      </c>
      <c r="AU600" s="406" t="s">
        <v>352</v>
      </c>
      <c r="AY600" s="337" t="s">
        <v>347</v>
      </c>
      <c r="BE600" s="407">
        <f t="shared" si="204"/>
        <v>0</v>
      </c>
      <c r="BF600" s="407">
        <f t="shared" si="205"/>
        <v>0</v>
      </c>
      <c r="BG600" s="407">
        <f t="shared" si="206"/>
        <v>0</v>
      </c>
      <c r="BH600" s="407">
        <f t="shared" si="207"/>
        <v>0</v>
      </c>
      <c r="BI600" s="407">
        <f t="shared" si="208"/>
        <v>0</v>
      </c>
      <c r="BJ600" s="337" t="s">
        <v>352</v>
      </c>
      <c r="BK600" s="407">
        <f t="shared" si="209"/>
        <v>0</v>
      </c>
      <c r="BL600" s="337" t="s">
        <v>607</v>
      </c>
      <c r="BM600" s="406" t="s">
        <v>3179</v>
      </c>
    </row>
    <row r="601" spans="2:65" s="194" customFormat="1" ht="24.45" customHeight="1">
      <c r="B601" s="76"/>
      <c r="C601" s="819" t="s">
        <v>3180</v>
      </c>
      <c r="D601" s="819" t="s">
        <v>262</v>
      </c>
      <c r="E601" s="820" t="s">
        <v>3181</v>
      </c>
      <c r="F601" s="821" t="s">
        <v>3182</v>
      </c>
      <c r="G601" s="822" t="s">
        <v>82</v>
      </c>
      <c r="H601" s="823">
        <v>7.35</v>
      </c>
      <c r="I601" s="844"/>
      <c r="J601" s="824">
        <f t="shared" si="200"/>
        <v>0</v>
      </c>
      <c r="K601" s="80"/>
      <c r="L601" s="76"/>
      <c r="M601" s="402" t="s">
        <v>290</v>
      </c>
      <c r="N601" s="403" t="s">
        <v>306</v>
      </c>
      <c r="O601" s="404">
        <v>0.125</v>
      </c>
      <c r="P601" s="404">
        <f t="shared" si="201"/>
        <v>0.91874999999999996</v>
      </c>
      <c r="Q601" s="404">
        <v>0</v>
      </c>
      <c r="R601" s="404">
        <f t="shared" si="202"/>
        <v>0</v>
      </c>
      <c r="S601" s="404">
        <v>0</v>
      </c>
      <c r="T601" s="405">
        <f t="shared" si="203"/>
        <v>0</v>
      </c>
      <c r="AR601" s="406" t="s">
        <v>607</v>
      </c>
      <c r="AT601" s="406" t="s">
        <v>262</v>
      </c>
      <c r="AU601" s="406" t="s">
        <v>352</v>
      </c>
      <c r="AY601" s="337" t="s">
        <v>347</v>
      </c>
      <c r="BE601" s="407">
        <f t="shared" si="204"/>
        <v>0</v>
      </c>
      <c r="BF601" s="407">
        <f t="shared" si="205"/>
        <v>0</v>
      </c>
      <c r="BG601" s="407">
        <f t="shared" si="206"/>
        <v>0</v>
      </c>
      <c r="BH601" s="407">
        <f t="shared" si="207"/>
        <v>0</v>
      </c>
      <c r="BI601" s="407">
        <f t="shared" si="208"/>
        <v>0</v>
      </c>
      <c r="BJ601" s="337" t="s">
        <v>352</v>
      </c>
      <c r="BK601" s="407">
        <f t="shared" si="209"/>
        <v>0</v>
      </c>
      <c r="BL601" s="337" t="s">
        <v>607</v>
      </c>
      <c r="BM601" s="406" t="s">
        <v>3183</v>
      </c>
    </row>
    <row r="602" spans="2:65" s="194" customFormat="1" ht="24.45" customHeight="1">
      <c r="B602" s="76"/>
      <c r="C602" s="825" t="s">
        <v>3184</v>
      </c>
      <c r="D602" s="825" t="s">
        <v>59</v>
      </c>
      <c r="E602" s="826" t="s">
        <v>3085</v>
      </c>
      <c r="F602" s="827" t="s">
        <v>3086</v>
      </c>
      <c r="G602" s="828" t="s">
        <v>271</v>
      </c>
      <c r="H602" s="829">
        <v>0.13100000000000001</v>
      </c>
      <c r="I602" s="845"/>
      <c r="J602" s="830">
        <f t="shared" si="200"/>
        <v>0</v>
      </c>
      <c r="K602" s="94"/>
      <c r="L602" s="408"/>
      <c r="M602" s="409" t="s">
        <v>290</v>
      </c>
      <c r="N602" s="410" t="s">
        <v>306</v>
      </c>
      <c r="O602" s="404">
        <v>0</v>
      </c>
      <c r="P602" s="404">
        <f t="shared" si="201"/>
        <v>0</v>
      </c>
      <c r="Q602" s="404">
        <v>1</v>
      </c>
      <c r="R602" s="404">
        <f t="shared" si="202"/>
        <v>0.13100000000000001</v>
      </c>
      <c r="S602" s="404">
        <v>0</v>
      </c>
      <c r="T602" s="405">
        <f t="shared" si="203"/>
        <v>0</v>
      </c>
      <c r="AR602" s="406" t="s">
        <v>1185</v>
      </c>
      <c r="AT602" s="406" t="s">
        <v>59</v>
      </c>
      <c r="AU602" s="406" t="s">
        <v>352</v>
      </c>
      <c r="AY602" s="337" t="s">
        <v>347</v>
      </c>
      <c r="BE602" s="407">
        <f t="shared" si="204"/>
        <v>0</v>
      </c>
      <c r="BF602" s="407">
        <f t="shared" si="205"/>
        <v>0</v>
      </c>
      <c r="BG602" s="407">
        <f t="shared" si="206"/>
        <v>0</v>
      </c>
      <c r="BH602" s="407">
        <f t="shared" si="207"/>
        <v>0</v>
      </c>
      <c r="BI602" s="407">
        <f t="shared" si="208"/>
        <v>0</v>
      </c>
      <c r="BJ602" s="337" t="s">
        <v>352</v>
      </c>
      <c r="BK602" s="407">
        <f t="shared" si="209"/>
        <v>0</v>
      </c>
      <c r="BL602" s="337" t="s">
        <v>607</v>
      </c>
      <c r="BM602" s="406" t="s">
        <v>3185</v>
      </c>
    </row>
    <row r="603" spans="2:65" s="194" customFormat="1" ht="24.45" customHeight="1">
      <c r="B603" s="76"/>
      <c r="C603" s="825" t="s">
        <v>3186</v>
      </c>
      <c r="D603" s="825" t="s">
        <v>59</v>
      </c>
      <c r="E603" s="826" t="s">
        <v>2847</v>
      </c>
      <c r="F603" s="827" t="s">
        <v>2848</v>
      </c>
      <c r="G603" s="828" t="s">
        <v>271</v>
      </c>
      <c r="H603" s="829">
        <v>1.4E-2</v>
      </c>
      <c r="I603" s="845"/>
      <c r="J603" s="830">
        <f t="shared" si="200"/>
        <v>0</v>
      </c>
      <c r="K603" s="94"/>
      <c r="L603" s="408"/>
      <c r="M603" s="409" t="s">
        <v>290</v>
      </c>
      <c r="N603" s="410" t="s">
        <v>306</v>
      </c>
      <c r="O603" s="404">
        <v>0</v>
      </c>
      <c r="P603" s="404">
        <f t="shared" si="201"/>
        <v>0</v>
      </c>
      <c r="Q603" s="404">
        <v>1</v>
      </c>
      <c r="R603" s="404">
        <f t="shared" si="202"/>
        <v>1.4E-2</v>
      </c>
      <c r="S603" s="404">
        <v>0</v>
      </c>
      <c r="T603" s="405">
        <f t="shared" si="203"/>
        <v>0</v>
      </c>
      <c r="AR603" s="406" t="s">
        <v>1185</v>
      </c>
      <c r="AT603" s="406" t="s">
        <v>59</v>
      </c>
      <c r="AU603" s="406" t="s">
        <v>352</v>
      </c>
      <c r="AY603" s="337" t="s">
        <v>347</v>
      </c>
      <c r="BE603" s="407">
        <f t="shared" si="204"/>
        <v>0</v>
      </c>
      <c r="BF603" s="407">
        <f t="shared" si="205"/>
        <v>0</v>
      </c>
      <c r="BG603" s="407">
        <f t="shared" si="206"/>
        <v>0</v>
      </c>
      <c r="BH603" s="407">
        <f t="shared" si="207"/>
        <v>0</v>
      </c>
      <c r="BI603" s="407">
        <f t="shared" si="208"/>
        <v>0</v>
      </c>
      <c r="BJ603" s="337" t="s">
        <v>352</v>
      </c>
      <c r="BK603" s="407">
        <f t="shared" si="209"/>
        <v>0</v>
      </c>
      <c r="BL603" s="337" t="s">
        <v>607</v>
      </c>
      <c r="BM603" s="406" t="s">
        <v>3187</v>
      </c>
    </row>
    <row r="604" spans="2:65" s="194" customFormat="1" ht="24.45" customHeight="1">
      <c r="B604" s="76"/>
      <c r="C604" s="825" t="s">
        <v>3188</v>
      </c>
      <c r="D604" s="825" t="s">
        <v>59</v>
      </c>
      <c r="E604" s="826" t="s">
        <v>3017</v>
      </c>
      <c r="F604" s="827" t="s">
        <v>3018</v>
      </c>
      <c r="G604" s="828" t="s">
        <v>271</v>
      </c>
      <c r="H604" s="829">
        <v>2.1000000000000001E-2</v>
      </c>
      <c r="I604" s="845"/>
      <c r="J604" s="830">
        <f t="shared" si="200"/>
        <v>0</v>
      </c>
      <c r="K604" s="94"/>
      <c r="L604" s="408"/>
      <c r="M604" s="409" t="s">
        <v>290</v>
      </c>
      <c r="N604" s="410" t="s">
        <v>306</v>
      </c>
      <c r="O604" s="404">
        <v>0</v>
      </c>
      <c r="P604" s="404">
        <f t="shared" si="201"/>
        <v>0</v>
      </c>
      <c r="Q604" s="404">
        <v>1</v>
      </c>
      <c r="R604" s="404">
        <f t="shared" si="202"/>
        <v>2.1000000000000001E-2</v>
      </c>
      <c r="S604" s="404">
        <v>0</v>
      </c>
      <c r="T604" s="405">
        <f t="shared" si="203"/>
        <v>0</v>
      </c>
      <c r="AR604" s="406" t="s">
        <v>1185</v>
      </c>
      <c r="AT604" s="406" t="s">
        <v>59</v>
      </c>
      <c r="AU604" s="406" t="s">
        <v>352</v>
      </c>
      <c r="AY604" s="337" t="s">
        <v>347</v>
      </c>
      <c r="BE604" s="407">
        <f t="shared" si="204"/>
        <v>0</v>
      </c>
      <c r="BF604" s="407">
        <f t="shared" si="205"/>
        <v>0</v>
      </c>
      <c r="BG604" s="407">
        <f t="shared" si="206"/>
        <v>0</v>
      </c>
      <c r="BH604" s="407">
        <f t="shared" si="207"/>
        <v>0</v>
      </c>
      <c r="BI604" s="407">
        <f t="shared" si="208"/>
        <v>0</v>
      </c>
      <c r="BJ604" s="337" t="s">
        <v>352</v>
      </c>
      <c r="BK604" s="407">
        <f t="shared" si="209"/>
        <v>0</v>
      </c>
      <c r="BL604" s="337" t="s">
        <v>607</v>
      </c>
      <c r="BM604" s="406" t="s">
        <v>3189</v>
      </c>
    </row>
    <row r="605" spans="2:65" s="194" customFormat="1" ht="33" customHeight="1">
      <c r="B605" s="76"/>
      <c r="C605" s="825" t="s">
        <v>3190</v>
      </c>
      <c r="D605" s="825" t="s">
        <v>59</v>
      </c>
      <c r="E605" s="826" t="s">
        <v>3191</v>
      </c>
      <c r="F605" s="827" t="s">
        <v>3192</v>
      </c>
      <c r="G605" s="828" t="s">
        <v>271</v>
      </c>
      <c r="H605" s="829">
        <v>5.0000000000000001E-3</v>
      </c>
      <c r="I605" s="845"/>
      <c r="J605" s="830">
        <f t="shared" si="200"/>
        <v>0</v>
      </c>
      <c r="K605" s="94"/>
      <c r="L605" s="408"/>
      <c r="M605" s="409" t="s">
        <v>290</v>
      </c>
      <c r="N605" s="410" t="s">
        <v>306</v>
      </c>
      <c r="O605" s="404">
        <v>0</v>
      </c>
      <c r="P605" s="404">
        <f t="shared" si="201"/>
        <v>0</v>
      </c>
      <c r="Q605" s="404">
        <v>1</v>
      </c>
      <c r="R605" s="404">
        <f t="shared" si="202"/>
        <v>5.0000000000000001E-3</v>
      </c>
      <c r="S605" s="404">
        <v>0</v>
      </c>
      <c r="T605" s="405">
        <f t="shared" si="203"/>
        <v>0</v>
      </c>
      <c r="AR605" s="406" t="s">
        <v>1185</v>
      </c>
      <c r="AT605" s="406" t="s">
        <v>59</v>
      </c>
      <c r="AU605" s="406" t="s">
        <v>352</v>
      </c>
      <c r="AY605" s="337" t="s">
        <v>347</v>
      </c>
      <c r="BE605" s="407">
        <f t="shared" si="204"/>
        <v>0</v>
      </c>
      <c r="BF605" s="407">
        <f t="shared" si="205"/>
        <v>0</v>
      </c>
      <c r="BG605" s="407">
        <f t="shared" si="206"/>
        <v>0</v>
      </c>
      <c r="BH605" s="407">
        <f t="shared" si="207"/>
        <v>0</v>
      </c>
      <c r="BI605" s="407">
        <f t="shared" si="208"/>
        <v>0</v>
      </c>
      <c r="BJ605" s="337" t="s">
        <v>352</v>
      </c>
      <c r="BK605" s="407">
        <f t="shared" si="209"/>
        <v>0</v>
      </c>
      <c r="BL605" s="337" t="s">
        <v>607</v>
      </c>
      <c r="BM605" s="406" t="s">
        <v>3193</v>
      </c>
    </row>
    <row r="606" spans="2:65" s="194" customFormat="1" ht="16.5" customHeight="1">
      <c r="B606" s="76"/>
      <c r="C606" s="825" t="s">
        <v>3194</v>
      </c>
      <c r="D606" s="825" t="s">
        <v>59</v>
      </c>
      <c r="E606" s="826" t="s">
        <v>3143</v>
      </c>
      <c r="F606" s="827" t="s">
        <v>3144</v>
      </c>
      <c r="G606" s="828" t="s">
        <v>271</v>
      </c>
      <c r="H606" s="829">
        <v>1E-3</v>
      </c>
      <c r="I606" s="845"/>
      <c r="J606" s="830">
        <f t="shared" si="200"/>
        <v>0</v>
      </c>
      <c r="K606" s="94"/>
      <c r="L606" s="408"/>
      <c r="M606" s="409" t="s">
        <v>290</v>
      </c>
      <c r="N606" s="410" t="s">
        <v>306</v>
      </c>
      <c r="O606" s="404">
        <v>0</v>
      </c>
      <c r="P606" s="404">
        <f t="shared" si="201"/>
        <v>0</v>
      </c>
      <c r="Q606" s="404">
        <v>1</v>
      </c>
      <c r="R606" s="404">
        <f t="shared" si="202"/>
        <v>1E-3</v>
      </c>
      <c r="S606" s="404">
        <v>0</v>
      </c>
      <c r="T606" s="405">
        <f t="shared" si="203"/>
        <v>0</v>
      </c>
      <c r="AR606" s="406" t="s">
        <v>1185</v>
      </c>
      <c r="AT606" s="406" t="s">
        <v>59</v>
      </c>
      <c r="AU606" s="406" t="s">
        <v>352</v>
      </c>
      <c r="AY606" s="337" t="s">
        <v>347</v>
      </c>
      <c r="BE606" s="407">
        <f t="shared" si="204"/>
        <v>0</v>
      </c>
      <c r="BF606" s="407">
        <f t="shared" si="205"/>
        <v>0</v>
      </c>
      <c r="BG606" s="407">
        <f t="shared" si="206"/>
        <v>0</v>
      </c>
      <c r="BH606" s="407">
        <f t="shared" si="207"/>
        <v>0</v>
      </c>
      <c r="BI606" s="407">
        <f t="shared" si="208"/>
        <v>0</v>
      </c>
      <c r="BJ606" s="337" t="s">
        <v>352</v>
      </c>
      <c r="BK606" s="407">
        <f t="shared" si="209"/>
        <v>0</v>
      </c>
      <c r="BL606" s="337" t="s">
        <v>607</v>
      </c>
      <c r="BM606" s="406" t="s">
        <v>3195</v>
      </c>
    </row>
    <row r="607" spans="2:65" s="194" customFormat="1" ht="24.45" customHeight="1">
      <c r="B607" s="76"/>
      <c r="C607" s="819" t="s">
        <v>3196</v>
      </c>
      <c r="D607" s="819" t="s">
        <v>262</v>
      </c>
      <c r="E607" s="820" t="s">
        <v>3197</v>
      </c>
      <c r="F607" s="821" t="s">
        <v>3198</v>
      </c>
      <c r="G607" s="822" t="s">
        <v>82</v>
      </c>
      <c r="H607" s="823">
        <v>461.14</v>
      </c>
      <c r="I607" s="844"/>
      <c r="J607" s="824">
        <f t="shared" si="200"/>
        <v>0</v>
      </c>
      <c r="K607" s="80"/>
      <c r="L607" s="76"/>
      <c r="M607" s="402" t="s">
        <v>290</v>
      </c>
      <c r="N607" s="403" t="s">
        <v>306</v>
      </c>
      <c r="O607" s="404">
        <v>0.125</v>
      </c>
      <c r="P607" s="404">
        <f t="shared" si="201"/>
        <v>57.642499999999998</v>
      </c>
      <c r="Q607" s="404">
        <v>0</v>
      </c>
      <c r="R607" s="404">
        <f t="shared" si="202"/>
        <v>0</v>
      </c>
      <c r="S607" s="404">
        <v>0</v>
      </c>
      <c r="T607" s="405">
        <f t="shared" si="203"/>
        <v>0</v>
      </c>
      <c r="AR607" s="406" t="s">
        <v>607</v>
      </c>
      <c r="AT607" s="406" t="s">
        <v>262</v>
      </c>
      <c r="AU607" s="406" t="s">
        <v>352</v>
      </c>
      <c r="AY607" s="337" t="s">
        <v>347</v>
      </c>
      <c r="BE607" s="407">
        <f t="shared" si="204"/>
        <v>0</v>
      </c>
      <c r="BF607" s="407">
        <f t="shared" si="205"/>
        <v>0</v>
      </c>
      <c r="BG607" s="407">
        <f t="shared" si="206"/>
        <v>0</v>
      </c>
      <c r="BH607" s="407">
        <f t="shared" si="207"/>
        <v>0</v>
      </c>
      <c r="BI607" s="407">
        <f t="shared" si="208"/>
        <v>0</v>
      </c>
      <c r="BJ607" s="337" t="s">
        <v>352</v>
      </c>
      <c r="BK607" s="407">
        <f t="shared" si="209"/>
        <v>0</v>
      </c>
      <c r="BL607" s="337" t="s">
        <v>607</v>
      </c>
      <c r="BM607" s="406" t="s">
        <v>3199</v>
      </c>
    </row>
    <row r="608" spans="2:65" s="194" customFormat="1" ht="24.45" customHeight="1">
      <c r="B608" s="76"/>
      <c r="C608" s="825" t="s">
        <v>3200</v>
      </c>
      <c r="D608" s="825" t="s">
        <v>59</v>
      </c>
      <c r="E608" s="826" t="s">
        <v>3201</v>
      </c>
      <c r="F608" s="827" t="s">
        <v>3202</v>
      </c>
      <c r="G608" s="828" t="s">
        <v>271</v>
      </c>
      <c r="H608" s="829">
        <v>0.23899999999999999</v>
      </c>
      <c r="I608" s="845"/>
      <c r="J608" s="830">
        <f t="shared" si="200"/>
        <v>0</v>
      </c>
      <c r="K608" s="94"/>
      <c r="L608" s="408"/>
      <c r="M608" s="409" t="s">
        <v>290</v>
      </c>
      <c r="N608" s="410" t="s">
        <v>306</v>
      </c>
      <c r="O608" s="404">
        <v>0</v>
      </c>
      <c r="P608" s="404">
        <f t="shared" si="201"/>
        <v>0</v>
      </c>
      <c r="Q608" s="404">
        <v>1</v>
      </c>
      <c r="R608" s="404">
        <f t="shared" si="202"/>
        <v>0.23899999999999999</v>
      </c>
      <c r="S608" s="404">
        <v>0</v>
      </c>
      <c r="T608" s="405">
        <f t="shared" si="203"/>
        <v>0</v>
      </c>
      <c r="AR608" s="406" t="s">
        <v>1185</v>
      </c>
      <c r="AT608" s="406" t="s">
        <v>59</v>
      </c>
      <c r="AU608" s="406" t="s">
        <v>352</v>
      </c>
      <c r="AY608" s="337" t="s">
        <v>347</v>
      </c>
      <c r="BE608" s="407">
        <f t="shared" si="204"/>
        <v>0</v>
      </c>
      <c r="BF608" s="407">
        <f t="shared" si="205"/>
        <v>0</v>
      </c>
      <c r="BG608" s="407">
        <f t="shared" si="206"/>
        <v>0</v>
      </c>
      <c r="BH608" s="407">
        <f t="shared" si="207"/>
        <v>0</v>
      </c>
      <c r="BI608" s="407">
        <f t="shared" si="208"/>
        <v>0</v>
      </c>
      <c r="BJ608" s="337" t="s">
        <v>352</v>
      </c>
      <c r="BK608" s="407">
        <f t="shared" si="209"/>
        <v>0</v>
      </c>
      <c r="BL608" s="337" t="s">
        <v>607</v>
      </c>
      <c r="BM608" s="406" t="s">
        <v>3203</v>
      </c>
    </row>
    <row r="609" spans="2:65" s="194" customFormat="1" ht="24.45" customHeight="1">
      <c r="B609" s="76"/>
      <c r="C609" s="825" t="s">
        <v>3204</v>
      </c>
      <c r="D609" s="825" t="s">
        <v>59</v>
      </c>
      <c r="E609" s="826" t="s">
        <v>2847</v>
      </c>
      <c r="F609" s="827" t="s">
        <v>2848</v>
      </c>
      <c r="G609" s="828" t="s">
        <v>271</v>
      </c>
      <c r="H609" s="829">
        <v>0.20100000000000001</v>
      </c>
      <c r="I609" s="845"/>
      <c r="J609" s="830">
        <f t="shared" si="200"/>
        <v>0</v>
      </c>
      <c r="K609" s="94"/>
      <c r="L609" s="408"/>
      <c r="M609" s="409" t="s">
        <v>290</v>
      </c>
      <c r="N609" s="410" t="s">
        <v>306</v>
      </c>
      <c r="O609" s="404">
        <v>0</v>
      </c>
      <c r="P609" s="404">
        <f t="shared" si="201"/>
        <v>0</v>
      </c>
      <c r="Q609" s="404">
        <v>1</v>
      </c>
      <c r="R609" s="404">
        <f t="shared" si="202"/>
        <v>0.20100000000000001</v>
      </c>
      <c r="S609" s="404">
        <v>0</v>
      </c>
      <c r="T609" s="405">
        <f t="shared" si="203"/>
        <v>0</v>
      </c>
      <c r="AR609" s="406" t="s">
        <v>1185</v>
      </c>
      <c r="AT609" s="406" t="s">
        <v>59</v>
      </c>
      <c r="AU609" s="406" t="s">
        <v>352</v>
      </c>
      <c r="AY609" s="337" t="s">
        <v>347</v>
      </c>
      <c r="BE609" s="407">
        <f t="shared" si="204"/>
        <v>0</v>
      </c>
      <c r="BF609" s="407">
        <f t="shared" si="205"/>
        <v>0</v>
      </c>
      <c r="BG609" s="407">
        <f t="shared" si="206"/>
        <v>0</v>
      </c>
      <c r="BH609" s="407">
        <f t="shared" si="207"/>
        <v>0</v>
      </c>
      <c r="BI609" s="407">
        <f t="shared" si="208"/>
        <v>0</v>
      </c>
      <c r="BJ609" s="337" t="s">
        <v>352</v>
      </c>
      <c r="BK609" s="407">
        <f t="shared" si="209"/>
        <v>0</v>
      </c>
      <c r="BL609" s="337" t="s">
        <v>607</v>
      </c>
      <c r="BM609" s="406" t="s">
        <v>3205</v>
      </c>
    </row>
    <row r="610" spans="2:65" s="194" customFormat="1" ht="24.45" customHeight="1">
      <c r="B610" s="76"/>
      <c r="C610" s="825" t="s">
        <v>3206</v>
      </c>
      <c r="D610" s="825" t="s">
        <v>59</v>
      </c>
      <c r="E610" s="826" t="s">
        <v>3085</v>
      </c>
      <c r="F610" s="827" t="s">
        <v>3086</v>
      </c>
      <c r="G610" s="828" t="s">
        <v>271</v>
      </c>
      <c r="H610" s="829">
        <v>7.0000000000000001E-3</v>
      </c>
      <c r="I610" s="845"/>
      <c r="J610" s="830">
        <f t="shared" si="200"/>
        <v>0</v>
      </c>
      <c r="K610" s="94"/>
      <c r="L610" s="408"/>
      <c r="M610" s="409" t="s">
        <v>290</v>
      </c>
      <c r="N610" s="410" t="s">
        <v>306</v>
      </c>
      <c r="O610" s="404">
        <v>0</v>
      </c>
      <c r="P610" s="404">
        <f t="shared" si="201"/>
        <v>0</v>
      </c>
      <c r="Q610" s="404">
        <v>1</v>
      </c>
      <c r="R610" s="404">
        <f t="shared" si="202"/>
        <v>7.0000000000000001E-3</v>
      </c>
      <c r="S610" s="404">
        <v>0</v>
      </c>
      <c r="T610" s="405">
        <f t="shared" si="203"/>
        <v>0</v>
      </c>
      <c r="AR610" s="406" t="s">
        <v>1185</v>
      </c>
      <c r="AT610" s="406" t="s">
        <v>59</v>
      </c>
      <c r="AU610" s="406" t="s">
        <v>352</v>
      </c>
      <c r="AY610" s="337" t="s">
        <v>347</v>
      </c>
      <c r="BE610" s="407">
        <f t="shared" si="204"/>
        <v>0</v>
      </c>
      <c r="BF610" s="407">
        <f t="shared" si="205"/>
        <v>0</v>
      </c>
      <c r="BG610" s="407">
        <f t="shared" si="206"/>
        <v>0</v>
      </c>
      <c r="BH610" s="407">
        <f t="shared" si="207"/>
        <v>0</v>
      </c>
      <c r="BI610" s="407">
        <f t="shared" si="208"/>
        <v>0</v>
      </c>
      <c r="BJ610" s="337" t="s">
        <v>352</v>
      </c>
      <c r="BK610" s="407">
        <f t="shared" si="209"/>
        <v>0</v>
      </c>
      <c r="BL610" s="337" t="s">
        <v>607</v>
      </c>
      <c r="BM610" s="406" t="s">
        <v>3207</v>
      </c>
    </row>
    <row r="611" spans="2:65" s="194" customFormat="1" ht="24.45" customHeight="1">
      <c r="B611" s="76"/>
      <c r="C611" s="825" t="s">
        <v>3208</v>
      </c>
      <c r="D611" s="825" t="s">
        <v>59</v>
      </c>
      <c r="E611" s="826" t="s">
        <v>3117</v>
      </c>
      <c r="F611" s="827" t="s">
        <v>3118</v>
      </c>
      <c r="G611" s="828" t="s">
        <v>271</v>
      </c>
      <c r="H611" s="829">
        <v>1.2E-2</v>
      </c>
      <c r="I611" s="845"/>
      <c r="J611" s="830">
        <f t="shared" si="200"/>
        <v>0</v>
      </c>
      <c r="K611" s="94"/>
      <c r="L611" s="408"/>
      <c r="M611" s="409" t="s">
        <v>290</v>
      </c>
      <c r="N611" s="410" t="s">
        <v>306</v>
      </c>
      <c r="O611" s="404">
        <v>0</v>
      </c>
      <c r="P611" s="404">
        <f t="shared" si="201"/>
        <v>0</v>
      </c>
      <c r="Q611" s="404">
        <v>1</v>
      </c>
      <c r="R611" s="404">
        <f t="shared" si="202"/>
        <v>1.2E-2</v>
      </c>
      <c r="S611" s="404">
        <v>0</v>
      </c>
      <c r="T611" s="405">
        <f t="shared" si="203"/>
        <v>0</v>
      </c>
      <c r="AR611" s="406" t="s">
        <v>1185</v>
      </c>
      <c r="AT611" s="406" t="s">
        <v>59</v>
      </c>
      <c r="AU611" s="406" t="s">
        <v>352</v>
      </c>
      <c r="AY611" s="337" t="s">
        <v>347</v>
      </c>
      <c r="BE611" s="407">
        <f t="shared" si="204"/>
        <v>0</v>
      </c>
      <c r="BF611" s="407">
        <f t="shared" si="205"/>
        <v>0</v>
      </c>
      <c r="BG611" s="407">
        <f t="shared" si="206"/>
        <v>0</v>
      </c>
      <c r="BH611" s="407">
        <f t="shared" si="207"/>
        <v>0</v>
      </c>
      <c r="BI611" s="407">
        <f t="shared" si="208"/>
        <v>0</v>
      </c>
      <c r="BJ611" s="337" t="s">
        <v>352</v>
      </c>
      <c r="BK611" s="407">
        <f t="shared" si="209"/>
        <v>0</v>
      </c>
      <c r="BL611" s="337" t="s">
        <v>607</v>
      </c>
      <c r="BM611" s="406" t="s">
        <v>3209</v>
      </c>
    </row>
    <row r="612" spans="2:65" s="194" customFormat="1" ht="16.5" customHeight="1">
      <c r="B612" s="76"/>
      <c r="C612" s="825" t="s">
        <v>3210</v>
      </c>
      <c r="D612" s="825" t="s">
        <v>59</v>
      </c>
      <c r="E612" s="826" t="s">
        <v>3143</v>
      </c>
      <c r="F612" s="827" t="s">
        <v>3144</v>
      </c>
      <c r="G612" s="828" t="s">
        <v>271</v>
      </c>
      <c r="H612" s="829">
        <v>5.0999999999999997E-2</v>
      </c>
      <c r="I612" s="845"/>
      <c r="J612" s="830">
        <f t="shared" si="200"/>
        <v>0</v>
      </c>
      <c r="K612" s="94"/>
      <c r="L612" s="408"/>
      <c r="M612" s="409" t="s">
        <v>290</v>
      </c>
      <c r="N612" s="410" t="s">
        <v>306</v>
      </c>
      <c r="O612" s="404">
        <v>0</v>
      </c>
      <c r="P612" s="404">
        <f t="shared" si="201"/>
        <v>0</v>
      </c>
      <c r="Q612" s="404">
        <v>1</v>
      </c>
      <c r="R612" s="404">
        <f t="shared" si="202"/>
        <v>5.0999999999999997E-2</v>
      </c>
      <c r="S612" s="404">
        <v>0</v>
      </c>
      <c r="T612" s="405">
        <f t="shared" si="203"/>
        <v>0</v>
      </c>
      <c r="AR612" s="406" t="s">
        <v>1185</v>
      </c>
      <c r="AT612" s="406" t="s">
        <v>59</v>
      </c>
      <c r="AU612" s="406" t="s">
        <v>352</v>
      </c>
      <c r="AY612" s="337" t="s">
        <v>347</v>
      </c>
      <c r="BE612" s="407">
        <f t="shared" si="204"/>
        <v>0</v>
      </c>
      <c r="BF612" s="407">
        <f t="shared" si="205"/>
        <v>0</v>
      </c>
      <c r="BG612" s="407">
        <f t="shared" si="206"/>
        <v>0</v>
      </c>
      <c r="BH612" s="407">
        <f t="shared" si="207"/>
        <v>0</v>
      </c>
      <c r="BI612" s="407">
        <f t="shared" si="208"/>
        <v>0</v>
      </c>
      <c r="BJ612" s="337" t="s">
        <v>352</v>
      </c>
      <c r="BK612" s="407">
        <f t="shared" si="209"/>
        <v>0</v>
      </c>
      <c r="BL612" s="337" t="s">
        <v>607</v>
      </c>
      <c r="BM612" s="406" t="s">
        <v>3211</v>
      </c>
    </row>
    <row r="613" spans="2:65" s="194" customFormat="1" ht="16.5" customHeight="1">
      <c r="B613" s="76"/>
      <c r="C613" s="819" t="s">
        <v>3212</v>
      </c>
      <c r="D613" s="819" t="s">
        <v>262</v>
      </c>
      <c r="E613" s="820" t="s">
        <v>3213</v>
      </c>
      <c r="F613" s="821" t="s">
        <v>3214</v>
      </c>
      <c r="G613" s="822" t="s">
        <v>82</v>
      </c>
      <c r="H613" s="823">
        <v>274.70999999999998</v>
      </c>
      <c r="I613" s="844"/>
      <c r="J613" s="824">
        <f t="shared" si="200"/>
        <v>0</v>
      </c>
      <c r="K613" s="80"/>
      <c r="L613" s="76"/>
      <c r="M613" s="402" t="s">
        <v>290</v>
      </c>
      <c r="N613" s="403" t="s">
        <v>306</v>
      </c>
      <c r="O613" s="404">
        <v>0.19</v>
      </c>
      <c r="P613" s="404">
        <f t="shared" si="201"/>
        <v>52.194899999999997</v>
      </c>
      <c r="Q613" s="404">
        <v>0</v>
      </c>
      <c r="R613" s="404">
        <f t="shared" si="202"/>
        <v>0</v>
      </c>
      <c r="S613" s="404">
        <v>0</v>
      </c>
      <c r="T613" s="405">
        <f t="shared" si="203"/>
        <v>0</v>
      </c>
      <c r="AR613" s="406" t="s">
        <v>607</v>
      </c>
      <c r="AT613" s="406" t="s">
        <v>262</v>
      </c>
      <c r="AU613" s="406" t="s">
        <v>352</v>
      </c>
      <c r="AY613" s="337" t="s">
        <v>347</v>
      </c>
      <c r="BE613" s="407">
        <f t="shared" si="204"/>
        <v>0</v>
      </c>
      <c r="BF613" s="407">
        <f t="shared" si="205"/>
        <v>0</v>
      </c>
      <c r="BG613" s="407">
        <f t="shared" si="206"/>
        <v>0</v>
      </c>
      <c r="BH613" s="407">
        <f t="shared" si="207"/>
        <v>0</v>
      </c>
      <c r="BI613" s="407">
        <f t="shared" si="208"/>
        <v>0</v>
      </c>
      <c r="BJ613" s="337" t="s">
        <v>352</v>
      </c>
      <c r="BK613" s="407">
        <f t="shared" si="209"/>
        <v>0</v>
      </c>
      <c r="BL613" s="337" t="s">
        <v>607</v>
      </c>
      <c r="BM613" s="406" t="s">
        <v>3215</v>
      </c>
    </row>
    <row r="614" spans="2:65" s="194" customFormat="1" ht="24.45" customHeight="1">
      <c r="B614" s="76"/>
      <c r="C614" s="825" t="s">
        <v>3216</v>
      </c>
      <c r="D614" s="825" t="s">
        <v>59</v>
      </c>
      <c r="E614" s="826" t="s">
        <v>3217</v>
      </c>
      <c r="F614" s="827" t="s">
        <v>3218</v>
      </c>
      <c r="G614" s="828" t="s">
        <v>63</v>
      </c>
      <c r="H614" s="829">
        <v>25.167999999999999</v>
      </c>
      <c r="I614" s="845"/>
      <c r="J614" s="830">
        <f t="shared" si="200"/>
        <v>0</v>
      </c>
      <c r="K614" s="94"/>
      <c r="L614" s="408"/>
      <c r="M614" s="409" t="s">
        <v>290</v>
      </c>
      <c r="N614" s="410" t="s">
        <v>306</v>
      </c>
      <c r="O614" s="404">
        <v>0</v>
      </c>
      <c r="P614" s="404">
        <f t="shared" si="201"/>
        <v>0</v>
      </c>
      <c r="Q614" s="404">
        <v>4.5100000000000001E-3</v>
      </c>
      <c r="R614" s="404">
        <f t="shared" si="202"/>
        <v>0.11350768</v>
      </c>
      <c r="S614" s="404">
        <v>0</v>
      </c>
      <c r="T614" s="405">
        <f t="shared" si="203"/>
        <v>0</v>
      </c>
      <c r="AR614" s="406" t="s">
        <v>1185</v>
      </c>
      <c r="AT614" s="406" t="s">
        <v>59</v>
      </c>
      <c r="AU614" s="406" t="s">
        <v>352</v>
      </c>
      <c r="AY614" s="337" t="s">
        <v>347</v>
      </c>
      <c r="BE614" s="407">
        <f t="shared" si="204"/>
        <v>0</v>
      </c>
      <c r="BF614" s="407">
        <f t="shared" si="205"/>
        <v>0</v>
      </c>
      <c r="BG614" s="407">
        <f t="shared" si="206"/>
        <v>0</v>
      </c>
      <c r="BH614" s="407">
        <f t="shared" si="207"/>
        <v>0</v>
      </c>
      <c r="BI614" s="407">
        <f t="shared" si="208"/>
        <v>0</v>
      </c>
      <c r="BJ614" s="337" t="s">
        <v>352</v>
      </c>
      <c r="BK614" s="407">
        <f t="shared" si="209"/>
        <v>0</v>
      </c>
      <c r="BL614" s="337" t="s">
        <v>607</v>
      </c>
      <c r="BM614" s="406" t="s">
        <v>3219</v>
      </c>
    </row>
    <row r="615" spans="2:65" s="194" customFormat="1" ht="24.45" customHeight="1">
      <c r="B615" s="76"/>
      <c r="C615" s="825" t="s">
        <v>3220</v>
      </c>
      <c r="D615" s="825" t="s">
        <v>59</v>
      </c>
      <c r="E615" s="826" t="s">
        <v>3221</v>
      </c>
      <c r="F615" s="827" t="s">
        <v>3222</v>
      </c>
      <c r="G615" s="828" t="s">
        <v>271</v>
      </c>
      <c r="H615" s="829">
        <v>3.6999999999999998E-2</v>
      </c>
      <c r="I615" s="845"/>
      <c r="J615" s="830">
        <f t="shared" si="200"/>
        <v>0</v>
      </c>
      <c r="K615" s="94"/>
      <c r="L615" s="408"/>
      <c r="M615" s="409" t="s">
        <v>290</v>
      </c>
      <c r="N615" s="410" t="s">
        <v>306</v>
      </c>
      <c r="O615" s="404">
        <v>0</v>
      </c>
      <c r="P615" s="404">
        <f t="shared" si="201"/>
        <v>0</v>
      </c>
      <c r="Q615" s="404">
        <v>1</v>
      </c>
      <c r="R615" s="404">
        <f t="shared" si="202"/>
        <v>3.6999999999999998E-2</v>
      </c>
      <c r="S615" s="404">
        <v>0</v>
      </c>
      <c r="T615" s="405">
        <f t="shared" si="203"/>
        <v>0</v>
      </c>
      <c r="AR615" s="406" t="s">
        <v>1185</v>
      </c>
      <c r="AT615" s="406" t="s">
        <v>59</v>
      </c>
      <c r="AU615" s="406" t="s">
        <v>352</v>
      </c>
      <c r="AY615" s="337" t="s">
        <v>347</v>
      </c>
      <c r="BE615" s="407">
        <f t="shared" si="204"/>
        <v>0</v>
      </c>
      <c r="BF615" s="407">
        <f t="shared" si="205"/>
        <v>0</v>
      </c>
      <c r="BG615" s="407">
        <f t="shared" si="206"/>
        <v>0</v>
      </c>
      <c r="BH615" s="407">
        <f t="shared" si="207"/>
        <v>0</v>
      </c>
      <c r="BI615" s="407">
        <f t="shared" si="208"/>
        <v>0</v>
      </c>
      <c r="BJ615" s="337" t="s">
        <v>352</v>
      </c>
      <c r="BK615" s="407">
        <f t="shared" si="209"/>
        <v>0</v>
      </c>
      <c r="BL615" s="337" t="s">
        <v>607</v>
      </c>
      <c r="BM615" s="406" t="s">
        <v>3223</v>
      </c>
    </row>
    <row r="616" spans="2:65" s="194" customFormat="1" ht="24.45" customHeight="1">
      <c r="B616" s="76"/>
      <c r="C616" s="825" t="s">
        <v>3224</v>
      </c>
      <c r="D616" s="825" t="s">
        <v>59</v>
      </c>
      <c r="E616" s="826" t="s">
        <v>3225</v>
      </c>
      <c r="F616" s="827" t="s">
        <v>3226</v>
      </c>
      <c r="G616" s="828" t="s">
        <v>271</v>
      </c>
      <c r="H616" s="829">
        <v>3.9E-2</v>
      </c>
      <c r="I616" s="845"/>
      <c r="J616" s="830">
        <f t="shared" si="200"/>
        <v>0</v>
      </c>
      <c r="K616" s="94"/>
      <c r="L616" s="408"/>
      <c r="M616" s="409" t="s">
        <v>290</v>
      </c>
      <c r="N616" s="410" t="s">
        <v>306</v>
      </c>
      <c r="O616" s="404">
        <v>0</v>
      </c>
      <c r="P616" s="404">
        <f t="shared" si="201"/>
        <v>0</v>
      </c>
      <c r="Q616" s="404">
        <v>1</v>
      </c>
      <c r="R616" s="404">
        <f t="shared" si="202"/>
        <v>3.9E-2</v>
      </c>
      <c r="S616" s="404">
        <v>0</v>
      </c>
      <c r="T616" s="405">
        <f t="shared" si="203"/>
        <v>0</v>
      </c>
      <c r="AR616" s="406" t="s">
        <v>1185</v>
      </c>
      <c r="AT616" s="406" t="s">
        <v>59</v>
      </c>
      <c r="AU616" s="406" t="s">
        <v>352</v>
      </c>
      <c r="AY616" s="337" t="s">
        <v>347</v>
      </c>
      <c r="BE616" s="407">
        <f t="shared" si="204"/>
        <v>0</v>
      </c>
      <c r="BF616" s="407">
        <f t="shared" si="205"/>
        <v>0</v>
      </c>
      <c r="BG616" s="407">
        <f t="shared" si="206"/>
        <v>0</v>
      </c>
      <c r="BH616" s="407">
        <f t="shared" si="207"/>
        <v>0</v>
      </c>
      <c r="BI616" s="407">
        <f t="shared" si="208"/>
        <v>0</v>
      </c>
      <c r="BJ616" s="337" t="s">
        <v>352</v>
      </c>
      <c r="BK616" s="407">
        <f t="shared" si="209"/>
        <v>0</v>
      </c>
      <c r="BL616" s="337" t="s">
        <v>607</v>
      </c>
      <c r="BM616" s="406" t="s">
        <v>3227</v>
      </c>
    </row>
    <row r="617" spans="2:65" s="194" customFormat="1" ht="24.45" customHeight="1">
      <c r="B617" s="76"/>
      <c r="C617" s="825" t="s">
        <v>3228</v>
      </c>
      <c r="D617" s="825" t="s">
        <v>59</v>
      </c>
      <c r="E617" s="826" t="s">
        <v>3229</v>
      </c>
      <c r="F617" s="827" t="s">
        <v>3230</v>
      </c>
      <c r="G617" s="828" t="s">
        <v>271</v>
      </c>
      <c r="H617" s="829">
        <v>6.0999999999999999E-2</v>
      </c>
      <c r="I617" s="845"/>
      <c r="J617" s="830">
        <f t="shared" si="200"/>
        <v>0</v>
      </c>
      <c r="K617" s="94"/>
      <c r="L617" s="408"/>
      <c r="M617" s="409" t="s">
        <v>290</v>
      </c>
      <c r="N617" s="410" t="s">
        <v>306</v>
      </c>
      <c r="O617" s="404">
        <v>0</v>
      </c>
      <c r="P617" s="404">
        <f t="shared" si="201"/>
        <v>0</v>
      </c>
      <c r="Q617" s="404">
        <v>1</v>
      </c>
      <c r="R617" s="404">
        <f t="shared" si="202"/>
        <v>6.0999999999999999E-2</v>
      </c>
      <c r="S617" s="404">
        <v>0</v>
      </c>
      <c r="T617" s="405">
        <f t="shared" si="203"/>
        <v>0</v>
      </c>
      <c r="AR617" s="406" t="s">
        <v>1185</v>
      </c>
      <c r="AT617" s="406" t="s">
        <v>59</v>
      </c>
      <c r="AU617" s="406" t="s">
        <v>352</v>
      </c>
      <c r="AY617" s="337" t="s">
        <v>347</v>
      </c>
      <c r="BE617" s="407">
        <f t="shared" si="204"/>
        <v>0</v>
      </c>
      <c r="BF617" s="407">
        <f t="shared" si="205"/>
        <v>0</v>
      </c>
      <c r="BG617" s="407">
        <f t="shared" si="206"/>
        <v>0</v>
      </c>
      <c r="BH617" s="407">
        <f t="shared" si="207"/>
        <v>0</v>
      </c>
      <c r="BI617" s="407">
        <f t="shared" si="208"/>
        <v>0</v>
      </c>
      <c r="BJ617" s="337" t="s">
        <v>352</v>
      </c>
      <c r="BK617" s="407">
        <f t="shared" si="209"/>
        <v>0</v>
      </c>
      <c r="BL617" s="337" t="s">
        <v>607</v>
      </c>
      <c r="BM617" s="406" t="s">
        <v>3231</v>
      </c>
    </row>
    <row r="618" spans="2:65" s="194" customFormat="1" ht="24.45" customHeight="1">
      <c r="B618" s="76"/>
      <c r="C618" s="825" t="s">
        <v>3232</v>
      </c>
      <c r="D618" s="825" t="s">
        <v>59</v>
      </c>
      <c r="E618" s="826" t="s">
        <v>3017</v>
      </c>
      <c r="F618" s="827" t="s">
        <v>3018</v>
      </c>
      <c r="G618" s="828" t="s">
        <v>271</v>
      </c>
      <c r="H618" s="829">
        <v>2.1000000000000001E-2</v>
      </c>
      <c r="I618" s="845"/>
      <c r="J618" s="830">
        <f t="shared" si="200"/>
        <v>0</v>
      </c>
      <c r="K618" s="94"/>
      <c r="L618" s="408"/>
      <c r="M618" s="409" t="s">
        <v>290</v>
      </c>
      <c r="N618" s="410" t="s">
        <v>306</v>
      </c>
      <c r="O618" s="404">
        <v>0</v>
      </c>
      <c r="P618" s="404">
        <f t="shared" si="201"/>
        <v>0</v>
      </c>
      <c r="Q618" s="404">
        <v>1</v>
      </c>
      <c r="R618" s="404">
        <f t="shared" si="202"/>
        <v>2.1000000000000001E-2</v>
      </c>
      <c r="S618" s="404">
        <v>0</v>
      </c>
      <c r="T618" s="405">
        <f t="shared" si="203"/>
        <v>0</v>
      </c>
      <c r="AR618" s="406" t="s">
        <v>1185</v>
      </c>
      <c r="AT618" s="406" t="s">
        <v>59</v>
      </c>
      <c r="AU618" s="406" t="s">
        <v>352</v>
      </c>
      <c r="AY618" s="337" t="s">
        <v>347</v>
      </c>
      <c r="BE618" s="407">
        <f t="shared" si="204"/>
        <v>0</v>
      </c>
      <c r="BF618" s="407">
        <f t="shared" si="205"/>
        <v>0</v>
      </c>
      <c r="BG618" s="407">
        <f t="shared" si="206"/>
        <v>0</v>
      </c>
      <c r="BH618" s="407">
        <f t="shared" si="207"/>
        <v>0</v>
      </c>
      <c r="BI618" s="407">
        <f t="shared" si="208"/>
        <v>0</v>
      </c>
      <c r="BJ618" s="337" t="s">
        <v>352</v>
      </c>
      <c r="BK618" s="407">
        <f t="shared" si="209"/>
        <v>0</v>
      </c>
      <c r="BL618" s="337" t="s">
        <v>607</v>
      </c>
      <c r="BM618" s="406" t="s">
        <v>3233</v>
      </c>
    </row>
    <row r="619" spans="2:65" s="194" customFormat="1" ht="24.45" customHeight="1">
      <c r="B619" s="76"/>
      <c r="C619" s="825" t="s">
        <v>3234</v>
      </c>
      <c r="D619" s="825" t="s">
        <v>59</v>
      </c>
      <c r="E619" s="826" t="s">
        <v>3235</v>
      </c>
      <c r="F619" s="827" t="s">
        <v>3236</v>
      </c>
      <c r="G619" s="828" t="s">
        <v>271</v>
      </c>
      <c r="H619" s="829">
        <v>1E-3</v>
      </c>
      <c r="I619" s="845"/>
      <c r="J619" s="830">
        <f t="shared" si="200"/>
        <v>0</v>
      </c>
      <c r="K619" s="94"/>
      <c r="L619" s="408"/>
      <c r="M619" s="409" t="s">
        <v>290</v>
      </c>
      <c r="N619" s="410" t="s">
        <v>306</v>
      </c>
      <c r="O619" s="404">
        <v>0</v>
      </c>
      <c r="P619" s="404">
        <f t="shared" si="201"/>
        <v>0</v>
      </c>
      <c r="Q619" s="404">
        <v>1</v>
      </c>
      <c r="R619" s="404">
        <f t="shared" si="202"/>
        <v>1E-3</v>
      </c>
      <c r="S619" s="404">
        <v>0</v>
      </c>
      <c r="T619" s="405">
        <f t="shared" si="203"/>
        <v>0</v>
      </c>
      <c r="AR619" s="406" t="s">
        <v>1185</v>
      </c>
      <c r="AT619" s="406" t="s">
        <v>59</v>
      </c>
      <c r="AU619" s="406" t="s">
        <v>352</v>
      </c>
      <c r="AY619" s="337" t="s">
        <v>347</v>
      </c>
      <c r="BE619" s="407">
        <f t="shared" si="204"/>
        <v>0</v>
      </c>
      <c r="BF619" s="407">
        <f t="shared" si="205"/>
        <v>0</v>
      </c>
      <c r="BG619" s="407">
        <f t="shared" si="206"/>
        <v>0</v>
      </c>
      <c r="BH619" s="407">
        <f t="shared" si="207"/>
        <v>0</v>
      </c>
      <c r="BI619" s="407">
        <f t="shared" si="208"/>
        <v>0</v>
      </c>
      <c r="BJ619" s="337" t="s">
        <v>352</v>
      </c>
      <c r="BK619" s="407">
        <f t="shared" si="209"/>
        <v>0</v>
      </c>
      <c r="BL619" s="337" t="s">
        <v>607</v>
      </c>
      <c r="BM619" s="406" t="s">
        <v>3237</v>
      </c>
    </row>
    <row r="620" spans="2:65" s="194" customFormat="1" ht="16.5" customHeight="1">
      <c r="B620" s="76"/>
      <c r="C620" s="825" t="s">
        <v>3238</v>
      </c>
      <c r="D620" s="825" t="s">
        <v>59</v>
      </c>
      <c r="E620" s="826" t="s">
        <v>3143</v>
      </c>
      <c r="F620" s="827" t="s">
        <v>3144</v>
      </c>
      <c r="G620" s="828" t="s">
        <v>271</v>
      </c>
      <c r="H620" s="829">
        <v>0.03</v>
      </c>
      <c r="I620" s="845"/>
      <c r="J620" s="830">
        <f t="shared" si="200"/>
        <v>0</v>
      </c>
      <c r="K620" s="94"/>
      <c r="L620" s="408"/>
      <c r="M620" s="409" t="s">
        <v>290</v>
      </c>
      <c r="N620" s="410" t="s">
        <v>306</v>
      </c>
      <c r="O620" s="404">
        <v>0</v>
      </c>
      <c r="P620" s="404">
        <f t="shared" si="201"/>
        <v>0</v>
      </c>
      <c r="Q620" s="404">
        <v>1</v>
      </c>
      <c r="R620" s="404">
        <f t="shared" si="202"/>
        <v>0.03</v>
      </c>
      <c r="S620" s="404">
        <v>0</v>
      </c>
      <c r="T620" s="405">
        <f t="shared" si="203"/>
        <v>0</v>
      </c>
      <c r="AR620" s="406" t="s">
        <v>1185</v>
      </c>
      <c r="AT620" s="406" t="s">
        <v>59</v>
      </c>
      <c r="AU620" s="406" t="s">
        <v>352</v>
      </c>
      <c r="AY620" s="337" t="s">
        <v>347</v>
      </c>
      <c r="BE620" s="407">
        <f t="shared" si="204"/>
        <v>0</v>
      </c>
      <c r="BF620" s="407">
        <f t="shared" si="205"/>
        <v>0</v>
      </c>
      <c r="BG620" s="407">
        <f t="shared" si="206"/>
        <v>0</v>
      </c>
      <c r="BH620" s="407">
        <f t="shared" si="207"/>
        <v>0</v>
      </c>
      <c r="BI620" s="407">
        <f t="shared" si="208"/>
        <v>0</v>
      </c>
      <c r="BJ620" s="337" t="s">
        <v>352</v>
      </c>
      <c r="BK620" s="407">
        <f t="shared" si="209"/>
        <v>0</v>
      </c>
      <c r="BL620" s="337" t="s">
        <v>607</v>
      </c>
      <c r="BM620" s="406" t="s">
        <v>3239</v>
      </c>
    </row>
    <row r="621" spans="2:65" s="194" customFormat="1" ht="24.45" customHeight="1">
      <c r="B621" s="76"/>
      <c r="C621" s="819" t="s">
        <v>3240</v>
      </c>
      <c r="D621" s="819" t="s">
        <v>262</v>
      </c>
      <c r="E621" s="820" t="s">
        <v>3241</v>
      </c>
      <c r="F621" s="821" t="s">
        <v>3242</v>
      </c>
      <c r="G621" s="822" t="s">
        <v>82</v>
      </c>
      <c r="H621" s="823">
        <v>55.05</v>
      </c>
      <c r="I621" s="844"/>
      <c r="J621" s="824">
        <f t="shared" si="200"/>
        <v>0</v>
      </c>
      <c r="K621" s="80"/>
      <c r="L621" s="76"/>
      <c r="M621" s="402" t="s">
        <v>290</v>
      </c>
      <c r="N621" s="403" t="s">
        <v>306</v>
      </c>
      <c r="O621" s="404">
        <v>0.25600000000000001</v>
      </c>
      <c r="P621" s="404">
        <f t="shared" si="201"/>
        <v>14.0928</v>
      </c>
      <c r="Q621" s="404">
        <v>0</v>
      </c>
      <c r="R621" s="404">
        <f t="shared" si="202"/>
        <v>0</v>
      </c>
      <c r="S621" s="404">
        <v>0</v>
      </c>
      <c r="T621" s="405">
        <f t="shared" si="203"/>
        <v>0</v>
      </c>
      <c r="AR621" s="406" t="s">
        <v>607</v>
      </c>
      <c r="AT621" s="406" t="s">
        <v>262</v>
      </c>
      <c r="AU621" s="406" t="s">
        <v>352</v>
      </c>
      <c r="AY621" s="337" t="s">
        <v>347</v>
      </c>
      <c r="BE621" s="407">
        <f t="shared" si="204"/>
        <v>0</v>
      </c>
      <c r="BF621" s="407">
        <f t="shared" si="205"/>
        <v>0</v>
      </c>
      <c r="BG621" s="407">
        <f t="shared" si="206"/>
        <v>0</v>
      </c>
      <c r="BH621" s="407">
        <f t="shared" si="207"/>
        <v>0</v>
      </c>
      <c r="BI621" s="407">
        <f t="shared" si="208"/>
        <v>0</v>
      </c>
      <c r="BJ621" s="337" t="s">
        <v>352</v>
      </c>
      <c r="BK621" s="407">
        <f t="shared" si="209"/>
        <v>0</v>
      </c>
      <c r="BL621" s="337" t="s">
        <v>607</v>
      </c>
      <c r="BM621" s="406" t="s">
        <v>3243</v>
      </c>
    </row>
    <row r="622" spans="2:65" s="194" customFormat="1" ht="24.45" customHeight="1">
      <c r="B622" s="76"/>
      <c r="C622" s="819" t="s">
        <v>3244</v>
      </c>
      <c r="D622" s="819" t="s">
        <v>262</v>
      </c>
      <c r="E622" s="820" t="s">
        <v>3245</v>
      </c>
      <c r="F622" s="821" t="s">
        <v>3246</v>
      </c>
      <c r="G622" s="822" t="s">
        <v>82</v>
      </c>
      <c r="H622" s="823">
        <v>39.183</v>
      </c>
      <c r="I622" s="844"/>
      <c r="J622" s="824">
        <f t="shared" si="200"/>
        <v>0</v>
      </c>
      <c r="K622" s="80"/>
      <c r="L622" s="76"/>
      <c r="M622" s="402" t="s">
        <v>290</v>
      </c>
      <c r="N622" s="403" t="s">
        <v>306</v>
      </c>
      <c r="O622" s="404">
        <v>0.30399999999999999</v>
      </c>
      <c r="P622" s="404">
        <f t="shared" si="201"/>
        <v>11.911631999999999</v>
      </c>
      <c r="Q622" s="404">
        <v>0</v>
      </c>
      <c r="R622" s="404">
        <f t="shared" si="202"/>
        <v>0</v>
      </c>
      <c r="S622" s="404">
        <v>0</v>
      </c>
      <c r="T622" s="405">
        <f t="shared" si="203"/>
        <v>0</v>
      </c>
      <c r="AR622" s="406" t="s">
        <v>607</v>
      </c>
      <c r="AT622" s="406" t="s">
        <v>262</v>
      </c>
      <c r="AU622" s="406" t="s">
        <v>352</v>
      </c>
      <c r="AY622" s="337" t="s">
        <v>347</v>
      </c>
      <c r="BE622" s="407">
        <f t="shared" si="204"/>
        <v>0</v>
      </c>
      <c r="BF622" s="407">
        <f t="shared" si="205"/>
        <v>0</v>
      </c>
      <c r="BG622" s="407">
        <f t="shared" si="206"/>
        <v>0</v>
      </c>
      <c r="BH622" s="407">
        <f t="shared" si="207"/>
        <v>0</v>
      </c>
      <c r="BI622" s="407">
        <f t="shared" si="208"/>
        <v>0</v>
      </c>
      <c r="BJ622" s="337" t="s">
        <v>352</v>
      </c>
      <c r="BK622" s="407">
        <f t="shared" si="209"/>
        <v>0</v>
      </c>
      <c r="BL622" s="337" t="s">
        <v>607</v>
      </c>
      <c r="BM622" s="406" t="s">
        <v>3247</v>
      </c>
    </row>
    <row r="623" spans="2:65" s="194" customFormat="1" ht="24.45" customHeight="1">
      <c r="B623" s="76"/>
      <c r="C623" s="819" t="s">
        <v>3248</v>
      </c>
      <c r="D623" s="819" t="s">
        <v>262</v>
      </c>
      <c r="E623" s="820" t="s">
        <v>3249</v>
      </c>
      <c r="F623" s="821" t="s">
        <v>3250</v>
      </c>
      <c r="G623" s="822" t="s">
        <v>82</v>
      </c>
      <c r="H623" s="823">
        <v>39.247999999999998</v>
      </c>
      <c r="I623" s="844"/>
      <c r="J623" s="824">
        <f t="shared" si="200"/>
        <v>0</v>
      </c>
      <c r="K623" s="80"/>
      <c r="L623" s="76"/>
      <c r="M623" s="402" t="s">
        <v>290</v>
      </c>
      <c r="N623" s="403" t="s">
        <v>306</v>
      </c>
      <c r="O623" s="404">
        <v>0.20499999999999999</v>
      </c>
      <c r="P623" s="404">
        <f t="shared" si="201"/>
        <v>8.0458399999999983</v>
      </c>
      <c r="Q623" s="404">
        <v>0</v>
      </c>
      <c r="R623" s="404">
        <f t="shared" si="202"/>
        <v>0</v>
      </c>
      <c r="S623" s="404">
        <v>0</v>
      </c>
      <c r="T623" s="405">
        <f t="shared" si="203"/>
        <v>0</v>
      </c>
      <c r="AR623" s="406" t="s">
        <v>607</v>
      </c>
      <c r="AT623" s="406" t="s">
        <v>262</v>
      </c>
      <c r="AU623" s="406" t="s">
        <v>352</v>
      </c>
      <c r="AY623" s="337" t="s">
        <v>347</v>
      </c>
      <c r="BE623" s="407">
        <f t="shared" si="204"/>
        <v>0</v>
      </c>
      <c r="BF623" s="407">
        <f t="shared" si="205"/>
        <v>0</v>
      </c>
      <c r="BG623" s="407">
        <f t="shared" si="206"/>
        <v>0</v>
      </c>
      <c r="BH623" s="407">
        <f t="shared" si="207"/>
        <v>0</v>
      </c>
      <c r="BI623" s="407">
        <f t="shared" si="208"/>
        <v>0</v>
      </c>
      <c r="BJ623" s="337" t="s">
        <v>352</v>
      </c>
      <c r="BK623" s="407">
        <f t="shared" si="209"/>
        <v>0</v>
      </c>
      <c r="BL623" s="337" t="s">
        <v>607</v>
      </c>
      <c r="BM623" s="406" t="s">
        <v>3251</v>
      </c>
    </row>
    <row r="624" spans="2:65" s="194" customFormat="1" ht="24.45" customHeight="1">
      <c r="B624" s="76"/>
      <c r="C624" s="819" t="s">
        <v>3252</v>
      </c>
      <c r="D624" s="819" t="s">
        <v>262</v>
      </c>
      <c r="E624" s="820" t="s">
        <v>3253</v>
      </c>
      <c r="F624" s="821" t="s">
        <v>3254</v>
      </c>
      <c r="G624" s="822" t="s">
        <v>82</v>
      </c>
      <c r="H624" s="823">
        <v>21.22</v>
      </c>
      <c r="I624" s="844"/>
      <c r="J624" s="824">
        <f t="shared" si="200"/>
        <v>0</v>
      </c>
      <c r="K624" s="80"/>
      <c r="L624" s="76"/>
      <c r="M624" s="402" t="s">
        <v>290</v>
      </c>
      <c r="N624" s="403" t="s">
        <v>306</v>
      </c>
      <c r="O624" s="404">
        <v>0.11700000000000001</v>
      </c>
      <c r="P624" s="404">
        <f t="shared" si="201"/>
        <v>2.4827400000000002</v>
      </c>
      <c r="Q624" s="404">
        <v>0</v>
      </c>
      <c r="R624" s="404">
        <f t="shared" si="202"/>
        <v>0</v>
      </c>
      <c r="S624" s="404">
        <v>0</v>
      </c>
      <c r="T624" s="405">
        <f t="shared" si="203"/>
        <v>0</v>
      </c>
      <c r="AR624" s="406" t="s">
        <v>607</v>
      </c>
      <c r="AT624" s="406" t="s">
        <v>262</v>
      </c>
      <c r="AU624" s="406" t="s">
        <v>352</v>
      </c>
      <c r="AY624" s="337" t="s">
        <v>347</v>
      </c>
      <c r="BE624" s="407">
        <f t="shared" si="204"/>
        <v>0</v>
      </c>
      <c r="BF624" s="407">
        <f t="shared" si="205"/>
        <v>0</v>
      </c>
      <c r="BG624" s="407">
        <f t="shared" si="206"/>
        <v>0</v>
      </c>
      <c r="BH624" s="407">
        <f t="shared" si="207"/>
        <v>0</v>
      </c>
      <c r="BI624" s="407">
        <f t="shared" si="208"/>
        <v>0</v>
      </c>
      <c r="BJ624" s="337" t="s">
        <v>352</v>
      </c>
      <c r="BK624" s="407">
        <f t="shared" si="209"/>
        <v>0</v>
      </c>
      <c r="BL624" s="337" t="s">
        <v>607</v>
      </c>
      <c r="BM624" s="406" t="s">
        <v>3255</v>
      </c>
    </row>
    <row r="625" spans="2:65" s="194" customFormat="1" ht="24.45" customHeight="1">
      <c r="B625" s="76"/>
      <c r="C625" s="819" t="s">
        <v>3256</v>
      </c>
      <c r="D625" s="819" t="s">
        <v>262</v>
      </c>
      <c r="E625" s="820" t="s">
        <v>3257</v>
      </c>
      <c r="F625" s="821" t="s">
        <v>3258</v>
      </c>
      <c r="G625" s="822" t="s">
        <v>82</v>
      </c>
      <c r="H625" s="823">
        <v>44.8</v>
      </c>
      <c r="I625" s="844"/>
      <c r="J625" s="824">
        <f t="shared" si="200"/>
        <v>0</v>
      </c>
      <c r="K625" s="80"/>
      <c r="L625" s="76"/>
      <c r="M625" s="402" t="s">
        <v>290</v>
      </c>
      <c r="N625" s="403" t="s">
        <v>306</v>
      </c>
      <c r="O625" s="404">
        <v>0.11700000000000001</v>
      </c>
      <c r="P625" s="404">
        <f t="shared" si="201"/>
        <v>5.2416</v>
      </c>
      <c r="Q625" s="404">
        <v>0</v>
      </c>
      <c r="R625" s="404">
        <f t="shared" si="202"/>
        <v>0</v>
      </c>
      <c r="S625" s="404">
        <v>0</v>
      </c>
      <c r="T625" s="405">
        <f t="shared" si="203"/>
        <v>0</v>
      </c>
      <c r="AR625" s="406" t="s">
        <v>607</v>
      </c>
      <c r="AT625" s="406" t="s">
        <v>262</v>
      </c>
      <c r="AU625" s="406" t="s">
        <v>352</v>
      </c>
      <c r="AY625" s="337" t="s">
        <v>347</v>
      </c>
      <c r="BE625" s="407">
        <f t="shared" si="204"/>
        <v>0</v>
      </c>
      <c r="BF625" s="407">
        <f t="shared" si="205"/>
        <v>0</v>
      </c>
      <c r="BG625" s="407">
        <f t="shared" si="206"/>
        <v>0</v>
      </c>
      <c r="BH625" s="407">
        <f t="shared" si="207"/>
        <v>0</v>
      </c>
      <c r="BI625" s="407">
        <f t="shared" si="208"/>
        <v>0</v>
      </c>
      <c r="BJ625" s="337" t="s">
        <v>352</v>
      </c>
      <c r="BK625" s="407">
        <f t="shared" si="209"/>
        <v>0</v>
      </c>
      <c r="BL625" s="337" t="s">
        <v>607</v>
      </c>
      <c r="BM625" s="406" t="s">
        <v>3259</v>
      </c>
    </row>
    <row r="626" spans="2:65" s="194" customFormat="1" ht="24.45" customHeight="1">
      <c r="B626" s="76"/>
      <c r="C626" s="819" t="s">
        <v>3260</v>
      </c>
      <c r="D626" s="819" t="s">
        <v>262</v>
      </c>
      <c r="E626" s="820" t="s">
        <v>3261</v>
      </c>
      <c r="F626" s="821" t="s">
        <v>3262</v>
      </c>
      <c r="G626" s="822" t="s">
        <v>82</v>
      </c>
      <c r="H626" s="823">
        <v>46.48</v>
      </c>
      <c r="I626" s="844"/>
      <c r="J626" s="824">
        <f t="shared" si="200"/>
        <v>0</v>
      </c>
      <c r="K626" s="80"/>
      <c r="L626" s="76"/>
      <c r="M626" s="402" t="s">
        <v>290</v>
      </c>
      <c r="N626" s="403" t="s">
        <v>306</v>
      </c>
      <c r="O626" s="404">
        <v>0.11700000000000001</v>
      </c>
      <c r="P626" s="404">
        <f t="shared" si="201"/>
        <v>5.4381599999999999</v>
      </c>
      <c r="Q626" s="404">
        <v>0</v>
      </c>
      <c r="R626" s="404">
        <f t="shared" si="202"/>
        <v>0</v>
      </c>
      <c r="S626" s="404">
        <v>0</v>
      </c>
      <c r="T626" s="405">
        <f t="shared" si="203"/>
        <v>0</v>
      </c>
      <c r="AR626" s="406" t="s">
        <v>607</v>
      </c>
      <c r="AT626" s="406" t="s">
        <v>262</v>
      </c>
      <c r="AU626" s="406" t="s">
        <v>352</v>
      </c>
      <c r="AY626" s="337" t="s">
        <v>347</v>
      </c>
      <c r="BE626" s="407">
        <f t="shared" si="204"/>
        <v>0</v>
      </c>
      <c r="BF626" s="407">
        <f t="shared" si="205"/>
        <v>0</v>
      </c>
      <c r="BG626" s="407">
        <f t="shared" si="206"/>
        <v>0</v>
      </c>
      <c r="BH626" s="407">
        <f t="shared" si="207"/>
        <v>0</v>
      </c>
      <c r="BI626" s="407">
        <f t="shared" si="208"/>
        <v>0</v>
      </c>
      <c r="BJ626" s="337" t="s">
        <v>352</v>
      </c>
      <c r="BK626" s="407">
        <f t="shared" si="209"/>
        <v>0</v>
      </c>
      <c r="BL626" s="337" t="s">
        <v>607</v>
      </c>
      <c r="BM626" s="406" t="s">
        <v>3263</v>
      </c>
    </row>
    <row r="627" spans="2:65" s="194" customFormat="1" ht="24.45" customHeight="1">
      <c r="B627" s="76"/>
      <c r="C627" s="819" t="s">
        <v>3264</v>
      </c>
      <c r="D627" s="819" t="s">
        <v>262</v>
      </c>
      <c r="E627" s="820" t="s">
        <v>3265</v>
      </c>
      <c r="F627" s="821" t="s">
        <v>3266</v>
      </c>
      <c r="G627" s="822" t="s">
        <v>82</v>
      </c>
      <c r="H627" s="823">
        <v>101.45</v>
      </c>
      <c r="I627" s="844"/>
      <c r="J627" s="824">
        <f t="shared" si="200"/>
        <v>0</v>
      </c>
      <c r="K627" s="80"/>
      <c r="L627" s="76"/>
      <c r="M627" s="402" t="s">
        <v>290</v>
      </c>
      <c r="N627" s="403" t="s">
        <v>306</v>
      </c>
      <c r="O627" s="404">
        <v>0.11700000000000001</v>
      </c>
      <c r="P627" s="404">
        <f t="shared" si="201"/>
        <v>11.869650000000002</v>
      </c>
      <c r="Q627" s="404">
        <v>0</v>
      </c>
      <c r="R627" s="404">
        <f t="shared" si="202"/>
        <v>0</v>
      </c>
      <c r="S627" s="404">
        <v>0</v>
      </c>
      <c r="T627" s="405">
        <f t="shared" si="203"/>
        <v>0</v>
      </c>
      <c r="AR627" s="406" t="s">
        <v>607</v>
      </c>
      <c r="AT627" s="406" t="s">
        <v>262</v>
      </c>
      <c r="AU627" s="406" t="s">
        <v>352</v>
      </c>
      <c r="AY627" s="337" t="s">
        <v>347</v>
      </c>
      <c r="BE627" s="407">
        <f t="shared" si="204"/>
        <v>0</v>
      </c>
      <c r="BF627" s="407">
        <f t="shared" si="205"/>
        <v>0</v>
      </c>
      <c r="BG627" s="407">
        <f t="shared" si="206"/>
        <v>0</v>
      </c>
      <c r="BH627" s="407">
        <f t="shared" si="207"/>
        <v>0</v>
      </c>
      <c r="BI627" s="407">
        <f t="shared" si="208"/>
        <v>0</v>
      </c>
      <c r="BJ627" s="337" t="s">
        <v>352</v>
      </c>
      <c r="BK627" s="407">
        <f t="shared" si="209"/>
        <v>0</v>
      </c>
      <c r="BL627" s="337" t="s">
        <v>607</v>
      </c>
      <c r="BM627" s="406" t="s">
        <v>3267</v>
      </c>
    </row>
    <row r="628" spans="2:65" s="194" customFormat="1" ht="24.45" customHeight="1">
      <c r="B628" s="76"/>
      <c r="C628" s="819" t="s">
        <v>3268</v>
      </c>
      <c r="D628" s="819" t="s">
        <v>262</v>
      </c>
      <c r="E628" s="820" t="s">
        <v>3269</v>
      </c>
      <c r="F628" s="821" t="s">
        <v>3270</v>
      </c>
      <c r="G628" s="822" t="s">
        <v>82</v>
      </c>
      <c r="H628" s="823">
        <v>131.749</v>
      </c>
      <c r="I628" s="844"/>
      <c r="J628" s="824">
        <f t="shared" si="200"/>
        <v>0</v>
      </c>
      <c r="K628" s="80"/>
      <c r="L628" s="76"/>
      <c r="M628" s="402" t="s">
        <v>290</v>
      </c>
      <c r="N628" s="403" t="s">
        <v>306</v>
      </c>
      <c r="O628" s="404">
        <v>0.192</v>
      </c>
      <c r="P628" s="404">
        <f t="shared" si="201"/>
        <v>25.295808000000001</v>
      </c>
      <c r="Q628" s="404">
        <v>0</v>
      </c>
      <c r="R628" s="404">
        <f t="shared" si="202"/>
        <v>0</v>
      </c>
      <c r="S628" s="404">
        <v>0</v>
      </c>
      <c r="T628" s="405">
        <f t="shared" si="203"/>
        <v>0</v>
      </c>
      <c r="AR628" s="406" t="s">
        <v>607</v>
      </c>
      <c r="AT628" s="406" t="s">
        <v>262</v>
      </c>
      <c r="AU628" s="406" t="s">
        <v>352</v>
      </c>
      <c r="AY628" s="337" t="s">
        <v>347</v>
      </c>
      <c r="BE628" s="407">
        <f t="shared" si="204"/>
        <v>0</v>
      </c>
      <c r="BF628" s="407">
        <f t="shared" si="205"/>
        <v>0</v>
      </c>
      <c r="BG628" s="407">
        <f t="shared" si="206"/>
        <v>0</v>
      </c>
      <c r="BH628" s="407">
        <f t="shared" si="207"/>
        <v>0</v>
      </c>
      <c r="BI628" s="407">
        <f t="shared" si="208"/>
        <v>0</v>
      </c>
      <c r="BJ628" s="337" t="s">
        <v>352</v>
      </c>
      <c r="BK628" s="407">
        <f t="shared" si="209"/>
        <v>0</v>
      </c>
      <c r="BL628" s="337" t="s">
        <v>607</v>
      </c>
      <c r="BM628" s="406" t="s">
        <v>3271</v>
      </c>
    </row>
    <row r="629" spans="2:65" s="194" customFormat="1" ht="24.45" customHeight="1">
      <c r="B629" s="76"/>
      <c r="C629" s="819" t="s">
        <v>3272</v>
      </c>
      <c r="D629" s="819" t="s">
        <v>262</v>
      </c>
      <c r="E629" s="820" t="s">
        <v>3273</v>
      </c>
      <c r="F629" s="821" t="s">
        <v>3274</v>
      </c>
      <c r="G629" s="822" t="s">
        <v>82</v>
      </c>
      <c r="H629" s="823">
        <v>226.56899999999999</v>
      </c>
      <c r="I629" s="844"/>
      <c r="J629" s="824">
        <f t="shared" si="200"/>
        <v>0</v>
      </c>
      <c r="K629" s="80"/>
      <c r="L629" s="76"/>
      <c r="M629" s="402" t="s">
        <v>290</v>
      </c>
      <c r="N629" s="403" t="s">
        <v>306</v>
      </c>
      <c r="O629" s="404">
        <v>0.192</v>
      </c>
      <c r="P629" s="404">
        <f t="shared" si="201"/>
        <v>43.501247999999997</v>
      </c>
      <c r="Q629" s="404">
        <v>0</v>
      </c>
      <c r="R629" s="404">
        <f t="shared" si="202"/>
        <v>0</v>
      </c>
      <c r="S629" s="404">
        <v>0</v>
      </c>
      <c r="T629" s="405">
        <f t="shared" si="203"/>
        <v>0</v>
      </c>
      <c r="AR629" s="406" t="s">
        <v>607</v>
      </c>
      <c r="AT629" s="406" t="s">
        <v>262</v>
      </c>
      <c r="AU629" s="406" t="s">
        <v>352</v>
      </c>
      <c r="AY629" s="337" t="s">
        <v>347</v>
      </c>
      <c r="BE629" s="407">
        <f t="shared" si="204"/>
        <v>0</v>
      </c>
      <c r="BF629" s="407">
        <f t="shared" si="205"/>
        <v>0</v>
      </c>
      <c r="BG629" s="407">
        <f t="shared" si="206"/>
        <v>0</v>
      </c>
      <c r="BH629" s="407">
        <f t="shared" si="207"/>
        <v>0</v>
      </c>
      <c r="BI629" s="407">
        <f t="shared" si="208"/>
        <v>0</v>
      </c>
      <c r="BJ629" s="337" t="s">
        <v>352</v>
      </c>
      <c r="BK629" s="407">
        <f t="shared" si="209"/>
        <v>0</v>
      </c>
      <c r="BL629" s="337" t="s">
        <v>607</v>
      </c>
      <c r="BM629" s="406" t="s">
        <v>3275</v>
      </c>
    </row>
    <row r="630" spans="2:65" s="194" customFormat="1" ht="33" customHeight="1">
      <c r="B630" s="76"/>
      <c r="C630" s="819" t="s">
        <v>3276</v>
      </c>
      <c r="D630" s="819" t="s">
        <v>262</v>
      </c>
      <c r="E630" s="820" t="s">
        <v>3277</v>
      </c>
      <c r="F630" s="821" t="s">
        <v>3278</v>
      </c>
      <c r="G630" s="822" t="s">
        <v>82</v>
      </c>
      <c r="H630" s="823">
        <v>148.29</v>
      </c>
      <c r="I630" s="844"/>
      <c r="J630" s="824">
        <f t="shared" si="200"/>
        <v>0</v>
      </c>
      <c r="K630" s="80"/>
      <c r="L630" s="76"/>
      <c r="M630" s="402" t="s">
        <v>290</v>
      </c>
      <c r="N630" s="403" t="s">
        <v>306</v>
      </c>
      <c r="O630" s="404">
        <v>9.6000000000000002E-2</v>
      </c>
      <c r="P630" s="404">
        <f t="shared" si="201"/>
        <v>14.23584</v>
      </c>
      <c r="Q630" s="404">
        <v>0</v>
      </c>
      <c r="R630" s="404">
        <f t="shared" si="202"/>
        <v>0</v>
      </c>
      <c r="S630" s="404">
        <v>0</v>
      </c>
      <c r="T630" s="405">
        <f t="shared" si="203"/>
        <v>0</v>
      </c>
      <c r="AR630" s="406" t="s">
        <v>607</v>
      </c>
      <c r="AT630" s="406" t="s">
        <v>262</v>
      </c>
      <c r="AU630" s="406" t="s">
        <v>352</v>
      </c>
      <c r="AY630" s="337" t="s">
        <v>347</v>
      </c>
      <c r="BE630" s="407">
        <f t="shared" si="204"/>
        <v>0</v>
      </c>
      <c r="BF630" s="407">
        <f t="shared" si="205"/>
        <v>0</v>
      </c>
      <c r="BG630" s="407">
        <f t="shared" si="206"/>
        <v>0</v>
      </c>
      <c r="BH630" s="407">
        <f t="shared" si="207"/>
        <v>0</v>
      </c>
      <c r="BI630" s="407">
        <f t="shared" si="208"/>
        <v>0</v>
      </c>
      <c r="BJ630" s="337" t="s">
        <v>352</v>
      </c>
      <c r="BK630" s="407">
        <f t="shared" si="209"/>
        <v>0</v>
      </c>
      <c r="BL630" s="337" t="s">
        <v>607</v>
      </c>
      <c r="BM630" s="406" t="s">
        <v>3279</v>
      </c>
    </row>
    <row r="631" spans="2:65" s="194" customFormat="1" ht="33" customHeight="1">
      <c r="B631" s="76"/>
      <c r="C631" s="819" t="s">
        <v>3280</v>
      </c>
      <c r="D631" s="819" t="s">
        <v>262</v>
      </c>
      <c r="E631" s="820" t="s">
        <v>3281</v>
      </c>
      <c r="F631" s="821" t="s">
        <v>3282</v>
      </c>
      <c r="G631" s="822" t="s">
        <v>82</v>
      </c>
      <c r="H631" s="823">
        <v>112.27</v>
      </c>
      <c r="I631" s="844"/>
      <c r="J631" s="824">
        <f t="shared" si="200"/>
        <v>0</v>
      </c>
      <c r="K631" s="80"/>
      <c r="L631" s="76"/>
      <c r="M631" s="402" t="s">
        <v>290</v>
      </c>
      <c r="N631" s="403" t="s">
        <v>306</v>
      </c>
      <c r="O631" s="404">
        <v>9.6000000000000002E-2</v>
      </c>
      <c r="P631" s="404">
        <f t="shared" si="201"/>
        <v>10.77792</v>
      </c>
      <c r="Q631" s="404">
        <v>0</v>
      </c>
      <c r="R631" s="404">
        <f t="shared" si="202"/>
        <v>0</v>
      </c>
      <c r="S631" s="404">
        <v>0</v>
      </c>
      <c r="T631" s="405">
        <f t="shared" si="203"/>
        <v>0</v>
      </c>
      <c r="AR631" s="406" t="s">
        <v>607</v>
      </c>
      <c r="AT631" s="406" t="s">
        <v>262</v>
      </c>
      <c r="AU631" s="406" t="s">
        <v>352</v>
      </c>
      <c r="AY631" s="337" t="s">
        <v>347</v>
      </c>
      <c r="BE631" s="407">
        <f t="shared" si="204"/>
        <v>0</v>
      </c>
      <c r="BF631" s="407">
        <f t="shared" si="205"/>
        <v>0</v>
      </c>
      <c r="BG631" s="407">
        <f t="shared" si="206"/>
        <v>0</v>
      </c>
      <c r="BH631" s="407">
        <f t="shared" si="207"/>
        <v>0</v>
      </c>
      <c r="BI631" s="407">
        <f t="shared" si="208"/>
        <v>0</v>
      </c>
      <c r="BJ631" s="337" t="s">
        <v>352</v>
      </c>
      <c r="BK631" s="407">
        <f t="shared" si="209"/>
        <v>0</v>
      </c>
      <c r="BL631" s="337" t="s">
        <v>607</v>
      </c>
      <c r="BM631" s="406" t="s">
        <v>3283</v>
      </c>
    </row>
    <row r="632" spans="2:65" s="194" customFormat="1" ht="33" customHeight="1">
      <c r="B632" s="76"/>
      <c r="C632" s="819" t="s">
        <v>3284</v>
      </c>
      <c r="D632" s="819" t="s">
        <v>262</v>
      </c>
      <c r="E632" s="820" t="s">
        <v>3285</v>
      </c>
      <c r="F632" s="821" t="s">
        <v>3286</v>
      </c>
      <c r="G632" s="822" t="s">
        <v>82</v>
      </c>
      <c r="H632" s="823">
        <v>64.941999999999993</v>
      </c>
      <c r="I632" s="844"/>
      <c r="J632" s="824">
        <f t="shared" si="200"/>
        <v>0</v>
      </c>
      <c r="K632" s="80"/>
      <c r="L632" s="76"/>
      <c r="M632" s="402" t="s">
        <v>290</v>
      </c>
      <c r="N632" s="403" t="s">
        <v>306</v>
      </c>
      <c r="O632" s="404">
        <v>9.6000000000000002E-2</v>
      </c>
      <c r="P632" s="404">
        <f t="shared" si="201"/>
        <v>6.2344319999999991</v>
      </c>
      <c r="Q632" s="404">
        <v>0</v>
      </c>
      <c r="R632" s="404">
        <f t="shared" si="202"/>
        <v>0</v>
      </c>
      <c r="S632" s="404">
        <v>0</v>
      </c>
      <c r="T632" s="405">
        <f t="shared" si="203"/>
        <v>0</v>
      </c>
      <c r="AR632" s="406" t="s">
        <v>607</v>
      </c>
      <c r="AT632" s="406" t="s">
        <v>262</v>
      </c>
      <c r="AU632" s="406" t="s">
        <v>352</v>
      </c>
      <c r="AY632" s="337" t="s">
        <v>347</v>
      </c>
      <c r="BE632" s="407">
        <f t="shared" si="204"/>
        <v>0</v>
      </c>
      <c r="BF632" s="407">
        <f t="shared" si="205"/>
        <v>0</v>
      </c>
      <c r="BG632" s="407">
        <f t="shared" si="206"/>
        <v>0</v>
      </c>
      <c r="BH632" s="407">
        <f t="shared" si="207"/>
        <v>0</v>
      </c>
      <c r="BI632" s="407">
        <f t="shared" si="208"/>
        <v>0</v>
      </c>
      <c r="BJ632" s="337" t="s">
        <v>352</v>
      </c>
      <c r="BK632" s="407">
        <f t="shared" si="209"/>
        <v>0</v>
      </c>
      <c r="BL632" s="337" t="s">
        <v>607</v>
      </c>
      <c r="BM632" s="406" t="s">
        <v>3287</v>
      </c>
    </row>
    <row r="633" spans="2:65" s="194" customFormat="1" ht="33" customHeight="1">
      <c r="B633" s="76"/>
      <c r="C633" s="819" t="s">
        <v>3288</v>
      </c>
      <c r="D633" s="819" t="s">
        <v>262</v>
      </c>
      <c r="E633" s="820" t="s">
        <v>3289</v>
      </c>
      <c r="F633" s="821" t="s">
        <v>3290</v>
      </c>
      <c r="G633" s="822" t="s">
        <v>82</v>
      </c>
      <c r="H633" s="823">
        <v>65.525000000000006</v>
      </c>
      <c r="I633" s="844"/>
      <c r="J633" s="824">
        <f t="shared" si="200"/>
        <v>0</v>
      </c>
      <c r="K633" s="80"/>
      <c r="L633" s="76"/>
      <c r="M633" s="402" t="s">
        <v>290</v>
      </c>
      <c r="N633" s="403" t="s">
        <v>306</v>
      </c>
      <c r="O633" s="404">
        <v>9.6000000000000002E-2</v>
      </c>
      <c r="P633" s="404">
        <f t="shared" si="201"/>
        <v>6.2904000000000009</v>
      </c>
      <c r="Q633" s="404">
        <v>0</v>
      </c>
      <c r="R633" s="404">
        <f t="shared" si="202"/>
        <v>0</v>
      </c>
      <c r="S633" s="404">
        <v>0</v>
      </c>
      <c r="T633" s="405">
        <f t="shared" si="203"/>
        <v>0</v>
      </c>
      <c r="AR633" s="406" t="s">
        <v>607</v>
      </c>
      <c r="AT633" s="406" t="s">
        <v>262</v>
      </c>
      <c r="AU633" s="406" t="s">
        <v>352</v>
      </c>
      <c r="AY633" s="337" t="s">
        <v>347</v>
      </c>
      <c r="BE633" s="407">
        <f t="shared" si="204"/>
        <v>0</v>
      </c>
      <c r="BF633" s="407">
        <f t="shared" si="205"/>
        <v>0</v>
      </c>
      <c r="BG633" s="407">
        <f t="shared" si="206"/>
        <v>0</v>
      </c>
      <c r="BH633" s="407">
        <f t="shared" si="207"/>
        <v>0</v>
      </c>
      <c r="BI633" s="407">
        <f t="shared" si="208"/>
        <v>0</v>
      </c>
      <c r="BJ633" s="337" t="s">
        <v>352</v>
      </c>
      <c r="BK633" s="407">
        <f t="shared" si="209"/>
        <v>0</v>
      </c>
      <c r="BL633" s="337" t="s">
        <v>607</v>
      </c>
      <c r="BM633" s="406" t="s">
        <v>3291</v>
      </c>
    </row>
    <row r="634" spans="2:65" s="194" customFormat="1" ht="38.25" customHeight="1">
      <c r="B634" s="76"/>
      <c r="C634" s="819" t="s">
        <v>3292</v>
      </c>
      <c r="D634" s="819" t="s">
        <v>262</v>
      </c>
      <c r="E634" s="820" t="s">
        <v>3293</v>
      </c>
      <c r="F634" s="821" t="s">
        <v>3294</v>
      </c>
      <c r="G634" s="822" t="s">
        <v>82</v>
      </c>
      <c r="H634" s="823">
        <v>4463.24</v>
      </c>
      <c r="I634" s="844"/>
      <c r="J634" s="824">
        <f t="shared" si="200"/>
        <v>0</v>
      </c>
      <c r="K634" s="80"/>
      <c r="L634" s="76"/>
      <c r="M634" s="402" t="s">
        <v>290</v>
      </c>
      <c r="N634" s="403" t="s">
        <v>306</v>
      </c>
      <c r="O634" s="404">
        <v>8.5000000000000006E-2</v>
      </c>
      <c r="P634" s="404">
        <f t="shared" si="201"/>
        <v>379.37540000000001</v>
      </c>
      <c r="Q634" s="404">
        <v>0</v>
      </c>
      <c r="R634" s="404">
        <f t="shared" si="202"/>
        <v>0</v>
      </c>
      <c r="S634" s="404">
        <v>0</v>
      </c>
      <c r="T634" s="405">
        <f t="shared" si="203"/>
        <v>0</v>
      </c>
      <c r="AR634" s="406" t="s">
        <v>607</v>
      </c>
      <c r="AT634" s="406" t="s">
        <v>262</v>
      </c>
      <c r="AU634" s="406" t="s">
        <v>352</v>
      </c>
      <c r="AY634" s="337" t="s">
        <v>347</v>
      </c>
      <c r="BE634" s="407">
        <f t="shared" si="204"/>
        <v>0</v>
      </c>
      <c r="BF634" s="407">
        <f t="shared" si="205"/>
        <v>0</v>
      </c>
      <c r="BG634" s="407">
        <f t="shared" si="206"/>
        <v>0</v>
      </c>
      <c r="BH634" s="407">
        <f t="shared" si="207"/>
        <v>0</v>
      </c>
      <c r="BI634" s="407">
        <f t="shared" si="208"/>
        <v>0</v>
      </c>
      <c r="BJ634" s="337" t="s">
        <v>352</v>
      </c>
      <c r="BK634" s="407">
        <f t="shared" si="209"/>
        <v>0</v>
      </c>
      <c r="BL634" s="337" t="s">
        <v>607</v>
      </c>
      <c r="BM634" s="406" t="s">
        <v>3295</v>
      </c>
    </row>
    <row r="635" spans="2:65" s="194" customFormat="1" ht="33" customHeight="1">
      <c r="B635" s="76"/>
      <c r="C635" s="819" t="s">
        <v>3296</v>
      </c>
      <c r="D635" s="819" t="s">
        <v>262</v>
      </c>
      <c r="E635" s="820" t="s">
        <v>3297</v>
      </c>
      <c r="F635" s="821" t="s">
        <v>3298</v>
      </c>
      <c r="G635" s="822" t="s">
        <v>82</v>
      </c>
      <c r="H635" s="823">
        <v>0.42299999999999999</v>
      </c>
      <c r="I635" s="844"/>
      <c r="J635" s="824">
        <f t="shared" si="200"/>
        <v>0</v>
      </c>
      <c r="K635" s="80"/>
      <c r="L635" s="76"/>
      <c r="M635" s="402" t="s">
        <v>290</v>
      </c>
      <c r="N635" s="403" t="s">
        <v>306</v>
      </c>
      <c r="O635" s="404">
        <v>8.5000000000000006E-2</v>
      </c>
      <c r="P635" s="404">
        <f t="shared" si="201"/>
        <v>3.5955000000000001E-2</v>
      </c>
      <c r="Q635" s="404">
        <v>0</v>
      </c>
      <c r="R635" s="404">
        <f t="shared" si="202"/>
        <v>0</v>
      </c>
      <c r="S635" s="404">
        <v>0</v>
      </c>
      <c r="T635" s="405">
        <f t="shared" si="203"/>
        <v>0</v>
      </c>
      <c r="AR635" s="406" t="s">
        <v>607</v>
      </c>
      <c r="AT635" s="406" t="s">
        <v>262</v>
      </c>
      <c r="AU635" s="406" t="s">
        <v>352</v>
      </c>
      <c r="AY635" s="337" t="s">
        <v>347</v>
      </c>
      <c r="BE635" s="407">
        <f t="shared" si="204"/>
        <v>0</v>
      </c>
      <c r="BF635" s="407">
        <f t="shared" si="205"/>
        <v>0</v>
      </c>
      <c r="BG635" s="407">
        <f t="shared" si="206"/>
        <v>0</v>
      </c>
      <c r="BH635" s="407">
        <f t="shared" si="207"/>
        <v>0</v>
      </c>
      <c r="BI635" s="407">
        <f t="shared" si="208"/>
        <v>0</v>
      </c>
      <c r="BJ635" s="337" t="s">
        <v>352</v>
      </c>
      <c r="BK635" s="407">
        <f t="shared" si="209"/>
        <v>0</v>
      </c>
      <c r="BL635" s="337" t="s">
        <v>607</v>
      </c>
      <c r="BM635" s="406" t="s">
        <v>3299</v>
      </c>
    </row>
    <row r="636" spans="2:65" s="194" customFormat="1" ht="33" customHeight="1">
      <c r="B636" s="76"/>
      <c r="C636" s="819" t="s">
        <v>3300</v>
      </c>
      <c r="D636" s="819" t="s">
        <v>262</v>
      </c>
      <c r="E636" s="820" t="s">
        <v>3301</v>
      </c>
      <c r="F636" s="821" t="s">
        <v>3302</v>
      </c>
      <c r="G636" s="822" t="s">
        <v>82</v>
      </c>
      <c r="H636" s="823">
        <v>3401.11</v>
      </c>
      <c r="I636" s="844"/>
      <c r="J636" s="824">
        <f t="shared" si="200"/>
        <v>0</v>
      </c>
      <c r="K636" s="80"/>
      <c r="L636" s="76"/>
      <c r="M636" s="402" t="s">
        <v>290</v>
      </c>
      <c r="N636" s="403" t="s">
        <v>306</v>
      </c>
      <c r="O636" s="404">
        <v>0.10299999999999999</v>
      </c>
      <c r="P636" s="404">
        <f t="shared" si="201"/>
        <v>350.31432999999998</v>
      </c>
      <c r="Q636" s="404">
        <v>0</v>
      </c>
      <c r="R636" s="404">
        <f t="shared" si="202"/>
        <v>0</v>
      </c>
      <c r="S636" s="404">
        <v>0</v>
      </c>
      <c r="T636" s="405">
        <f t="shared" si="203"/>
        <v>0</v>
      </c>
      <c r="AR636" s="406" t="s">
        <v>607</v>
      </c>
      <c r="AT636" s="406" t="s">
        <v>262</v>
      </c>
      <c r="AU636" s="406" t="s">
        <v>352</v>
      </c>
      <c r="AY636" s="337" t="s">
        <v>347</v>
      </c>
      <c r="BE636" s="407">
        <f t="shared" si="204"/>
        <v>0</v>
      </c>
      <c r="BF636" s="407">
        <f t="shared" si="205"/>
        <v>0</v>
      </c>
      <c r="BG636" s="407">
        <f t="shared" si="206"/>
        <v>0</v>
      </c>
      <c r="BH636" s="407">
        <f t="shared" si="207"/>
        <v>0</v>
      </c>
      <c r="BI636" s="407">
        <f t="shared" si="208"/>
        <v>0</v>
      </c>
      <c r="BJ636" s="337" t="s">
        <v>352</v>
      </c>
      <c r="BK636" s="407">
        <f t="shared" si="209"/>
        <v>0</v>
      </c>
      <c r="BL636" s="337" t="s">
        <v>607</v>
      </c>
      <c r="BM636" s="406" t="s">
        <v>3303</v>
      </c>
    </row>
    <row r="637" spans="2:65" s="194" customFormat="1" ht="33" customHeight="1">
      <c r="B637" s="76"/>
      <c r="C637" s="819" t="s">
        <v>3304</v>
      </c>
      <c r="D637" s="819" t="s">
        <v>262</v>
      </c>
      <c r="E637" s="820" t="s">
        <v>3305</v>
      </c>
      <c r="F637" s="821" t="s">
        <v>3306</v>
      </c>
      <c r="G637" s="822" t="s">
        <v>82</v>
      </c>
      <c r="H637" s="823">
        <v>517.62400000000002</v>
      </c>
      <c r="I637" s="844"/>
      <c r="J637" s="824">
        <f t="shared" si="200"/>
        <v>0</v>
      </c>
      <c r="K637" s="80"/>
      <c r="L637" s="76"/>
      <c r="M637" s="402" t="s">
        <v>290</v>
      </c>
      <c r="N637" s="403" t="s">
        <v>306</v>
      </c>
      <c r="O637" s="404">
        <v>9.6089999999999995E-2</v>
      </c>
      <c r="P637" s="404">
        <f t="shared" si="201"/>
        <v>49.738490159999998</v>
      </c>
      <c r="Q637" s="404">
        <v>4.5899999999999998E-5</v>
      </c>
      <c r="R637" s="404">
        <f t="shared" si="202"/>
        <v>2.37589416E-2</v>
      </c>
      <c r="S637" s="404">
        <v>1E-3</v>
      </c>
      <c r="T637" s="405">
        <f t="shared" si="203"/>
        <v>0.51762400000000008</v>
      </c>
      <c r="AR637" s="406" t="s">
        <v>607</v>
      </c>
      <c r="AT637" s="406" t="s">
        <v>262</v>
      </c>
      <c r="AU637" s="406" t="s">
        <v>352</v>
      </c>
      <c r="AY637" s="337" t="s">
        <v>347</v>
      </c>
      <c r="BE637" s="407">
        <f t="shared" si="204"/>
        <v>0</v>
      </c>
      <c r="BF637" s="407">
        <f t="shared" si="205"/>
        <v>0</v>
      </c>
      <c r="BG637" s="407">
        <f t="shared" si="206"/>
        <v>0</v>
      </c>
      <c r="BH637" s="407">
        <f t="shared" si="207"/>
        <v>0</v>
      </c>
      <c r="BI637" s="407">
        <f t="shared" si="208"/>
        <v>0</v>
      </c>
      <c r="BJ637" s="337" t="s">
        <v>352</v>
      </c>
      <c r="BK637" s="407">
        <f t="shared" si="209"/>
        <v>0</v>
      </c>
      <c r="BL637" s="337" t="s">
        <v>607</v>
      </c>
      <c r="BM637" s="406" t="s">
        <v>3307</v>
      </c>
    </row>
    <row r="638" spans="2:65" s="194" customFormat="1" ht="24.45" customHeight="1">
      <c r="B638" s="76"/>
      <c r="C638" s="819" t="s">
        <v>3308</v>
      </c>
      <c r="D638" s="819" t="s">
        <v>262</v>
      </c>
      <c r="E638" s="820" t="s">
        <v>3309</v>
      </c>
      <c r="F638" s="821" t="s">
        <v>3310</v>
      </c>
      <c r="G638" s="822" t="s">
        <v>79</v>
      </c>
      <c r="H638" s="850"/>
      <c r="I638" s="844"/>
      <c r="J638" s="824">
        <f t="shared" si="200"/>
        <v>0</v>
      </c>
      <c r="K638" s="80"/>
      <c r="L638" s="76"/>
      <c r="M638" s="402" t="s">
        <v>290</v>
      </c>
      <c r="N638" s="403" t="s">
        <v>306</v>
      </c>
      <c r="O638" s="404">
        <v>0</v>
      </c>
      <c r="P638" s="404">
        <f t="shared" si="201"/>
        <v>0</v>
      </c>
      <c r="Q638" s="404">
        <v>0</v>
      </c>
      <c r="R638" s="404">
        <f t="shared" si="202"/>
        <v>0</v>
      </c>
      <c r="S638" s="404">
        <v>0</v>
      </c>
      <c r="T638" s="405">
        <f t="shared" si="203"/>
        <v>0</v>
      </c>
      <c r="AR638" s="406" t="s">
        <v>607</v>
      </c>
      <c r="AT638" s="406" t="s">
        <v>262</v>
      </c>
      <c r="AU638" s="406" t="s">
        <v>352</v>
      </c>
      <c r="AY638" s="337" t="s">
        <v>347</v>
      </c>
      <c r="BE638" s="407">
        <f t="shared" si="204"/>
        <v>0</v>
      </c>
      <c r="BF638" s="407">
        <f t="shared" si="205"/>
        <v>0</v>
      </c>
      <c r="BG638" s="407">
        <f t="shared" si="206"/>
        <v>0</v>
      </c>
      <c r="BH638" s="407">
        <f t="shared" si="207"/>
        <v>0</v>
      </c>
      <c r="BI638" s="407">
        <f t="shared" si="208"/>
        <v>0</v>
      </c>
      <c r="BJ638" s="337" t="s">
        <v>352</v>
      </c>
      <c r="BK638" s="407">
        <f t="shared" si="209"/>
        <v>0</v>
      </c>
      <c r="BL638" s="337" t="s">
        <v>607</v>
      </c>
      <c r="BM638" s="406" t="s">
        <v>3311</v>
      </c>
    </row>
    <row r="639" spans="2:65" s="391" customFormat="1" ht="23.25" customHeight="1">
      <c r="B639" s="390"/>
      <c r="C639" s="813"/>
      <c r="D639" s="814" t="s">
        <v>267</v>
      </c>
      <c r="E639" s="817" t="s">
        <v>3312</v>
      </c>
      <c r="F639" s="817" t="s">
        <v>3313</v>
      </c>
      <c r="G639" s="813"/>
      <c r="H639" s="813"/>
      <c r="I639" s="813"/>
      <c r="J639" s="818">
        <f>BK639</f>
        <v>0</v>
      </c>
      <c r="L639" s="390"/>
      <c r="M639" s="395"/>
      <c r="P639" s="396">
        <f>SUM(P640:P642)</f>
        <v>0.91746700000000003</v>
      </c>
      <c r="R639" s="396">
        <f>SUM(R640:R642)</f>
        <v>0</v>
      </c>
      <c r="T639" s="397">
        <f>SUM(T640:T642)</f>
        <v>5.91E-2</v>
      </c>
      <c r="AR639" s="392" t="s">
        <v>352</v>
      </c>
      <c r="AT639" s="398" t="s">
        <v>267</v>
      </c>
      <c r="AU639" s="398" t="s">
        <v>320</v>
      </c>
      <c r="AY639" s="392" t="s">
        <v>347</v>
      </c>
      <c r="BK639" s="399">
        <f>SUM(BK640:BK642)</f>
        <v>0</v>
      </c>
    </row>
    <row r="640" spans="2:65" s="194" customFormat="1" ht="24.45" customHeight="1">
      <c r="B640" s="76"/>
      <c r="C640" s="819" t="s">
        <v>3314</v>
      </c>
      <c r="D640" s="819" t="s">
        <v>262</v>
      </c>
      <c r="E640" s="820" t="s">
        <v>3315</v>
      </c>
      <c r="F640" s="821" t="s">
        <v>3316</v>
      </c>
      <c r="G640" s="822" t="s">
        <v>62</v>
      </c>
      <c r="H640" s="823">
        <v>1</v>
      </c>
      <c r="I640" s="844"/>
      <c r="J640" s="824">
        <f>ROUND(I640*H640,2)</f>
        <v>0</v>
      </c>
      <c r="K640" s="80"/>
      <c r="L640" s="76"/>
      <c r="M640" s="402" t="s">
        <v>290</v>
      </c>
      <c r="N640" s="403" t="s">
        <v>306</v>
      </c>
      <c r="O640" s="404">
        <v>0.124959</v>
      </c>
      <c r="P640" s="404">
        <f>O640*H640</f>
        <v>0.124959</v>
      </c>
      <c r="Q640" s="404">
        <v>0</v>
      </c>
      <c r="R640" s="404">
        <f>Q640*H640</f>
        <v>0</v>
      </c>
      <c r="S640" s="404">
        <v>7.1999999999999998E-3</v>
      </c>
      <c r="T640" s="405">
        <f>S640*H640</f>
        <v>7.1999999999999998E-3</v>
      </c>
      <c r="AR640" s="406" t="s">
        <v>607</v>
      </c>
      <c r="AT640" s="406" t="s">
        <v>262</v>
      </c>
      <c r="AU640" s="406" t="s">
        <v>352</v>
      </c>
      <c r="AY640" s="337" t="s">
        <v>347</v>
      </c>
      <c r="BE640" s="407">
        <f>IF(N640="základná",J640,0)</f>
        <v>0</v>
      </c>
      <c r="BF640" s="407">
        <f>IF(N640="znížená",J640,0)</f>
        <v>0</v>
      </c>
      <c r="BG640" s="407">
        <f>IF(N640="zákl. prenesená",J640,0)</f>
        <v>0</v>
      </c>
      <c r="BH640" s="407">
        <f>IF(N640="zníž. prenesená",J640,0)</f>
        <v>0</v>
      </c>
      <c r="BI640" s="407">
        <f>IF(N640="nulová",J640,0)</f>
        <v>0</v>
      </c>
      <c r="BJ640" s="337" t="s">
        <v>352</v>
      </c>
      <c r="BK640" s="407">
        <f>ROUND(I640*H640,2)</f>
        <v>0</v>
      </c>
      <c r="BL640" s="337" t="s">
        <v>607</v>
      </c>
      <c r="BM640" s="406" t="s">
        <v>3317</v>
      </c>
    </row>
    <row r="641" spans="2:65" s="194" customFormat="1" ht="24.45" customHeight="1">
      <c r="B641" s="76"/>
      <c r="C641" s="819" t="s">
        <v>3318</v>
      </c>
      <c r="D641" s="819" t="s">
        <v>262</v>
      </c>
      <c r="E641" s="820" t="s">
        <v>3319</v>
      </c>
      <c r="F641" s="821" t="s">
        <v>3320</v>
      </c>
      <c r="G641" s="822" t="s">
        <v>62</v>
      </c>
      <c r="H641" s="823">
        <v>1</v>
      </c>
      <c r="I641" s="844"/>
      <c r="J641" s="824">
        <f>ROUND(I641*H641,2)</f>
        <v>0</v>
      </c>
      <c r="K641" s="80"/>
      <c r="L641" s="76"/>
      <c r="M641" s="402" t="s">
        <v>290</v>
      </c>
      <c r="N641" s="403" t="s">
        <v>306</v>
      </c>
      <c r="O641" s="404">
        <v>0.209148</v>
      </c>
      <c r="P641" s="404">
        <f>O641*H641</f>
        <v>0.209148</v>
      </c>
      <c r="Q641" s="404">
        <v>0</v>
      </c>
      <c r="R641" s="404">
        <f>Q641*H641</f>
        <v>0</v>
      </c>
      <c r="S641" s="404">
        <v>1.41E-2</v>
      </c>
      <c r="T641" s="405">
        <f>S641*H641</f>
        <v>1.41E-2</v>
      </c>
      <c r="AR641" s="406" t="s">
        <v>607</v>
      </c>
      <c r="AT641" s="406" t="s">
        <v>262</v>
      </c>
      <c r="AU641" s="406" t="s">
        <v>352</v>
      </c>
      <c r="AY641" s="337" t="s">
        <v>347</v>
      </c>
      <c r="BE641" s="407">
        <f>IF(N641="základná",J641,0)</f>
        <v>0</v>
      </c>
      <c r="BF641" s="407">
        <f>IF(N641="znížená",J641,0)</f>
        <v>0</v>
      </c>
      <c r="BG641" s="407">
        <f>IF(N641="zákl. prenesená",J641,0)</f>
        <v>0</v>
      </c>
      <c r="BH641" s="407">
        <f>IF(N641="zníž. prenesená",J641,0)</f>
        <v>0</v>
      </c>
      <c r="BI641" s="407">
        <f>IF(N641="nulová",J641,0)</f>
        <v>0</v>
      </c>
      <c r="BJ641" s="337" t="s">
        <v>352</v>
      </c>
      <c r="BK641" s="407">
        <f>ROUND(I641*H641,2)</f>
        <v>0</v>
      </c>
      <c r="BL641" s="337" t="s">
        <v>607</v>
      </c>
      <c r="BM641" s="406" t="s">
        <v>3321</v>
      </c>
    </row>
    <row r="642" spans="2:65" s="194" customFormat="1" ht="24.45" customHeight="1">
      <c r="B642" s="76"/>
      <c r="C642" s="819" t="s">
        <v>635</v>
      </c>
      <c r="D642" s="819" t="s">
        <v>262</v>
      </c>
      <c r="E642" s="820" t="s">
        <v>3322</v>
      </c>
      <c r="F642" s="821" t="s">
        <v>3323</v>
      </c>
      <c r="G642" s="822" t="s">
        <v>62</v>
      </c>
      <c r="H642" s="823">
        <v>2</v>
      </c>
      <c r="I642" s="844"/>
      <c r="J642" s="824">
        <f>ROUND(I642*H642,2)</f>
        <v>0</v>
      </c>
      <c r="K642" s="80"/>
      <c r="L642" s="76"/>
      <c r="M642" s="402" t="s">
        <v>290</v>
      </c>
      <c r="N642" s="403" t="s">
        <v>306</v>
      </c>
      <c r="O642" s="404">
        <v>0.29167999999999999</v>
      </c>
      <c r="P642" s="404">
        <f>O642*H642</f>
        <v>0.58335999999999999</v>
      </c>
      <c r="Q642" s="404">
        <v>0</v>
      </c>
      <c r="R642" s="404">
        <f>Q642*H642</f>
        <v>0</v>
      </c>
      <c r="S642" s="404">
        <v>1.89E-2</v>
      </c>
      <c r="T642" s="405">
        <f>S642*H642</f>
        <v>3.78E-2</v>
      </c>
      <c r="AR642" s="406" t="s">
        <v>607</v>
      </c>
      <c r="AT642" s="406" t="s">
        <v>262</v>
      </c>
      <c r="AU642" s="406" t="s">
        <v>352</v>
      </c>
      <c r="AY642" s="337" t="s">
        <v>347</v>
      </c>
      <c r="BE642" s="407">
        <f>IF(N642="základná",J642,0)</f>
        <v>0</v>
      </c>
      <c r="BF642" s="407">
        <f>IF(N642="znížená",J642,0)</f>
        <v>0</v>
      </c>
      <c r="BG642" s="407">
        <f>IF(N642="zákl. prenesená",J642,0)</f>
        <v>0</v>
      </c>
      <c r="BH642" s="407">
        <f>IF(N642="zníž. prenesená",J642,0)</f>
        <v>0</v>
      </c>
      <c r="BI642" s="407">
        <f>IF(N642="nulová",J642,0)</f>
        <v>0</v>
      </c>
      <c r="BJ642" s="337" t="s">
        <v>352</v>
      </c>
      <c r="BK642" s="407">
        <f>ROUND(I642*H642,2)</f>
        <v>0</v>
      </c>
      <c r="BL642" s="337" t="s">
        <v>607</v>
      </c>
      <c r="BM642" s="406" t="s">
        <v>3324</v>
      </c>
    </row>
    <row r="643" spans="2:65" s="391" customFormat="1" ht="23.25" customHeight="1">
      <c r="B643" s="390"/>
      <c r="C643" s="813"/>
      <c r="D643" s="814" t="s">
        <v>267</v>
      </c>
      <c r="E643" s="817" t="s">
        <v>3325</v>
      </c>
      <c r="F643" s="817" t="s">
        <v>3326</v>
      </c>
      <c r="G643" s="813"/>
      <c r="H643" s="813"/>
      <c r="I643" s="813"/>
      <c r="J643" s="818">
        <f>BK643</f>
        <v>0</v>
      </c>
      <c r="L643" s="390"/>
      <c r="M643" s="395"/>
      <c r="P643" s="396">
        <f>SUM(P644:P652)</f>
        <v>63.627287699999997</v>
      </c>
      <c r="R643" s="396">
        <f>SUM(R644:R652)</f>
        <v>1.2678040899999998</v>
      </c>
      <c r="T643" s="397">
        <f>SUM(T644:T652)</f>
        <v>0</v>
      </c>
      <c r="AR643" s="392" t="s">
        <v>352</v>
      </c>
      <c r="AT643" s="398" t="s">
        <v>267</v>
      </c>
      <c r="AU643" s="398" t="s">
        <v>320</v>
      </c>
      <c r="AY643" s="392" t="s">
        <v>347</v>
      </c>
      <c r="BK643" s="399">
        <f>SUM(BK644:BK652)</f>
        <v>0</v>
      </c>
    </row>
    <row r="644" spans="2:65" s="194" customFormat="1" ht="24.45" customHeight="1">
      <c r="B644" s="76"/>
      <c r="C644" s="819" t="s">
        <v>3327</v>
      </c>
      <c r="D644" s="819" t="s">
        <v>262</v>
      </c>
      <c r="E644" s="820" t="s">
        <v>3328</v>
      </c>
      <c r="F644" s="821" t="s">
        <v>3329</v>
      </c>
      <c r="G644" s="822" t="s">
        <v>63</v>
      </c>
      <c r="H644" s="823">
        <v>12.5</v>
      </c>
      <c r="I644" s="844"/>
      <c r="J644" s="824">
        <f t="shared" ref="J644:J652" si="210">ROUND(I644*H644,2)</f>
        <v>0</v>
      </c>
      <c r="K644" s="80"/>
      <c r="L644" s="76"/>
      <c r="M644" s="402" t="s">
        <v>290</v>
      </c>
      <c r="N644" s="403" t="s">
        <v>306</v>
      </c>
      <c r="O644" s="404">
        <v>0.29643000000000003</v>
      </c>
      <c r="P644" s="404">
        <f t="shared" ref="P644:P652" si="211">O644*H644</f>
        <v>3.7053750000000005</v>
      </c>
      <c r="Q644" s="404">
        <v>1.1831999999999999E-3</v>
      </c>
      <c r="R644" s="404">
        <f t="shared" ref="R644:R652" si="212">Q644*H644</f>
        <v>1.4789999999999999E-2</v>
      </c>
      <c r="S644" s="404">
        <v>0</v>
      </c>
      <c r="T644" s="405">
        <f t="shared" ref="T644:T652" si="213">S644*H644</f>
        <v>0</v>
      </c>
      <c r="AR644" s="406" t="s">
        <v>607</v>
      </c>
      <c r="AT644" s="406" t="s">
        <v>262</v>
      </c>
      <c r="AU644" s="406" t="s">
        <v>352</v>
      </c>
      <c r="AY644" s="337" t="s">
        <v>347</v>
      </c>
      <c r="BE644" s="407">
        <f t="shared" ref="BE644:BE652" si="214">IF(N644="základná",J644,0)</f>
        <v>0</v>
      </c>
      <c r="BF644" s="407">
        <f t="shared" ref="BF644:BF652" si="215">IF(N644="znížená",J644,0)</f>
        <v>0</v>
      </c>
      <c r="BG644" s="407">
        <f t="shared" ref="BG644:BG652" si="216">IF(N644="zákl. prenesená",J644,0)</f>
        <v>0</v>
      </c>
      <c r="BH644" s="407">
        <f t="shared" ref="BH644:BH652" si="217">IF(N644="zníž. prenesená",J644,0)</f>
        <v>0</v>
      </c>
      <c r="BI644" s="407">
        <f t="shared" ref="BI644:BI652" si="218">IF(N644="nulová",J644,0)</f>
        <v>0</v>
      </c>
      <c r="BJ644" s="337" t="s">
        <v>352</v>
      </c>
      <c r="BK644" s="407">
        <f t="shared" ref="BK644:BK652" si="219">ROUND(I644*H644,2)</f>
        <v>0</v>
      </c>
      <c r="BL644" s="337" t="s">
        <v>607</v>
      </c>
      <c r="BM644" s="406" t="s">
        <v>3330</v>
      </c>
    </row>
    <row r="645" spans="2:65" s="194" customFormat="1" ht="38.25" customHeight="1">
      <c r="B645" s="76"/>
      <c r="C645" s="819" t="s">
        <v>3331</v>
      </c>
      <c r="D645" s="819" t="s">
        <v>262</v>
      </c>
      <c r="E645" s="820" t="s">
        <v>3332</v>
      </c>
      <c r="F645" s="821" t="s">
        <v>3333</v>
      </c>
      <c r="G645" s="822" t="s">
        <v>95</v>
      </c>
      <c r="H645" s="823">
        <v>17.64</v>
      </c>
      <c r="I645" s="844"/>
      <c r="J645" s="824">
        <f t="shared" si="210"/>
        <v>0</v>
      </c>
      <c r="K645" s="80"/>
      <c r="L645" s="76"/>
      <c r="M645" s="402" t="s">
        <v>290</v>
      </c>
      <c r="N645" s="403" t="s">
        <v>306</v>
      </c>
      <c r="O645" s="404">
        <v>1.0216099999999999</v>
      </c>
      <c r="P645" s="404">
        <f t="shared" si="211"/>
        <v>18.021200399999998</v>
      </c>
      <c r="Q645" s="404">
        <v>3.1970000000000002E-3</v>
      </c>
      <c r="R645" s="404">
        <f t="shared" si="212"/>
        <v>5.6395080000000007E-2</v>
      </c>
      <c r="S645" s="404">
        <v>0</v>
      </c>
      <c r="T645" s="405">
        <f t="shared" si="213"/>
        <v>0</v>
      </c>
      <c r="AR645" s="406" t="s">
        <v>607</v>
      </c>
      <c r="AT645" s="406" t="s">
        <v>262</v>
      </c>
      <c r="AU645" s="406" t="s">
        <v>352</v>
      </c>
      <c r="AY645" s="337" t="s">
        <v>347</v>
      </c>
      <c r="BE645" s="407">
        <f t="shared" si="214"/>
        <v>0</v>
      </c>
      <c r="BF645" s="407">
        <f t="shared" si="215"/>
        <v>0</v>
      </c>
      <c r="BG645" s="407">
        <f t="shared" si="216"/>
        <v>0</v>
      </c>
      <c r="BH645" s="407">
        <f t="shared" si="217"/>
        <v>0</v>
      </c>
      <c r="BI645" s="407">
        <f t="shared" si="218"/>
        <v>0</v>
      </c>
      <c r="BJ645" s="337" t="s">
        <v>352</v>
      </c>
      <c r="BK645" s="407">
        <f t="shared" si="219"/>
        <v>0</v>
      </c>
      <c r="BL645" s="337" t="s">
        <v>607</v>
      </c>
      <c r="BM645" s="406" t="s">
        <v>3334</v>
      </c>
    </row>
    <row r="646" spans="2:65" s="194" customFormat="1" ht="16.5" customHeight="1">
      <c r="B646" s="76"/>
      <c r="C646" s="825" t="s">
        <v>3335</v>
      </c>
      <c r="D646" s="825" t="s">
        <v>59</v>
      </c>
      <c r="E646" s="826" t="s">
        <v>3336</v>
      </c>
      <c r="F646" s="827" t="s">
        <v>3337</v>
      </c>
      <c r="G646" s="828" t="s">
        <v>95</v>
      </c>
      <c r="H646" s="829">
        <v>19.404</v>
      </c>
      <c r="I646" s="845"/>
      <c r="J646" s="830">
        <f t="shared" si="210"/>
        <v>0</v>
      </c>
      <c r="K646" s="94"/>
      <c r="L646" s="408"/>
      <c r="M646" s="409" t="s">
        <v>290</v>
      </c>
      <c r="N646" s="410" t="s">
        <v>306</v>
      </c>
      <c r="O646" s="404">
        <v>0</v>
      </c>
      <c r="P646" s="404">
        <f t="shared" si="211"/>
        <v>0</v>
      </c>
      <c r="Q646" s="404">
        <v>4.4699999999999997E-2</v>
      </c>
      <c r="R646" s="404">
        <f t="shared" si="212"/>
        <v>0.86735879999999999</v>
      </c>
      <c r="S646" s="404">
        <v>0</v>
      </c>
      <c r="T646" s="405">
        <f t="shared" si="213"/>
        <v>0</v>
      </c>
      <c r="AR646" s="406" t="s">
        <v>1185</v>
      </c>
      <c r="AT646" s="406" t="s">
        <v>59</v>
      </c>
      <c r="AU646" s="406" t="s">
        <v>352</v>
      </c>
      <c r="AY646" s="337" t="s">
        <v>347</v>
      </c>
      <c r="BE646" s="407">
        <f t="shared" si="214"/>
        <v>0</v>
      </c>
      <c r="BF646" s="407">
        <f t="shared" si="215"/>
        <v>0</v>
      </c>
      <c r="BG646" s="407">
        <f t="shared" si="216"/>
        <v>0</v>
      </c>
      <c r="BH646" s="407">
        <f t="shared" si="217"/>
        <v>0</v>
      </c>
      <c r="BI646" s="407">
        <f t="shared" si="218"/>
        <v>0</v>
      </c>
      <c r="BJ646" s="337" t="s">
        <v>352</v>
      </c>
      <c r="BK646" s="407">
        <f t="shared" si="219"/>
        <v>0</v>
      </c>
      <c r="BL646" s="337" t="s">
        <v>607</v>
      </c>
      <c r="BM646" s="406" t="s">
        <v>3338</v>
      </c>
    </row>
    <row r="647" spans="2:65" s="194" customFormat="1" ht="38.25" customHeight="1">
      <c r="B647" s="76"/>
      <c r="C647" s="819" t="s">
        <v>3339</v>
      </c>
      <c r="D647" s="819" t="s">
        <v>262</v>
      </c>
      <c r="E647" s="820" t="s">
        <v>3340</v>
      </c>
      <c r="F647" s="821" t="s">
        <v>3333</v>
      </c>
      <c r="G647" s="822" t="s">
        <v>95</v>
      </c>
      <c r="H647" s="823">
        <v>13.43</v>
      </c>
      <c r="I647" s="844"/>
      <c r="J647" s="824">
        <f t="shared" si="210"/>
        <v>0</v>
      </c>
      <c r="K647" s="80"/>
      <c r="L647" s="76"/>
      <c r="M647" s="402" t="s">
        <v>290</v>
      </c>
      <c r="N647" s="403" t="s">
        <v>306</v>
      </c>
      <c r="O647" s="404">
        <v>1.0216099999999999</v>
      </c>
      <c r="P647" s="404">
        <f t="shared" si="211"/>
        <v>13.720222299999998</v>
      </c>
      <c r="Q647" s="404">
        <v>3.1970000000000002E-3</v>
      </c>
      <c r="R647" s="404">
        <f t="shared" si="212"/>
        <v>4.2935710000000002E-2</v>
      </c>
      <c r="S647" s="404">
        <v>0</v>
      </c>
      <c r="T647" s="405">
        <f t="shared" si="213"/>
        <v>0</v>
      </c>
      <c r="AR647" s="406" t="s">
        <v>607</v>
      </c>
      <c r="AT647" s="406" t="s">
        <v>262</v>
      </c>
      <c r="AU647" s="406" t="s">
        <v>352</v>
      </c>
      <c r="AY647" s="337" t="s">
        <v>347</v>
      </c>
      <c r="BE647" s="407">
        <f t="shared" si="214"/>
        <v>0</v>
      </c>
      <c r="BF647" s="407">
        <f t="shared" si="215"/>
        <v>0</v>
      </c>
      <c r="BG647" s="407">
        <f t="shared" si="216"/>
        <v>0</v>
      </c>
      <c r="BH647" s="407">
        <f t="shared" si="217"/>
        <v>0</v>
      </c>
      <c r="BI647" s="407">
        <f t="shared" si="218"/>
        <v>0</v>
      </c>
      <c r="BJ647" s="337" t="s">
        <v>352</v>
      </c>
      <c r="BK647" s="407">
        <f t="shared" si="219"/>
        <v>0</v>
      </c>
      <c r="BL647" s="337" t="s">
        <v>607</v>
      </c>
      <c r="BM647" s="406" t="s">
        <v>3341</v>
      </c>
    </row>
    <row r="648" spans="2:65" s="194" customFormat="1" ht="24.45" customHeight="1">
      <c r="B648" s="76"/>
      <c r="C648" s="825" t="s">
        <v>3342</v>
      </c>
      <c r="D648" s="825" t="s">
        <v>59</v>
      </c>
      <c r="E648" s="826" t="s">
        <v>3343</v>
      </c>
      <c r="F648" s="827" t="s">
        <v>3344</v>
      </c>
      <c r="G648" s="828" t="s">
        <v>95</v>
      </c>
      <c r="H648" s="829">
        <v>4.8</v>
      </c>
      <c r="I648" s="845"/>
      <c r="J648" s="830">
        <f t="shared" si="210"/>
        <v>0</v>
      </c>
      <c r="K648" s="94"/>
      <c r="L648" s="408"/>
      <c r="M648" s="409" t="s">
        <v>290</v>
      </c>
      <c r="N648" s="410" t="s">
        <v>306</v>
      </c>
      <c r="O648" s="404">
        <v>0</v>
      </c>
      <c r="P648" s="404">
        <f t="shared" si="211"/>
        <v>0</v>
      </c>
      <c r="Q648" s="404">
        <v>1.8499999999999999E-2</v>
      </c>
      <c r="R648" s="404">
        <f t="shared" si="212"/>
        <v>8.879999999999999E-2</v>
      </c>
      <c r="S648" s="404">
        <v>0</v>
      </c>
      <c r="T648" s="405">
        <f t="shared" si="213"/>
        <v>0</v>
      </c>
      <c r="AR648" s="406" t="s">
        <v>1185</v>
      </c>
      <c r="AT648" s="406" t="s">
        <v>59</v>
      </c>
      <c r="AU648" s="406" t="s">
        <v>352</v>
      </c>
      <c r="AY648" s="337" t="s">
        <v>347</v>
      </c>
      <c r="BE648" s="407">
        <f t="shared" si="214"/>
        <v>0</v>
      </c>
      <c r="BF648" s="407">
        <f t="shared" si="215"/>
        <v>0</v>
      </c>
      <c r="BG648" s="407">
        <f t="shared" si="216"/>
        <v>0</v>
      </c>
      <c r="BH648" s="407">
        <f t="shared" si="217"/>
        <v>0</v>
      </c>
      <c r="BI648" s="407">
        <f t="shared" si="218"/>
        <v>0</v>
      </c>
      <c r="BJ648" s="337" t="s">
        <v>352</v>
      </c>
      <c r="BK648" s="407">
        <f t="shared" si="219"/>
        <v>0</v>
      </c>
      <c r="BL648" s="337" t="s">
        <v>607</v>
      </c>
      <c r="BM648" s="406" t="s">
        <v>3345</v>
      </c>
    </row>
    <row r="649" spans="2:65" s="194" customFormat="1" ht="24.45" customHeight="1">
      <c r="B649" s="76"/>
      <c r="C649" s="825" t="s">
        <v>3346</v>
      </c>
      <c r="D649" s="825" t="s">
        <v>59</v>
      </c>
      <c r="E649" s="826" t="s">
        <v>3347</v>
      </c>
      <c r="F649" s="827" t="s">
        <v>3348</v>
      </c>
      <c r="G649" s="828" t="s">
        <v>95</v>
      </c>
      <c r="H649" s="829">
        <v>10.677</v>
      </c>
      <c r="I649" s="845"/>
      <c r="J649" s="830">
        <f t="shared" si="210"/>
        <v>0</v>
      </c>
      <c r="K649" s="94"/>
      <c r="L649" s="408"/>
      <c r="M649" s="409" t="s">
        <v>290</v>
      </c>
      <c r="N649" s="410" t="s">
        <v>306</v>
      </c>
      <c r="O649" s="404">
        <v>0</v>
      </c>
      <c r="P649" s="404">
        <f t="shared" si="211"/>
        <v>0</v>
      </c>
      <c r="Q649" s="404">
        <v>1.8499999999999999E-2</v>
      </c>
      <c r="R649" s="404">
        <f t="shared" si="212"/>
        <v>0.19752449999999999</v>
      </c>
      <c r="S649" s="404">
        <v>0</v>
      </c>
      <c r="T649" s="405">
        <f t="shared" si="213"/>
        <v>0</v>
      </c>
      <c r="AR649" s="406" t="s">
        <v>1185</v>
      </c>
      <c r="AT649" s="406" t="s">
        <v>59</v>
      </c>
      <c r="AU649" s="406" t="s">
        <v>352</v>
      </c>
      <c r="AY649" s="337" t="s">
        <v>347</v>
      </c>
      <c r="BE649" s="407">
        <f t="shared" si="214"/>
        <v>0</v>
      </c>
      <c r="BF649" s="407">
        <f t="shared" si="215"/>
        <v>0</v>
      </c>
      <c r="BG649" s="407">
        <f t="shared" si="216"/>
        <v>0</v>
      </c>
      <c r="BH649" s="407">
        <f t="shared" si="217"/>
        <v>0</v>
      </c>
      <c r="BI649" s="407">
        <f t="shared" si="218"/>
        <v>0</v>
      </c>
      <c r="BJ649" s="337" t="s">
        <v>352</v>
      </c>
      <c r="BK649" s="407">
        <f t="shared" si="219"/>
        <v>0</v>
      </c>
      <c r="BL649" s="337" t="s">
        <v>607</v>
      </c>
      <c r="BM649" s="406" t="s">
        <v>3349</v>
      </c>
    </row>
    <row r="650" spans="2:65" s="194" customFormat="1" ht="16.5" customHeight="1">
      <c r="B650" s="76"/>
      <c r="C650" s="819" t="s">
        <v>3350</v>
      </c>
      <c r="D650" s="819" t="s">
        <v>262</v>
      </c>
      <c r="E650" s="820" t="s">
        <v>3351</v>
      </c>
      <c r="F650" s="821" t="s">
        <v>3352</v>
      </c>
      <c r="G650" s="822" t="s">
        <v>95</v>
      </c>
      <c r="H650" s="823">
        <v>31.07</v>
      </c>
      <c r="I650" s="844"/>
      <c r="J650" s="824">
        <f t="shared" si="210"/>
        <v>0</v>
      </c>
      <c r="K650" s="80"/>
      <c r="L650" s="76"/>
      <c r="M650" s="402" t="s">
        <v>290</v>
      </c>
      <c r="N650" s="403" t="s">
        <v>306</v>
      </c>
      <c r="O650" s="404">
        <v>0.08</v>
      </c>
      <c r="P650" s="404">
        <f t="shared" si="211"/>
        <v>2.4856000000000003</v>
      </c>
      <c r="Q650" s="404">
        <v>0</v>
      </c>
      <c r="R650" s="404">
        <f t="shared" si="212"/>
        <v>0</v>
      </c>
      <c r="S650" s="404">
        <v>0</v>
      </c>
      <c r="T650" s="405">
        <f t="shared" si="213"/>
        <v>0</v>
      </c>
      <c r="AR650" s="406" t="s">
        <v>607</v>
      </c>
      <c r="AT650" s="406" t="s">
        <v>262</v>
      </c>
      <c r="AU650" s="406" t="s">
        <v>352</v>
      </c>
      <c r="AY650" s="337" t="s">
        <v>347</v>
      </c>
      <c r="BE650" s="407">
        <f t="shared" si="214"/>
        <v>0</v>
      </c>
      <c r="BF650" s="407">
        <f t="shared" si="215"/>
        <v>0</v>
      </c>
      <c r="BG650" s="407">
        <f t="shared" si="216"/>
        <v>0</v>
      </c>
      <c r="BH650" s="407">
        <f t="shared" si="217"/>
        <v>0</v>
      </c>
      <c r="BI650" s="407">
        <f t="shared" si="218"/>
        <v>0</v>
      </c>
      <c r="BJ650" s="337" t="s">
        <v>352</v>
      </c>
      <c r="BK650" s="407">
        <f t="shared" si="219"/>
        <v>0</v>
      </c>
      <c r="BL650" s="337" t="s">
        <v>607</v>
      </c>
      <c r="BM650" s="406" t="s">
        <v>3353</v>
      </c>
    </row>
    <row r="651" spans="2:65" s="194" customFormat="1" ht="24.45" customHeight="1">
      <c r="B651" s="76"/>
      <c r="C651" s="819" t="s">
        <v>3354</v>
      </c>
      <c r="D651" s="819" t="s">
        <v>262</v>
      </c>
      <c r="E651" s="820" t="s">
        <v>3355</v>
      </c>
      <c r="F651" s="821" t="s">
        <v>3356</v>
      </c>
      <c r="G651" s="822" t="s">
        <v>95</v>
      </c>
      <c r="H651" s="823">
        <v>31.07</v>
      </c>
      <c r="I651" s="844"/>
      <c r="J651" s="824">
        <f t="shared" si="210"/>
        <v>0</v>
      </c>
      <c r="K651" s="80"/>
      <c r="L651" s="76"/>
      <c r="M651" s="402" t="s">
        <v>290</v>
      </c>
      <c r="N651" s="403" t="s">
        <v>306</v>
      </c>
      <c r="O651" s="404">
        <v>0.82699999999999996</v>
      </c>
      <c r="P651" s="404">
        <f t="shared" si="211"/>
        <v>25.694889999999997</v>
      </c>
      <c r="Q651" s="404">
        <v>0</v>
      </c>
      <c r="R651" s="404">
        <f t="shared" si="212"/>
        <v>0</v>
      </c>
      <c r="S651" s="404">
        <v>0</v>
      </c>
      <c r="T651" s="405">
        <f t="shared" si="213"/>
        <v>0</v>
      </c>
      <c r="AR651" s="406" t="s">
        <v>607</v>
      </c>
      <c r="AT651" s="406" t="s">
        <v>262</v>
      </c>
      <c r="AU651" s="406" t="s">
        <v>352</v>
      </c>
      <c r="AY651" s="337" t="s">
        <v>347</v>
      </c>
      <c r="BE651" s="407">
        <f t="shared" si="214"/>
        <v>0</v>
      </c>
      <c r="BF651" s="407">
        <f t="shared" si="215"/>
        <v>0</v>
      </c>
      <c r="BG651" s="407">
        <f t="shared" si="216"/>
        <v>0</v>
      </c>
      <c r="BH651" s="407">
        <f t="shared" si="217"/>
        <v>0</v>
      </c>
      <c r="BI651" s="407">
        <f t="shared" si="218"/>
        <v>0</v>
      </c>
      <c r="BJ651" s="337" t="s">
        <v>352</v>
      </c>
      <c r="BK651" s="407">
        <f t="shared" si="219"/>
        <v>0</v>
      </c>
      <c r="BL651" s="337" t="s">
        <v>607</v>
      </c>
      <c r="BM651" s="406" t="s">
        <v>3357</v>
      </c>
    </row>
    <row r="652" spans="2:65" s="194" customFormat="1" ht="24.45" customHeight="1">
      <c r="B652" s="76"/>
      <c r="C652" s="819" t="s">
        <v>3358</v>
      </c>
      <c r="D652" s="819" t="s">
        <v>262</v>
      </c>
      <c r="E652" s="820" t="s">
        <v>3359</v>
      </c>
      <c r="F652" s="821" t="s">
        <v>3360</v>
      </c>
      <c r="G652" s="822" t="s">
        <v>79</v>
      </c>
      <c r="H652" s="850"/>
      <c r="I652" s="844"/>
      <c r="J652" s="824">
        <f t="shared" si="210"/>
        <v>0</v>
      </c>
      <c r="K652" s="80"/>
      <c r="L652" s="76"/>
      <c r="M652" s="402" t="s">
        <v>290</v>
      </c>
      <c r="N652" s="403" t="s">
        <v>306</v>
      </c>
      <c r="O652" s="404">
        <v>0</v>
      </c>
      <c r="P652" s="404">
        <f t="shared" si="211"/>
        <v>0</v>
      </c>
      <c r="Q652" s="404">
        <v>0</v>
      </c>
      <c r="R652" s="404">
        <f t="shared" si="212"/>
        <v>0</v>
      </c>
      <c r="S652" s="404">
        <v>0</v>
      </c>
      <c r="T652" s="405">
        <f t="shared" si="213"/>
        <v>0</v>
      </c>
      <c r="AR652" s="406" t="s">
        <v>607</v>
      </c>
      <c r="AT652" s="406" t="s">
        <v>262</v>
      </c>
      <c r="AU652" s="406" t="s">
        <v>352</v>
      </c>
      <c r="AY652" s="337" t="s">
        <v>347</v>
      </c>
      <c r="BE652" s="407">
        <f t="shared" si="214"/>
        <v>0</v>
      </c>
      <c r="BF652" s="407">
        <f t="shared" si="215"/>
        <v>0</v>
      </c>
      <c r="BG652" s="407">
        <f t="shared" si="216"/>
        <v>0</v>
      </c>
      <c r="BH652" s="407">
        <f t="shared" si="217"/>
        <v>0</v>
      </c>
      <c r="BI652" s="407">
        <f t="shared" si="218"/>
        <v>0</v>
      </c>
      <c r="BJ652" s="337" t="s">
        <v>352</v>
      </c>
      <c r="BK652" s="407">
        <f t="shared" si="219"/>
        <v>0</v>
      </c>
      <c r="BL652" s="337" t="s">
        <v>607</v>
      </c>
      <c r="BM652" s="406" t="s">
        <v>3361</v>
      </c>
    </row>
    <row r="653" spans="2:65" s="391" customFormat="1" ht="23.25" customHeight="1">
      <c r="B653" s="390"/>
      <c r="C653" s="813"/>
      <c r="D653" s="814" t="s">
        <v>267</v>
      </c>
      <c r="E653" s="817" t="s">
        <v>3362</v>
      </c>
      <c r="F653" s="817" t="s">
        <v>3363</v>
      </c>
      <c r="G653" s="813"/>
      <c r="H653" s="813"/>
      <c r="I653" s="813"/>
      <c r="J653" s="818">
        <f>BK653</f>
        <v>0</v>
      </c>
      <c r="L653" s="390"/>
      <c r="M653" s="395"/>
      <c r="P653" s="396">
        <f>SUM(P654:P663)</f>
        <v>1080.0312424199999</v>
      </c>
      <c r="R653" s="396">
        <f>SUM(R654:R663)</f>
        <v>4.5176923749999993</v>
      </c>
      <c r="T653" s="397">
        <f>SUM(T654:T663)</f>
        <v>0.57918099999999995</v>
      </c>
      <c r="AR653" s="392" t="s">
        <v>352</v>
      </c>
      <c r="AT653" s="398" t="s">
        <v>267</v>
      </c>
      <c r="AU653" s="398" t="s">
        <v>320</v>
      </c>
      <c r="AY653" s="392" t="s">
        <v>347</v>
      </c>
      <c r="BK653" s="399">
        <f>SUM(BK654:BK663)</f>
        <v>0</v>
      </c>
    </row>
    <row r="654" spans="2:65" s="194" customFormat="1" ht="16.5" customHeight="1">
      <c r="B654" s="76"/>
      <c r="C654" s="819" t="s">
        <v>3364</v>
      </c>
      <c r="D654" s="819" t="s">
        <v>262</v>
      </c>
      <c r="E654" s="820" t="s">
        <v>3365</v>
      </c>
      <c r="F654" s="821" t="s">
        <v>3366</v>
      </c>
      <c r="G654" s="822" t="s">
        <v>63</v>
      </c>
      <c r="H654" s="823">
        <v>177.791</v>
      </c>
      <c r="I654" s="844"/>
      <c r="J654" s="824">
        <f t="shared" ref="J654:J663" si="220">ROUND(I654*H654,2)</f>
        <v>0</v>
      </c>
      <c r="K654" s="80"/>
      <c r="L654" s="76"/>
      <c r="M654" s="402" t="s">
        <v>290</v>
      </c>
      <c r="N654" s="403" t="s">
        <v>306</v>
      </c>
      <c r="O654" s="404">
        <v>9.5000000000000001E-2</v>
      </c>
      <c r="P654" s="404">
        <f t="shared" ref="P654:P663" si="221">O654*H654</f>
        <v>16.890145</v>
      </c>
      <c r="Q654" s="404">
        <v>0</v>
      </c>
      <c r="R654" s="404">
        <f t="shared" ref="R654:R663" si="222">Q654*H654</f>
        <v>0</v>
      </c>
      <c r="S654" s="404">
        <v>1E-3</v>
      </c>
      <c r="T654" s="405">
        <f t="shared" ref="T654:T663" si="223">S654*H654</f>
        <v>0.177791</v>
      </c>
      <c r="AR654" s="406" t="s">
        <v>607</v>
      </c>
      <c r="AT654" s="406" t="s">
        <v>262</v>
      </c>
      <c r="AU654" s="406" t="s">
        <v>352</v>
      </c>
      <c r="AY654" s="337" t="s">
        <v>347</v>
      </c>
      <c r="BE654" s="407">
        <f t="shared" ref="BE654:BE663" si="224">IF(N654="základná",J654,0)</f>
        <v>0</v>
      </c>
      <c r="BF654" s="407">
        <f t="shared" ref="BF654:BF663" si="225">IF(N654="znížená",J654,0)</f>
        <v>0</v>
      </c>
      <c r="BG654" s="407">
        <f t="shared" ref="BG654:BG663" si="226">IF(N654="zákl. prenesená",J654,0)</f>
        <v>0</v>
      </c>
      <c r="BH654" s="407">
        <f t="shared" ref="BH654:BH663" si="227">IF(N654="zníž. prenesená",J654,0)</f>
        <v>0</v>
      </c>
      <c r="BI654" s="407">
        <f t="shared" ref="BI654:BI663" si="228">IF(N654="nulová",J654,0)</f>
        <v>0</v>
      </c>
      <c r="BJ654" s="337" t="s">
        <v>352</v>
      </c>
      <c r="BK654" s="407">
        <f t="shared" ref="BK654:BK663" si="229">ROUND(I654*H654,2)</f>
        <v>0</v>
      </c>
      <c r="BL654" s="337" t="s">
        <v>607</v>
      </c>
      <c r="BM654" s="406" t="s">
        <v>3367</v>
      </c>
    </row>
    <row r="655" spans="2:65" s="194" customFormat="1" ht="16.5" customHeight="1">
      <c r="B655" s="76"/>
      <c r="C655" s="819" t="s">
        <v>3368</v>
      </c>
      <c r="D655" s="819" t="s">
        <v>262</v>
      </c>
      <c r="E655" s="820" t="s">
        <v>3369</v>
      </c>
      <c r="F655" s="821" t="s">
        <v>3370</v>
      </c>
      <c r="G655" s="822" t="s">
        <v>63</v>
      </c>
      <c r="H655" s="823">
        <v>91.367000000000004</v>
      </c>
      <c r="I655" s="844"/>
      <c r="J655" s="824">
        <f t="shared" si="220"/>
        <v>0</v>
      </c>
      <c r="K655" s="80"/>
      <c r="L655" s="76"/>
      <c r="M655" s="402" t="s">
        <v>290</v>
      </c>
      <c r="N655" s="403" t="s">
        <v>306</v>
      </c>
      <c r="O655" s="404">
        <v>0.25113999999999997</v>
      </c>
      <c r="P655" s="404">
        <f t="shared" si="221"/>
        <v>22.945908379999999</v>
      </c>
      <c r="Q655" s="404">
        <v>4.5000000000000003E-5</v>
      </c>
      <c r="R655" s="404">
        <f t="shared" si="222"/>
        <v>4.1115150000000005E-3</v>
      </c>
      <c r="S655" s="404">
        <v>0</v>
      </c>
      <c r="T655" s="405">
        <f t="shared" si="223"/>
        <v>0</v>
      </c>
      <c r="AR655" s="406" t="s">
        <v>607</v>
      </c>
      <c r="AT655" s="406" t="s">
        <v>262</v>
      </c>
      <c r="AU655" s="406" t="s">
        <v>352</v>
      </c>
      <c r="AY655" s="337" t="s">
        <v>347</v>
      </c>
      <c r="BE655" s="407">
        <f t="shared" si="224"/>
        <v>0</v>
      </c>
      <c r="BF655" s="407">
        <f t="shared" si="225"/>
        <v>0</v>
      </c>
      <c r="BG655" s="407">
        <f t="shared" si="226"/>
        <v>0</v>
      </c>
      <c r="BH655" s="407">
        <f t="shared" si="227"/>
        <v>0</v>
      </c>
      <c r="BI655" s="407">
        <f t="shared" si="228"/>
        <v>0</v>
      </c>
      <c r="BJ655" s="337" t="s">
        <v>352</v>
      </c>
      <c r="BK655" s="407">
        <f t="shared" si="229"/>
        <v>0</v>
      </c>
      <c r="BL655" s="337" t="s">
        <v>607</v>
      </c>
      <c r="BM655" s="406" t="s">
        <v>3371</v>
      </c>
    </row>
    <row r="656" spans="2:65" s="194" customFormat="1" ht="33" customHeight="1">
      <c r="B656" s="76"/>
      <c r="C656" s="825" t="s">
        <v>3372</v>
      </c>
      <c r="D656" s="825" t="s">
        <v>59</v>
      </c>
      <c r="E656" s="826" t="s">
        <v>3373</v>
      </c>
      <c r="F656" s="827" t="s">
        <v>3374</v>
      </c>
      <c r="G656" s="828" t="s">
        <v>63</v>
      </c>
      <c r="H656" s="829">
        <v>105.072</v>
      </c>
      <c r="I656" s="845"/>
      <c r="J656" s="830">
        <f t="shared" si="220"/>
        <v>0</v>
      </c>
      <c r="K656" s="94"/>
      <c r="L656" s="408"/>
      <c r="M656" s="409" t="s">
        <v>290</v>
      </c>
      <c r="N656" s="410" t="s">
        <v>306</v>
      </c>
      <c r="O656" s="404">
        <v>0</v>
      </c>
      <c r="P656" s="404">
        <f t="shared" si="221"/>
        <v>0</v>
      </c>
      <c r="Q656" s="404">
        <v>1.6299999999999999E-3</v>
      </c>
      <c r="R656" s="404">
        <f t="shared" si="222"/>
        <v>0.17126736000000001</v>
      </c>
      <c r="S656" s="404">
        <v>0</v>
      </c>
      <c r="T656" s="405">
        <f t="shared" si="223"/>
        <v>0</v>
      </c>
      <c r="AR656" s="406" t="s">
        <v>1185</v>
      </c>
      <c r="AT656" s="406" t="s">
        <v>59</v>
      </c>
      <c r="AU656" s="406" t="s">
        <v>352</v>
      </c>
      <c r="AY656" s="337" t="s">
        <v>347</v>
      </c>
      <c r="BE656" s="407">
        <f t="shared" si="224"/>
        <v>0</v>
      </c>
      <c r="BF656" s="407">
        <f t="shared" si="225"/>
        <v>0</v>
      </c>
      <c r="BG656" s="407">
        <f t="shared" si="226"/>
        <v>0</v>
      </c>
      <c r="BH656" s="407">
        <f t="shared" si="227"/>
        <v>0</v>
      </c>
      <c r="BI656" s="407">
        <f t="shared" si="228"/>
        <v>0</v>
      </c>
      <c r="BJ656" s="337" t="s">
        <v>352</v>
      </c>
      <c r="BK656" s="407">
        <f t="shared" si="229"/>
        <v>0</v>
      </c>
      <c r="BL656" s="337" t="s">
        <v>607</v>
      </c>
      <c r="BM656" s="406" t="s">
        <v>3375</v>
      </c>
    </row>
    <row r="657" spans="2:65" s="194" customFormat="1" ht="24.45" customHeight="1">
      <c r="B657" s="76"/>
      <c r="C657" s="819" t="s">
        <v>3376</v>
      </c>
      <c r="D657" s="819" t="s">
        <v>262</v>
      </c>
      <c r="E657" s="820" t="s">
        <v>3377</v>
      </c>
      <c r="F657" s="821" t="s">
        <v>3378</v>
      </c>
      <c r="G657" s="822" t="s">
        <v>95</v>
      </c>
      <c r="H657" s="823">
        <v>401.39</v>
      </c>
      <c r="I657" s="844"/>
      <c r="J657" s="824">
        <f t="shared" si="220"/>
        <v>0</v>
      </c>
      <c r="K657" s="80"/>
      <c r="L657" s="76"/>
      <c r="M657" s="402" t="s">
        <v>290</v>
      </c>
      <c r="N657" s="403" t="s">
        <v>306</v>
      </c>
      <c r="O657" s="404">
        <v>0.24099999999999999</v>
      </c>
      <c r="P657" s="404">
        <f t="shared" si="221"/>
        <v>96.734989999999996</v>
      </c>
      <c r="Q657" s="404">
        <v>0</v>
      </c>
      <c r="R657" s="404">
        <f t="shared" si="222"/>
        <v>0</v>
      </c>
      <c r="S657" s="404">
        <v>1E-3</v>
      </c>
      <c r="T657" s="405">
        <f t="shared" si="223"/>
        <v>0.40138999999999997</v>
      </c>
      <c r="AR657" s="406" t="s">
        <v>607</v>
      </c>
      <c r="AT657" s="406" t="s">
        <v>262</v>
      </c>
      <c r="AU657" s="406" t="s">
        <v>352</v>
      </c>
      <c r="AY657" s="337" t="s">
        <v>347</v>
      </c>
      <c r="BE657" s="407">
        <f t="shared" si="224"/>
        <v>0</v>
      </c>
      <c r="BF657" s="407">
        <f t="shared" si="225"/>
        <v>0</v>
      </c>
      <c r="BG657" s="407">
        <f t="shared" si="226"/>
        <v>0</v>
      </c>
      <c r="BH657" s="407">
        <f t="shared" si="227"/>
        <v>0</v>
      </c>
      <c r="BI657" s="407">
        <f t="shared" si="228"/>
        <v>0</v>
      </c>
      <c r="BJ657" s="337" t="s">
        <v>352</v>
      </c>
      <c r="BK657" s="407">
        <f t="shared" si="229"/>
        <v>0</v>
      </c>
      <c r="BL657" s="337" t="s">
        <v>607</v>
      </c>
      <c r="BM657" s="406" t="s">
        <v>3379</v>
      </c>
    </row>
    <row r="658" spans="2:65" s="194" customFormat="1" ht="16.5" customHeight="1">
      <c r="B658" s="76"/>
      <c r="C658" s="819" t="s">
        <v>3380</v>
      </c>
      <c r="D658" s="819" t="s">
        <v>262</v>
      </c>
      <c r="E658" s="820" t="s">
        <v>3381</v>
      </c>
      <c r="F658" s="821" t="s">
        <v>3382</v>
      </c>
      <c r="G658" s="822" t="s">
        <v>95</v>
      </c>
      <c r="H658" s="823">
        <v>114.88</v>
      </c>
      <c r="I658" s="844"/>
      <c r="J658" s="824">
        <f t="shared" si="220"/>
        <v>0</v>
      </c>
      <c r="K658" s="80"/>
      <c r="L658" s="76"/>
      <c r="M658" s="402" t="s">
        <v>290</v>
      </c>
      <c r="N658" s="403" t="s">
        <v>306</v>
      </c>
      <c r="O658" s="404">
        <v>0.43128</v>
      </c>
      <c r="P658" s="404">
        <f t="shared" si="221"/>
        <v>49.545446399999996</v>
      </c>
      <c r="Q658" s="404">
        <v>4.0000000000000002E-4</v>
      </c>
      <c r="R658" s="404">
        <f t="shared" si="222"/>
        <v>4.5952E-2</v>
      </c>
      <c r="S658" s="404">
        <v>0</v>
      </c>
      <c r="T658" s="405">
        <f t="shared" si="223"/>
        <v>0</v>
      </c>
      <c r="AR658" s="406" t="s">
        <v>607</v>
      </c>
      <c r="AT658" s="406" t="s">
        <v>262</v>
      </c>
      <c r="AU658" s="406" t="s">
        <v>352</v>
      </c>
      <c r="AY658" s="337" t="s">
        <v>347</v>
      </c>
      <c r="BE658" s="407">
        <f t="shared" si="224"/>
        <v>0</v>
      </c>
      <c r="BF658" s="407">
        <f t="shared" si="225"/>
        <v>0</v>
      </c>
      <c r="BG658" s="407">
        <f t="shared" si="226"/>
        <v>0</v>
      </c>
      <c r="BH658" s="407">
        <f t="shared" si="227"/>
        <v>0</v>
      </c>
      <c r="BI658" s="407">
        <f t="shared" si="228"/>
        <v>0</v>
      </c>
      <c r="BJ658" s="337" t="s">
        <v>352</v>
      </c>
      <c r="BK658" s="407">
        <f t="shared" si="229"/>
        <v>0</v>
      </c>
      <c r="BL658" s="337" t="s">
        <v>607</v>
      </c>
      <c r="BM658" s="406" t="s">
        <v>3383</v>
      </c>
    </row>
    <row r="659" spans="2:65" s="194" customFormat="1" ht="49.5" customHeight="1">
      <c r="B659" s="76"/>
      <c r="C659" s="825" t="s">
        <v>3384</v>
      </c>
      <c r="D659" s="825" t="s">
        <v>59</v>
      </c>
      <c r="E659" s="826" t="s">
        <v>3385</v>
      </c>
      <c r="F659" s="827" t="s">
        <v>3386</v>
      </c>
      <c r="G659" s="828" t="s">
        <v>95</v>
      </c>
      <c r="H659" s="829">
        <v>136.875</v>
      </c>
      <c r="I659" s="845"/>
      <c r="J659" s="830">
        <f t="shared" si="220"/>
        <v>0</v>
      </c>
      <c r="K659" s="94"/>
      <c r="L659" s="408"/>
      <c r="M659" s="409" t="s">
        <v>290</v>
      </c>
      <c r="N659" s="410" t="s">
        <v>306</v>
      </c>
      <c r="O659" s="404">
        <v>0</v>
      </c>
      <c r="P659" s="404">
        <f t="shared" si="221"/>
        <v>0</v>
      </c>
      <c r="Q659" s="404">
        <v>3.8999999999999998E-3</v>
      </c>
      <c r="R659" s="404">
        <f t="shared" si="222"/>
        <v>0.53381250000000002</v>
      </c>
      <c r="S659" s="404">
        <v>0</v>
      </c>
      <c r="T659" s="405">
        <f t="shared" si="223"/>
        <v>0</v>
      </c>
      <c r="AR659" s="406" t="s">
        <v>1185</v>
      </c>
      <c r="AT659" s="406" t="s">
        <v>59</v>
      </c>
      <c r="AU659" s="406" t="s">
        <v>352</v>
      </c>
      <c r="AY659" s="337" t="s">
        <v>347</v>
      </c>
      <c r="BE659" s="407">
        <f t="shared" si="224"/>
        <v>0</v>
      </c>
      <c r="BF659" s="407">
        <f t="shared" si="225"/>
        <v>0</v>
      </c>
      <c r="BG659" s="407">
        <f t="shared" si="226"/>
        <v>0</v>
      </c>
      <c r="BH659" s="407">
        <f t="shared" si="227"/>
        <v>0</v>
      </c>
      <c r="BI659" s="407">
        <f t="shared" si="228"/>
        <v>0</v>
      </c>
      <c r="BJ659" s="337" t="s">
        <v>352</v>
      </c>
      <c r="BK659" s="407">
        <f t="shared" si="229"/>
        <v>0</v>
      </c>
      <c r="BL659" s="337" t="s">
        <v>607</v>
      </c>
      <c r="BM659" s="406" t="s">
        <v>3387</v>
      </c>
    </row>
    <row r="660" spans="2:65" s="194" customFormat="1" ht="16.5" customHeight="1">
      <c r="B660" s="76"/>
      <c r="C660" s="819" t="s">
        <v>3388</v>
      </c>
      <c r="D660" s="819" t="s">
        <v>262</v>
      </c>
      <c r="E660" s="820" t="s">
        <v>3389</v>
      </c>
      <c r="F660" s="821" t="s">
        <v>3390</v>
      </c>
      <c r="G660" s="822" t="s">
        <v>95</v>
      </c>
      <c r="H660" s="823">
        <v>836.12199999999996</v>
      </c>
      <c r="I660" s="844"/>
      <c r="J660" s="824">
        <f t="shared" si="220"/>
        <v>0</v>
      </c>
      <c r="K660" s="80"/>
      <c r="L660" s="76"/>
      <c r="M660" s="402" t="s">
        <v>290</v>
      </c>
      <c r="N660" s="403" t="s">
        <v>306</v>
      </c>
      <c r="O660" s="404">
        <v>0.08</v>
      </c>
      <c r="P660" s="404">
        <f t="shared" si="221"/>
        <v>66.889759999999995</v>
      </c>
      <c r="Q660" s="404">
        <v>0</v>
      </c>
      <c r="R660" s="404">
        <f t="shared" si="222"/>
        <v>0</v>
      </c>
      <c r="S660" s="404">
        <v>0</v>
      </c>
      <c r="T660" s="405">
        <f t="shared" si="223"/>
        <v>0</v>
      </c>
      <c r="AR660" s="406" t="s">
        <v>607</v>
      </c>
      <c r="AT660" s="406" t="s">
        <v>262</v>
      </c>
      <c r="AU660" s="406" t="s">
        <v>352</v>
      </c>
      <c r="AY660" s="337" t="s">
        <v>347</v>
      </c>
      <c r="BE660" s="407">
        <f t="shared" si="224"/>
        <v>0</v>
      </c>
      <c r="BF660" s="407">
        <f t="shared" si="225"/>
        <v>0</v>
      </c>
      <c r="BG660" s="407">
        <f t="shared" si="226"/>
        <v>0</v>
      </c>
      <c r="BH660" s="407">
        <f t="shared" si="227"/>
        <v>0</v>
      </c>
      <c r="BI660" s="407">
        <f t="shared" si="228"/>
        <v>0</v>
      </c>
      <c r="BJ660" s="337" t="s">
        <v>352</v>
      </c>
      <c r="BK660" s="407">
        <f t="shared" si="229"/>
        <v>0</v>
      </c>
      <c r="BL660" s="337" t="s">
        <v>607</v>
      </c>
      <c r="BM660" s="406" t="s">
        <v>3391</v>
      </c>
    </row>
    <row r="661" spans="2:65" s="194" customFormat="1" ht="24.45" customHeight="1">
      <c r="B661" s="76"/>
      <c r="C661" s="819" t="s">
        <v>3392</v>
      </c>
      <c r="D661" s="819" t="s">
        <v>262</v>
      </c>
      <c r="E661" s="820" t="s">
        <v>3393</v>
      </c>
      <c r="F661" s="821" t="s">
        <v>3394</v>
      </c>
      <c r="G661" s="822" t="s">
        <v>95</v>
      </c>
      <c r="H661" s="823">
        <v>836.12199999999996</v>
      </c>
      <c r="I661" s="844"/>
      <c r="J661" s="824">
        <f t="shared" si="220"/>
        <v>0</v>
      </c>
      <c r="K661" s="80"/>
      <c r="L661" s="76"/>
      <c r="M661" s="402" t="s">
        <v>290</v>
      </c>
      <c r="N661" s="403" t="s">
        <v>306</v>
      </c>
      <c r="O661" s="404">
        <v>0.16211999999999999</v>
      </c>
      <c r="P661" s="404">
        <f t="shared" si="221"/>
        <v>135.55209863999997</v>
      </c>
      <c r="Q661" s="404">
        <v>4.4999999999999997E-3</v>
      </c>
      <c r="R661" s="404">
        <f t="shared" si="222"/>
        <v>3.7625489999999995</v>
      </c>
      <c r="S661" s="404">
        <v>0</v>
      </c>
      <c r="T661" s="405">
        <f t="shared" si="223"/>
        <v>0</v>
      </c>
      <c r="AR661" s="406" t="s">
        <v>607</v>
      </c>
      <c r="AT661" s="406" t="s">
        <v>262</v>
      </c>
      <c r="AU661" s="406" t="s">
        <v>352</v>
      </c>
      <c r="AY661" s="337" t="s">
        <v>347</v>
      </c>
      <c r="BE661" s="407">
        <f t="shared" si="224"/>
        <v>0</v>
      </c>
      <c r="BF661" s="407">
        <f t="shared" si="225"/>
        <v>0</v>
      </c>
      <c r="BG661" s="407">
        <f t="shared" si="226"/>
        <v>0</v>
      </c>
      <c r="BH661" s="407">
        <f t="shared" si="227"/>
        <v>0</v>
      </c>
      <c r="BI661" s="407">
        <f t="shared" si="228"/>
        <v>0</v>
      </c>
      <c r="BJ661" s="337" t="s">
        <v>352</v>
      </c>
      <c r="BK661" s="407">
        <f t="shared" si="229"/>
        <v>0</v>
      </c>
      <c r="BL661" s="337" t="s">
        <v>607</v>
      </c>
      <c r="BM661" s="406" t="s">
        <v>3395</v>
      </c>
    </row>
    <row r="662" spans="2:65" s="194" customFormat="1" ht="24.45" customHeight="1">
      <c r="B662" s="76"/>
      <c r="C662" s="819" t="s">
        <v>3396</v>
      </c>
      <c r="D662" s="819" t="s">
        <v>262</v>
      </c>
      <c r="E662" s="820" t="s">
        <v>3397</v>
      </c>
      <c r="F662" s="821" t="s">
        <v>3398</v>
      </c>
      <c r="G662" s="822" t="s">
        <v>95</v>
      </c>
      <c r="H662" s="823">
        <v>836.12199999999996</v>
      </c>
      <c r="I662" s="844"/>
      <c r="J662" s="824">
        <f t="shared" si="220"/>
        <v>0</v>
      </c>
      <c r="K662" s="80"/>
      <c r="L662" s="76"/>
      <c r="M662" s="402" t="s">
        <v>290</v>
      </c>
      <c r="N662" s="403" t="s">
        <v>306</v>
      </c>
      <c r="O662" s="404">
        <v>0.82699999999999996</v>
      </c>
      <c r="P662" s="404">
        <f t="shared" si="221"/>
        <v>691.47289399999988</v>
      </c>
      <c r="Q662" s="404">
        <v>0</v>
      </c>
      <c r="R662" s="404">
        <f t="shared" si="222"/>
        <v>0</v>
      </c>
      <c r="S662" s="404">
        <v>0</v>
      </c>
      <c r="T662" s="405">
        <f t="shared" si="223"/>
        <v>0</v>
      </c>
      <c r="AR662" s="406" t="s">
        <v>607</v>
      </c>
      <c r="AT662" s="406" t="s">
        <v>262</v>
      </c>
      <c r="AU662" s="406" t="s">
        <v>352</v>
      </c>
      <c r="AY662" s="337" t="s">
        <v>347</v>
      </c>
      <c r="BE662" s="407">
        <f t="shared" si="224"/>
        <v>0</v>
      </c>
      <c r="BF662" s="407">
        <f t="shared" si="225"/>
        <v>0</v>
      </c>
      <c r="BG662" s="407">
        <f t="shared" si="226"/>
        <v>0</v>
      </c>
      <c r="BH662" s="407">
        <f t="shared" si="227"/>
        <v>0</v>
      </c>
      <c r="BI662" s="407">
        <f t="shared" si="228"/>
        <v>0</v>
      </c>
      <c r="BJ662" s="337" t="s">
        <v>352</v>
      </c>
      <c r="BK662" s="407">
        <f t="shared" si="229"/>
        <v>0</v>
      </c>
      <c r="BL662" s="337" t="s">
        <v>607</v>
      </c>
      <c r="BM662" s="406" t="s">
        <v>3399</v>
      </c>
    </row>
    <row r="663" spans="2:65" s="194" customFormat="1" ht="24.45" customHeight="1">
      <c r="B663" s="76"/>
      <c r="C663" s="819" t="s">
        <v>3400</v>
      </c>
      <c r="D663" s="819" t="s">
        <v>262</v>
      </c>
      <c r="E663" s="820" t="s">
        <v>3401</v>
      </c>
      <c r="F663" s="821" t="s">
        <v>3402</v>
      </c>
      <c r="G663" s="822" t="s">
        <v>79</v>
      </c>
      <c r="H663" s="850"/>
      <c r="I663" s="844"/>
      <c r="J663" s="824">
        <f t="shared" si="220"/>
        <v>0</v>
      </c>
      <c r="K663" s="80"/>
      <c r="L663" s="76"/>
      <c r="M663" s="402" t="s">
        <v>290</v>
      </c>
      <c r="N663" s="403" t="s">
        <v>306</v>
      </c>
      <c r="O663" s="404">
        <v>0</v>
      </c>
      <c r="P663" s="404">
        <f t="shared" si="221"/>
        <v>0</v>
      </c>
      <c r="Q663" s="404">
        <v>0</v>
      </c>
      <c r="R663" s="404">
        <f t="shared" si="222"/>
        <v>0</v>
      </c>
      <c r="S663" s="404">
        <v>0</v>
      </c>
      <c r="T663" s="405">
        <f t="shared" si="223"/>
        <v>0</v>
      </c>
      <c r="AR663" s="406" t="s">
        <v>607</v>
      </c>
      <c r="AT663" s="406" t="s">
        <v>262</v>
      </c>
      <c r="AU663" s="406" t="s">
        <v>352</v>
      </c>
      <c r="AY663" s="337" t="s">
        <v>347</v>
      </c>
      <c r="BE663" s="407">
        <f t="shared" si="224"/>
        <v>0</v>
      </c>
      <c r="BF663" s="407">
        <f t="shared" si="225"/>
        <v>0</v>
      </c>
      <c r="BG663" s="407">
        <f t="shared" si="226"/>
        <v>0</v>
      </c>
      <c r="BH663" s="407">
        <f t="shared" si="227"/>
        <v>0</v>
      </c>
      <c r="BI663" s="407">
        <f t="shared" si="228"/>
        <v>0</v>
      </c>
      <c r="BJ663" s="337" t="s">
        <v>352</v>
      </c>
      <c r="BK663" s="407">
        <f t="shared" si="229"/>
        <v>0</v>
      </c>
      <c r="BL663" s="337" t="s">
        <v>607</v>
      </c>
      <c r="BM663" s="406" t="s">
        <v>3403</v>
      </c>
    </row>
    <row r="664" spans="2:65" s="391" customFormat="1" ht="23.25" customHeight="1">
      <c r="B664" s="390"/>
      <c r="C664" s="813"/>
      <c r="D664" s="814" t="s">
        <v>267</v>
      </c>
      <c r="E664" s="817" t="s">
        <v>3404</v>
      </c>
      <c r="F664" s="817" t="s">
        <v>3405</v>
      </c>
      <c r="G664" s="813"/>
      <c r="H664" s="813"/>
      <c r="I664" s="813"/>
      <c r="J664" s="818">
        <f>BK664</f>
        <v>0</v>
      </c>
      <c r="L664" s="390"/>
      <c r="M664" s="395"/>
      <c r="P664" s="396">
        <f>SUM(P665:P676)</f>
        <v>912.98026996999999</v>
      </c>
      <c r="R664" s="396">
        <f>SUM(R665:R676)</f>
        <v>7.3085117718000001</v>
      </c>
      <c r="T664" s="397">
        <f>SUM(T665:T676)</f>
        <v>0</v>
      </c>
      <c r="AR664" s="392" t="s">
        <v>352</v>
      </c>
      <c r="AT664" s="398" t="s">
        <v>267</v>
      </c>
      <c r="AU664" s="398" t="s">
        <v>320</v>
      </c>
      <c r="AY664" s="392" t="s">
        <v>347</v>
      </c>
      <c r="BK664" s="399">
        <f>SUM(BK665:BK676)</f>
        <v>0</v>
      </c>
    </row>
    <row r="665" spans="2:65" s="194" customFormat="1" ht="49.5" customHeight="1">
      <c r="B665" s="76"/>
      <c r="C665" s="819" t="s">
        <v>3406</v>
      </c>
      <c r="D665" s="819" t="s">
        <v>262</v>
      </c>
      <c r="E665" s="820" t="s">
        <v>3407</v>
      </c>
      <c r="F665" s="821" t="s">
        <v>3408</v>
      </c>
      <c r="G665" s="822" t="s">
        <v>95</v>
      </c>
      <c r="H665" s="823">
        <v>727.71100000000001</v>
      </c>
      <c r="I665" s="844"/>
      <c r="J665" s="824">
        <f t="shared" ref="J665:J676" si="230">ROUND(I665*H665,2)</f>
        <v>0</v>
      </c>
      <c r="K665" s="80"/>
      <c r="L665" s="76"/>
      <c r="M665" s="402" t="s">
        <v>290</v>
      </c>
      <c r="N665" s="403" t="s">
        <v>306</v>
      </c>
      <c r="O665" s="404">
        <v>0.51519999999999999</v>
      </c>
      <c r="P665" s="404">
        <f t="shared" ref="P665:P676" si="231">O665*H665</f>
        <v>374.91670720000002</v>
      </c>
      <c r="Q665" s="404">
        <v>6.1500000000000001E-3</v>
      </c>
      <c r="R665" s="404">
        <f t="shared" ref="R665:R676" si="232">Q665*H665</f>
        <v>4.4754226500000005</v>
      </c>
      <c r="S665" s="404">
        <v>0</v>
      </c>
      <c r="T665" s="405">
        <f t="shared" ref="T665:T676" si="233">S665*H665</f>
        <v>0</v>
      </c>
      <c r="AR665" s="406" t="s">
        <v>607</v>
      </c>
      <c r="AT665" s="406" t="s">
        <v>262</v>
      </c>
      <c r="AU665" s="406" t="s">
        <v>352</v>
      </c>
      <c r="AY665" s="337" t="s">
        <v>347</v>
      </c>
      <c r="BE665" s="407">
        <f t="shared" ref="BE665:BE676" si="234">IF(N665="základná",J665,0)</f>
        <v>0</v>
      </c>
      <c r="BF665" s="407">
        <f t="shared" ref="BF665:BF676" si="235">IF(N665="znížená",J665,0)</f>
        <v>0</v>
      </c>
      <c r="BG665" s="407">
        <f t="shared" ref="BG665:BG676" si="236">IF(N665="zákl. prenesená",J665,0)</f>
        <v>0</v>
      </c>
      <c r="BH665" s="407">
        <f t="shared" ref="BH665:BH676" si="237">IF(N665="zníž. prenesená",J665,0)</f>
        <v>0</v>
      </c>
      <c r="BI665" s="407">
        <f t="shared" ref="BI665:BI676" si="238">IF(N665="nulová",J665,0)</f>
        <v>0</v>
      </c>
      <c r="BJ665" s="337" t="s">
        <v>352</v>
      </c>
      <c r="BK665" s="407">
        <f t="shared" ref="BK665:BK676" si="239">ROUND(I665*H665,2)</f>
        <v>0</v>
      </c>
      <c r="BL665" s="337" t="s">
        <v>607</v>
      </c>
      <c r="BM665" s="406" t="s">
        <v>3409</v>
      </c>
    </row>
    <row r="666" spans="2:65" s="194" customFormat="1" ht="16.5" customHeight="1">
      <c r="B666" s="76"/>
      <c r="C666" s="819" t="s">
        <v>3410</v>
      </c>
      <c r="D666" s="819" t="s">
        <v>262</v>
      </c>
      <c r="E666" s="820" t="s">
        <v>3411</v>
      </c>
      <c r="F666" s="821" t="s">
        <v>3412</v>
      </c>
      <c r="G666" s="822" t="s">
        <v>95</v>
      </c>
      <c r="H666" s="823">
        <v>6.6559999999999997</v>
      </c>
      <c r="I666" s="844"/>
      <c r="J666" s="824">
        <f t="shared" si="230"/>
        <v>0</v>
      </c>
      <c r="K666" s="80"/>
      <c r="L666" s="76"/>
      <c r="M666" s="402" t="s">
        <v>290</v>
      </c>
      <c r="N666" s="403" t="s">
        <v>306</v>
      </c>
      <c r="O666" s="404">
        <v>0.48570999999999998</v>
      </c>
      <c r="P666" s="404">
        <f t="shared" si="231"/>
        <v>3.2328857599999998</v>
      </c>
      <c r="Q666" s="404">
        <v>4.8999999999999998E-3</v>
      </c>
      <c r="R666" s="404">
        <f t="shared" si="232"/>
        <v>3.2614399999999995E-2</v>
      </c>
      <c r="S666" s="404">
        <v>0</v>
      </c>
      <c r="T666" s="405">
        <f t="shared" si="233"/>
        <v>0</v>
      </c>
      <c r="AR666" s="406" t="s">
        <v>607</v>
      </c>
      <c r="AT666" s="406" t="s">
        <v>262</v>
      </c>
      <c r="AU666" s="406" t="s">
        <v>352</v>
      </c>
      <c r="AY666" s="337" t="s">
        <v>347</v>
      </c>
      <c r="BE666" s="407">
        <f t="shared" si="234"/>
        <v>0</v>
      </c>
      <c r="BF666" s="407">
        <f t="shared" si="235"/>
        <v>0</v>
      </c>
      <c r="BG666" s="407">
        <f t="shared" si="236"/>
        <v>0</v>
      </c>
      <c r="BH666" s="407">
        <f t="shared" si="237"/>
        <v>0</v>
      </c>
      <c r="BI666" s="407">
        <f t="shared" si="238"/>
        <v>0</v>
      </c>
      <c r="BJ666" s="337" t="s">
        <v>352</v>
      </c>
      <c r="BK666" s="407">
        <f t="shared" si="239"/>
        <v>0</v>
      </c>
      <c r="BL666" s="337" t="s">
        <v>607</v>
      </c>
      <c r="BM666" s="406" t="s">
        <v>3413</v>
      </c>
    </row>
    <row r="667" spans="2:65" s="194" customFormat="1" ht="24.45" customHeight="1">
      <c r="B667" s="76"/>
      <c r="C667" s="819" t="s">
        <v>3414</v>
      </c>
      <c r="D667" s="819" t="s">
        <v>262</v>
      </c>
      <c r="E667" s="820" t="s">
        <v>3415</v>
      </c>
      <c r="F667" s="821" t="s">
        <v>3416</v>
      </c>
      <c r="G667" s="822" t="s">
        <v>95</v>
      </c>
      <c r="H667" s="823">
        <v>417.30900000000003</v>
      </c>
      <c r="I667" s="844"/>
      <c r="J667" s="824">
        <f t="shared" si="230"/>
        <v>0</v>
      </c>
      <c r="K667" s="80"/>
      <c r="L667" s="76"/>
      <c r="M667" s="402" t="s">
        <v>290</v>
      </c>
      <c r="N667" s="403" t="s">
        <v>306</v>
      </c>
      <c r="O667" s="404">
        <v>7.4010000000000006E-2</v>
      </c>
      <c r="P667" s="404">
        <f t="shared" si="231"/>
        <v>30.885039090000003</v>
      </c>
      <c r="Q667" s="404">
        <v>4.0000000000000002E-4</v>
      </c>
      <c r="R667" s="404">
        <f t="shared" si="232"/>
        <v>0.16692360000000001</v>
      </c>
      <c r="S667" s="404">
        <v>0</v>
      </c>
      <c r="T667" s="405">
        <f t="shared" si="233"/>
        <v>0</v>
      </c>
      <c r="AR667" s="406" t="s">
        <v>607</v>
      </c>
      <c r="AT667" s="406" t="s">
        <v>262</v>
      </c>
      <c r="AU667" s="406" t="s">
        <v>352</v>
      </c>
      <c r="AY667" s="337" t="s">
        <v>347</v>
      </c>
      <c r="BE667" s="407">
        <f t="shared" si="234"/>
        <v>0</v>
      </c>
      <c r="BF667" s="407">
        <f t="shared" si="235"/>
        <v>0</v>
      </c>
      <c r="BG667" s="407">
        <f t="shared" si="236"/>
        <v>0</v>
      </c>
      <c r="BH667" s="407">
        <f t="shared" si="237"/>
        <v>0</v>
      </c>
      <c r="BI667" s="407">
        <f t="shared" si="238"/>
        <v>0</v>
      </c>
      <c r="BJ667" s="337" t="s">
        <v>352</v>
      </c>
      <c r="BK667" s="407">
        <f t="shared" si="239"/>
        <v>0</v>
      </c>
      <c r="BL667" s="337" t="s">
        <v>607</v>
      </c>
      <c r="BM667" s="406" t="s">
        <v>3417</v>
      </c>
    </row>
    <row r="668" spans="2:65" s="194" customFormat="1" ht="16.5" customHeight="1">
      <c r="B668" s="76"/>
      <c r="C668" s="819" t="s">
        <v>3418</v>
      </c>
      <c r="D668" s="819" t="s">
        <v>262</v>
      </c>
      <c r="E668" s="820" t="s">
        <v>3419</v>
      </c>
      <c r="F668" s="821" t="s">
        <v>3420</v>
      </c>
      <c r="G668" s="822" t="s">
        <v>95</v>
      </c>
      <c r="H668" s="823">
        <v>156.39400000000001</v>
      </c>
      <c r="I668" s="844"/>
      <c r="J668" s="824">
        <f t="shared" si="230"/>
        <v>0</v>
      </c>
      <c r="K668" s="80"/>
      <c r="L668" s="76"/>
      <c r="M668" s="402" t="s">
        <v>290</v>
      </c>
      <c r="N668" s="403" t="s">
        <v>306</v>
      </c>
      <c r="O668" s="404">
        <v>7.4069999999999997E-2</v>
      </c>
      <c r="P668" s="404">
        <f t="shared" si="231"/>
        <v>11.584103580000001</v>
      </c>
      <c r="Q668" s="404">
        <v>4.4999999999999999E-4</v>
      </c>
      <c r="R668" s="404">
        <f t="shared" si="232"/>
        <v>7.0377300000000004E-2</v>
      </c>
      <c r="S668" s="404">
        <v>0</v>
      </c>
      <c r="T668" s="405">
        <f t="shared" si="233"/>
        <v>0</v>
      </c>
      <c r="AR668" s="406" t="s">
        <v>607</v>
      </c>
      <c r="AT668" s="406" t="s">
        <v>262</v>
      </c>
      <c r="AU668" s="406" t="s">
        <v>352</v>
      </c>
      <c r="AY668" s="337" t="s">
        <v>347</v>
      </c>
      <c r="BE668" s="407">
        <f t="shared" si="234"/>
        <v>0</v>
      </c>
      <c r="BF668" s="407">
        <f t="shared" si="235"/>
        <v>0</v>
      </c>
      <c r="BG668" s="407">
        <f t="shared" si="236"/>
        <v>0</v>
      </c>
      <c r="BH668" s="407">
        <f t="shared" si="237"/>
        <v>0</v>
      </c>
      <c r="BI668" s="407">
        <f t="shared" si="238"/>
        <v>0</v>
      </c>
      <c r="BJ668" s="337" t="s">
        <v>352</v>
      </c>
      <c r="BK668" s="407">
        <f t="shared" si="239"/>
        <v>0</v>
      </c>
      <c r="BL668" s="337" t="s">
        <v>607</v>
      </c>
      <c r="BM668" s="406" t="s">
        <v>3421</v>
      </c>
    </row>
    <row r="669" spans="2:65" s="194" customFormat="1" ht="24.45" customHeight="1">
      <c r="B669" s="76"/>
      <c r="C669" s="819" t="s">
        <v>3422</v>
      </c>
      <c r="D669" s="819" t="s">
        <v>262</v>
      </c>
      <c r="E669" s="820" t="s">
        <v>3423</v>
      </c>
      <c r="F669" s="821" t="s">
        <v>3424</v>
      </c>
      <c r="G669" s="822" t="s">
        <v>95</v>
      </c>
      <c r="H669" s="823">
        <v>436.26600000000002</v>
      </c>
      <c r="I669" s="844"/>
      <c r="J669" s="824">
        <f t="shared" si="230"/>
        <v>0</v>
      </c>
      <c r="K669" s="80"/>
      <c r="L669" s="76"/>
      <c r="M669" s="402" t="s">
        <v>290</v>
      </c>
      <c r="N669" s="403" t="s">
        <v>306</v>
      </c>
      <c r="O669" s="404">
        <v>7.4010000000000006E-2</v>
      </c>
      <c r="P669" s="404">
        <f t="shared" si="231"/>
        <v>32.288046660000006</v>
      </c>
      <c r="Q669" s="404">
        <v>4.0000000000000002E-4</v>
      </c>
      <c r="R669" s="404">
        <f t="shared" si="232"/>
        <v>0.17450640000000001</v>
      </c>
      <c r="S669" s="404">
        <v>0</v>
      </c>
      <c r="T669" s="405">
        <f t="shared" si="233"/>
        <v>0</v>
      </c>
      <c r="AR669" s="406" t="s">
        <v>607</v>
      </c>
      <c r="AT669" s="406" t="s">
        <v>262</v>
      </c>
      <c r="AU669" s="406" t="s">
        <v>352</v>
      </c>
      <c r="AY669" s="337" t="s">
        <v>347</v>
      </c>
      <c r="BE669" s="407">
        <f t="shared" si="234"/>
        <v>0</v>
      </c>
      <c r="BF669" s="407">
        <f t="shared" si="235"/>
        <v>0</v>
      </c>
      <c r="BG669" s="407">
        <f t="shared" si="236"/>
        <v>0</v>
      </c>
      <c r="BH669" s="407">
        <f t="shared" si="237"/>
        <v>0</v>
      </c>
      <c r="BI669" s="407">
        <f t="shared" si="238"/>
        <v>0</v>
      </c>
      <c r="BJ669" s="337" t="s">
        <v>352</v>
      </c>
      <c r="BK669" s="407">
        <f t="shared" si="239"/>
        <v>0</v>
      </c>
      <c r="BL669" s="337" t="s">
        <v>607</v>
      </c>
      <c r="BM669" s="406" t="s">
        <v>3425</v>
      </c>
    </row>
    <row r="670" spans="2:65" s="194" customFormat="1" ht="49.5" customHeight="1">
      <c r="B670" s="76"/>
      <c r="C670" s="819" t="s">
        <v>3426</v>
      </c>
      <c r="D670" s="819" t="s">
        <v>262</v>
      </c>
      <c r="E670" s="820" t="s">
        <v>3427</v>
      </c>
      <c r="F670" s="821" t="s">
        <v>3428</v>
      </c>
      <c r="G670" s="822" t="s">
        <v>95</v>
      </c>
      <c r="H670" s="823">
        <v>29.75</v>
      </c>
      <c r="I670" s="844"/>
      <c r="J670" s="824">
        <f t="shared" si="230"/>
        <v>0</v>
      </c>
      <c r="K670" s="80"/>
      <c r="L670" s="76"/>
      <c r="M670" s="402" t="s">
        <v>290</v>
      </c>
      <c r="N670" s="403" t="s">
        <v>306</v>
      </c>
      <c r="O670" s="404">
        <v>0.30199999999999999</v>
      </c>
      <c r="P670" s="404">
        <f t="shared" si="231"/>
        <v>8.9845000000000006</v>
      </c>
      <c r="Q670" s="404">
        <v>1.3699999999999999E-3</v>
      </c>
      <c r="R670" s="404">
        <f t="shared" si="232"/>
        <v>4.0757499999999995E-2</v>
      </c>
      <c r="S670" s="404">
        <v>0</v>
      </c>
      <c r="T670" s="405">
        <f t="shared" si="233"/>
        <v>0</v>
      </c>
      <c r="AR670" s="406" t="s">
        <v>607</v>
      </c>
      <c r="AT670" s="406" t="s">
        <v>262</v>
      </c>
      <c r="AU670" s="406" t="s">
        <v>352</v>
      </c>
      <c r="AY670" s="337" t="s">
        <v>347</v>
      </c>
      <c r="BE670" s="407">
        <f t="shared" si="234"/>
        <v>0</v>
      </c>
      <c r="BF670" s="407">
        <f t="shared" si="235"/>
        <v>0</v>
      </c>
      <c r="BG670" s="407">
        <f t="shared" si="236"/>
        <v>0</v>
      </c>
      <c r="BH670" s="407">
        <f t="shared" si="237"/>
        <v>0</v>
      </c>
      <c r="BI670" s="407">
        <f t="shared" si="238"/>
        <v>0</v>
      </c>
      <c r="BJ670" s="337" t="s">
        <v>352</v>
      </c>
      <c r="BK670" s="407">
        <f t="shared" si="239"/>
        <v>0</v>
      </c>
      <c r="BL670" s="337" t="s">
        <v>607</v>
      </c>
      <c r="BM670" s="406" t="s">
        <v>3429</v>
      </c>
    </row>
    <row r="671" spans="2:65" s="194" customFormat="1" ht="33" customHeight="1">
      <c r="B671" s="76"/>
      <c r="C671" s="819" t="s">
        <v>3430</v>
      </c>
      <c r="D671" s="819" t="s">
        <v>262</v>
      </c>
      <c r="E671" s="820" t="s">
        <v>3431</v>
      </c>
      <c r="F671" s="821" t="s">
        <v>3432</v>
      </c>
      <c r="G671" s="822" t="s">
        <v>95</v>
      </c>
      <c r="H671" s="823">
        <v>853.76199999999994</v>
      </c>
      <c r="I671" s="844"/>
      <c r="J671" s="824">
        <f t="shared" si="230"/>
        <v>0</v>
      </c>
      <c r="K671" s="80"/>
      <c r="L671" s="76"/>
      <c r="M671" s="402" t="s">
        <v>290</v>
      </c>
      <c r="N671" s="403" t="s">
        <v>306</v>
      </c>
      <c r="O671" s="404">
        <v>0.40300000000000002</v>
      </c>
      <c r="P671" s="404">
        <f t="shared" si="231"/>
        <v>344.06608599999998</v>
      </c>
      <c r="Q671" s="404">
        <v>2.4499999999999999E-3</v>
      </c>
      <c r="R671" s="404">
        <f t="shared" si="232"/>
        <v>2.0917168999999998</v>
      </c>
      <c r="S671" s="404">
        <v>0</v>
      </c>
      <c r="T671" s="405">
        <f t="shared" si="233"/>
        <v>0</v>
      </c>
      <c r="AR671" s="406" t="s">
        <v>607</v>
      </c>
      <c r="AT671" s="406" t="s">
        <v>262</v>
      </c>
      <c r="AU671" s="406" t="s">
        <v>352</v>
      </c>
      <c r="AY671" s="337" t="s">
        <v>347</v>
      </c>
      <c r="BE671" s="407">
        <f t="shared" si="234"/>
        <v>0</v>
      </c>
      <c r="BF671" s="407">
        <f t="shared" si="235"/>
        <v>0</v>
      </c>
      <c r="BG671" s="407">
        <f t="shared" si="236"/>
        <v>0</v>
      </c>
      <c r="BH671" s="407">
        <f t="shared" si="237"/>
        <v>0</v>
      </c>
      <c r="BI671" s="407">
        <f t="shared" si="238"/>
        <v>0</v>
      </c>
      <c r="BJ671" s="337" t="s">
        <v>352</v>
      </c>
      <c r="BK671" s="407">
        <f t="shared" si="239"/>
        <v>0</v>
      </c>
      <c r="BL671" s="337" t="s">
        <v>607</v>
      </c>
      <c r="BM671" s="406" t="s">
        <v>3433</v>
      </c>
    </row>
    <row r="672" spans="2:65" s="194" customFormat="1" ht="55.5" customHeight="1">
      <c r="B672" s="76"/>
      <c r="C672" s="819" t="s">
        <v>3434</v>
      </c>
      <c r="D672" s="819" t="s">
        <v>262</v>
      </c>
      <c r="E672" s="820" t="s">
        <v>3435</v>
      </c>
      <c r="F672" s="821" t="s">
        <v>3436</v>
      </c>
      <c r="G672" s="822" t="s">
        <v>95</v>
      </c>
      <c r="H672" s="823">
        <v>96.894000000000005</v>
      </c>
      <c r="I672" s="844"/>
      <c r="J672" s="824">
        <f t="shared" si="230"/>
        <v>0</v>
      </c>
      <c r="K672" s="80"/>
      <c r="L672" s="76"/>
      <c r="M672" s="402" t="s">
        <v>290</v>
      </c>
      <c r="N672" s="403" t="s">
        <v>306</v>
      </c>
      <c r="O672" s="404">
        <v>0.30199999999999999</v>
      </c>
      <c r="P672" s="404">
        <f t="shared" si="231"/>
        <v>29.261988000000002</v>
      </c>
      <c r="Q672" s="404">
        <v>1.3699999999999999E-3</v>
      </c>
      <c r="R672" s="404">
        <f t="shared" si="232"/>
        <v>0.13274478000000001</v>
      </c>
      <c r="S672" s="404">
        <v>0</v>
      </c>
      <c r="T672" s="405">
        <f t="shared" si="233"/>
        <v>0</v>
      </c>
      <c r="AR672" s="406" t="s">
        <v>607</v>
      </c>
      <c r="AT672" s="406" t="s">
        <v>262</v>
      </c>
      <c r="AU672" s="406" t="s">
        <v>352</v>
      </c>
      <c r="AY672" s="337" t="s">
        <v>347</v>
      </c>
      <c r="BE672" s="407">
        <f t="shared" si="234"/>
        <v>0</v>
      </c>
      <c r="BF672" s="407">
        <f t="shared" si="235"/>
        <v>0</v>
      </c>
      <c r="BG672" s="407">
        <f t="shared" si="236"/>
        <v>0</v>
      </c>
      <c r="BH672" s="407">
        <f t="shared" si="237"/>
        <v>0</v>
      </c>
      <c r="BI672" s="407">
        <f t="shared" si="238"/>
        <v>0</v>
      </c>
      <c r="BJ672" s="337" t="s">
        <v>352</v>
      </c>
      <c r="BK672" s="407">
        <f t="shared" si="239"/>
        <v>0</v>
      </c>
      <c r="BL672" s="337" t="s">
        <v>607</v>
      </c>
      <c r="BM672" s="406" t="s">
        <v>3437</v>
      </c>
    </row>
    <row r="673" spans="2:65" s="194" customFormat="1" ht="55.5" customHeight="1">
      <c r="B673" s="76"/>
      <c r="C673" s="819" t="s">
        <v>3438</v>
      </c>
      <c r="D673" s="819" t="s">
        <v>262</v>
      </c>
      <c r="E673" s="820" t="s">
        <v>3439</v>
      </c>
      <c r="F673" s="821" t="s">
        <v>3440</v>
      </c>
      <c r="G673" s="822" t="s">
        <v>95</v>
      </c>
      <c r="H673" s="823">
        <v>29.75</v>
      </c>
      <c r="I673" s="844"/>
      <c r="J673" s="824">
        <f t="shared" si="230"/>
        <v>0</v>
      </c>
      <c r="K673" s="80"/>
      <c r="L673" s="76"/>
      <c r="M673" s="402" t="s">
        <v>290</v>
      </c>
      <c r="N673" s="403" t="s">
        <v>306</v>
      </c>
      <c r="O673" s="404">
        <v>0.30199999999999999</v>
      </c>
      <c r="P673" s="404">
        <f t="shared" si="231"/>
        <v>8.9845000000000006</v>
      </c>
      <c r="Q673" s="404">
        <v>1.3699999999999999E-3</v>
      </c>
      <c r="R673" s="404">
        <f t="shared" si="232"/>
        <v>4.0757499999999995E-2</v>
      </c>
      <c r="S673" s="404">
        <v>0</v>
      </c>
      <c r="T673" s="405">
        <f t="shared" si="233"/>
        <v>0</v>
      </c>
      <c r="AR673" s="406" t="s">
        <v>607</v>
      </c>
      <c r="AT673" s="406" t="s">
        <v>262</v>
      </c>
      <c r="AU673" s="406" t="s">
        <v>352</v>
      </c>
      <c r="AY673" s="337" t="s">
        <v>347</v>
      </c>
      <c r="BE673" s="407">
        <f t="shared" si="234"/>
        <v>0</v>
      </c>
      <c r="BF673" s="407">
        <f t="shared" si="235"/>
        <v>0</v>
      </c>
      <c r="BG673" s="407">
        <f t="shared" si="236"/>
        <v>0</v>
      </c>
      <c r="BH673" s="407">
        <f t="shared" si="237"/>
        <v>0</v>
      </c>
      <c r="BI673" s="407">
        <f t="shared" si="238"/>
        <v>0</v>
      </c>
      <c r="BJ673" s="337" t="s">
        <v>352</v>
      </c>
      <c r="BK673" s="407">
        <f t="shared" si="239"/>
        <v>0</v>
      </c>
      <c r="BL673" s="337" t="s">
        <v>607</v>
      </c>
      <c r="BM673" s="406" t="s">
        <v>3441</v>
      </c>
    </row>
    <row r="674" spans="2:65" s="194" customFormat="1" ht="16.5" customHeight="1">
      <c r="B674" s="76"/>
      <c r="C674" s="819" t="s">
        <v>3442</v>
      </c>
      <c r="D674" s="819" t="s">
        <v>262</v>
      </c>
      <c r="E674" s="820" t="s">
        <v>3443</v>
      </c>
      <c r="F674" s="821" t="s">
        <v>3444</v>
      </c>
      <c r="G674" s="822" t="s">
        <v>63</v>
      </c>
      <c r="H674" s="823">
        <v>257.3</v>
      </c>
      <c r="I674" s="844"/>
      <c r="J674" s="824">
        <f t="shared" si="230"/>
        <v>0</v>
      </c>
      <c r="K674" s="80"/>
      <c r="L674" s="76"/>
      <c r="M674" s="402" t="s">
        <v>290</v>
      </c>
      <c r="N674" s="403" t="s">
        <v>306</v>
      </c>
      <c r="O674" s="404">
        <v>0.20027</v>
      </c>
      <c r="P674" s="404">
        <f t="shared" si="231"/>
        <v>51.529471000000001</v>
      </c>
      <c r="Q674" s="404">
        <v>2.1295E-4</v>
      </c>
      <c r="R674" s="404">
        <f t="shared" si="232"/>
        <v>5.4792035000000003E-2</v>
      </c>
      <c r="S674" s="404">
        <v>0</v>
      </c>
      <c r="T674" s="405">
        <f t="shared" si="233"/>
        <v>0</v>
      </c>
      <c r="AR674" s="406" t="s">
        <v>607</v>
      </c>
      <c r="AT674" s="406" t="s">
        <v>262</v>
      </c>
      <c r="AU674" s="406" t="s">
        <v>352</v>
      </c>
      <c r="AY674" s="337" t="s">
        <v>347</v>
      </c>
      <c r="BE674" s="407">
        <f t="shared" si="234"/>
        <v>0</v>
      </c>
      <c r="BF674" s="407">
        <f t="shared" si="235"/>
        <v>0</v>
      </c>
      <c r="BG674" s="407">
        <f t="shared" si="236"/>
        <v>0</v>
      </c>
      <c r="BH674" s="407">
        <f t="shared" si="237"/>
        <v>0</v>
      </c>
      <c r="BI674" s="407">
        <f t="shared" si="238"/>
        <v>0</v>
      </c>
      <c r="BJ674" s="337" t="s">
        <v>352</v>
      </c>
      <c r="BK674" s="407">
        <f t="shared" si="239"/>
        <v>0</v>
      </c>
      <c r="BL674" s="337" t="s">
        <v>607</v>
      </c>
      <c r="BM674" s="406" t="s">
        <v>3445</v>
      </c>
    </row>
    <row r="675" spans="2:65" s="194" customFormat="1" ht="38.25" customHeight="1">
      <c r="B675" s="76"/>
      <c r="C675" s="819" t="s">
        <v>3446</v>
      </c>
      <c r="D675" s="819" t="s">
        <v>262</v>
      </c>
      <c r="E675" s="820" t="s">
        <v>3447</v>
      </c>
      <c r="F675" s="821" t="s">
        <v>3448</v>
      </c>
      <c r="G675" s="822" t="s">
        <v>62</v>
      </c>
      <c r="H675" s="823">
        <v>172.108</v>
      </c>
      <c r="I675" s="844"/>
      <c r="J675" s="824">
        <f t="shared" si="230"/>
        <v>0</v>
      </c>
      <c r="K675" s="80"/>
      <c r="L675" s="76"/>
      <c r="M675" s="402" t="s">
        <v>290</v>
      </c>
      <c r="N675" s="403" t="s">
        <v>306</v>
      </c>
      <c r="O675" s="404">
        <v>0.10020999999999999</v>
      </c>
      <c r="P675" s="404">
        <f t="shared" si="231"/>
        <v>17.24694268</v>
      </c>
      <c r="Q675" s="404">
        <v>1.6210000000000001E-4</v>
      </c>
      <c r="R675" s="404">
        <f t="shared" si="232"/>
        <v>2.7898706800000003E-2</v>
      </c>
      <c r="S675" s="404">
        <v>0</v>
      </c>
      <c r="T675" s="405">
        <f t="shared" si="233"/>
        <v>0</v>
      </c>
      <c r="AR675" s="406" t="s">
        <v>607</v>
      </c>
      <c r="AT675" s="406" t="s">
        <v>262</v>
      </c>
      <c r="AU675" s="406" t="s">
        <v>352</v>
      </c>
      <c r="AY675" s="337" t="s">
        <v>347</v>
      </c>
      <c r="BE675" s="407">
        <f t="shared" si="234"/>
        <v>0</v>
      </c>
      <c r="BF675" s="407">
        <f t="shared" si="235"/>
        <v>0</v>
      </c>
      <c r="BG675" s="407">
        <f t="shared" si="236"/>
        <v>0</v>
      </c>
      <c r="BH675" s="407">
        <f t="shared" si="237"/>
        <v>0</v>
      </c>
      <c r="BI675" s="407">
        <f t="shared" si="238"/>
        <v>0</v>
      </c>
      <c r="BJ675" s="337" t="s">
        <v>352</v>
      </c>
      <c r="BK675" s="407">
        <f t="shared" si="239"/>
        <v>0</v>
      </c>
      <c r="BL675" s="337" t="s">
        <v>607</v>
      </c>
      <c r="BM675" s="406" t="s">
        <v>3449</v>
      </c>
    </row>
    <row r="676" spans="2:65" s="194" customFormat="1" ht="24.45" customHeight="1">
      <c r="B676" s="76"/>
      <c r="C676" s="819" t="s">
        <v>3450</v>
      </c>
      <c r="D676" s="819" t="s">
        <v>262</v>
      </c>
      <c r="E676" s="820" t="s">
        <v>3451</v>
      </c>
      <c r="F676" s="821" t="s">
        <v>3452</v>
      </c>
      <c r="G676" s="822" t="s">
        <v>79</v>
      </c>
      <c r="H676" s="850"/>
      <c r="I676" s="844"/>
      <c r="J676" s="824">
        <f t="shared" si="230"/>
        <v>0</v>
      </c>
      <c r="K676" s="80"/>
      <c r="L676" s="76"/>
      <c r="M676" s="402" t="s">
        <v>290</v>
      </c>
      <c r="N676" s="403" t="s">
        <v>306</v>
      </c>
      <c r="O676" s="404">
        <v>0</v>
      </c>
      <c r="P676" s="404">
        <f t="shared" si="231"/>
        <v>0</v>
      </c>
      <c r="Q676" s="404">
        <v>0</v>
      </c>
      <c r="R676" s="404">
        <f t="shared" si="232"/>
        <v>0</v>
      </c>
      <c r="S676" s="404">
        <v>0</v>
      </c>
      <c r="T676" s="405">
        <f t="shared" si="233"/>
        <v>0</v>
      </c>
      <c r="AR676" s="406" t="s">
        <v>607</v>
      </c>
      <c r="AT676" s="406" t="s">
        <v>262</v>
      </c>
      <c r="AU676" s="406" t="s">
        <v>352</v>
      </c>
      <c r="AY676" s="337" t="s">
        <v>347</v>
      </c>
      <c r="BE676" s="407">
        <f t="shared" si="234"/>
        <v>0</v>
      </c>
      <c r="BF676" s="407">
        <f t="shared" si="235"/>
        <v>0</v>
      </c>
      <c r="BG676" s="407">
        <f t="shared" si="236"/>
        <v>0</v>
      </c>
      <c r="BH676" s="407">
        <f t="shared" si="237"/>
        <v>0</v>
      </c>
      <c r="BI676" s="407">
        <f t="shared" si="238"/>
        <v>0</v>
      </c>
      <c r="BJ676" s="337" t="s">
        <v>352</v>
      </c>
      <c r="BK676" s="407">
        <f t="shared" si="239"/>
        <v>0</v>
      </c>
      <c r="BL676" s="337" t="s">
        <v>607</v>
      </c>
      <c r="BM676" s="406" t="s">
        <v>3453</v>
      </c>
    </row>
    <row r="677" spans="2:65" s="391" customFormat="1" ht="23.25" customHeight="1">
      <c r="B677" s="390"/>
      <c r="C677" s="813"/>
      <c r="D677" s="814" t="s">
        <v>267</v>
      </c>
      <c r="E677" s="817" t="s">
        <v>3454</v>
      </c>
      <c r="F677" s="817" t="s">
        <v>3455</v>
      </c>
      <c r="G677" s="813"/>
      <c r="H677" s="813"/>
      <c r="I677" s="813"/>
      <c r="J677" s="818">
        <f>BK677</f>
        <v>0</v>
      </c>
      <c r="L677" s="390"/>
      <c r="M677" s="395"/>
      <c r="P677" s="396">
        <f>SUM(P678:P686)</f>
        <v>123.20900230000001</v>
      </c>
      <c r="R677" s="396">
        <f>SUM(R678:R686)</f>
        <v>1.1509786474999999</v>
      </c>
      <c r="T677" s="397">
        <f>SUM(T678:T686)</f>
        <v>0</v>
      </c>
      <c r="AR677" s="392" t="s">
        <v>352</v>
      </c>
      <c r="AT677" s="398" t="s">
        <v>267</v>
      </c>
      <c r="AU677" s="398" t="s">
        <v>320</v>
      </c>
      <c r="AY677" s="392" t="s">
        <v>347</v>
      </c>
      <c r="BK677" s="399">
        <f>SUM(BK678:BK686)</f>
        <v>0</v>
      </c>
    </row>
    <row r="678" spans="2:65" s="194" customFormat="1" ht="33" customHeight="1">
      <c r="B678" s="76"/>
      <c r="C678" s="819" t="s">
        <v>3456</v>
      </c>
      <c r="D678" s="819" t="s">
        <v>262</v>
      </c>
      <c r="E678" s="820" t="s">
        <v>3457</v>
      </c>
      <c r="F678" s="821" t="s">
        <v>3458</v>
      </c>
      <c r="G678" s="822" t="s">
        <v>95</v>
      </c>
      <c r="H678" s="823">
        <v>61.585000000000001</v>
      </c>
      <c r="I678" s="844"/>
      <c r="J678" s="824">
        <f t="shared" ref="J678:J686" si="240">ROUND(I678*H678,2)</f>
        <v>0</v>
      </c>
      <c r="K678" s="80"/>
      <c r="L678" s="76"/>
      <c r="M678" s="402" t="s">
        <v>290</v>
      </c>
      <c r="N678" s="403" t="s">
        <v>306</v>
      </c>
      <c r="O678" s="404">
        <v>1.5317499999999999</v>
      </c>
      <c r="P678" s="404">
        <f t="shared" ref="P678:P686" si="241">O678*H678</f>
        <v>94.332823750000003</v>
      </c>
      <c r="Q678" s="404">
        <v>3.4520000000000002E-3</v>
      </c>
      <c r="R678" s="404">
        <f t="shared" ref="R678:R686" si="242">Q678*H678</f>
        <v>0.21259142</v>
      </c>
      <c r="S678" s="404">
        <v>0</v>
      </c>
      <c r="T678" s="405">
        <f t="shared" ref="T678:T686" si="243">S678*H678</f>
        <v>0</v>
      </c>
      <c r="AR678" s="406" t="s">
        <v>607</v>
      </c>
      <c r="AT678" s="406" t="s">
        <v>262</v>
      </c>
      <c r="AU678" s="406" t="s">
        <v>352</v>
      </c>
      <c r="AY678" s="337" t="s">
        <v>347</v>
      </c>
      <c r="BE678" s="407">
        <f t="shared" ref="BE678:BE686" si="244">IF(N678="základná",J678,0)</f>
        <v>0</v>
      </c>
      <c r="BF678" s="407">
        <f t="shared" ref="BF678:BF686" si="245">IF(N678="znížená",J678,0)</f>
        <v>0</v>
      </c>
      <c r="BG678" s="407">
        <f t="shared" ref="BG678:BG686" si="246">IF(N678="zákl. prenesená",J678,0)</f>
        <v>0</v>
      </c>
      <c r="BH678" s="407">
        <f t="shared" ref="BH678:BH686" si="247">IF(N678="zníž. prenesená",J678,0)</f>
        <v>0</v>
      </c>
      <c r="BI678" s="407">
        <f t="shared" ref="BI678:BI686" si="248">IF(N678="nulová",J678,0)</f>
        <v>0</v>
      </c>
      <c r="BJ678" s="337" t="s">
        <v>352</v>
      </c>
      <c r="BK678" s="407">
        <f t="shared" ref="BK678:BK686" si="249">ROUND(I678*H678,2)</f>
        <v>0</v>
      </c>
      <c r="BL678" s="337" t="s">
        <v>607</v>
      </c>
      <c r="BM678" s="406" t="s">
        <v>3459</v>
      </c>
    </row>
    <row r="679" spans="2:65" s="194" customFormat="1" ht="16.5" customHeight="1">
      <c r="B679" s="76"/>
      <c r="C679" s="825" t="s">
        <v>3460</v>
      </c>
      <c r="D679" s="825" t="s">
        <v>59</v>
      </c>
      <c r="E679" s="826" t="s">
        <v>3461</v>
      </c>
      <c r="F679" s="827" t="s">
        <v>3462</v>
      </c>
      <c r="G679" s="828" t="s">
        <v>95</v>
      </c>
      <c r="H679" s="829">
        <v>62.817</v>
      </c>
      <c r="I679" s="845"/>
      <c r="J679" s="830">
        <f t="shared" si="240"/>
        <v>0</v>
      </c>
      <c r="K679" s="94"/>
      <c r="L679" s="408"/>
      <c r="M679" s="409" t="s">
        <v>290</v>
      </c>
      <c r="N679" s="410" t="s">
        <v>306</v>
      </c>
      <c r="O679" s="404">
        <v>0</v>
      </c>
      <c r="P679" s="404">
        <f t="shared" si="241"/>
        <v>0</v>
      </c>
      <c r="Q679" s="404">
        <v>1.0200000000000001E-2</v>
      </c>
      <c r="R679" s="404">
        <f t="shared" si="242"/>
        <v>0.64073340000000001</v>
      </c>
      <c r="S679" s="404">
        <v>0</v>
      </c>
      <c r="T679" s="405">
        <f t="shared" si="243"/>
        <v>0</v>
      </c>
      <c r="AR679" s="406" t="s">
        <v>1185</v>
      </c>
      <c r="AT679" s="406" t="s">
        <v>59</v>
      </c>
      <c r="AU679" s="406" t="s">
        <v>352</v>
      </c>
      <c r="AY679" s="337" t="s">
        <v>347</v>
      </c>
      <c r="BE679" s="407">
        <f t="shared" si="244"/>
        <v>0</v>
      </c>
      <c r="BF679" s="407">
        <f t="shared" si="245"/>
        <v>0</v>
      </c>
      <c r="BG679" s="407">
        <f t="shared" si="246"/>
        <v>0</v>
      </c>
      <c r="BH679" s="407">
        <f t="shared" si="247"/>
        <v>0</v>
      </c>
      <c r="BI679" s="407">
        <f t="shared" si="248"/>
        <v>0</v>
      </c>
      <c r="BJ679" s="337" t="s">
        <v>352</v>
      </c>
      <c r="BK679" s="407">
        <f t="shared" si="249"/>
        <v>0</v>
      </c>
      <c r="BL679" s="337" t="s">
        <v>607</v>
      </c>
      <c r="BM679" s="406" t="s">
        <v>3463</v>
      </c>
    </row>
    <row r="680" spans="2:65" s="194" customFormat="1" ht="24.45" customHeight="1">
      <c r="B680" s="76"/>
      <c r="C680" s="819" t="s">
        <v>3464</v>
      </c>
      <c r="D680" s="819" t="s">
        <v>262</v>
      </c>
      <c r="E680" s="820" t="s">
        <v>3465</v>
      </c>
      <c r="F680" s="821" t="s">
        <v>3466</v>
      </c>
      <c r="G680" s="822" t="s">
        <v>63</v>
      </c>
      <c r="H680" s="823">
        <v>17.574999999999999</v>
      </c>
      <c r="I680" s="844"/>
      <c r="J680" s="824">
        <f t="shared" si="240"/>
        <v>0</v>
      </c>
      <c r="K680" s="80"/>
      <c r="L680" s="76"/>
      <c r="M680" s="402" t="s">
        <v>290</v>
      </c>
      <c r="N680" s="403" t="s">
        <v>306</v>
      </c>
      <c r="O680" s="404">
        <v>0.37015999999999999</v>
      </c>
      <c r="P680" s="404">
        <f t="shared" si="241"/>
        <v>6.5055619999999994</v>
      </c>
      <c r="Q680" s="404">
        <v>5.0000000000000001E-4</v>
      </c>
      <c r="R680" s="404">
        <f t="shared" si="242"/>
        <v>8.7875000000000002E-3</v>
      </c>
      <c r="S680" s="404">
        <v>0</v>
      </c>
      <c r="T680" s="405">
        <f t="shared" si="243"/>
        <v>0</v>
      </c>
      <c r="AR680" s="406" t="s">
        <v>607</v>
      </c>
      <c r="AT680" s="406" t="s">
        <v>262</v>
      </c>
      <c r="AU680" s="406" t="s">
        <v>352</v>
      </c>
      <c r="AY680" s="337" t="s">
        <v>347</v>
      </c>
      <c r="BE680" s="407">
        <f t="shared" si="244"/>
        <v>0</v>
      </c>
      <c r="BF680" s="407">
        <f t="shared" si="245"/>
        <v>0</v>
      </c>
      <c r="BG680" s="407">
        <f t="shared" si="246"/>
        <v>0</v>
      </c>
      <c r="BH680" s="407">
        <f t="shared" si="247"/>
        <v>0</v>
      </c>
      <c r="BI680" s="407">
        <f t="shared" si="248"/>
        <v>0</v>
      </c>
      <c r="BJ680" s="337" t="s">
        <v>352</v>
      </c>
      <c r="BK680" s="407">
        <f t="shared" si="249"/>
        <v>0</v>
      </c>
      <c r="BL680" s="337" t="s">
        <v>607</v>
      </c>
      <c r="BM680" s="406" t="s">
        <v>3467</v>
      </c>
    </row>
    <row r="681" spans="2:65" s="194" customFormat="1" ht="24.45" customHeight="1">
      <c r="B681" s="76"/>
      <c r="C681" s="825" t="s">
        <v>3468</v>
      </c>
      <c r="D681" s="825" t="s">
        <v>59</v>
      </c>
      <c r="E681" s="826" t="s">
        <v>3469</v>
      </c>
      <c r="F681" s="827" t="s">
        <v>3470</v>
      </c>
      <c r="G681" s="828" t="s">
        <v>63</v>
      </c>
      <c r="H681" s="829">
        <v>17.751000000000001</v>
      </c>
      <c r="I681" s="845"/>
      <c r="J681" s="830">
        <f t="shared" si="240"/>
        <v>0</v>
      </c>
      <c r="K681" s="94"/>
      <c r="L681" s="408"/>
      <c r="M681" s="409" t="s">
        <v>290</v>
      </c>
      <c r="N681" s="410" t="s">
        <v>306</v>
      </c>
      <c r="O681" s="404">
        <v>0</v>
      </c>
      <c r="P681" s="404">
        <f t="shared" si="241"/>
        <v>0</v>
      </c>
      <c r="Q681" s="404">
        <v>1E-4</v>
      </c>
      <c r="R681" s="404">
        <f t="shared" si="242"/>
        <v>1.7751000000000002E-3</v>
      </c>
      <c r="S681" s="404">
        <v>0</v>
      </c>
      <c r="T681" s="405">
        <f t="shared" si="243"/>
        <v>0</v>
      </c>
      <c r="AR681" s="406" t="s">
        <v>1185</v>
      </c>
      <c r="AT681" s="406" t="s">
        <v>59</v>
      </c>
      <c r="AU681" s="406" t="s">
        <v>352</v>
      </c>
      <c r="AY681" s="337" t="s">
        <v>347</v>
      </c>
      <c r="BE681" s="407">
        <f t="shared" si="244"/>
        <v>0</v>
      </c>
      <c r="BF681" s="407">
        <f t="shared" si="245"/>
        <v>0</v>
      </c>
      <c r="BG681" s="407">
        <f t="shared" si="246"/>
        <v>0</v>
      </c>
      <c r="BH681" s="407">
        <f t="shared" si="247"/>
        <v>0</v>
      </c>
      <c r="BI681" s="407">
        <f t="shared" si="248"/>
        <v>0</v>
      </c>
      <c r="BJ681" s="337" t="s">
        <v>352</v>
      </c>
      <c r="BK681" s="407">
        <f t="shared" si="249"/>
        <v>0</v>
      </c>
      <c r="BL681" s="337" t="s">
        <v>607</v>
      </c>
      <c r="BM681" s="406" t="s">
        <v>3471</v>
      </c>
    </row>
    <row r="682" spans="2:65" s="194" customFormat="1" ht="33" customHeight="1">
      <c r="B682" s="76"/>
      <c r="C682" s="819" t="s">
        <v>3472</v>
      </c>
      <c r="D682" s="819" t="s">
        <v>262</v>
      </c>
      <c r="E682" s="820" t="s">
        <v>3473</v>
      </c>
      <c r="F682" s="821" t="s">
        <v>3474</v>
      </c>
      <c r="G682" s="822" t="s">
        <v>95</v>
      </c>
      <c r="H682" s="823">
        <v>61.585000000000001</v>
      </c>
      <c r="I682" s="844"/>
      <c r="J682" s="824">
        <f t="shared" si="240"/>
        <v>0</v>
      </c>
      <c r="K682" s="80"/>
      <c r="L682" s="76"/>
      <c r="M682" s="402" t="s">
        <v>290</v>
      </c>
      <c r="N682" s="403" t="s">
        <v>306</v>
      </c>
      <c r="O682" s="404">
        <v>0.24640000000000001</v>
      </c>
      <c r="P682" s="404">
        <f t="shared" si="241"/>
        <v>15.174544000000001</v>
      </c>
      <c r="Q682" s="404">
        <v>4.4999999999999997E-3</v>
      </c>
      <c r="R682" s="404">
        <f t="shared" si="242"/>
        <v>0.2771325</v>
      </c>
      <c r="S682" s="404">
        <v>0</v>
      </c>
      <c r="T682" s="405">
        <f t="shared" si="243"/>
        <v>0</v>
      </c>
      <c r="AR682" s="406" t="s">
        <v>607</v>
      </c>
      <c r="AT682" s="406" t="s">
        <v>262</v>
      </c>
      <c r="AU682" s="406" t="s">
        <v>352</v>
      </c>
      <c r="AY682" s="337" t="s">
        <v>347</v>
      </c>
      <c r="BE682" s="407">
        <f t="shared" si="244"/>
        <v>0</v>
      </c>
      <c r="BF682" s="407">
        <f t="shared" si="245"/>
        <v>0</v>
      </c>
      <c r="BG682" s="407">
        <f t="shared" si="246"/>
        <v>0</v>
      </c>
      <c r="BH682" s="407">
        <f t="shared" si="247"/>
        <v>0</v>
      </c>
      <c r="BI682" s="407">
        <f t="shared" si="248"/>
        <v>0</v>
      </c>
      <c r="BJ682" s="337" t="s">
        <v>352</v>
      </c>
      <c r="BK682" s="407">
        <f t="shared" si="249"/>
        <v>0</v>
      </c>
      <c r="BL682" s="337" t="s">
        <v>607</v>
      </c>
      <c r="BM682" s="406" t="s">
        <v>3475</v>
      </c>
    </row>
    <row r="683" spans="2:65" s="194" customFormat="1" ht="24.45" customHeight="1">
      <c r="B683" s="76"/>
      <c r="C683" s="819" t="s">
        <v>3476</v>
      </c>
      <c r="D683" s="819" t="s">
        <v>262</v>
      </c>
      <c r="E683" s="820" t="s">
        <v>3477</v>
      </c>
      <c r="F683" s="821" t="s">
        <v>3478</v>
      </c>
      <c r="G683" s="822" t="s">
        <v>62</v>
      </c>
      <c r="H683" s="823">
        <v>8</v>
      </c>
      <c r="I683" s="844"/>
      <c r="J683" s="824">
        <f t="shared" si="240"/>
        <v>0</v>
      </c>
      <c r="K683" s="80"/>
      <c r="L683" s="76"/>
      <c r="M683" s="402" t="s">
        <v>290</v>
      </c>
      <c r="N683" s="403" t="s">
        <v>306</v>
      </c>
      <c r="O683" s="404">
        <v>0.41</v>
      </c>
      <c r="P683" s="404">
        <f t="shared" si="241"/>
        <v>3.28</v>
      </c>
      <c r="Q683" s="404">
        <v>0</v>
      </c>
      <c r="R683" s="404">
        <f t="shared" si="242"/>
        <v>0</v>
      </c>
      <c r="S683" s="404">
        <v>0</v>
      </c>
      <c r="T683" s="405">
        <f t="shared" si="243"/>
        <v>0</v>
      </c>
      <c r="AR683" s="406" t="s">
        <v>607</v>
      </c>
      <c r="AT683" s="406" t="s">
        <v>262</v>
      </c>
      <c r="AU683" s="406" t="s">
        <v>352</v>
      </c>
      <c r="AY683" s="337" t="s">
        <v>347</v>
      </c>
      <c r="BE683" s="407">
        <f t="shared" si="244"/>
        <v>0</v>
      </c>
      <c r="BF683" s="407">
        <f t="shared" si="245"/>
        <v>0</v>
      </c>
      <c r="BG683" s="407">
        <f t="shared" si="246"/>
        <v>0</v>
      </c>
      <c r="BH683" s="407">
        <f t="shared" si="247"/>
        <v>0</v>
      </c>
      <c r="BI683" s="407">
        <f t="shared" si="248"/>
        <v>0</v>
      </c>
      <c r="BJ683" s="337" t="s">
        <v>352</v>
      </c>
      <c r="BK683" s="407">
        <f t="shared" si="249"/>
        <v>0</v>
      </c>
      <c r="BL683" s="337" t="s">
        <v>607</v>
      </c>
      <c r="BM683" s="406" t="s">
        <v>3479</v>
      </c>
    </row>
    <row r="684" spans="2:65" s="194" customFormat="1" ht="16.5" customHeight="1">
      <c r="B684" s="76"/>
      <c r="C684" s="819" t="s">
        <v>3480</v>
      </c>
      <c r="D684" s="819" t="s">
        <v>262</v>
      </c>
      <c r="E684" s="820" t="s">
        <v>3481</v>
      </c>
      <c r="F684" s="821" t="s">
        <v>3482</v>
      </c>
      <c r="G684" s="822" t="s">
        <v>95</v>
      </c>
      <c r="H684" s="823">
        <v>61.585000000000001</v>
      </c>
      <c r="I684" s="844"/>
      <c r="J684" s="824">
        <f t="shared" si="240"/>
        <v>0</v>
      </c>
      <c r="K684" s="80"/>
      <c r="L684" s="76"/>
      <c r="M684" s="402" t="s">
        <v>290</v>
      </c>
      <c r="N684" s="403" t="s">
        <v>306</v>
      </c>
      <c r="O684" s="404">
        <v>3.5029999999999999E-2</v>
      </c>
      <c r="P684" s="404">
        <f t="shared" si="241"/>
        <v>2.1573225499999999</v>
      </c>
      <c r="Q684" s="404">
        <v>8.5000000000000006E-5</v>
      </c>
      <c r="R684" s="404">
        <f t="shared" si="242"/>
        <v>5.2347250000000008E-3</v>
      </c>
      <c r="S684" s="404">
        <v>0</v>
      </c>
      <c r="T684" s="405">
        <f t="shared" si="243"/>
        <v>0</v>
      </c>
      <c r="AR684" s="406" t="s">
        <v>607</v>
      </c>
      <c r="AT684" s="406" t="s">
        <v>262</v>
      </c>
      <c r="AU684" s="406" t="s">
        <v>352</v>
      </c>
      <c r="AY684" s="337" t="s">
        <v>347</v>
      </c>
      <c r="BE684" s="407">
        <f t="shared" si="244"/>
        <v>0</v>
      </c>
      <c r="BF684" s="407">
        <f t="shared" si="245"/>
        <v>0</v>
      </c>
      <c r="BG684" s="407">
        <f t="shared" si="246"/>
        <v>0</v>
      </c>
      <c r="BH684" s="407">
        <f t="shared" si="247"/>
        <v>0</v>
      </c>
      <c r="BI684" s="407">
        <f t="shared" si="248"/>
        <v>0</v>
      </c>
      <c r="BJ684" s="337" t="s">
        <v>352</v>
      </c>
      <c r="BK684" s="407">
        <f t="shared" si="249"/>
        <v>0</v>
      </c>
      <c r="BL684" s="337" t="s">
        <v>607</v>
      </c>
      <c r="BM684" s="406" t="s">
        <v>3483</v>
      </c>
    </row>
    <row r="685" spans="2:65" s="194" customFormat="1" ht="24.45" customHeight="1">
      <c r="B685" s="76"/>
      <c r="C685" s="819" t="s">
        <v>3484</v>
      </c>
      <c r="D685" s="819" t="s">
        <v>262</v>
      </c>
      <c r="E685" s="820" t="s">
        <v>3485</v>
      </c>
      <c r="F685" s="821" t="s">
        <v>3486</v>
      </c>
      <c r="G685" s="822" t="s">
        <v>63</v>
      </c>
      <c r="H685" s="823">
        <v>35.174999999999997</v>
      </c>
      <c r="I685" s="844"/>
      <c r="J685" s="824">
        <f t="shared" si="240"/>
        <v>0</v>
      </c>
      <c r="K685" s="80"/>
      <c r="L685" s="76"/>
      <c r="M685" s="402" t="s">
        <v>290</v>
      </c>
      <c r="N685" s="403" t="s">
        <v>306</v>
      </c>
      <c r="O685" s="404">
        <v>0.05</v>
      </c>
      <c r="P685" s="404">
        <f t="shared" si="241"/>
        <v>1.75875</v>
      </c>
      <c r="Q685" s="404">
        <v>1.3430000000000001E-4</v>
      </c>
      <c r="R685" s="404">
        <f t="shared" si="242"/>
        <v>4.7240025000000003E-3</v>
      </c>
      <c r="S685" s="404">
        <v>0</v>
      </c>
      <c r="T685" s="405">
        <f t="shared" si="243"/>
        <v>0</v>
      </c>
      <c r="AR685" s="406" t="s">
        <v>607</v>
      </c>
      <c r="AT685" s="406" t="s">
        <v>262</v>
      </c>
      <c r="AU685" s="406" t="s">
        <v>352</v>
      </c>
      <c r="AY685" s="337" t="s">
        <v>347</v>
      </c>
      <c r="BE685" s="407">
        <f t="shared" si="244"/>
        <v>0</v>
      </c>
      <c r="BF685" s="407">
        <f t="shared" si="245"/>
        <v>0</v>
      </c>
      <c r="BG685" s="407">
        <f t="shared" si="246"/>
        <v>0</v>
      </c>
      <c r="BH685" s="407">
        <f t="shared" si="247"/>
        <v>0</v>
      </c>
      <c r="BI685" s="407">
        <f t="shared" si="248"/>
        <v>0</v>
      </c>
      <c r="BJ685" s="337" t="s">
        <v>352</v>
      </c>
      <c r="BK685" s="407">
        <f t="shared" si="249"/>
        <v>0</v>
      </c>
      <c r="BL685" s="337" t="s">
        <v>607</v>
      </c>
      <c r="BM685" s="406" t="s">
        <v>3487</v>
      </c>
    </row>
    <row r="686" spans="2:65" s="194" customFormat="1" ht="24.45" customHeight="1">
      <c r="B686" s="76"/>
      <c r="C686" s="819" t="s">
        <v>3488</v>
      </c>
      <c r="D686" s="819" t="s">
        <v>262</v>
      </c>
      <c r="E686" s="820" t="s">
        <v>3489</v>
      </c>
      <c r="F686" s="821" t="s">
        <v>3490</v>
      </c>
      <c r="G686" s="822" t="s">
        <v>79</v>
      </c>
      <c r="H686" s="850"/>
      <c r="I686" s="844"/>
      <c r="J686" s="824">
        <f t="shared" si="240"/>
        <v>0</v>
      </c>
      <c r="K686" s="80"/>
      <c r="L686" s="76"/>
      <c r="M686" s="402" t="s">
        <v>290</v>
      </c>
      <c r="N686" s="403" t="s">
        <v>306</v>
      </c>
      <c r="O686" s="404">
        <v>0</v>
      </c>
      <c r="P686" s="404">
        <f t="shared" si="241"/>
        <v>0</v>
      </c>
      <c r="Q686" s="404">
        <v>0</v>
      </c>
      <c r="R686" s="404">
        <f t="shared" si="242"/>
        <v>0</v>
      </c>
      <c r="S686" s="404">
        <v>0</v>
      </c>
      <c r="T686" s="405">
        <f t="shared" si="243"/>
        <v>0</v>
      </c>
      <c r="AR686" s="406" t="s">
        <v>607</v>
      </c>
      <c r="AT686" s="406" t="s">
        <v>262</v>
      </c>
      <c r="AU686" s="406" t="s">
        <v>352</v>
      </c>
      <c r="AY686" s="337" t="s">
        <v>347</v>
      </c>
      <c r="BE686" s="407">
        <f t="shared" si="244"/>
        <v>0</v>
      </c>
      <c r="BF686" s="407">
        <f t="shared" si="245"/>
        <v>0</v>
      </c>
      <c r="BG686" s="407">
        <f t="shared" si="246"/>
        <v>0</v>
      </c>
      <c r="BH686" s="407">
        <f t="shared" si="247"/>
        <v>0</v>
      </c>
      <c r="BI686" s="407">
        <f t="shared" si="248"/>
        <v>0</v>
      </c>
      <c r="BJ686" s="337" t="s">
        <v>352</v>
      </c>
      <c r="BK686" s="407">
        <f t="shared" si="249"/>
        <v>0</v>
      </c>
      <c r="BL686" s="337" t="s">
        <v>607</v>
      </c>
      <c r="BM686" s="406" t="s">
        <v>3491</v>
      </c>
    </row>
    <row r="687" spans="2:65" s="391" customFormat="1" ht="23.25" customHeight="1">
      <c r="B687" s="390"/>
      <c r="C687" s="813"/>
      <c r="D687" s="814" t="s">
        <v>267</v>
      </c>
      <c r="E687" s="817" t="s">
        <v>3492</v>
      </c>
      <c r="F687" s="817" t="s">
        <v>461</v>
      </c>
      <c r="G687" s="813"/>
      <c r="H687" s="813"/>
      <c r="I687" s="813"/>
      <c r="J687" s="818">
        <f>BK687</f>
        <v>0</v>
      </c>
      <c r="L687" s="390"/>
      <c r="M687" s="395"/>
      <c r="P687" s="396">
        <f>SUM(P688:P690)</f>
        <v>376.82015687000001</v>
      </c>
      <c r="R687" s="396">
        <f>SUM(R688:R690)</f>
        <v>0.67040565222000004</v>
      </c>
      <c r="T687" s="397">
        <f>SUM(T688:T690)</f>
        <v>0</v>
      </c>
      <c r="AR687" s="392" t="s">
        <v>352</v>
      </c>
      <c r="AT687" s="398" t="s">
        <v>267</v>
      </c>
      <c r="AU687" s="398" t="s">
        <v>320</v>
      </c>
      <c r="AY687" s="392" t="s">
        <v>347</v>
      </c>
      <c r="BK687" s="399">
        <f>SUM(BK688:BK690)</f>
        <v>0</v>
      </c>
    </row>
    <row r="688" spans="2:65" s="194" customFormat="1" ht="24.45" customHeight="1">
      <c r="B688" s="76"/>
      <c r="C688" s="819" t="s">
        <v>3493</v>
      </c>
      <c r="D688" s="819" t="s">
        <v>262</v>
      </c>
      <c r="E688" s="820" t="s">
        <v>3494</v>
      </c>
      <c r="F688" s="821" t="s">
        <v>3495</v>
      </c>
      <c r="G688" s="822" t="s">
        <v>95</v>
      </c>
      <c r="H688" s="823">
        <v>391.85399999999998</v>
      </c>
      <c r="I688" s="844"/>
      <c r="J688" s="824">
        <f>ROUND(I688*H688,2)</f>
        <v>0</v>
      </c>
      <c r="K688" s="80"/>
      <c r="L688" s="76"/>
      <c r="M688" s="402" t="s">
        <v>290</v>
      </c>
      <c r="N688" s="403" t="s">
        <v>306</v>
      </c>
      <c r="O688" s="404">
        <v>0.28438000000000002</v>
      </c>
      <c r="P688" s="404">
        <f>O688*H688</f>
        <v>111.43544052</v>
      </c>
      <c r="Q688" s="404">
        <v>2.0783999999999999E-4</v>
      </c>
      <c r="R688" s="404">
        <f>Q688*H688</f>
        <v>8.1442935359999996E-2</v>
      </c>
      <c r="S688" s="404">
        <v>0</v>
      </c>
      <c r="T688" s="405">
        <f>S688*H688</f>
        <v>0</v>
      </c>
      <c r="AR688" s="406" t="s">
        <v>607</v>
      </c>
      <c r="AT688" s="406" t="s">
        <v>262</v>
      </c>
      <c r="AU688" s="406" t="s">
        <v>352</v>
      </c>
      <c r="AY688" s="337" t="s">
        <v>347</v>
      </c>
      <c r="BE688" s="407">
        <f>IF(N688="základná",J688,0)</f>
        <v>0</v>
      </c>
      <c r="BF688" s="407">
        <f>IF(N688="znížená",J688,0)</f>
        <v>0</v>
      </c>
      <c r="BG688" s="407">
        <f>IF(N688="zákl. prenesená",J688,0)</f>
        <v>0</v>
      </c>
      <c r="BH688" s="407">
        <f>IF(N688="zníž. prenesená",J688,0)</f>
        <v>0</v>
      </c>
      <c r="BI688" s="407">
        <f>IF(N688="nulová",J688,0)</f>
        <v>0</v>
      </c>
      <c r="BJ688" s="337" t="s">
        <v>352</v>
      </c>
      <c r="BK688" s="407">
        <f>ROUND(I688*H688,2)</f>
        <v>0</v>
      </c>
      <c r="BL688" s="337" t="s">
        <v>607</v>
      </c>
      <c r="BM688" s="406" t="s">
        <v>3496</v>
      </c>
    </row>
    <row r="689" spans="2:65" s="194" customFormat="1" ht="24.45" customHeight="1">
      <c r="B689" s="76"/>
      <c r="C689" s="819" t="s">
        <v>3497</v>
      </c>
      <c r="D689" s="819" t="s">
        <v>262</v>
      </c>
      <c r="E689" s="820" t="s">
        <v>3498</v>
      </c>
      <c r="F689" s="821" t="s">
        <v>3499</v>
      </c>
      <c r="G689" s="822" t="s">
        <v>95</v>
      </c>
      <c r="H689" s="823">
        <v>391.85399999999998</v>
      </c>
      <c r="I689" s="844"/>
      <c r="J689" s="824">
        <f>ROUND(I689*H689,2)</f>
        <v>0</v>
      </c>
      <c r="K689" s="80"/>
      <c r="L689" s="76"/>
      <c r="M689" s="402" t="s">
        <v>290</v>
      </c>
      <c r="N689" s="403" t="s">
        <v>306</v>
      </c>
      <c r="O689" s="404">
        <v>0.14815</v>
      </c>
      <c r="P689" s="404">
        <f>O689*H689</f>
        <v>58.053170100000003</v>
      </c>
      <c r="Q689" s="404">
        <v>8.1340000000000004E-5</v>
      </c>
      <c r="R689" s="404">
        <f>Q689*H689</f>
        <v>3.1873404360000003E-2</v>
      </c>
      <c r="S689" s="404">
        <v>0</v>
      </c>
      <c r="T689" s="405">
        <f>S689*H689</f>
        <v>0</v>
      </c>
      <c r="AR689" s="406" t="s">
        <v>607</v>
      </c>
      <c r="AT689" s="406" t="s">
        <v>262</v>
      </c>
      <c r="AU689" s="406" t="s">
        <v>352</v>
      </c>
      <c r="AY689" s="337" t="s">
        <v>347</v>
      </c>
      <c r="BE689" s="407">
        <f>IF(N689="základná",J689,0)</f>
        <v>0</v>
      </c>
      <c r="BF689" s="407">
        <f>IF(N689="znížená",J689,0)</f>
        <v>0</v>
      </c>
      <c r="BG689" s="407">
        <f>IF(N689="zákl. prenesená",J689,0)</f>
        <v>0</v>
      </c>
      <c r="BH689" s="407">
        <f>IF(N689="zníž. prenesená",J689,0)</f>
        <v>0</v>
      </c>
      <c r="BI689" s="407">
        <f>IF(N689="nulová",J689,0)</f>
        <v>0</v>
      </c>
      <c r="BJ689" s="337" t="s">
        <v>352</v>
      </c>
      <c r="BK689" s="407">
        <f>ROUND(I689*H689,2)</f>
        <v>0</v>
      </c>
      <c r="BL689" s="337" t="s">
        <v>607</v>
      </c>
      <c r="BM689" s="406" t="s">
        <v>3500</v>
      </c>
    </row>
    <row r="690" spans="2:65" s="194" customFormat="1" ht="38.25" customHeight="1">
      <c r="B690" s="76"/>
      <c r="C690" s="819" t="s">
        <v>3501</v>
      </c>
      <c r="D690" s="819" t="s">
        <v>262</v>
      </c>
      <c r="E690" s="820" t="s">
        <v>3502</v>
      </c>
      <c r="F690" s="821" t="s">
        <v>3503</v>
      </c>
      <c r="G690" s="822" t="s">
        <v>95</v>
      </c>
      <c r="H690" s="823">
        <v>1179.0250000000001</v>
      </c>
      <c r="I690" s="844"/>
      <c r="J690" s="824">
        <f>ROUND(I690*H690,2)</f>
        <v>0</v>
      </c>
      <c r="K690" s="80"/>
      <c r="L690" s="76"/>
      <c r="M690" s="402" t="s">
        <v>290</v>
      </c>
      <c r="N690" s="403" t="s">
        <v>306</v>
      </c>
      <c r="O690" s="404">
        <v>0.17585000000000001</v>
      </c>
      <c r="P690" s="404">
        <f>O690*H690</f>
        <v>207.33154625000003</v>
      </c>
      <c r="Q690" s="404">
        <v>4.7249999999999999E-4</v>
      </c>
      <c r="R690" s="404">
        <f>Q690*H690</f>
        <v>0.55708931250000004</v>
      </c>
      <c r="S690" s="404">
        <v>0</v>
      </c>
      <c r="T690" s="405">
        <f>S690*H690</f>
        <v>0</v>
      </c>
      <c r="AR690" s="406" t="s">
        <v>607</v>
      </c>
      <c r="AT690" s="406" t="s">
        <v>262</v>
      </c>
      <c r="AU690" s="406" t="s">
        <v>352</v>
      </c>
      <c r="AY690" s="337" t="s">
        <v>347</v>
      </c>
      <c r="BE690" s="407">
        <f>IF(N690="základná",J690,0)</f>
        <v>0</v>
      </c>
      <c r="BF690" s="407">
        <f>IF(N690="znížená",J690,0)</f>
        <v>0</v>
      </c>
      <c r="BG690" s="407">
        <f>IF(N690="zákl. prenesená",J690,0)</f>
        <v>0</v>
      </c>
      <c r="BH690" s="407">
        <f>IF(N690="zníž. prenesená",J690,0)</f>
        <v>0</v>
      </c>
      <c r="BI690" s="407">
        <f>IF(N690="nulová",J690,0)</f>
        <v>0</v>
      </c>
      <c r="BJ690" s="337" t="s">
        <v>352</v>
      </c>
      <c r="BK690" s="407">
        <f>ROUND(I690*H690,2)</f>
        <v>0</v>
      </c>
      <c r="BL690" s="337" t="s">
        <v>607</v>
      </c>
      <c r="BM690" s="406" t="s">
        <v>3504</v>
      </c>
    </row>
    <row r="691" spans="2:65" s="391" customFormat="1" ht="23.25" customHeight="1">
      <c r="B691" s="390"/>
      <c r="C691" s="813"/>
      <c r="D691" s="814" t="s">
        <v>267</v>
      </c>
      <c r="E691" s="817" t="s">
        <v>3505</v>
      </c>
      <c r="F691" s="817" t="s">
        <v>3506</v>
      </c>
      <c r="G691" s="813"/>
      <c r="H691" s="813"/>
      <c r="I691" s="813"/>
      <c r="J691" s="818">
        <f>BK691</f>
        <v>0</v>
      </c>
      <c r="L691" s="390"/>
      <c r="M691" s="395"/>
      <c r="P691" s="396">
        <f>SUM(P692:P698)</f>
        <v>357.70521004</v>
      </c>
      <c r="R691" s="396">
        <f>SUM(R692:R698)</f>
        <v>1.11553054</v>
      </c>
      <c r="T691" s="397">
        <f>SUM(T692:T698)</f>
        <v>0.38064749999999997</v>
      </c>
      <c r="AR691" s="392" t="s">
        <v>352</v>
      </c>
      <c r="AT691" s="398" t="s">
        <v>267</v>
      </c>
      <c r="AU691" s="398" t="s">
        <v>320</v>
      </c>
      <c r="AY691" s="392" t="s">
        <v>347</v>
      </c>
      <c r="BK691" s="399">
        <f>SUM(BK692:BK698)</f>
        <v>0</v>
      </c>
    </row>
    <row r="692" spans="2:65" s="194" customFormat="1" ht="24.45" customHeight="1">
      <c r="B692" s="76"/>
      <c r="C692" s="819" t="s">
        <v>3507</v>
      </c>
      <c r="D692" s="819" t="s">
        <v>262</v>
      </c>
      <c r="E692" s="820" t="s">
        <v>3508</v>
      </c>
      <c r="F692" s="821" t="s">
        <v>3509</v>
      </c>
      <c r="G692" s="822" t="s">
        <v>95</v>
      </c>
      <c r="H692" s="823">
        <v>1268.825</v>
      </c>
      <c r="I692" s="844"/>
      <c r="J692" s="824">
        <f t="shared" ref="J692:J698" si="250">ROUND(I692*H692,2)</f>
        <v>0</v>
      </c>
      <c r="K692" s="80"/>
      <c r="L692" s="76"/>
      <c r="M692" s="402" t="s">
        <v>290</v>
      </c>
      <c r="N692" s="403" t="s">
        <v>306</v>
      </c>
      <c r="O692" s="404">
        <v>5.8000000000000003E-2</v>
      </c>
      <c r="P692" s="404">
        <f t="shared" ref="P692:P698" si="251">O692*H692</f>
        <v>73.591850000000008</v>
      </c>
      <c r="Q692" s="404">
        <v>3.4800000000000001E-6</v>
      </c>
      <c r="R692" s="404">
        <f t="shared" ref="R692:R698" si="252">Q692*H692</f>
        <v>4.4155110000000004E-3</v>
      </c>
      <c r="S692" s="404">
        <v>2.9999999999999997E-4</v>
      </c>
      <c r="T692" s="405">
        <f t="shared" ref="T692:T698" si="253">S692*H692</f>
        <v>0.38064749999999997</v>
      </c>
      <c r="AR692" s="406" t="s">
        <v>607</v>
      </c>
      <c r="AT692" s="406" t="s">
        <v>262</v>
      </c>
      <c r="AU692" s="406" t="s">
        <v>352</v>
      </c>
      <c r="AY692" s="337" t="s">
        <v>347</v>
      </c>
      <c r="BE692" s="407">
        <f t="shared" ref="BE692:BE698" si="254">IF(N692="základná",J692,0)</f>
        <v>0</v>
      </c>
      <c r="BF692" s="407">
        <f t="shared" ref="BF692:BF698" si="255">IF(N692="znížená",J692,0)</f>
        <v>0</v>
      </c>
      <c r="BG692" s="407">
        <f t="shared" ref="BG692:BG698" si="256">IF(N692="zákl. prenesená",J692,0)</f>
        <v>0</v>
      </c>
      <c r="BH692" s="407">
        <f t="shared" ref="BH692:BH698" si="257">IF(N692="zníž. prenesená",J692,0)</f>
        <v>0</v>
      </c>
      <c r="BI692" s="407">
        <f t="shared" ref="BI692:BI698" si="258">IF(N692="nulová",J692,0)</f>
        <v>0</v>
      </c>
      <c r="BJ692" s="337" t="s">
        <v>352</v>
      </c>
      <c r="BK692" s="407">
        <f t="shared" ref="BK692:BK698" si="259">ROUND(I692*H692,2)</f>
        <v>0</v>
      </c>
      <c r="BL692" s="337" t="s">
        <v>607</v>
      </c>
      <c r="BM692" s="406" t="s">
        <v>3510</v>
      </c>
    </row>
    <row r="693" spans="2:65" s="194" customFormat="1" ht="24.45" customHeight="1">
      <c r="B693" s="76"/>
      <c r="C693" s="819" t="s">
        <v>3511</v>
      </c>
      <c r="D693" s="819" t="s">
        <v>262</v>
      </c>
      <c r="E693" s="820" t="s">
        <v>3512</v>
      </c>
      <c r="F693" s="821" t="s">
        <v>3513</v>
      </c>
      <c r="G693" s="822" t="s">
        <v>95</v>
      </c>
      <c r="H693" s="823">
        <v>2553.9580000000001</v>
      </c>
      <c r="I693" s="844"/>
      <c r="J693" s="824">
        <f t="shared" si="250"/>
        <v>0</v>
      </c>
      <c r="K693" s="80"/>
      <c r="L693" s="76"/>
      <c r="M693" s="402" t="s">
        <v>290</v>
      </c>
      <c r="N693" s="403" t="s">
        <v>306</v>
      </c>
      <c r="O693" s="404">
        <v>3.023E-2</v>
      </c>
      <c r="P693" s="404">
        <f t="shared" si="251"/>
        <v>77.206150340000008</v>
      </c>
      <c r="Q693" s="404">
        <v>1.2750000000000001E-4</v>
      </c>
      <c r="R693" s="404">
        <f t="shared" si="252"/>
        <v>0.32562964500000002</v>
      </c>
      <c r="S693" s="404">
        <v>0</v>
      </c>
      <c r="T693" s="405">
        <f t="shared" si="253"/>
        <v>0</v>
      </c>
      <c r="AR693" s="406" t="s">
        <v>607</v>
      </c>
      <c r="AT693" s="406" t="s">
        <v>262</v>
      </c>
      <c r="AU693" s="406" t="s">
        <v>352</v>
      </c>
      <c r="AY693" s="337" t="s">
        <v>347</v>
      </c>
      <c r="BE693" s="407">
        <f t="shared" si="254"/>
        <v>0</v>
      </c>
      <c r="BF693" s="407">
        <f t="shared" si="255"/>
        <v>0</v>
      </c>
      <c r="BG693" s="407">
        <f t="shared" si="256"/>
        <v>0</v>
      </c>
      <c r="BH693" s="407">
        <f t="shared" si="257"/>
        <v>0</v>
      </c>
      <c r="BI693" s="407">
        <f t="shared" si="258"/>
        <v>0</v>
      </c>
      <c r="BJ693" s="337" t="s">
        <v>352</v>
      </c>
      <c r="BK693" s="407">
        <f t="shared" si="259"/>
        <v>0</v>
      </c>
      <c r="BL693" s="337" t="s">
        <v>607</v>
      </c>
      <c r="BM693" s="406" t="s">
        <v>3514</v>
      </c>
    </row>
    <row r="694" spans="2:65" s="194" customFormat="1" ht="24.45" customHeight="1">
      <c r="B694" s="76"/>
      <c r="C694" s="819" t="s">
        <v>3515</v>
      </c>
      <c r="D694" s="819" t="s">
        <v>262</v>
      </c>
      <c r="E694" s="820" t="s">
        <v>3516</v>
      </c>
      <c r="F694" s="821" t="s">
        <v>3517</v>
      </c>
      <c r="G694" s="822" t="s">
        <v>95</v>
      </c>
      <c r="H694" s="823">
        <v>1268.825</v>
      </c>
      <c r="I694" s="844"/>
      <c r="J694" s="824">
        <f t="shared" si="250"/>
        <v>0</v>
      </c>
      <c r="K694" s="80"/>
      <c r="L694" s="76"/>
      <c r="M694" s="402" t="s">
        <v>290</v>
      </c>
      <c r="N694" s="403" t="s">
        <v>306</v>
      </c>
      <c r="O694" s="404">
        <v>8.3000000000000001E-3</v>
      </c>
      <c r="P694" s="404">
        <f t="shared" si="251"/>
        <v>10.531247500000001</v>
      </c>
      <c r="Q694" s="404">
        <v>3.4800000000000001E-6</v>
      </c>
      <c r="R694" s="404">
        <f t="shared" si="252"/>
        <v>4.4155110000000004E-3</v>
      </c>
      <c r="S694" s="404">
        <v>0</v>
      </c>
      <c r="T694" s="405">
        <f t="shared" si="253"/>
        <v>0</v>
      </c>
      <c r="AR694" s="406" t="s">
        <v>607</v>
      </c>
      <c r="AT694" s="406" t="s">
        <v>262</v>
      </c>
      <c r="AU694" s="406" t="s">
        <v>352</v>
      </c>
      <c r="AY694" s="337" t="s">
        <v>347</v>
      </c>
      <c r="BE694" s="407">
        <f t="shared" si="254"/>
        <v>0</v>
      </c>
      <c r="BF694" s="407">
        <f t="shared" si="255"/>
        <v>0</v>
      </c>
      <c r="BG694" s="407">
        <f t="shared" si="256"/>
        <v>0</v>
      </c>
      <c r="BH694" s="407">
        <f t="shared" si="257"/>
        <v>0</v>
      </c>
      <c r="BI694" s="407">
        <f t="shared" si="258"/>
        <v>0</v>
      </c>
      <c r="BJ694" s="337" t="s">
        <v>352</v>
      </c>
      <c r="BK694" s="407">
        <f t="shared" si="259"/>
        <v>0</v>
      </c>
      <c r="BL694" s="337" t="s">
        <v>607</v>
      </c>
      <c r="BM694" s="406" t="s">
        <v>3518</v>
      </c>
    </row>
    <row r="695" spans="2:65" s="194" customFormat="1" ht="24.45" customHeight="1">
      <c r="B695" s="76"/>
      <c r="C695" s="819" t="s">
        <v>3519</v>
      </c>
      <c r="D695" s="819" t="s">
        <v>262</v>
      </c>
      <c r="E695" s="820" t="s">
        <v>3520</v>
      </c>
      <c r="F695" s="821" t="s">
        <v>3521</v>
      </c>
      <c r="G695" s="822" t="s">
        <v>95</v>
      </c>
      <c r="H695" s="823">
        <v>1268.825</v>
      </c>
      <c r="I695" s="844"/>
      <c r="J695" s="824">
        <f t="shared" si="250"/>
        <v>0</v>
      </c>
      <c r="K695" s="80"/>
      <c r="L695" s="76"/>
      <c r="M695" s="402" t="s">
        <v>290</v>
      </c>
      <c r="N695" s="403" t="s">
        <v>306</v>
      </c>
      <c r="O695" s="404">
        <v>1.0059999999999999E-2</v>
      </c>
      <c r="P695" s="404">
        <f t="shared" si="251"/>
        <v>12.7643795</v>
      </c>
      <c r="Q695" s="404">
        <v>3.116E-5</v>
      </c>
      <c r="R695" s="404">
        <f t="shared" si="252"/>
        <v>3.9536586999999998E-2</v>
      </c>
      <c r="S695" s="404">
        <v>0</v>
      </c>
      <c r="T695" s="405">
        <f t="shared" si="253"/>
        <v>0</v>
      </c>
      <c r="AR695" s="406" t="s">
        <v>607</v>
      </c>
      <c r="AT695" s="406" t="s">
        <v>262</v>
      </c>
      <c r="AU695" s="406" t="s">
        <v>352</v>
      </c>
      <c r="AY695" s="337" t="s">
        <v>347</v>
      </c>
      <c r="BE695" s="407">
        <f t="shared" si="254"/>
        <v>0</v>
      </c>
      <c r="BF695" s="407">
        <f t="shared" si="255"/>
        <v>0</v>
      </c>
      <c r="BG695" s="407">
        <f t="shared" si="256"/>
        <v>0</v>
      </c>
      <c r="BH695" s="407">
        <f t="shared" si="257"/>
        <v>0</v>
      </c>
      <c r="BI695" s="407">
        <f t="shared" si="258"/>
        <v>0</v>
      </c>
      <c r="BJ695" s="337" t="s">
        <v>352</v>
      </c>
      <c r="BK695" s="407">
        <f t="shared" si="259"/>
        <v>0</v>
      </c>
      <c r="BL695" s="337" t="s">
        <v>607</v>
      </c>
      <c r="BM695" s="406" t="s">
        <v>3522</v>
      </c>
    </row>
    <row r="696" spans="2:65" s="194" customFormat="1" ht="24.45" customHeight="1">
      <c r="B696" s="76"/>
      <c r="C696" s="819" t="s">
        <v>3523</v>
      </c>
      <c r="D696" s="819" t="s">
        <v>262</v>
      </c>
      <c r="E696" s="820" t="s">
        <v>3524</v>
      </c>
      <c r="F696" s="821" t="s">
        <v>3525</v>
      </c>
      <c r="G696" s="822" t="s">
        <v>95</v>
      </c>
      <c r="H696" s="823">
        <v>434.83</v>
      </c>
      <c r="I696" s="844"/>
      <c r="J696" s="824">
        <f t="shared" si="250"/>
        <v>0</v>
      </c>
      <c r="K696" s="80"/>
      <c r="L696" s="76"/>
      <c r="M696" s="402" t="s">
        <v>290</v>
      </c>
      <c r="N696" s="403" t="s">
        <v>306</v>
      </c>
      <c r="O696" s="404">
        <v>4.5280000000000001E-2</v>
      </c>
      <c r="P696" s="404">
        <f t="shared" si="251"/>
        <v>19.689102399999999</v>
      </c>
      <c r="Q696" s="404">
        <v>1.5725E-4</v>
      </c>
      <c r="R696" s="404">
        <f t="shared" si="252"/>
        <v>6.8377017499999998E-2</v>
      </c>
      <c r="S696" s="404">
        <v>0</v>
      </c>
      <c r="T696" s="405">
        <f t="shared" si="253"/>
        <v>0</v>
      </c>
      <c r="AR696" s="406" t="s">
        <v>607</v>
      </c>
      <c r="AT696" s="406" t="s">
        <v>262</v>
      </c>
      <c r="AU696" s="406" t="s">
        <v>352</v>
      </c>
      <c r="AY696" s="337" t="s">
        <v>347</v>
      </c>
      <c r="BE696" s="407">
        <f t="shared" si="254"/>
        <v>0</v>
      </c>
      <c r="BF696" s="407">
        <f t="shared" si="255"/>
        <v>0</v>
      </c>
      <c r="BG696" s="407">
        <f t="shared" si="256"/>
        <v>0</v>
      </c>
      <c r="BH696" s="407">
        <f t="shared" si="257"/>
        <v>0</v>
      </c>
      <c r="BI696" s="407">
        <f t="shared" si="258"/>
        <v>0</v>
      </c>
      <c r="BJ696" s="337" t="s">
        <v>352</v>
      </c>
      <c r="BK696" s="407">
        <f t="shared" si="259"/>
        <v>0</v>
      </c>
      <c r="BL696" s="337" t="s">
        <v>607</v>
      </c>
      <c r="BM696" s="406" t="s">
        <v>3526</v>
      </c>
    </row>
    <row r="697" spans="2:65" s="194" customFormat="1" ht="38.25" customHeight="1">
      <c r="B697" s="76"/>
      <c r="C697" s="819" t="s">
        <v>3527</v>
      </c>
      <c r="D697" s="819" t="s">
        <v>262</v>
      </c>
      <c r="E697" s="820" t="s">
        <v>3528</v>
      </c>
      <c r="F697" s="821" t="s">
        <v>3529</v>
      </c>
      <c r="G697" s="822" t="s">
        <v>95</v>
      </c>
      <c r="H697" s="823">
        <v>2553.9580000000001</v>
      </c>
      <c r="I697" s="844"/>
      <c r="J697" s="824">
        <f t="shared" si="250"/>
        <v>0</v>
      </c>
      <c r="K697" s="80"/>
      <c r="L697" s="76"/>
      <c r="M697" s="402" t="s">
        <v>290</v>
      </c>
      <c r="N697" s="403" t="s">
        <v>306</v>
      </c>
      <c r="O697" s="404">
        <v>5.1999999999999998E-2</v>
      </c>
      <c r="P697" s="404">
        <f t="shared" si="251"/>
        <v>132.80581599999999</v>
      </c>
      <c r="Q697" s="404">
        <v>2.2929999999999999E-4</v>
      </c>
      <c r="R697" s="404">
        <f t="shared" si="252"/>
        <v>0.58562256940000001</v>
      </c>
      <c r="S697" s="404">
        <v>0</v>
      </c>
      <c r="T697" s="405">
        <f t="shared" si="253"/>
        <v>0</v>
      </c>
      <c r="AR697" s="406" t="s">
        <v>607</v>
      </c>
      <c r="AT697" s="406" t="s">
        <v>262</v>
      </c>
      <c r="AU697" s="406" t="s">
        <v>352</v>
      </c>
      <c r="AY697" s="337" t="s">
        <v>347</v>
      </c>
      <c r="BE697" s="407">
        <f t="shared" si="254"/>
        <v>0</v>
      </c>
      <c r="BF697" s="407">
        <f t="shared" si="255"/>
        <v>0</v>
      </c>
      <c r="BG697" s="407">
        <f t="shared" si="256"/>
        <v>0</v>
      </c>
      <c r="BH697" s="407">
        <f t="shared" si="257"/>
        <v>0</v>
      </c>
      <c r="BI697" s="407">
        <f t="shared" si="258"/>
        <v>0</v>
      </c>
      <c r="BJ697" s="337" t="s">
        <v>352</v>
      </c>
      <c r="BK697" s="407">
        <f t="shared" si="259"/>
        <v>0</v>
      </c>
      <c r="BL697" s="337" t="s">
        <v>607</v>
      </c>
      <c r="BM697" s="406" t="s">
        <v>3530</v>
      </c>
    </row>
    <row r="698" spans="2:65" s="194" customFormat="1" ht="24.45" customHeight="1">
      <c r="B698" s="76"/>
      <c r="C698" s="819" t="s">
        <v>3531</v>
      </c>
      <c r="D698" s="819" t="s">
        <v>262</v>
      </c>
      <c r="E698" s="820" t="s">
        <v>3532</v>
      </c>
      <c r="F698" s="821" t="s">
        <v>3533</v>
      </c>
      <c r="G698" s="822" t="s">
        <v>63</v>
      </c>
      <c r="H698" s="823">
        <v>253.76499999999999</v>
      </c>
      <c r="I698" s="844"/>
      <c r="J698" s="824">
        <f t="shared" si="250"/>
        <v>0</v>
      </c>
      <c r="K698" s="80"/>
      <c r="L698" s="76"/>
      <c r="M698" s="402" t="s">
        <v>290</v>
      </c>
      <c r="N698" s="403" t="s">
        <v>306</v>
      </c>
      <c r="O698" s="404">
        <v>0.12262000000000001</v>
      </c>
      <c r="P698" s="404">
        <f t="shared" si="251"/>
        <v>31.1166643</v>
      </c>
      <c r="Q698" s="404">
        <v>3.4494000000000001E-4</v>
      </c>
      <c r="R698" s="404">
        <f t="shared" si="252"/>
        <v>8.7533699100000001E-2</v>
      </c>
      <c r="S698" s="404">
        <v>0</v>
      </c>
      <c r="T698" s="405">
        <f t="shared" si="253"/>
        <v>0</v>
      </c>
      <c r="AR698" s="406" t="s">
        <v>607</v>
      </c>
      <c r="AT698" s="406" t="s">
        <v>262</v>
      </c>
      <c r="AU698" s="406" t="s">
        <v>352</v>
      </c>
      <c r="AY698" s="337" t="s">
        <v>347</v>
      </c>
      <c r="BE698" s="407">
        <f t="shared" si="254"/>
        <v>0</v>
      </c>
      <c r="BF698" s="407">
        <f t="shared" si="255"/>
        <v>0</v>
      </c>
      <c r="BG698" s="407">
        <f t="shared" si="256"/>
        <v>0</v>
      </c>
      <c r="BH698" s="407">
        <f t="shared" si="257"/>
        <v>0</v>
      </c>
      <c r="BI698" s="407">
        <f t="shared" si="258"/>
        <v>0</v>
      </c>
      <c r="BJ698" s="337" t="s">
        <v>352</v>
      </c>
      <c r="BK698" s="407">
        <f t="shared" si="259"/>
        <v>0</v>
      </c>
      <c r="BL698" s="337" t="s">
        <v>607</v>
      </c>
      <c r="BM698" s="406" t="s">
        <v>3534</v>
      </c>
    </row>
    <row r="699" spans="2:65" s="391" customFormat="1" ht="26.25" customHeight="1">
      <c r="B699" s="390"/>
      <c r="C699" s="813"/>
      <c r="D699" s="814" t="s">
        <v>267</v>
      </c>
      <c r="E699" s="815" t="s">
        <v>59</v>
      </c>
      <c r="F699" s="815" t="s">
        <v>371</v>
      </c>
      <c r="G699" s="813"/>
      <c r="H699" s="813"/>
      <c r="I699" s="813"/>
      <c r="J699" s="816">
        <f>BK699</f>
        <v>0</v>
      </c>
      <c r="L699" s="390"/>
      <c r="M699" s="395"/>
      <c r="P699" s="396">
        <f>P700+P710+P712</f>
        <v>979.18851698999993</v>
      </c>
      <c r="R699" s="396">
        <f>R700+R710+R712</f>
        <v>0.94198779872999994</v>
      </c>
      <c r="T699" s="397">
        <f>T700+T710+T712</f>
        <v>0.22139650000000002</v>
      </c>
      <c r="AR699" s="392" t="s">
        <v>372</v>
      </c>
      <c r="AT699" s="398" t="s">
        <v>267</v>
      </c>
      <c r="AU699" s="398" t="s">
        <v>319</v>
      </c>
      <c r="AY699" s="392" t="s">
        <v>347</v>
      </c>
      <c r="BK699" s="399">
        <f>BK700+BK710+BK712</f>
        <v>0</v>
      </c>
    </row>
    <row r="700" spans="2:65" s="391" customFormat="1" ht="23.25" customHeight="1">
      <c r="B700" s="390"/>
      <c r="C700" s="813"/>
      <c r="D700" s="814" t="s">
        <v>267</v>
      </c>
      <c r="E700" s="817" t="s">
        <v>136</v>
      </c>
      <c r="F700" s="817" t="s">
        <v>375</v>
      </c>
      <c r="G700" s="813"/>
      <c r="H700" s="813"/>
      <c r="I700" s="813"/>
      <c r="J700" s="818">
        <f>BK700</f>
        <v>0</v>
      </c>
      <c r="L700" s="390"/>
      <c r="M700" s="395"/>
      <c r="P700" s="396">
        <f>SUM(P701:P709)</f>
        <v>25.134249999999998</v>
      </c>
      <c r="R700" s="396">
        <f>SUM(R701:R709)</f>
        <v>0</v>
      </c>
      <c r="T700" s="397">
        <f>SUM(T701:T709)</f>
        <v>0.22139650000000002</v>
      </c>
      <c r="AR700" s="392" t="s">
        <v>372</v>
      </c>
      <c r="AT700" s="398" t="s">
        <v>267</v>
      </c>
      <c r="AU700" s="398" t="s">
        <v>320</v>
      </c>
      <c r="AY700" s="392" t="s">
        <v>347</v>
      </c>
      <c r="BK700" s="399">
        <f>SUM(BK701:BK709)</f>
        <v>0</v>
      </c>
    </row>
    <row r="701" spans="2:65" s="194" customFormat="1" ht="24.45" customHeight="1">
      <c r="B701" s="76"/>
      <c r="C701" s="819" t="s">
        <v>3535</v>
      </c>
      <c r="D701" s="819" t="s">
        <v>262</v>
      </c>
      <c r="E701" s="820" t="s">
        <v>3536</v>
      </c>
      <c r="F701" s="821" t="s">
        <v>3537</v>
      </c>
      <c r="G701" s="822" t="s">
        <v>63</v>
      </c>
      <c r="H701" s="823">
        <v>193.55</v>
      </c>
      <c r="I701" s="844"/>
      <c r="J701" s="824">
        <f t="shared" ref="J701:J709" si="260">ROUND(I701*H701,2)</f>
        <v>0</v>
      </c>
      <c r="K701" s="80"/>
      <c r="L701" s="76"/>
      <c r="M701" s="402" t="s">
        <v>290</v>
      </c>
      <c r="N701" s="403" t="s">
        <v>306</v>
      </c>
      <c r="O701" s="404">
        <v>7.4999999999999997E-2</v>
      </c>
      <c r="P701" s="404">
        <f t="shared" ref="P701:P709" si="261">O701*H701</f>
        <v>14.516249999999999</v>
      </c>
      <c r="Q701" s="404">
        <v>0</v>
      </c>
      <c r="R701" s="404">
        <f t="shared" ref="R701:R709" si="262">Q701*H701</f>
        <v>0</v>
      </c>
      <c r="S701" s="404">
        <v>6.3000000000000003E-4</v>
      </c>
      <c r="T701" s="405">
        <f t="shared" ref="T701:T709" si="263">S701*H701</f>
        <v>0.12193650000000002</v>
      </c>
      <c r="AR701" s="406" t="s">
        <v>373</v>
      </c>
      <c r="AT701" s="406" t="s">
        <v>262</v>
      </c>
      <c r="AU701" s="406" t="s">
        <v>352</v>
      </c>
      <c r="AY701" s="337" t="s">
        <v>347</v>
      </c>
      <c r="BE701" s="407">
        <f t="shared" ref="BE701:BE709" si="264">IF(N701="základná",J701,0)</f>
        <v>0</v>
      </c>
      <c r="BF701" s="407">
        <f t="shared" ref="BF701:BF709" si="265">IF(N701="znížená",J701,0)</f>
        <v>0</v>
      </c>
      <c r="BG701" s="407">
        <f t="shared" ref="BG701:BG709" si="266">IF(N701="zákl. prenesená",J701,0)</f>
        <v>0</v>
      </c>
      <c r="BH701" s="407">
        <f t="shared" ref="BH701:BH709" si="267">IF(N701="zníž. prenesená",J701,0)</f>
        <v>0</v>
      </c>
      <c r="BI701" s="407">
        <f t="shared" ref="BI701:BI709" si="268">IF(N701="nulová",J701,0)</f>
        <v>0</v>
      </c>
      <c r="BJ701" s="337" t="s">
        <v>352</v>
      </c>
      <c r="BK701" s="407">
        <f t="shared" ref="BK701:BK709" si="269">ROUND(I701*H701,2)</f>
        <v>0</v>
      </c>
      <c r="BL701" s="337" t="s">
        <v>373</v>
      </c>
      <c r="BM701" s="406" t="s">
        <v>3538</v>
      </c>
    </row>
    <row r="702" spans="2:65" s="194" customFormat="1" ht="24.45" customHeight="1">
      <c r="B702" s="76"/>
      <c r="C702" s="819" t="s">
        <v>3539</v>
      </c>
      <c r="D702" s="819" t="s">
        <v>262</v>
      </c>
      <c r="E702" s="820" t="s">
        <v>3540</v>
      </c>
      <c r="F702" s="821" t="s">
        <v>3541</v>
      </c>
      <c r="G702" s="822" t="s">
        <v>62</v>
      </c>
      <c r="H702" s="823">
        <v>39</v>
      </c>
      <c r="I702" s="844"/>
      <c r="J702" s="824">
        <f t="shared" si="260"/>
        <v>0</v>
      </c>
      <c r="K702" s="80"/>
      <c r="L702" s="76"/>
      <c r="M702" s="402" t="s">
        <v>290</v>
      </c>
      <c r="N702" s="403" t="s">
        <v>306</v>
      </c>
      <c r="O702" s="404">
        <v>0.05</v>
      </c>
      <c r="P702" s="404">
        <f t="shared" si="261"/>
        <v>1.9500000000000002</v>
      </c>
      <c r="Q702" s="404">
        <v>0</v>
      </c>
      <c r="R702" s="404">
        <f t="shared" si="262"/>
        <v>0</v>
      </c>
      <c r="S702" s="404">
        <v>4.0000000000000002E-4</v>
      </c>
      <c r="T702" s="405">
        <f t="shared" si="263"/>
        <v>1.5600000000000001E-2</v>
      </c>
      <c r="AR702" s="406" t="s">
        <v>373</v>
      </c>
      <c r="AT702" s="406" t="s">
        <v>262</v>
      </c>
      <c r="AU702" s="406" t="s">
        <v>352</v>
      </c>
      <c r="AY702" s="337" t="s">
        <v>347</v>
      </c>
      <c r="BE702" s="407">
        <f t="shared" si="264"/>
        <v>0</v>
      </c>
      <c r="BF702" s="407">
        <f t="shared" si="265"/>
        <v>0</v>
      </c>
      <c r="BG702" s="407">
        <f t="shared" si="266"/>
        <v>0</v>
      </c>
      <c r="BH702" s="407">
        <f t="shared" si="267"/>
        <v>0</v>
      </c>
      <c r="BI702" s="407">
        <f t="shared" si="268"/>
        <v>0</v>
      </c>
      <c r="BJ702" s="337" t="s">
        <v>352</v>
      </c>
      <c r="BK702" s="407">
        <f t="shared" si="269"/>
        <v>0</v>
      </c>
      <c r="BL702" s="337" t="s">
        <v>373</v>
      </c>
      <c r="BM702" s="406" t="s">
        <v>3542</v>
      </c>
    </row>
    <row r="703" spans="2:65" s="194" customFormat="1" ht="33" customHeight="1">
      <c r="B703" s="76"/>
      <c r="C703" s="819" t="s">
        <v>3543</v>
      </c>
      <c r="D703" s="819" t="s">
        <v>262</v>
      </c>
      <c r="E703" s="820" t="s">
        <v>3544</v>
      </c>
      <c r="F703" s="821" t="s">
        <v>3545</v>
      </c>
      <c r="G703" s="822" t="s">
        <v>62</v>
      </c>
      <c r="H703" s="823">
        <v>76</v>
      </c>
      <c r="I703" s="844"/>
      <c r="J703" s="824">
        <f t="shared" si="260"/>
        <v>0</v>
      </c>
      <c r="K703" s="80"/>
      <c r="L703" s="76"/>
      <c r="M703" s="402" t="s">
        <v>290</v>
      </c>
      <c r="N703" s="403" t="s">
        <v>306</v>
      </c>
      <c r="O703" s="404">
        <v>0.05</v>
      </c>
      <c r="P703" s="404">
        <f t="shared" si="261"/>
        <v>3.8000000000000003</v>
      </c>
      <c r="Q703" s="404">
        <v>0</v>
      </c>
      <c r="R703" s="404">
        <f t="shared" si="262"/>
        <v>0</v>
      </c>
      <c r="S703" s="404">
        <v>3.6000000000000002E-4</v>
      </c>
      <c r="T703" s="405">
        <f t="shared" si="263"/>
        <v>2.7360000000000002E-2</v>
      </c>
      <c r="AR703" s="406" t="s">
        <v>373</v>
      </c>
      <c r="AT703" s="406" t="s">
        <v>262</v>
      </c>
      <c r="AU703" s="406" t="s">
        <v>352</v>
      </c>
      <c r="AY703" s="337" t="s">
        <v>347</v>
      </c>
      <c r="BE703" s="407">
        <f t="shared" si="264"/>
        <v>0</v>
      </c>
      <c r="BF703" s="407">
        <f t="shared" si="265"/>
        <v>0</v>
      </c>
      <c r="BG703" s="407">
        <f t="shared" si="266"/>
        <v>0</v>
      </c>
      <c r="BH703" s="407">
        <f t="shared" si="267"/>
        <v>0</v>
      </c>
      <c r="BI703" s="407">
        <f t="shared" si="268"/>
        <v>0</v>
      </c>
      <c r="BJ703" s="337" t="s">
        <v>352</v>
      </c>
      <c r="BK703" s="407">
        <f t="shared" si="269"/>
        <v>0</v>
      </c>
      <c r="BL703" s="337" t="s">
        <v>373</v>
      </c>
      <c r="BM703" s="406" t="s">
        <v>3546</v>
      </c>
    </row>
    <row r="704" spans="2:65" s="194" customFormat="1" ht="24.45" customHeight="1">
      <c r="B704" s="76"/>
      <c r="C704" s="819" t="s">
        <v>3547</v>
      </c>
      <c r="D704" s="819" t="s">
        <v>262</v>
      </c>
      <c r="E704" s="820" t="s">
        <v>3548</v>
      </c>
      <c r="F704" s="821" t="s">
        <v>3549</v>
      </c>
      <c r="G704" s="822" t="s">
        <v>62</v>
      </c>
      <c r="H704" s="823">
        <v>2</v>
      </c>
      <c r="I704" s="844"/>
      <c r="J704" s="824">
        <f t="shared" si="260"/>
        <v>0</v>
      </c>
      <c r="K704" s="80"/>
      <c r="L704" s="76"/>
      <c r="M704" s="402" t="s">
        <v>290</v>
      </c>
      <c r="N704" s="403" t="s">
        <v>306</v>
      </c>
      <c r="O704" s="404">
        <v>0.20899999999999999</v>
      </c>
      <c r="P704" s="404">
        <f t="shared" si="261"/>
        <v>0.41799999999999998</v>
      </c>
      <c r="Q704" s="404">
        <v>0</v>
      </c>
      <c r="R704" s="404">
        <f t="shared" si="262"/>
        <v>0</v>
      </c>
      <c r="S704" s="404">
        <v>1.8120000000000001E-2</v>
      </c>
      <c r="T704" s="405">
        <f t="shared" si="263"/>
        <v>3.6240000000000001E-2</v>
      </c>
      <c r="AR704" s="406" t="s">
        <v>373</v>
      </c>
      <c r="AT704" s="406" t="s">
        <v>262</v>
      </c>
      <c r="AU704" s="406" t="s">
        <v>352</v>
      </c>
      <c r="AY704" s="337" t="s">
        <v>347</v>
      </c>
      <c r="BE704" s="407">
        <f t="shared" si="264"/>
        <v>0</v>
      </c>
      <c r="BF704" s="407">
        <f t="shared" si="265"/>
        <v>0</v>
      </c>
      <c r="BG704" s="407">
        <f t="shared" si="266"/>
        <v>0</v>
      </c>
      <c r="BH704" s="407">
        <f t="shared" si="267"/>
        <v>0</v>
      </c>
      <c r="BI704" s="407">
        <f t="shared" si="268"/>
        <v>0</v>
      </c>
      <c r="BJ704" s="337" t="s">
        <v>352</v>
      </c>
      <c r="BK704" s="407">
        <f t="shared" si="269"/>
        <v>0</v>
      </c>
      <c r="BL704" s="337" t="s">
        <v>373</v>
      </c>
      <c r="BM704" s="406" t="s">
        <v>3550</v>
      </c>
    </row>
    <row r="705" spans="2:65" s="194" customFormat="1" ht="24.45" customHeight="1">
      <c r="B705" s="76"/>
      <c r="C705" s="819" t="s">
        <v>3551</v>
      </c>
      <c r="D705" s="819" t="s">
        <v>262</v>
      </c>
      <c r="E705" s="820" t="s">
        <v>3552</v>
      </c>
      <c r="F705" s="821" t="s">
        <v>3553</v>
      </c>
      <c r="G705" s="822" t="s">
        <v>62</v>
      </c>
      <c r="H705" s="823">
        <v>2</v>
      </c>
      <c r="I705" s="844"/>
      <c r="J705" s="824">
        <f t="shared" si="260"/>
        <v>0</v>
      </c>
      <c r="K705" s="80"/>
      <c r="L705" s="76"/>
      <c r="M705" s="402" t="s">
        <v>290</v>
      </c>
      <c r="N705" s="403" t="s">
        <v>306</v>
      </c>
      <c r="O705" s="404">
        <v>0.24</v>
      </c>
      <c r="P705" s="404">
        <f t="shared" si="261"/>
        <v>0.48</v>
      </c>
      <c r="Q705" s="404">
        <v>0</v>
      </c>
      <c r="R705" s="404">
        <f t="shared" si="262"/>
        <v>0</v>
      </c>
      <c r="S705" s="404">
        <v>2.4599999999999999E-3</v>
      </c>
      <c r="T705" s="405">
        <f t="shared" si="263"/>
        <v>4.9199999999999999E-3</v>
      </c>
      <c r="AR705" s="406" t="s">
        <v>373</v>
      </c>
      <c r="AT705" s="406" t="s">
        <v>262</v>
      </c>
      <c r="AU705" s="406" t="s">
        <v>352</v>
      </c>
      <c r="AY705" s="337" t="s">
        <v>347</v>
      </c>
      <c r="BE705" s="407">
        <f t="shared" si="264"/>
        <v>0</v>
      </c>
      <c r="BF705" s="407">
        <f t="shared" si="265"/>
        <v>0</v>
      </c>
      <c r="BG705" s="407">
        <f t="shared" si="266"/>
        <v>0</v>
      </c>
      <c r="BH705" s="407">
        <f t="shared" si="267"/>
        <v>0</v>
      </c>
      <c r="BI705" s="407">
        <f t="shared" si="268"/>
        <v>0</v>
      </c>
      <c r="BJ705" s="337" t="s">
        <v>352</v>
      </c>
      <c r="BK705" s="407">
        <f t="shared" si="269"/>
        <v>0</v>
      </c>
      <c r="BL705" s="337" t="s">
        <v>373</v>
      </c>
      <c r="BM705" s="406" t="s">
        <v>3554</v>
      </c>
    </row>
    <row r="706" spans="2:65" s="194" customFormat="1" ht="21.75" customHeight="1">
      <c r="B706" s="76"/>
      <c r="C706" s="819" t="s">
        <v>3555</v>
      </c>
      <c r="D706" s="819" t="s">
        <v>262</v>
      </c>
      <c r="E706" s="820" t="s">
        <v>3556</v>
      </c>
      <c r="F706" s="821" t="s">
        <v>3557</v>
      </c>
      <c r="G706" s="822" t="s">
        <v>62</v>
      </c>
      <c r="H706" s="823">
        <v>2</v>
      </c>
      <c r="I706" s="844"/>
      <c r="J706" s="824">
        <f t="shared" si="260"/>
        <v>0</v>
      </c>
      <c r="K706" s="80"/>
      <c r="L706" s="76"/>
      <c r="M706" s="402" t="s">
        <v>290</v>
      </c>
      <c r="N706" s="403" t="s">
        <v>306</v>
      </c>
      <c r="O706" s="404">
        <v>0.05</v>
      </c>
      <c r="P706" s="404">
        <f t="shared" si="261"/>
        <v>0.1</v>
      </c>
      <c r="Q706" s="404">
        <v>0</v>
      </c>
      <c r="R706" s="404">
        <f t="shared" si="262"/>
        <v>0</v>
      </c>
      <c r="S706" s="404">
        <v>3.3E-4</v>
      </c>
      <c r="T706" s="405">
        <f t="shared" si="263"/>
        <v>6.6E-4</v>
      </c>
      <c r="AR706" s="406" t="s">
        <v>373</v>
      </c>
      <c r="AT706" s="406" t="s">
        <v>262</v>
      </c>
      <c r="AU706" s="406" t="s">
        <v>352</v>
      </c>
      <c r="AY706" s="337" t="s">
        <v>347</v>
      </c>
      <c r="BE706" s="407">
        <f t="shared" si="264"/>
        <v>0</v>
      </c>
      <c r="BF706" s="407">
        <f t="shared" si="265"/>
        <v>0</v>
      </c>
      <c r="BG706" s="407">
        <f t="shared" si="266"/>
        <v>0</v>
      </c>
      <c r="BH706" s="407">
        <f t="shared" si="267"/>
        <v>0</v>
      </c>
      <c r="BI706" s="407">
        <f t="shared" si="268"/>
        <v>0</v>
      </c>
      <c r="BJ706" s="337" t="s">
        <v>352</v>
      </c>
      <c r="BK706" s="407">
        <f t="shared" si="269"/>
        <v>0</v>
      </c>
      <c r="BL706" s="337" t="s">
        <v>373</v>
      </c>
      <c r="BM706" s="406" t="s">
        <v>3558</v>
      </c>
    </row>
    <row r="707" spans="2:65" s="194" customFormat="1" ht="21.75" customHeight="1">
      <c r="B707" s="76"/>
      <c r="C707" s="819" t="s">
        <v>3559</v>
      </c>
      <c r="D707" s="819" t="s">
        <v>262</v>
      </c>
      <c r="E707" s="820" t="s">
        <v>3560</v>
      </c>
      <c r="F707" s="821" t="s">
        <v>3561</v>
      </c>
      <c r="G707" s="822" t="s">
        <v>62</v>
      </c>
      <c r="H707" s="823">
        <v>20</v>
      </c>
      <c r="I707" s="844"/>
      <c r="J707" s="824">
        <f t="shared" si="260"/>
        <v>0</v>
      </c>
      <c r="K707" s="80"/>
      <c r="L707" s="76"/>
      <c r="M707" s="402" t="s">
        <v>290</v>
      </c>
      <c r="N707" s="403" t="s">
        <v>306</v>
      </c>
      <c r="O707" s="404">
        <v>5.8000000000000003E-2</v>
      </c>
      <c r="P707" s="404">
        <f t="shared" si="261"/>
        <v>1.1600000000000001</v>
      </c>
      <c r="Q707" s="404">
        <v>0</v>
      </c>
      <c r="R707" s="404">
        <f t="shared" si="262"/>
        <v>0</v>
      </c>
      <c r="S707" s="404">
        <v>1.6000000000000001E-4</v>
      </c>
      <c r="T707" s="405">
        <f t="shared" si="263"/>
        <v>3.2000000000000002E-3</v>
      </c>
      <c r="AR707" s="406" t="s">
        <v>373</v>
      </c>
      <c r="AT707" s="406" t="s">
        <v>262</v>
      </c>
      <c r="AU707" s="406" t="s">
        <v>352</v>
      </c>
      <c r="AY707" s="337" t="s">
        <v>347</v>
      </c>
      <c r="BE707" s="407">
        <f t="shared" si="264"/>
        <v>0</v>
      </c>
      <c r="BF707" s="407">
        <f t="shared" si="265"/>
        <v>0</v>
      </c>
      <c r="BG707" s="407">
        <f t="shared" si="266"/>
        <v>0</v>
      </c>
      <c r="BH707" s="407">
        <f t="shared" si="267"/>
        <v>0</v>
      </c>
      <c r="BI707" s="407">
        <f t="shared" si="268"/>
        <v>0</v>
      </c>
      <c r="BJ707" s="337" t="s">
        <v>352</v>
      </c>
      <c r="BK707" s="407">
        <f t="shared" si="269"/>
        <v>0</v>
      </c>
      <c r="BL707" s="337" t="s">
        <v>373</v>
      </c>
      <c r="BM707" s="406" t="s">
        <v>3562</v>
      </c>
    </row>
    <row r="708" spans="2:65" s="194" customFormat="1" ht="24.45" customHeight="1">
      <c r="B708" s="76"/>
      <c r="C708" s="819" t="s">
        <v>3563</v>
      </c>
      <c r="D708" s="819" t="s">
        <v>262</v>
      </c>
      <c r="E708" s="820" t="s">
        <v>3564</v>
      </c>
      <c r="F708" s="821" t="s">
        <v>3565</v>
      </c>
      <c r="G708" s="822" t="s">
        <v>62</v>
      </c>
      <c r="H708" s="823">
        <v>10</v>
      </c>
      <c r="I708" s="844"/>
      <c r="J708" s="824">
        <f t="shared" si="260"/>
        <v>0</v>
      </c>
      <c r="K708" s="80"/>
      <c r="L708" s="76"/>
      <c r="M708" s="402" t="s">
        <v>290</v>
      </c>
      <c r="N708" s="403" t="s">
        <v>306</v>
      </c>
      <c r="O708" s="404">
        <v>5.8000000000000003E-2</v>
      </c>
      <c r="P708" s="404">
        <f t="shared" si="261"/>
        <v>0.58000000000000007</v>
      </c>
      <c r="Q708" s="404">
        <v>0</v>
      </c>
      <c r="R708" s="404">
        <f t="shared" si="262"/>
        <v>0</v>
      </c>
      <c r="S708" s="404">
        <v>1.7000000000000001E-4</v>
      </c>
      <c r="T708" s="405">
        <f t="shared" si="263"/>
        <v>1.7000000000000001E-3</v>
      </c>
      <c r="AR708" s="406" t="s">
        <v>373</v>
      </c>
      <c r="AT708" s="406" t="s">
        <v>262</v>
      </c>
      <c r="AU708" s="406" t="s">
        <v>352</v>
      </c>
      <c r="AY708" s="337" t="s">
        <v>347</v>
      </c>
      <c r="BE708" s="407">
        <f t="shared" si="264"/>
        <v>0</v>
      </c>
      <c r="BF708" s="407">
        <f t="shared" si="265"/>
        <v>0</v>
      </c>
      <c r="BG708" s="407">
        <f t="shared" si="266"/>
        <v>0</v>
      </c>
      <c r="BH708" s="407">
        <f t="shared" si="267"/>
        <v>0</v>
      </c>
      <c r="BI708" s="407">
        <f t="shared" si="268"/>
        <v>0</v>
      </c>
      <c r="BJ708" s="337" t="s">
        <v>352</v>
      </c>
      <c r="BK708" s="407">
        <f t="shared" si="269"/>
        <v>0</v>
      </c>
      <c r="BL708" s="337" t="s">
        <v>373</v>
      </c>
      <c r="BM708" s="406" t="s">
        <v>3566</v>
      </c>
    </row>
    <row r="709" spans="2:65" s="194" customFormat="1" ht="21.75" customHeight="1">
      <c r="B709" s="76"/>
      <c r="C709" s="819" t="s">
        <v>3567</v>
      </c>
      <c r="D709" s="819" t="s">
        <v>262</v>
      </c>
      <c r="E709" s="820" t="s">
        <v>3568</v>
      </c>
      <c r="F709" s="821" t="s">
        <v>3569</v>
      </c>
      <c r="G709" s="822" t="s">
        <v>62</v>
      </c>
      <c r="H709" s="823">
        <v>6</v>
      </c>
      <c r="I709" s="844"/>
      <c r="J709" s="824">
        <f t="shared" si="260"/>
        <v>0</v>
      </c>
      <c r="K709" s="80"/>
      <c r="L709" s="76"/>
      <c r="M709" s="402" t="s">
        <v>290</v>
      </c>
      <c r="N709" s="403" t="s">
        <v>306</v>
      </c>
      <c r="O709" s="404">
        <v>0.35499999999999998</v>
      </c>
      <c r="P709" s="404">
        <f t="shared" si="261"/>
        <v>2.13</v>
      </c>
      <c r="Q709" s="404">
        <v>0</v>
      </c>
      <c r="R709" s="404">
        <f t="shared" si="262"/>
        <v>0</v>
      </c>
      <c r="S709" s="404">
        <v>1.6299999999999999E-3</v>
      </c>
      <c r="T709" s="405">
        <f t="shared" si="263"/>
        <v>9.7800000000000005E-3</v>
      </c>
      <c r="AR709" s="406" t="s">
        <v>373</v>
      </c>
      <c r="AT709" s="406" t="s">
        <v>262</v>
      </c>
      <c r="AU709" s="406" t="s">
        <v>352</v>
      </c>
      <c r="AY709" s="337" t="s">
        <v>347</v>
      </c>
      <c r="BE709" s="407">
        <f t="shared" si="264"/>
        <v>0</v>
      </c>
      <c r="BF709" s="407">
        <f t="shared" si="265"/>
        <v>0</v>
      </c>
      <c r="BG709" s="407">
        <f t="shared" si="266"/>
        <v>0</v>
      </c>
      <c r="BH709" s="407">
        <f t="shared" si="267"/>
        <v>0</v>
      </c>
      <c r="BI709" s="407">
        <f t="shared" si="268"/>
        <v>0</v>
      </c>
      <c r="BJ709" s="337" t="s">
        <v>352</v>
      </c>
      <c r="BK709" s="407">
        <f t="shared" si="269"/>
        <v>0</v>
      </c>
      <c r="BL709" s="337" t="s">
        <v>373</v>
      </c>
      <c r="BM709" s="406" t="s">
        <v>3570</v>
      </c>
    </row>
    <row r="710" spans="2:65" s="391" customFormat="1" ht="23.25" customHeight="1">
      <c r="B710" s="390"/>
      <c r="C710" s="813"/>
      <c r="D710" s="814" t="s">
        <v>267</v>
      </c>
      <c r="E710" s="817" t="s">
        <v>3571</v>
      </c>
      <c r="F710" s="817" t="s">
        <v>3572</v>
      </c>
      <c r="G710" s="813"/>
      <c r="H710" s="813"/>
      <c r="I710" s="813"/>
      <c r="J710" s="818">
        <f>BK710</f>
        <v>0</v>
      </c>
      <c r="L710" s="390"/>
      <c r="M710" s="395"/>
      <c r="P710" s="396">
        <f>P711</f>
        <v>0.20349999999999999</v>
      </c>
      <c r="R710" s="396">
        <f>R711</f>
        <v>0</v>
      </c>
      <c r="T710" s="397">
        <f>T711</f>
        <v>0</v>
      </c>
      <c r="AR710" s="392" t="s">
        <v>372</v>
      </c>
      <c r="AT710" s="398" t="s">
        <v>267</v>
      </c>
      <c r="AU710" s="398" t="s">
        <v>320</v>
      </c>
      <c r="AY710" s="392" t="s">
        <v>347</v>
      </c>
      <c r="BK710" s="399">
        <f>BK711</f>
        <v>0</v>
      </c>
    </row>
    <row r="711" spans="2:65" s="194" customFormat="1" ht="24.45" customHeight="1">
      <c r="B711" s="76"/>
      <c r="C711" s="819" t="s">
        <v>3573</v>
      </c>
      <c r="D711" s="819" t="s">
        <v>262</v>
      </c>
      <c r="E711" s="820" t="s">
        <v>3574</v>
      </c>
      <c r="F711" s="821" t="s">
        <v>3575</v>
      </c>
      <c r="G711" s="822" t="s">
        <v>3576</v>
      </c>
      <c r="H711" s="823">
        <v>1</v>
      </c>
      <c r="I711" s="844"/>
      <c r="J711" s="824">
        <f>ROUND(I711*H711,2)</f>
        <v>0</v>
      </c>
      <c r="K711" s="80"/>
      <c r="L711" s="76"/>
      <c r="M711" s="402" t="s">
        <v>290</v>
      </c>
      <c r="N711" s="403" t="s">
        <v>306</v>
      </c>
      <c r="O711" s="404">
        <v>0.20349999999999999</v>
      </c>
      <c r="P711" s="404">
        <f>O711*H711</f>
        <v>0.20349999999999999</v>
      </c>
      <c r="Q711" s="404">
        <v>0</v>
      </c>
      <c r="R711" s="404">
        <f>Q711*H711</f>
        <v>0</v>
      </c>
      <c r="S711" s="404">
        <v>0</v>
      </c>
      <c r="T711" s="405">
        <f>S711*H711</f>
        <v>0</v>
      </c>
      <c r="AR711" s="406" t="s">
        <v>373</v>
      </c>
      <c r="AT711" s="406" t="s">
        <v>262</v>
      </c>
      <c r="AU711" s="406" t="s">
        <v>352</v>
      </c>
      <c r="AY711" s="337" t="s">
        <v>347</v>
      </c>
      <c r="BE711" s="407">
        <f>IF(N711="základná",J711,0)</f>
        <v>0</v>
      </c>
      <c r="BF711" s="407">
        <f>IF(N711="znížená",J711,0)</f>
        <v>0</v>
      </c>
      <c r="BG711" s="407">
        <f>IF(N711="zákl. prenesená",J711,0)</f>
        <v>0</v>
      </c>
      <c r="BH711" s="407">
        <f>IF(N711="zníž. prenesená",J711,0)</f>
        <v>0</v>
      </c>
      <c r="BI711" s="407">
        <f>IF(N711="nulová",J711,0)</f>
        <v>0</v>
      </c>
      <c r="BJ711" s="337" t="s">
        <v>352</v>
      </c>
      <c r="BK711" s="407">
        <f>ROUND(I711*H711,2)</f>
        <v>0</v>
      </c>
      <c r="BL711" s="337" t="s">
        <v>373</v>
      </c>
      <c r="BM711" s="406" t="s">
        <v>3577</v>
      </c>
    </row>
    <row r="712" spans="2:65" s="391" customFormat="1" ht="23.25" customHeight="1">
      <c r="B712" s="390"/>
      <c r="C712" s="813"/>
      <c r="D712" s="814" t="s">
        <v>267</v>
      </c>
      <c r="E712" s="817" t="s">
        <v>3578</v>
      </c>
      <c r="F712" s="817" t="s">
        <v>3579</v>
      </c>
      <c r="G712" s="813"/>
      <c r="H712" s="813"/>
      <c r="I712" s="813"/>
      <c r="J712" s="818">
        <f>BK712</f>
        <v>0</v>
      </c>
      <c r="L712" s="390"/>
      <c r="M712" s="395"/>
      <c r="P712" s="396">
        <f>SUM(P713:P717)</f>
        <v>953.8507669899999</v>
      </c>
      <c r="R712" s="396">
        <f>SUM(R713:R717)</f>
        <v>0.94198779872999994</v>
      </c>
      <c r="T712" s="397">
        <f>SUM(T713:T717)</f>
        <v>0</v>
      </c>
      <c r="AR712" s="392" t="s">
        <v>372</v>
      </c>
      <c r="AT712" s="398" t="s">
        <v>267</v>
      </c>
      <c r="AU712" s="398" t="s">
        <v>320</v>
      </c>
      <c r="AY712" s="392" t="s">
        <v>347</v>
      </c>
      <c r="BK712" s="399">
        <f>SUM(BK713:BK717)</f>
        <v>0</v>
      </c>
    </row>
    <row r="713" spans="2:65" s="194" customFormat="1" ht="33" customHeight="1">
      <c r="B713" s="76"/>
      <c r="C713" s="819" t="s">
        <v>3580</v>
      </c>
      <c r="D713" s="819" t="s">
        <v>262</v>
      </c>
      <c r="E713" s="820" t="s">
        <v>3581</v>
      </c>
      <c r="F713" s="821" t="s">
        <v>3582</v>
      </c>
      <c r="G713" s="822" t="s">
        <v>95</v>
      </c>
      <c r="H713" s="823">
        <v>642.63099999999997</v>
      </c>
      <c r="I713" s="844"/>
      <c r="J713" s="824">
        <f>ROUND(I713*H713,2)</f>
        <v>0</v>
      </c>
      <c r="K713" s="80"/>
      <c r="L713" s="76"/>
      <c r="M713" s="402" t="s">
        <v>290</v>
      </c>
      <c r="N713" s="403" t="s">
        <v>306</v>
      </c>
      <c r="O713" s="404">
        <v>0.14199999999999999</v>
      </c>
      <c r="P713" s="404">
        <f>O713*H713</f>
        <v>91.253601999999987</v>
      </c>
      <c r="Q713" s="404">
        <v>0</v>
      </c>
      <c r="R713" s="404">
        <f>Q713*H713</f>
        <v>0</v>
      </c>
      <c r="S713" s="404">
        <v>0</v>
      </c>
      <c r="T713" s="405">
        <f>S713*H713</f>
        <v>0</v>
      </c>
      <c r="AR713" s="406" t="s">
        <v>373</v>
      </c>
      <c r="AT713" s="406" t="s">
        <v>262</v>
      </c>
      <c r="AU713" s="406" t="s">
        <v>352</v>
      </c>
      <c r="AY713" s="337" t="s">
        <v>347</v>
      </c>
      <c r="BE713" s="407">
        <f>IF(N713="základná",J713,0)</f>
        <v>0</v>
      </c>
      <c r="BF713" s="407">
        <f>IF(N713="znížená",J713,0)</f>
        <v>0</v>
      </c>
      <c r="BG713" s="407">
        <f>IF(N713="zákl. prenesená",J713,0)</f>
        <v>0</v>
      </c>
      <c r="BH713" s="407">
        <f>IF(N713="zníž. prenesená",J713,0)</f>
        <v>0</v>
      </c>
      <c r="BI713" s="407">
        <f>IF(N713="nulová",J713,0)</f>
        <v>0</v>
      </c>
      <c r="BJ713" s="337" t="s">
        <v>352</v>
      </c>
      <c r="BK713" s="407">
        <f>ROUND(I713*H713,2)</f>
        <v>0</v>
      </c>
      <c r="BL713" s="337" t="s">
        <v>373</v>
      </c>
      <c r="BM713" s="406" t="s">
        <v>3583</v>
      </c>
    </row>
    <row r="714" spans="2:65" s="194" customFormat="1" ht="24.45" customHeight="1">
      <c r="B714" s="76"/>
      <c r="C714" s="819" t="s">
        <v>3584</v>
      </c>
      <c r="D714" s="819" t="s">
        <v>262</v>
      </c>
      <c r="E714" s="820" t="s">
        <v>3585</v>
      </c>
      <c r="F714" s="821" t="s">
        <v>3586</v>
      </c>
      <c r="G714" s="822" t="s">
        <v>95</v>
      </c>
      <c r="H714" s="823">
        <v>642.63099999999997</v>
      </c>
      <c r="I714" s="844"/>
      <c r="J714" s="824">
        <f>ROUND(I714*H714,2)</f>
        <v>0</v>
      </c>
      <c r="K714" s="80"/>
      <c r="L714" s="76"/>
      <c r="M714" s="402" t="s">
        <v>290</v>
      </c>
      <c r="N714" s="403" t="s">
        <v>306</v>
      </c>
      <c r="O714" s="404">
        <v>8.5000000000000006E-2</v>
      </c>
      <c r="P714" s="404">
        <f>O714*H714</f>
        <v>54.623635</v>
      </c>
      <c r="Q714" s="404">
        <v>0</v>
      </c>
      <c r="R714" s="404">
        <f>Q714*H714</f>
        <v>0</v>
      </c>
      <c r="S714" s="404">
        <v>0</v>
      </c>
      <c r="T714" s="405">
        <f>S714*H714</f>
        <v>0</v>
      </c>
      <c r="AR714" s="406" t="s">
        <v>373</v>
      </c>
      <c r="AT714" s="406" t="s">
        <v>262</v>
      </c>
      <c r="AU714" s="406" t="s">
        <v>352</v>
      </c>
      <c r="AY714" s="337" t="s">
        <v>347</v>
      </c>
      <c r="BE714" s="407">
        <f>IF(N714="základná",J714,0)</f>
        <v>0</v>
      </c>
      <c r="BF714" s="407">
        <f>IF(N714="znížená",J714,0)</f>
        <v>0</v>
      </c>
      <c r="BG714" s="407">
        <f>IF(N714="zákl. prenesená",J714,0)</f>
        <v>0</v>
      </c>
      <c r="BH714" s="407">
        <f>IF(N714="zníž. prenesená",J714,0)</f>
        <v>0</v>
      </c>
      <c r="BI714" s="407">
        <f>IF(N714="nulová",J714,0)</f>
        <v>0</v>
      </c>
      <c r="BJ714" s="337" t="s">
        <v>352</v>
      </c>
      <c r="BK714" s="407">
        <f>ROUND(I714*H714,2)</f>
        <v>0</v>
      </c>
      <c r="BL714" s="337" t="s">
        <v>373</v>
      </c>
      <c r="BM714" s="406" t="s">
        <v>3587</v>
      </c>
    </row>
    <row r="715" spans="2:65" s="194" customFormat="1" ht="24.45" customHeight="1">
      <c r="B715" s="76"/>
      <c r="C715" s="819" t="s">
        <v>3588</v>
      </c>
      <c r="D715" s="819" t="s">
        <v>262</v>
      </c>
      <c r="E715" s="820" t="s">
        <v>3589</v>
      </c>
      <c r="F715" s="821" t="s">
        <v>3590</v>
      </c>
      <c r="G715" s="822" t="s">
        <v>95</v>
      </c>
      <c r="H715" s="823">
        <v>642.63099999999997</v>
      </c>
      <c r="I715" s="844"/>
      <c r="J715" s="824">
        <f>ROUND(I715*H715,2)</f>
        <v>0</v>
      </c>
      <c r="K715" s="80"/>
      <c r="L715" s="76"/>
      <c r="M715" s="402" t="s">
        <v>290</v>
      </c>
      <c r="N715" s="403" t="s">
        <v>306</v>
      </c>
      <c r="O715" s="404">
        <v>3.5000000000000003E-2</v>
      </c>
      <c r="P715" s="404">
        <f>O715*H715</f>
        <v>22.492084999999999</v>
      </c>
      <c r="Q715" s="404">
        <v>0</v>
      </c>
      <c r="R715" s="404">
        <f>Q715*H715</f>
        <v>0</v>
      </c>
      <c r="S715" s="404">
        <v>0</v>
      </c>
      <c r="T715" s="405">
        <f>S715*H715</f>
        <v>0</v>
      </c>
      <c r="AR715" s="406" t="s">
        <v>373</v>
      </c>
      <c r="AT715" s="406" t="s">
        <v>262</v>
      </c>
      <c r="AU715" s="406" t="s">
        <v>352</v>
      </c>
      <c r="AY715" s="337" t="s">
        <v>347</v>
      </c>
      <c r="BE715" s="407">
        <f>IF(N715="základná",J715,0)</f>
        <v>0</v>
      </c>
      <c r="BF715" s="407">
        <f>IF(N715="znížená",J715,0)</f>
        <v>0</v>
      </c>
      <c r="BG715" s="407">
        <f>IF(N715="zákl. prenesená",J715,0)</f>
        <v>0</v>
      </c>
      <c r="BH715" s="407">
        <f>IF(N715="zníž. prenesená",J715,0)</f>
        <v>0</v>
      </c>
      <c r="BI715" s="407">
        <f>IF(N715="nulová",J715,0)</f>
        <v>0</v>
      </c>
      <c r="BJ715" s="337" t="s">
        <v>352</v>
      </c>
      <c r="BK715" s="407">
        <f>ROUND(I715*H715,2)</f>
        <v>0</v>
      </c>
      <c r="BL715" s="337" t="s">
        <v>373</v>
      </c>
      <c r="BM715" s="406" t="s">
        <v>3591</v>
      </c>
    </row>
    <row r="716" spans="2:65" s="194" customFormat="1" ht="24.45" customHeight="1">
      <c r="B716" s="76"/>
      <c r="C716" s="819" t="s">
        <v>3592</v>
      </c>
      <c r="D716" s="819" t="s">
        <v>262</v>
      </c>
      <c r="E716" s="820" t="s">
        <v>3593</v>
      </c>
      <c r="F716" s="821" t="s">
        <v>3594</v>
      </c>
      <c r="G716" s="822" t="s">
        <v>95</v>
      </c>
      <c r="H716" s="823">
        <v>642.63099999999997</v>
      </c>
      <c r="I716" s="844"/>
      <c r="J716" s="824">
        <f>ROUND(I716*H716,2)</f>
        <v>0</v>
      </c>
      <c r="K716" s="80"/>
      <c r="L716" s="76"/>
      <c r="M716" s="402" t="s">
        <v>290</v>
      </c>
      <c r="N716" s="403" t="s">
        <v>306</v>
      </c>
      <c r="O716" s="404">
        <v>4.2999999999999997E-2</v>
      </c>
      <c r="P716" s="404">
        <f>O716*H716</f>
        <v>27.633132999999997</v>
      </c>
      <c r="Q716" s="404">
        <v>0</v>
      </c>
      <c r="R716" s="404">
        <f>Q716*H716</f>
        <v>0</v>
      </c>
      <c r="S716" s="404">
        <v>0</v>
      </c>
      <c r="T716" s="405">
        <f>S716*H716</f>
        <v>0</v>
      </c>
      <c r="AR716" s="406" t="s">
        <v>373</v>
      </c>
      <c r="AT716" s="406" t="s">
        <v>262</v>
      </c>
      <c r="AU716" s="406" t="s">
        <v>352</v>
      </c>
      <c r="AY716" s="337" t="s">
        <v>347</v>
      </c>
      <c r="BE716" s="407">
        <f>IF(N716="základná",J716,0)</f>
        <v>0</v>
      </c>
      <c r="BF716" s="407">
        <f>IF(N716="znížená",J716,0)</f>
        <v>0</v>
      </c>
      <c r="BG716" s="407">
        <f>IF(N716="zákl. prenesená",J716,0)</f>
        <v>0</v>
      </c>
      <c r="BH716" s="407">
        <f>IF(N716="zníž. prenesená",J716,0)</f>
        <v>0</v>
      </c>
      <c r="BI716" s="407">
        <f>IF(N716="nulová",J716,0)</f>
        <v>0</v>
      </c>
      <c r="BJ716" s="337" t="s">
        <v>352</v>
      </c>
      <c r="BK716" s="407">
        <f>ROUND(I716*H716,2)</f>
        <v>0</v>
      </c>
      <c r="BL716" s="337" t="s">
        <v>373</v>
      </c>
      <c r="BM716" s="406" t="s">
        <v>3595</v>
      </c>
    </row>
    <row r="717" spans="2:65" s="194" customFormat="1" ht="24.45" customHeight="1">
      <c r="B717" s="76"/>
      <c r="C717" s="819" t="s">
        <v>3596</v>
      </c>
      <c r="D717" s="819" t="s">
        <v>262</v>
      </c>
      <c r="E717" s="820" t="s">
        <v>3597</v>
      </c>
      <c r="F717" s="821" t="s">
        <v>3598</v>
      </c>
      <c r="G717" s="822" t="s">
        <v>95</v>
      </c>
      <c r="H717" s="823">
        <v>642.63099999999997</v>
      </c>
      <c r="I717" s="844"/>
      <c r="J717" s="824">
        <f>ROUND(I717*H717,2)</f>
        <v>0</v>
      </c>
      <c r="K717" s="80"/>
      <c r="L717" s="76"/>
      <c r="M717" s="453" t="s">
        <v>290</v>
      </c>
      <c r="N717" s="454" t="s">
        <v>306</v>
      </c>
      <c r="O717" s="455">
        <v>1.1792899999999999</v>
      </c>
      <c r="P717" s="455">
        <f>O717*H717</f>
        <v>757.84831198999996</v>
      </c>
      <c r="Q717" s="455">
        <v>1.46583E-3</v>
      </c>
      <c r="R717" s="455">
        <f>Q717*H717</f>
        <v>0.94198779872999994</v>
      </c>
      <c r="S717" s="455">
        <v>0</v>
      </c>
      <c r="T717" s="456">
        <f>S717*H717</f>
        <v>0</v>
      </c>
      <c r="AR717" s="406" t="s">
        <v>373</v>
      </c>
      <c r="AT717" s="406" t="s">
        <v>262</v>
      </c>
      <c r="AU717" s="406" t="s">
        <v>352</v>
      </c>
      <c r="AY717" s="337" t="s">
        <v>347</v>
      </c>
      <c r="BE717" s="407">
        <f>IF(N717="základná",J717,0)</f>
        <v>0</v>
      </c>
      <c r="BF717" s="407">
        <f>IF(N717="znížená",J717,0)</f>
        <v>0</v>
      </c>
      <c r="BG717" s="407">
        <f>IF(N717="zákl. prenesená",J717,0)</f>
        <v>0</v>
      </c>
      <c r="BH717" s="407">
        <f>IF(N717="zníž. prenesená",J717,0)</f>
        <v>0</v>
      </c>
      <c r="BI717" s="407">
        <f>IF(N717="nulová",J717,0)</f>
        <v>0</v>
      </c>
      <c r="BJ717" s="337" t="s">
        <v>352</v>
      </c>
      <c r="BK717" s="407">
        <f>ROUND(I717*H717,2)</f>
        <v>0</v>
      </c>
      <c r="BL717" s="337" t="s">
        <v>373</v>
      </c>
      <c r="BM717" s="406" t="s">
        <v>3599</v>
      </c>
    </row>
    <row r="718" spans="2:65" s="458" customFormat="1" ht="26.25" customHeight="1">
      <c r="B718" s="457"/>
      <c r="C718" s="831"/>
      <c r="D718" s="832" t="s">
        <v>267</v>
      </c>
      <c r="E718" s="833" t="s">
        <v>27</v>
      </c>
      <c r="F718" s="833" t="s">
        <v>254</v>
      </c>
      <c r="G718" s="831"/>
      <c r="H718" s="831"/>
      <c r="I718" s="831"/>
      <c r="J718" s="834">
        <f>J719</f>
        <v>0</v>
      </c>
      <c r="L718" s="457"/>
      <c r="M718" s="462"/>
      <c r="P718" s="463" t="e">
        <f>#REF!+#REF!</f>
        <v>#REF!</v>
      </c>
      <c r="R718" s="463" t="e">
        <f>#REF!+#REF!</f>
        <v>#REF!</v>
      </c>
      <c r="T718" s="464" t="e">
        <f>#REF!+#REF!</f>
        <v>#REF!</v>
      </c>
      <c r="AR718" s="459" t="s">
        <v>382</v>
      </c>
      <c r="AT718" s="465" t="s">
        <v>267</v>
      </c>
      <c r="AU718" s="465" t="s">
        <v>319</v>
      </c>
      <c r="AY718" s="459" t="s">
        <v>347</v>
      </c>
      <c r="BK718" s="466">
        <f>BK719</f>
        <v>0</v>
      </c>
    </row>
    <row r="719" spans="2:65" s="476" customFormat="1" ht="34.200000000000003">
      <c r="B719" s="110"/>
      <c r="C719" s="835">
        <f>C717+1</f>
        <v>526</v>
      </c>
      <c r="D719" s="836" t="s">
        <v>262</v>
      </c>
      <c r="E719" s="837" t="s">
        <v>255</v>
      </c>
      <c r="F719" s="838" t="s">
        <v>282</v>
      </c>
      <c r="G719" s="839" t="s">
        <v>79</v>
      </c>
      <c r="H719" s="849"/>
      <c r="I719" s="848"/>
      <c r="J719" s="841">
        <f>H719*I719/100</f>
        <v>0</v>
      </c>
      <c r="K719" s="112"/>
      <c r="L719" s="110"/>
      <c r="M719" s="472" t="s">
        <v>290</v>
      </c>
      <c r="N719" s="473" t="s">
        <v>306</v>
      </c>
      <c r="O719" s="474">
        <v>0</v>
      </c>
      <c r="P719" s="474">
        <f>O719*H719</f>
        <v>0</v>
      </c>
      <c r="Q719" s="474">
        <v>0</v>
      </c>
      <c r="R719" s="474">
        <f>Q719*H719</f>
        <v>0</v>
      </c>
      <c r="S719" s="474">
        <v>0</v>
      </c>
      <c r="T719" s="475">
        <f>S719*H719</f>
        <v>0</v>
      </c>
      <c r="AR719" s="477" t="s">
        <v>1193</v>
      </c>
      <c r="AT719" s="477" t="s">
        <v>262</v>
      </c>
      <c r="AU719" s="477" t="s">
        <v>352</v>
      </c>
      <c r="AY719" s="478" t="s">
        <v>347</v>
      </c>
      <c r="BE719" s="479">
        <f>IF(N719="základná",J719,0)</f>
        <v>0</v>
      </c>
      <c r="BF719" s="479">
        <f>IF(N719="znížená",J719,0)</f>
        <v>0</v>
      </c>
      <c r="BG719" s="479">
        <f>IF(N719="zákl. prenesená",J719,0)</f>
        <v>0</v>
      </c>
      <c r="BH719" s="479">
        <f>IF(N719="zníž. prenesená",J719,0)</f>
        <v>0</v>
      </c>
      <c r="BI719" s="479">
        <f>IF(N719="nulová",J719,0)</f>
        <v>0</v>
      </c>
      <c r="BJ719" s="478" t="s">
        <v>352</v>
      </c>
      <c r="BK719" s="479">
        <f>ROUND(I719*H719,2)/100</f>
        <v>0</v>
      </c>
      <c r="BL719" s="478" t="s">
        <v>1193</v>
      </c>
      <c r="BM719" s="477" t="s">
        <v>5406</v>
      </c>
    </row>
    <row r="720" spans="2:65" s="194" customFormat="1" ht="7.2" customHeight="1">
      <c r="B720" s="200"/>
      <c r="C720" s="206"/>
      <c r="D720" s="206"/>
      <c r="E720" s="206"/>
      <c r="F720" s="206"/>
      <c r="G720" s="206"/>
      <c r="H720" s="206"/>
      <c r="I720" s="206"/>
      <c r="J720" s="206"/>
      <c r="K720" s="206"/>
      <c r="L720" s="76"/>
    </row>
  </sheetData>
  <autoFilter ref="C148:K717"/>
  <mergeCells count="8">
    <mergeCell ref="E139:H139"/>
    <mergeCell ref="E141:H141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scale="90" fitToHeight="100" orientation="portrait" blackAndWhite="1" r:id="rId1"/>
  <headerFooter>
    <oddFooter>&amp;CStrana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2">
    <pageSetUpPr fitToPage="1"/>
  </sheetPr>
  <dimension ref="A1:H129"/>
  <sheetViews>
    <sheetView showGridLines="0" view="pageBreakPreview" topLeftCell="A100" zoomScale="120" zoomScaleNormal="120" zoomScaleSheetLayoutView="120" workbookViewId="0">
      <selection activeCell="B40" sqref="B40"/>
    </sheetView>
  </sheetViews>
  <sheetFormatPr defaultColWidth="7" defaultRowHeight="12" customHeight="1"/>
  <cols>
    <col min="1" max="1" width="2.7265625" style="439" customWidth="1"/>
    <col min="2" max="2" width="10.7265625" style="440" customWidth="1"/>
    <col min="3" max="3" width="33" style="440" customWidth="1"/>
    <col min="4" max="4" width="2.54296875" style="440" customWidth="1"/>
    <col min="5" max="5" width="7.54296875" style="441" customWidth="1"/>
    <col min="6" max="6" width="7.54296875" style="442" customWidth="1"/>
    <col min="7" max="7" width="11.54296875" style="442" customWidth="1"/>
    <col min="8" max="8" width="9" style="441" customWidth="1"/>
    <col min="9" max="256" width="7" style="438"/>
    <col min="257" max="257" width="2.54296875" style="438" customWidth="1"/>
    <col min="258" max="258" width="10.7265625" style="438" customWidth="1"/>
    <col min="259" max="259" width="33" style="438" customWidth="1"/>
    <col min="260" max="260" width="2.54296875" style="438" customWidth="1"/>
    <col min="261" max="262" width="7.54296875" style="438" customWidth="1"/>
    <col min="263" max="263" width="11.54296875" style="438" customWidth="1"/>
    <col min="264" max="264" width="9" style="438" customWidth="1"/>
    <col min="265" max="512" width="7" style="438"/>
    <col min="513" max="513" width="2.54296875" style="438" customWidth="1"/>
    <col min="514" max="514" width="10.7265625" style="438" customWidth="1"/>
    <col min="515" max="515" width="33" style="438" customWidth="1"/>
    <col min="516" max="516" width="2.54296875" style="438" customWidth="1"/>
    <col min="517" max="518" width="7.54296875" style="438" customWidth="1"/>
    <col min="519" max="519" width="11.54296875" style="438" customWidth="1"/>
    <col min="520" max="520" width="9" style="438" customWidth="1"/>
    <col min="521" max="768" width="7" style="438"/>
    <col min="769" max="769" width="2.54296875" style="438" customWidth="1"/>
    <col min="770" max="770" width="10.7265625" style="438" customWidth="1"/>
    <col min="771" max="771" width="33" style="438" customWidth="1"/>
    <col min="772" max="772" width="2.54296875" style="438" customWidth="1"/>
    <col min="773" max="774" width="7.54296875" style="438" customWidth="1"/>
    <col min="775" max="775" width="11.54296875" style="438" customWidth="1"/>
    <col min="776" max="776" width="9" style="438" customWidth="1"/>
    <col min="777" max="1024" width="7" style="438"/>
    <col min="1025" max="1025" width="2.54296875" style="438" customWidth="1"/>
    <col min="1026" max="1026" width="10.7265625" style="438" customWidth="1"/>
    <col min="1027" max="1027" width="33" style="438" customWidth="1"/>
    <col min="1028" max="1028" width="2.54296875" style="438" customWidth="1"/>
    <col min="1029" max="1030" width="7.54296875" style="438" customWidth="1"/>
    <col min="1031" max="1031" width="11.54296875" style="438" customWidth="1"/>
    <col min="1032" max="1032" width="9" style="438" customWidth="1"/>
    <col min="1033" max="1280" width="7" style="438"/>
    <col min="1281" max="1281" width="2.54296875" style="438" customWidth="1"/>
    <col min="1282" max="1282" width="10.7265625" style="438" customWidth="1"/>
    <col min="1283" max="1283" width="33" style="438" customWidth="1"/>
    <col min="1284" max="1284" width="2.54296875" style="438" customWidth="1"/>
    <col min="1285" max="1286" width="7.54296875" style="438" customWidth="1"/>
    <col min="1287" max="1287" width="11.54296875" style="438" customWidth="1"/>
    <col min="1288" max="1288" width="9" style="438" customWidth="1"/>
    <col min="1289" max="1536" width="7" style="438"/>
    <col min="1537" max="1537" width="2.54296875" style="438" customWidth="1"/>
    <col min="1538" max="1538" width="10.7265625" style="438" customWidth="1"/>
    <col min="1539" max="1539" width="33" style="438" customWidth="1"/>
    <col min="1540" max="1540" width="2.54296875" style="438" customWidth="1"/>
    <col min="1541" max="1542" width="7.54296875" style="438" customWidth="1"/>
    <col min="1543" max="1543" width="11.54296875" style="438" customWidth="1"/>
    <col min="1544" max="1544" width="9" style="438" customWidth="1"/>
    <col min="1545" max="1792" width="7" style="438"/>
    <col min="1793" max="1793" width="2.54296875" style="438" customWidth="1"/>
    <col min="1794" max="1794" width="10.7265625" style="438" customWidth="1"/>
    <col min="1795" max="1795" width="33" style="438" customWidth="1"/>
    <col min="1796" max="1796" width="2.54296875" style="438" customWidth="1"/>
    <col min="1797" max="1798" width="7.54296875" style="438" customWidth="1"/>
    <col min="1799" max="1799" width="11.54296875" style="438" customWidth="1"/>
    <col min="1800" max="1800" width="9" style="438" customWidth="1"/>
    <col min="1801" max="2048" width="7" style="438"/>
    <col min="2049" max="2049" width="2.54296875" style="438" customWidth="1"/>
    <col min="2050" max="2050" width="10.7265625" style="438" customWidth="1"/>
    <col min="2051" max="2051" width="33" style="438" customWidth="1"/>
    <col min="2052" max="2052" width="2.54296875" style="438" customWidth="1"/>
    <col min="2053" max="2054" width="7.54296875" style="438" customWidth="1"/>
    <col min="2055" max="2055" width="11.54296875" style="438" customWidth="1"/>
    <col min="2056" max="2056" width="9" style="438" customWidth="1"/>
    <col min="2057" max="2304" width="7" style="438"/>
    <col min="2305" max="2305" width="2.54296875" style="438" customWidth="1"/>
    <col min="2306" max="2306" width="10.7265625" style="438" customWidth="1"/>
    <col min="2307" max="2307" width="33" style="438" customWidth="1"/>
    <col min="2308" max="2308" width="2.54296875" style="438" customWidth="1"/>
    <col min="2309" max="2310" width="7.54296875" style="438" customWidth="1"/>
    <col min="2311" max="2311" width="11.54296875" style="438" customWidth="1"/>
    <col min="2312" max="2312" width="9" style="438" customWidth="1"/>
    <col min="2313" max="2560" width="7" style="438"/>
    <col min="2561" max="2561" width="2.54296875" style="438" customWidth="1"/>
    <col min="2562" max="2562" width="10.7265625" style="438" customWidth="1"/>
    <col min="2563" max="2563" width="33" style="438" customWidth="1"/>
    <col min="2564" max="2564" width="2.54296875" style="438" customWidth="1"/>
    <col min="2565" max="2566" width="7.54296875" style="438" customWidth="1"/>
    <col min="2567" max="2567" width="11.54296875" style="438" customWidth="1"/>
    <col min="2568" max="2568" width="9" style="438" customWidth="1"/>
    <col min="2569" max="2816" width="7" style="438"/>
    <col min="2817" max="2817" width="2.54296875" style="438" customWidth="1"/>
    <col min="2818" max="2818" width="10.7265625" style="438" customWidth="1"/>
    <col min="2819" max="2819" width="33" style="438" customWidth="1"/>
    <col min="2820" max="2820" width="2.54296875" style="438" customWidth="1"/>
    <col min="2821" max="2822" width="7.54296875" style="438" customWidth="1"/>
    <col min="2823" max="2823" width="11.54296875" style="438" customWidth="1"/>
    <col min="2824" max="2824" width="9" style="438" customWidth="1"/>
    <col min="2825" max="3072" width="7" style="438"/>
    <col min="3073" max="3073" width="2.54296875" style="438" customWidth="1"/>
    <col min="3074" max="3074" width="10.7265625" style="438" customWidth="1"/>
    <col min="3075" max="3075" width="33" style="438" customWidth="1"/>
    <col min="3076" max="3076" width="2.54296875" style="438" customWidth="1"/>
    <col min="3077" max="3078" width="7.54296875" style="438" customWidth="1"/>
    <col min="3079" max="3079" width="11.54296875" style="438" customWidth="1"/>
    <col min="3080" max="3080" width="9" style="438" customWidth="1"/>
    <col min="3081" max="3328" width="7" style="438"/>
    <col min="3329" max="3329" width="2.54296875" style="438" customWidth="1"/>
    <col min="3330" max="3330" width="10.7265625" style="438" customWidth="1"/>
    <col min="3331" max="3331" width="33" style="438" customWidth="1"/>
    <col min="3332" max="3332" width="2.54296875" style="438" customWidth="1"/>
    <col min="3333" max="3334" width="7.54296875" style="438" customWidth="1"/>
    <col min="3335" max="3335" width="11.54296875" style="438" customWidth="1"/>
    <col min="3336" max="3336" width="9" style="438" customWidth="1"/>
    <col min="3337" max="3584" width="7" style="438"/>
    <col min="3585" max="3585" width="2.54296875" style="438" customWidth="1"/>
    <col min="3586" max="3586" width="10.7265625" style="438" customWidth="1"/>
    <col min="3587" max="3587" width="33" style="438" customWidth="1"/>
    <col min="3588" max="3588" width="2.54296875" style="438" customWidth="1"/>
    <col min="3589" max="3590" width="7.54296875" style="438" customWidth="1"/>
    <col min="3591" max="3591" width="11.54296875" style="438" customWidth="1"/>
    <col min="3592" max="3592" width="9" style="438" customWidth="1"/>
    <col min="3593" max="3840" width="7" style="438"/>
    <col min="3841" max="3841" width="2.54296875" style="438" customWidth="1"/>
    <col min="3842" max="3842" width="10.7265625" style="438" customWidth="1"/>
    <col min="3843" max="3843" width="33" style="438" customWidth="1"/>
    <col min="3844" max="3844" width="2.54296875" style="438" customWidth="1"/>
    <col min="3845" max="3846" width="7.54296875" style="438" customWidth="1"/>
    <col min="3847" max="3847" width="11.54296875" style="438" customWidth="1"/>
    <col min="3848" max="3848" width="9" style="438" customWidth="1"/>
    <col min="3849" max="4096" width="7" style="438"/>
    <col min="4097" max="4097" width="2.54296875" style="438" customWidth="1"/>
    <col min="4098" max="4098" width="10.7265625" style="438" customWidth="1"/>
    <col min="4099" max="4099" width="33" style="438" customWidth="1"/>
    <col min="4100" max="4100" width="2.54296875" style="438" customWidth="1"/>
    <col min="4101" max="4102" width="7.54296875" style="438" customWidth="1"/>
    <col min="4103" max="4103" width="11.54296875" style="438" customWidth="1"/>
    <col min="4104" max="4104" width="9" style="438" customWidth="1"/>
    <col min="4105" max="4352" width="7" style="438"/>
    <col min="4353" max="4353" width="2.54296875" style="438" customWidth="1"/>
    <col min="4354" max="4354" width="10.7265625" style="438" customWidth="1"/>
    <col min="4355" max="4355" width="33" style="438" customWidth="1"/>
    <col min="4356" max="4356" width="2.54296875" style="438" customWidth="1"/>
    <col min="4357" max="4358" width="7.54296875" style="438" customWidth="1"/>
    <col min="4359" max="4359" width="11.54296875" style="438" customWidth="1"/>
    <col min="4360" max="4360" width="9" style="438" customWidth="1"/>
    <col min="4361" max="4608" width="7" style="438"/>
    <col min="4609" max="4609" width="2.54296875" style="438" customWidth="1"/>
    <col min="4610" max="4610" width="10.7265625" style="438" customWidth="1"/>
    <col min="4611" max="4611" width="33" style="438" customWidth="1"/>
    <col min="4612" max="4612" width="2.54296875" style="438" customWidth="1"/>
    <col min="4613" max="4614" width="7.54296875" style="438" customWidth="1"/>
    <col min="4615" max="4615" width="11.54296875" style="438" customWidth="1"/>
    <col min="4616" max="4616" width="9" style="438" customWidth="1"/>
    <col min="4617" max="4864" width="7" style="438"/>
    <col min="4865" max="4865" width="2.54296875" style="438" customWidth="1"/>
    <col min="4866" max="4866" width="10.7265625" style="438" customWidth="1"/>
    <col min="4867" max="4867" width="33" style="438" customWidth="1"/>
    <col min="4868" max="4868" width="2.54296875" style="438" customWidth="1"/>
    <col min="4869" max="4870" width="7.54296875" style="438" customWidth="1"/>
    <col min="4871" max="4871" width="11.54296875" style="438" customWidth="1"/>
    <col min="4872" max="4872" width="9" style="438" customWidth="1"/>
    <col min="4873" max="5120" width="7" style="438"/>
    <col min="5121" max="5121" width="2.54296875" style="438" customWidth="1"/>
    <col min="5122" max="5122" width="10.7265625" style="438" customWidth="1"/>
    <col min="5123" max="5123" width="33" style="438" customWidth="1"/>
    <col min="5124" max="5124" width="2.54296875" style="438" customWidth="1"/>
    <col min="5125" max="5126" width="7.54296875" style="438" customWidth="1"/>
    <col min="5127" max="5127" width="11.54296875" style="438" customWidth="1"/>
    <col min="5128" max="5128" width="9" style="438" customWidth="1"/>
    <col min="5129" max="5376" width="7" style="438"/>
    <col min="5377" max="5377" width="2.54296875" style="438" customWidth="1"/>
    <col min="5378" max="5378" width="10.7265625" style="438" customWidth="1"/>
    <col min="5379" max="5379" width="33" style="438" customWidth="1"/>
    <col min="5380" max="5380" width="2.54296875" style="438" customWidth="1"/>
    <col min="5381" max="5382" width="7.54296875" style="438" customWidth="1"/>
    <col min="5383" max="5383" width="11.54296875" style="438" customWidth="1"/>
    <col min="5384" max="5384" width="9" style="438" customWidth="1"/>
    <col min="5385" max="5632" width="7" style="438"/>
    <col min="5633" max="5633" width="2.54296875" style="438" customWidth="1"/>
    <col min="5634" max="5634" width="10.7265625" style="438" customWidth="1"/>
    <col min="5635" max="5635" width="33" style="438" customWidth="1"/>
    <col min="5636" max="5636" width="2.54296875" style="438" customWidth="1"/>
    <col min="5637" max="5638" width="7.54296875" style="438" customWidth="1"/>
    <col min="5639" max="5639" width="11.54296875" style="438" customWidth="1"/>
    <col min="5640" max="5640" width="9" style="438" customWidth="1"/>
    <col min="5641" max="5888" width="7" style="438"/>
    <col min="5889" max="5889" width="2.54296875" style="438" customWidth="1"/>
    <col min="5890" max="5890" width="10.7265625" style="438" customWidth="1"/>
    <col min="5891" max="5891" width="33" style="438" customWidth="1"/>
    <col min="5892" max="5892" width="2.54296875" style="438" customWidth="1"/>
    <col min="5893" max="5894" width="7.54296875" style="438" customWidth="1"/>
    <col min="5895" max="5895" width="11.54296875" style="438" customWidth="1"/>
    <col min="5896" max="5896" width="9" style="438" customWidth="1"/>
    <col min="5897" max="6144" width="7" style="438"/>
    <col min="6145" max="6145" width="2.54296875" style="438" customWidth="1"/>
    <col min="6146" max="6146" width="10.7265625" style="438" customWidth="1"/>
    <col min="6147" max="6147" width="33" style="438" customWidth="1"/>
    <col min="6148" max="6148" width="2.54296875" style="438" customWidth="1"/>
    <col min="6149" max="6150" width="7.54296875" style="438" customWidth="1"/>
    <col min="6151" max="6151" width="11.54296875" style="438" customWidth="1"/>
    <col min="6152" max="6152" width="9" style="438" customWidth="1"/>
    <col min="6153" max="6400" width="7" style="438"/>
    <col min="6401" max="6401" width="2.54296875" style="438" customWidth="1"/>
    <col min="6402" max="6402" width="10.7265625" style="438" customWidth="1"/>
    <col min="6403" max="6403" width="33" style="438" customWidth="1"/>
    <col min="6404" max="6404" width="2.54296875" style="438" customWidth="1"/>
    <col min="6405" max="6406" width="7.54296875" style="438" customWidth="1"/>
    <col min="6407" max="6407" width="11.54296875" style="438" customWidth="1"/>
    <col min="6408" max="6408" width="9" style="438" customWidth="1"/>
    <col min="6409" max="6656" width="7" style="438"/>
    <col min="6657" max="6657" width="2.54296875" style="438" customWidth="1"/>
    <col min="6658" max="6658" width="10.7265625" style="438" customWidth="1"/>
    <col min="6659" max="6659" width="33" style="438" customWidth="1"/>
    <col min="6660" max="6660" width="2.54296875" style="438" customWidth="1"/>
    <col min="6661" max="6662" width="7.54296875" style="438" customWidth="1"/>
    <col min="6663" max="6663" width="11.54296875" style="438" customWidth="1"/>
    <col min="6664" max="6664" width="9" style="438" customWidth="1"/>
    <col min="6665" max="6912" width="7" style="438"/>
    <col min="6913" max="6913" width="2.54296875" style="438" customWidth="1"/>
    <col min="6914" max="6914" width="10.7265625" style="438" customWidth="1"/>
    <col min="6915" max="6915" width="33" style="438" customWidth="1"/>
    <col min="6916" max="6916" width="2.54296875" style="438" customWidth="1"/>
    <col min="6917" max="6918" width="7.54296875" style="438" customWidth="1"/>
    <col min="6919" max="6919" width="11.54296875" style="438" customWidth="1"/>
    <col min="6920" max="6920" width="9" style="438" customWidth="1"/>
    <col min="6921" max="7168" width="7" style="438"/>
    <col min="7169" max="7169" width="2.54296875" style="438" customWidth="1"/>
    <col min="7170" max="7170" width="10.7265625" style="438" customWidth="1"/>
    <col min="7171" max="7171" width="33" style="438" customWidth="1"/>
    <col min="7172" max="7172" width="2.54296875" style="438" customWidth="1"/>
    <col min="7173" max="7174" width="7.54296875" style="438" customWidth="1"/>
    <col min="7175" max="7175" width="11.54296875" style="438" customWidth="1"/>
    <col min="7176" max="7176" width="9" style="438" customWidth="1"/>
    <col min="7177" max="7424" width="7" style="438"/>
    <col min="7425" max="7425" width="2.54296875" style="438" customWidth="1"/>
    <col min="7426" max="7426" width="10.7265625" style="438" customWidth="1"/>
    <col min="7427" max="7427" width="33" style="438" customWidth="1"/>
    <col min="7428" max="7428" width="2.54296875" style="438" customWidth="1"/>
    <col min="7429" max="7430" width="7.54296875" style="438" customWidth="1"/>
    <col min="7431" max="7431" width="11.54296875" style="438" customWidth="1"/>
    <col min="7432" max="7432" width="9" style="438" customWidth="1"/>
    <col min="7433" max="7680" width="7" style="438"/>
    <col min="7681" max="7681" width="2.54296875" style="438" customWidth="1"/>
    <col min="7682" max="7682" width="10.7265625" style="438" customWidth="1"/>
    <col min="7683" max="7683" width="33" style="438" customWidth="1"/>
    <col min="7684" max="7684" width="2.54296875" style="438" customWidth="1"/>
    <col min="7685" max="7686" width="7.54296875" style="438" customWidth="1"/>
    <col min="7687" max="7687" width="11.54296875" style="438" customWidth="1"/>
    <col min="7688" max="7688" width="9" style="438" customWidth="1"/>
    <col min="7689" max="7936" width="7" style="438"/>
    <col min="7937" max="7937" width="2.54296875" style="438" customWidth="1"/>
    <col min="7938" max="7938" width="10.7265625" style="438" customWidth="1"/>
    <col min="7939" max="7939" width="33" style="438" customWidth="1"/>
    <col min="7940" max="7940" width="2.54296875" style="438" customWidth="1"/>
    <col min="7941" max="7942" width="7.54296875" style="438" customWidth="1"/>
    <col min="7943" max="7943" width="11.54296875" style="438" customWidth="1"/>
    <col min="7944" max="7944" width="9" style="438" customWidth="1"/>
    <col min="7945" max="8192" width="7" style="438"/>
    <col min="8193" max="8193" width="2.54296875" style="438" customWidth="1"/>
    <col min="8194" max="8194" width="10.7265625" style="438" customWidth="1"/>
    <col min="8195" max="8195" width="33" style="438" customWidth="1"/>
    <col min="8196" max="8196" width="2.54296875" style="438" customWidth="1"/>
    <col min="8197" max="8198" width="7.54296875" style="438" customWidth="1"/>
    <col min="8199" max="8199" width="11.54296875" style="438" customWidth="1"/>
    <col min="8200" max="8200" width="9" style="438" customWidth="1"/>
    <col min="8201" max="8448" width="7" style="438"/>
    <col min="8449" max="8449" width="2.54296875" style="438" customWidth="1"/>
    <col min="8450" max="8450" width="10.7265625" style="438" customWidth="1"/>
    <col min="8451" max="8451" width="33" style="438" customWidth="1"/>
    <col min="8452" max="8452" width="2.54296875" style="438" customWidth="1"/>
    <col min="8453" max="8454" width="7.54296875" style="438" customWidth="1"/>
    <col min="8455" max="8455" width="11.54296875" style="438" customWidth="1"/>
    <col min="8456" max="8456" width="9" style="438" customWidth="1"/>
    <col min="8457" max="8704" width="7" style="438"/>
    <col min="8705" max="8705" width="2.54296875" style="438" customWidth="1"/>
    <col min="8706" max="8706" width="10.7265625" style="438" customWidth="1"/>
    <col min="8707" max="8707" width="33" style="438" customWidth="1"/>
    <col min="8708" max="8708" width="2.54296875" style="438" customWidth="1"/>
    <col min="8709" max="8710" width="7.54296875" style="438" customWidth="1"/>
    <col min="8711" max="8711" width="11.54296875" style="438" customWidth="1"/>
    <col min="8712" max="8712" width="9" style="438" customWidth="1"/>
    <col min="8713" max="8960" width="7" style="438"/>
    <col min="8961" max="8961" width="2.54296875" style="438" customWidth="1"/>
    <col min="8962" max="8962" width="10.7265625" style="438" customWidth="1"/>
    <col min="8963" max="8963" width="33" style="438" customWidth="1"/>
    <col min="8964" max="8964" width="2.54296875" style="438" customWidth="1"/>
    <col min="8965" max="8966" width="7.54296875" style="438" customWidth="1"/>
    <col min="8967" max="8967" width="11.54296875" style="438" customWidth="1"/>
    <col min="8968" max="8968" width="9" style="438" customWidth="1"/>
    <col min="8969" max="9216" width="7" style="438"/>
    <col min="9217" max="9217" width="2.54296875" style="438" customWidth="1"/>
    <col min="9218" max="9218" width="10.7265625" style="438" customWidth="1"/>
    <col min="9219" max="9219" width="33" style="438" customWidth="1"/>
    <col min="9220" max="9220" width="2.54296875" style="438" customWidth="1"/>
    <col min="9221" max="9222" width="7.54296875" style="438" customWidth="1"/>
    <col min="9223" max="9223" width="11.54296875" style="438" customWidth="1"/>
    <col min="9224" max="9224" width="9" style="438" customWidth="1"/>
    <col min="9225" max="9472" width="7" style="438"/>
    <col min="9473" max="9473" width="2.54296875" style="438" customWidth="1"/>
    <col min="9474" max="9474" width="10.7265625" style="438" customWidth="1"/>
    <col min="9475" max="9475" width="33" style="438" customWidth="1"/>
    <col min="9476" max="9476" width="2.54296875" style="438" customWidth="1"/>
    <col min="9477" max="9478" width="7.54296875" style="438" customWidth="1"/>
    <col min="9479" max="9479" width="11.54296875" style="438" customWidth="1"/>
    <col min="9480" max="9480" width="9" style="438" customWidth="1"/>
    <col min="9481" max="9728" width="7" style="438"/>
    <col min="9729" max="9729" width="2.54296875" style="438" customWidth="1"/>
    <col min="9730" max="9730" width="10.7265625" style="438" customWidth="1"/>
    <col min="9731" max="9731" width="33" style="438" customWidth="1"/>
    <col min="9732" max="9732" width="2.54296875" style="438" customWidth="1"/>
    <col min="9733" max="9734" width="7.54296875" style="438" customWidth="1"/>
    <col min="9735" max="9735" width="11.54296875" style="438" customWidth="1"/>
    <col min="9736" max="9736" width="9" style="438" customWidth="1"/>
    <col min="9737" max="9984" width="7" style="438"/>
    <col min="9985" max="9985" width="2.54296875" style="438" customWidth="1"/>
    <col min="9986" max="9986" width="10.7265625" style="438" customWidth="1"/>
    <col min="9987" max="9987" width="33" style="438" customWidth="1"/>
    <col min="9988" max="9988" width="2.54296875" style="438" customWidth="1"/>
    <col min="9989" max="9990" width="7.54296875" style="438" customWidth="1"/>
    <col min="9991" max="9991" width="11.54296875" style="438" customWidth="1"/>
    <col min="9992" max="9992" width="9" style="438" customWidth="1"/>
    <col min="9993" max="10240" width="7" style="438"/>
    <col min="10241" max="10241" width="2.54296875" style="438" customWidth="1"/>
    <col min="10242" max="10242" width="10.7265625" style="438" customWidth="1"/>
    <col min="10243" max="10243" width="33" style="438" customWidth="1"/>
    <col min="10244" max="10244" width="2.54296875" style="438" customWidth="1"/>
    <col min="10245" max="10246" width="7.54296875" style="438" customWidth="1"/>
    <col min="10247" max="10247" width="11.54296875" style="438" customWidth="1"/>
    <col min="10248" max="10248" width="9" style="438" customWidth="1"/>
    <col min="10249" max="10496" width="7" style="438"/>
    <col min="10497" max="10497" width="2.54296875" style="438" customWidth="1"/>
    <col min="10498" max="10498" width="10.7265625" style="438" customWidth="1"/>
    <col min="10499" max="10499" width="33" style="438" customWidth="1"/>
    <col min="10500" max="10500" width="2.54296875" style="438" customWidth="1"/>
    <col min="10501" max="10502" width="7.54296875" style="438" customWidth="1"/>
    <col min="10503" max="10503" width="11.54296875" style="438" customWidth="1"/>
    <col min="10504" max="10504" width="9" style="438" customWidth="1"/>
    <col min="10505" max="10752" width="7" style="438"/>
    <col min="10753" max="10753" width="2.54296875" style="438" customWidth="1"/>
    <col min="10754" max="10754" width="10.7265625" style="438" customWidth="1"/>
    <col min="10755" max="10755" width="33" style="438" customWidth="1"/>
    <col min="10756" max="10756" width="2.54296875" style="438" customWidth="1"/>
    <col min="10757" max="10758" width="7.54296875" style="438" customWidth="1"/>
    <col min="10759" max="10759" width="11.54296875" style="438" customWidth="1"/>
    <col min="10760" max="10760" width="9" style="438" customWidth="1"/>
    <col min="10761" max="11008" width="7" style="438"/>
    <col min="11009" max="11009" width="2.54296875" style="438" customWidth="1"/>
    <col min="11010" max="11010" width="10.7265625" style="438" customWidth="1"/>
    <col min="11011" max="11011" width="33" style="438" customWidth="1"/>
    <col min="11012" max="11012" width="2.54296875" style="438" customWidth="1"/>
    <col min="11013" max="11014" width="7.54296875" style="438" customWidth="1"/>
    <col min="11015" max="11015" width="11.54296875" style="438" customWidth="1"/>
    <col min="11016" max="11016" width="9" style="438" customWidth="1"/>
    <col min="11017" max="11264" width="7" style="438"/>
    <col min="11265" max="11265" width="2.54296875" style="438" customWidth="1"/>
    <col min="11266" max="11266" width="10.7265625" style="438" customWidth="1"/>
    <col min="11267" max="11267" width="33" style="438" customWidth="1"/>
    <col min="11268" max="11268" width="2.54296875" style="438" customWidth="1"/>
    <col min="11269" max="11270" width="7.54296875" style="438" customWidth="1"/>
    <col min="11271" max="11271" width="11.54296875" style="438" customWidth="1"/>
    <col min="11272" max="11272" width="9" style="438" customWidth="1"/>
    <col min="11273" max="11520" width="7" style="438"/>
    <col min="11521" max="11521" width="2.54296875" style="438" customWidth="1"/>
    <col min="11522" max="11522" width="10.7265625" style="438" customWidth="1"/>
    <col min="11523" max="11523" width="33" style="438" customWidth="1"/>
    <col min="11524" max="11524" width="2.54296875" style="438" customWidth="1"/>
    <col min="11525" max="11526" width="7.54296875" style="438" customWidth="1"/>
    <col min="11527" max="11527" width="11.54296875" style="438" customWidth="1"/>
    <col min="11528" max="11528" width="9" style="438" customWidth="1"/>
    <col min="11529" max="11776" width="7" style="438"/>
    <col min="11777" max="11777" width="2.54296875" style="438" customWidth="1"/>
    <col min="11778" max="11778" width="10.7265625" style="438" customWidth="1"/>
    <col min="11779" max="11779" width="33" style="438" customWidth="1"/>
    <col min="11780" max="11780" width="2.54296875" style="438" customWidth="1"/>
    <col min="11781" max="11782" width="7.54296875" style="438" customWidth="1"/>
    <col min="11783" max="11783" width="11.54296875" style="438" customWidth="1"/>
    <col min="11784" max="11784" width="9" style="438" customWidth="1"/>
    <col min="11785" max="12032" width="7" style="438"/>
    <col min="12033" max="12033" width="2.54296875" style="438" customWidth="1"/>
    <col min="12034" max="12034" width="10.7265625" style="438" customWidth="1"/>
    <col min="12035" max="12035" width="33" style="438" customWidth="1"/>
    <col min="12036" max="12036" width="2.54296875" style="438" customWidth="1"/>
    <col min="12037" max="12038" width="7.54296875" style="438" customWidth="1"/>
    <col min="12039" max="12039" width="11.54296875" style="438" customWidth="1"/>
    <col min="12040" max="12040" width="9" style="438" customWidth="1"/>
    <col min="12041" max="12288" width="7" style="438"/>
    <col min="12289" max="12289" width="2.54296875" style="438" customWidth="1"/>
    <col min="12290" max="12290" width="10.7265625" style="438" customWidth="1"/>
    <col min="12291" max="12291" width="33" style="438" customWidth="1"/>
    <col min="12292" max="12292" width="2.54296875" style="438" customWidth="1"/>
    <col min="12293" max="12294" width="7.54296875" style="438" customWidth="1"/>
    <col min="12295" max="12295" width="11.54296875" style="438" customWidth="1"/>
    <col min="12296" max="12296" width="9" style="438" customWidth="1"/>
    <col min="12297" max="12544" width="7" style="438"/>
    <col min="12545" max="12545" width="2.54296875" style="438" customWidth="1"/>
    <col min="12546" max="12546" width="10.7265625" style="438" customWidth="1"/>
    <col min="12547" max="12547" width="33" style="438" customWidth="1"/>
    <col min="12548" max="12548" width="2.54296875" style="438" customWidth="1"/>
    <col min="12549" max="12550" width="7.54296875" style="438" customWidth="1"/>
    <col min="12551" max="12551" width="11.54296875" style="438" customWidth="1"/>
    <col min="12552" max="12552" width="9" style="438" customWidth="1"/>
    <col min="12553" max="12800" width="7" style="438"/>
    <col min="12801" max="12801" width="2.54296875" style="438" customWidth="1"/>
    <col min="12802" max="12802" width="10.7265625" style="438" customWidth="1"/>
    <col min="12803" max="12803" width="33" style="438" customWidth="1"/>
    <col min="12804" max="12804" width="2.54296875" style="438" customWidth="1"/>
    <col min="12805" max="12806" width="7.54296875" style="438" customWidth="1"/>
    <col min="12807" max="12807" width="11.54296875" style="438" customWidth="1"/>
    <col min="12808" max="12808" width="9" style="438" customWidth="1"/>
    <col min="12809" max="13056" width="7" style="438"/>
    <col min="13057" max="13057" width="2.54296875" style="438" customWidth="1"/>
    <col min="13058" max="13058" width="10.7265625" style="438" customWidth="1"/>
    <col min="13059" max="13059" width="33" style="438" customWidth="1"/>
    <col min="13060" max="13060" width="2.54296875" style="438" customWidth="1"/>
    <col min="13061" max="13062" width="7.54296875" style="438" customWidth="1"/>
    <col min="13063" max="13063" width="11.54296875" style="438" customWidth="1"/>
    <col min="13064" max="13064" width="9" style="438" customWidth="1"/>
    <col min="13065" max="13312" width="7" style="438"/>
    <col min="13313" max="13313" width="2.54296875" style="438" customWidth="1"/>
    <col min="13314" max="13314" width="10.7265625" style="438" customWidth="1"/>
    <col min="13315" max="13315" width="33" style="438" customWidth="1"/>
    <col min="13316" max="13316" width="2.54296875" style="438" customWidth="1"/>
    <col min="13317" max="13318" width="7.54296875" style="438" customWidth="1"/>
    <col min="13319" max="13319" width="11.54296875" style="438" customWidth="1"/>
    <col min="13320" max="13320" width="9" style="438" customWidth="1"/>
    <col min="13321" max="13568" width="7" style="438"/>
    <col min="13569" max="13569" width="2.54296875" style="438" customWidth="1"/>
    <col min="13570" max="13570" width="10.7265625" style="438" customWidth="1"/>
    <col min="13571" max="13571" width="33" style="438" customWidth="1"/>
    <col min="13572" max="13572" width="2.54296875" style="438" customWidth="1"/>
    <col min="13573" max="13574" width="7.54296875" style="438" customWidth="1"/>
    <col min="13575" max="13575" width="11.54296875" style="438" customWidth="1"/>
    <col min="13576" max="13576" width="9" style="438" customWidth="1"/>
    <col min="13577" max="13824" width="7" style="438"/>
    <col min="13825" max="13825" width="2.54296875" style="438" customWidth="1"/>
    <col min="13826" max="13826" width="10.7265625" style="438" customWidth="1"/>
    <col min="13827" max="13827" width="33" style="438" customWidth="1"/>
    <col min="13828" max="13828" width="2.54296875" style="438" customWidth="1"/>
    <col min="13829" max="13830" width="7.54296875" style="438" customWidth="1"/>
    <col min="13831" max="13831" width="11.54296875" style="438" customWidth="1"/>
    <col min="13832" max="13832" width="9" style="438" customWidth="1"/>
    <col min="13833" max="14080" width="7" style="438"/>
    <col min="14081" max="14081" width="2.54296875" style="438" customWidth="1"/>
    <col min="14082" max="14082" width="10.7265625" style="438" customWidth="1"/>
    <col min="14083" max="14083" width="33" style="438" customWidth="1"/>
    <col min="14084" max="14084" width="2.54296875" style="438" customWidth="1"/>
    <col min="14085" max="14086" width="7.54296875" style="438" customWidth="1"/>
    <col min="14087" max="14087" width="11.54296875" style="438" customWidth="1"/>
    <col min="14088" max="14088" width="9" style="438" customWidth="1"/>
    <col min="14089" max="14336" width="7" style="438"/>
    <col min="14337" max="14337" width="2.54296875" style="438" customWidth="1"/>
    <col min="14338" max="14338" width="10.7265625" style="438" customWidth="1"/>
    <col min="14339" max="14339" width="33" style="438" customWidth="1"/>
    <col min="14340" max="14340" width="2.54296875" style="438" customWidth="1"/>
    <col min="14341" max="14342" width="7.54296875" style="438" customWidth="1"/>
    <col min="14343" max="14343" width="11.54296875" style="438" customWidth="1"/>
    <col min="14344" max="14344" width="9" style="438" customWidth="1"/>
    <col min="14345" max="14592" width="7" style="438"/>
    <col min="14593" max="14593" width="2.54296875" style="438" customWidth="1"/>
    <col min="14594" max="14594" width="10.7265625" style="438" customWidth="1"/>
    <col min="14595" max="14595" width="33" style="438" customWidth="1"/>
    <col min="14596" max="14596" width="2.54296875" style="438" customWidth="1"/>
    <col min="14597" max="14598" width="7.54296875" style="438" customWidth="1"/>
    <col min="14599" max="14599" width="11.54296875" style="438" customWidth="1"/>
    <col min="14600" max="14600" width="9" style="438" customWidth="1"/>
    <col min="14601" max="14848" width="7" style="438"/>
    <col min="14849" max="14849" width="2.54296875" style="438" customWidth="1"/>
    <col min="14850" max="14850" width="10.7265625" style="438" customWidth="1"/>
    <col min="14851" max="14851" width="33" style="438" customWidth="1"/>
    <col min="14852" max="14852" width="2.54296875" style="438" customWidth="1"/>
    <col min="14853" max="14854" width="7.54296875" style="438" customWidth="1"/>
    <col min="14855" max="14855" width="11.54296875" style="438" customWidth="1"/>
    <col min="14856" max="14856" width="9" style="438" customWidth="1"/>
    <col min="14857" max="15104" width="7" style="438"/>
    <col min="15105" max="15105" width="2.54296875" style="438" customWidth="1"/>
    <col min="15106" max="15106" width="10.7265625" style="438" customWidth="1"/>
    <col min="15107" max="15107" width="33" style="438" customWidth="1"/>
    <col min="15108" max="15108" width="2.54296875" style="438" customWidth="1"/>
    <col min="15109" max="15110" width="7.54296875" style="438" customWidth="1"/>
    <col min="15111" max="15111" width="11.54296875" style="438" customWidth="1"/>
    <col min="15112" max="15112" width="9" style="438" customWidth="1"/>
    <col min="15113" max="15360" width="7" style="438"/>
    <col min="15361" max="15361" width="2.54296875" style="438" customWidth="1"/>
    <col min="15362" max="15362" width="10.7265625" style="438" customWidth="1"/>
    <col min="15363" max="15363" width="33" style="438" customWidth="1"/>
    <col min="15364" max="15364" width="2.54296875" style="438" customWidth="1"/>
    <col min="15365" max="15366" width="7.54296875" style="438" customWidth="1"/>
    <col min="15367" max="15367" width="11.54296875" style="438" customWidth="1"/>
    <col min="15368" max="15368" width="9" style="438" customWidth="1"/>
    <col min="15369" max="15616" width="7" style="438"/>
    <col min="15617" max="15617" width="2.54296875" style="438" customWidth="1"/>
    <col min="15618" max="15618" width="10.7265625" style="438" customWidth="1"/>
    <col min="15619" max="15619" width="33" style="438" customWidth="1"/>
    <col min="15620" max="15620" width="2.54296875" style="438" customWidth="1"/>
    <col min="15621" max="15622" width="7.54296875" style="438" customWidth="1"/>
    <col min="15623" max="15623" width="11.54296875" style="438" customWidth="1"/>
    <col min="15624" max="15624" width="9" style="438" customWidth="1"/>
    <col min="15625" max="15872" width="7" style="438"/>
    <col min="15873" max="15873" width="2.54296875" style="438" customWidth="1"/>
    <col min="15874" max="15874" width="10.7265625" style="438" customWidth="1"/>
    <col min="15875" max="15875" width="33" style="438" customWidth="1"/>
    <col min="15876" max="15876" width="2.54296875" style="438" customWidth="1"/>
    <col min="15877" max="15878" width="7.54296875" style="438" customWidth="1"/>
    <col min="15879" max="15879" width="11.54296875" style="438" customWidth="1"/>
    <col min="15880" max="15880" width="9" style="438" customWidth="1"/>
    <col min="15881" max="16128" width="7" style="438"/>
    <col min="16129" max="16129" width="2.54296875" style="438" customWidth="1"/>
    <col min="16130" max="16130" width="10.7265625" style="438" customWidth="1"/>
    <col min="16131" max="16131" width="33" style="438" customWidth="1"/>
    <col min="16132" max="16132" width="2.54296875" style="438" customWidth="1"/>
    <col min="16133" max="16134" width="7.54296875" style="438" customWidth="1"/>
    <col min="16135" max="16135" width="11.54296875" style="438" customWidth="1"/>
    <col min="16136" max="16136" width="9" style="438" customWidth="1"/>
    <col min="16137" max="16384" width="7" style="438"/>
  </cols>
  <sheetData>
    <row r="1" spans="1:8" ht="27.75" customHeight="1">
      <c r="A1" s="1360" t="s">
        <v>4979</v>
      </c>
      <c r="B1" s="1361"/>
      <c r="C1" s="1361"/>
      <c r="D1" s="1361"/>
      <c r="E1" s="1361"/>
      <c r="F1" s="1361"/>
      <c r="G1" s="1361"/>
      <c r="H1" s="1361"/>
    </row>
    <row r="2" spans="1:8" ht="12.75" customHeight="1">
      <c r="A2" s="95" t="s">
        <v>4980</v>
      </c>
      <c r="B2" s="96"/>
      <c r="C2" s="96"/>
      <c r="D2" s="96"/>
      <c r="E2" s="96"/>
      <c r="F2" s="96"/>
      <c r="G2" s="96"/>
      <c r="H2" s="96"/>
    </row>
    <row r="3" spans="1:8" ht="12.75" customHeight="1">
      <c r="A3" s="95" t="s">
        <v>4981</v>
      </c>
      <c r="B3" s="96"/>
      <c r="C3" s="96"/>
      <c r="D3" s="96"/>
      <c r="E3" s="96"/>
      <c r="F3" s="96"/>
      <c r="G3" s="96"/>
      <c r="H3" s="96"/>
    </row>
    <row r="4" spans="1:8" ht="13.5" customHeight="1">
      <c r="A4" s="97" t="s">
        <v>6</v>
      </c>
      <c r="B4" s="95"/>
      <c r="C4" s="97" t="s">
        <v>4982</v>
      </c>
      <c r="D4" s="98"/>
      <c r="E4" s="98"/>
      <c r="F4" s="98"/>
      <c r="G4" s="98"/>
      <c r="H4" s="98"/>
    </row>
    <row r="5" spans="1:8" ht="6.75" customHeight="1">
      <c r="A5" s="99"/>
      <c r="B5" s="100"/>
      <c r="C5" s="100"/>
      <c r="D5" s="100"/>
      <c r="E5" s="101"/>
      <c r="F5" s="102"/>
      <c r="G5" s="102"/>
      <c r="H5" s="101"/>
    </row>
    <row r="6" spans="1:8" ht="12.75" customHeight="1">
      <c r="A6" s="96" t="s">
        <v>4983</v>
      </c>
      <c r="B6" s="96"/>
      <c r="C6" s="96"/>
      <c r="D6" s="96"/>
      <c r="E6" s="96"/>
      <c r="F6" s="96"/>
      <c r="G6" s="96"/>
      <c r="H6" s="96"/>
    </row>
    <row r="7" spans="1:8" ht="13.5" customHeight="1">
      <c r="A7" s="96" t="s">
        <v>4984</v>
      </c>
      <c r="B7" s="96"/>
      <c r="C7" s="96"/>
      <c r="D7" s="96"/>
      <c r="E7" s="96" t="s">
        <v>5409</v>
      </c>
      <c r="F7" s="114" t="s">
        <v>5410</v>
      </c>
      <c r="G7" s="96"/>
      <c r="H7" s="96"/>
    </row>
    <row r="8" spans="1:8" ht="13.5" customHeight="1">
      <c r="A8" s="1362" t="s">
        <v>4985</v>
      </c>
      <c r="B8" s="1363"/>
      <c r="C8" s="1363"/>
      <c r="D8" s="103"/>
      <c r="E8" s="96" t="s">
        <v>1</v>
      </c>
      <c r="F8" s="113">
        <f>Obsah!Z3</f>
        <v>46174</v>
      </c>
      <c r="G8" s="104"/>
      <c r="H8" s="105"/>
    </row>
    <row r="9" spans="1:8" ht="6.75" customHeight="1">
      <c r="A9" s="99"/>
      <c r="B9" s="99"/>
      <c r="C9" s="99"/>
      <c r="D9" s="99"/>
      <c r="E9" s="99"/>
      <c r="F9" s="99"/>
      <c r="G9" s="99"/>
      <c r="H9" s="99"/>
    </row>
    <row r="10" spans="1:8" ht="28.5" customHeight="1">
      <c r="A10" s="106" t="s">
        <v>4986</v>
      </c>
      <c r="B10" s="106" t="s">
        <v>52</v>
      </c>
      <c r="C10" s="106" t="s">
        <v>54</v>
      </c>
      <c r="D10" s="106" t="s">
        <v>55</v>
      </c>
      <c r="E10" s="106" t="s">
        <v>56</v>
      </c>
      <c r="F10" s="106" t="s">
        <v>57</v>
      </c>
      <c r="G10" s="106" t="s">
        <v>58</v>
      </c>
      <c r="H10" s="106" t="s">
        <v>4987</v>
      </c>
    </row>
    <row r="11" spans="1:8" ht="12.75" hidden="1" customHeight="1">
      <c r="A11" s="106" t="s">
        <v>320</v>
      </c>
      <c r="B11" s="106" t="s">
        <v>352</v>
      </c>
      <c r="C11" s="106" t="s">
        <v>372</v>
      </c>
      <c r="D11" s="106" t="s">
        <v>351</v>
      </c>
      <c r="E11" s="106" t="s">
        <v>382</v>
      </c>
      <c r="F11" s="106" t="s">
        <v>388</v>
      </c>
      <c r="G11" s="106" t="s">
        <v>390</v>
      </c>
      <c r="H11" s="106" t="s">
        <v>361</v>
      </c>
    </row>
    <row r="12" spans="1:8" ht="3" customHeight="1">
      <c r="A12" s="99"/>
      <c r="B12" s="99"/>
      <c r="C12" s="99"/>
      <c r="D12" s="99"/>
      <c r="E12" s="99"/>
      <c r="F12" s="99"/>
      <c r="G12" s="99"/>
      <c r="H12" s="99"/>
    </row>
    <row r="13" spans="1:8" ht="30.75" customHeight="1">
      <c r="A13" s="852"/>
      <c r="B13" s="853" t="s">
        <v>345</v>
      </c>
      <c r="C13" s="853" t="s">
        <v>4988</v>
      </c>
      <c r="D13" s="853"/>
      <c r="E13" s="854"/>
      <c r="F13" s="855"/>
      <c r="G13" s="855">
        <f>G14+G24</f>
        <v>0</v>
      </c>
      <c r="H13" s="854">
        <f>H14+H24</f>
        <v>6.87947928</v>
      </c>
    </row>
    <row r="14" spans="1:8" ht="28.5" customHeight="1">
      <c r="A14" s="856"/>
      <c r="B14" s="857" t="s">
        <v>320</v>
      </c>
      <c r="C14" s="857" t="s">
        <v>1009</v>
      </c>
      <c r="D14" s="857"/>
      <c r="E14" s="858"/>
      <c r="F14" s="859"/>
      <c r="G14" s="859">
        <f>SUM(G15:G23)</f>
        <v>0</v>
      </c>
      <c r="H14" s="859">
        <f>SUM(H15:H23)</f>
        <v>4.8449999999999998</v>
      </c>
    </row>
    <row r="15" spans="1:8" ht="13.5" customHeight="1">
      <c r="A15" s="860">
        <v>1</v>
      </c>
      <c r="B15" s="861" t="s">
        <v>3640</v>
      </c>
      <c r="C15" s="861" t="s">
        <v>4989</v>
      </c>
      <c r="D15" s="861" t="s">
        <v>216</v>
      </c>
      <c r="E15" s="862">
        <v>9.3209999999999997</v>
      </c>
      <c r="F15" s="1232"/>
      <c r="G15" s="863">
        <f>F15*E15</f>
        <v>0</v>
      </c>
      <c r="H15" s="862">
        <v>0</v>
      </c>
    </row>
    <row r="16" spans="1:8" ht="24" customHeight="1">
      <c r="A16" s="860">
        <v>2</v>
      </c>
      <c r="B16" s="861" t="s">
        <v>218</v>
      </c>
      <c r="C16" s="861" t="s">
        <v>4990</v>
      </c>
      <c r="D16" s="861" t="s">
        <v>216</v>
      </c>
      <c r="E16" s="862">
        <v>2.7959999999999998</v>
      </c>
      <c r="F16" s="1232"/>
      <c r="G16" s="863">
        <f t="shared" ref="G16:G23" si="0">F16*E16</f>
        <v>0</v>
      </c>
      <c r="H16" s="862">
        <v>0</v>
      </c>
    </row>
    <row r="17" spans="1:8" ht="24" customHeight="1">
      <c r="A17" s="860">
        <v>3</v>
      </c>
      <c r="B17" s="861" t="s">
        <v>4991</v>
      </c>
      <c r="C17" s="861" t="s">
        <v>4992</v>
      </c>
      <c r="D17" s="861" t="s">
        <v>216</v>
      </c>
      <c r="E17" s="862">
        <v>4.1230000000000002</v>
      </c>
      <c r="F17" s="1232"/>
      <c r="G17" s="863">
        <f t="shared" si="0"/>
        <v>0</v>
      </c>
      <c r="H17" s="862">
        <v>0</v>
      </c>
    </row>
    <row r="18" spans="1:8" ht="13.5" customHeight="1">
      <c r="A18" s="860">
        <v>4</v>
      </c>
      <c r="B18" s="861" t="s">
        <v>1624</v>
      </c>
      <c r="C18" s="861" t="s">
        <v>4993</v>
      </c>
      <c r="D18" s="861" t="s">
        <v>216</v>
      </c>
      <c r="E18" s="862">
        <v>4.1230000000000002</v>
      </c>
      <c r="F18" s="1232"/>
      <c r="G18" s="863">
        <f t="shared" si="0"/>
        <v>0</v>
      </c>
      <c r="H18" s="862">
        <v>0</v>
      </c>
    </row>
    <row r="19" spans="1:8" ht="13.5" customHeight="1">
      <c r="A19" s="860">
        <v>5</v>
      </c>
      <c r="B19" s="861" t="s">
        <v>1627</v>
      </c>
      <c r="C19" s="861" t="s">
        <v>4994</v>
      </c>
      <c r="D19" s="861" t="s">
        <v>216</v>
      </c>
      <c r="E19" s="862">
        <v>4.1230000000000002</v>
      </c>
      <c r="F19" s="1232"/>
      <c r="G19" s="863">
        <f t="shared" si="0"/>
        <v>0</v>
      </c>
      <c r="H19" s="862">
        <v>0</v>
      </c>
    </row>
    <row r="20" spans="1:8" ht="24" customHeight="1">
      <c r="A20" s="860">
        <v>6</v>
      </c>
      <c r="B20" s="861" t="s">
        <v>4995</v>
      </c>
      <c r="C20" s="861" t="s">
        <v>4996</v>
      </c>
      <c r="D20" s="861" t="s">
        <v>216</v>
      </c>
      <c r="E20" s="862">
        <v>4.1230000000000002</v>
      </c>
      <c r="F20" s="1232"/>
      <c r="G20" s="863">
        <f t="shared" si="0"/>
        <v>0</v>
      </c>
      <c r="H20" s="862">
        <v>0</v>
      </c>
    </row>
    <row r="21" spans="1:8" ht="24" customHeight="1">
      <c r="A21" s="860">
        <v>7</v>
      </c>
      <c r="B21" s="861" t="s">
        <v>222</v>
      </c>
      <c r="C21" s="861" t="s">
        <v>4997</v>
      </c>
      <c r="D21" s="861" t="s">
        <v>216</v>
      </c>
      <c r="E21" s="862">
        <v>5.1980000000000004</v>
      </c>
      <c r="F21" s="1232"/>
      <c r="G21" s="863">
        <f t="shared" si="0"/>
        <v>0</v>
      </c>
      <c r="H21" s="862">
        <v>0</v>
      </c>
    </row>
    <row r="22" spans="1:8" ht="24" customHeight="1">
      <c r="A22" s="860">
        <v>8</v>
      </c>
      <c r="B22" s="861" t="s">
        <v>3791</v>
      </c>
      <c r="C22" s="861" t="s">
        <v>4998</v>
      </c>
      <c r="D22" s="861" t="s">
        <v>216</v>
      </c>
      <c r="E22" s="862">
        <v>2.9009999999999998</v>
      </c>
      <c r="F22" s="1232"/>
      <c r="G22" s="863">
        <f t="shared" si="0"/>
        <v>0</v>
      </c>
      <c r="H22" s="862">
        <v>0</v>
      </c>
    </row>
    <row r="23" spans="1:8" ht="13.5" customHeight="1">
      <c r="A23" s="864">
        <v>9</v>
      </c>
      <c r="B23" s="865" t="s">
        <v>4717</v>
      </c>
      <c r="C23" s="865" t="s">
        <v>4999</v>
      </c>
      <c r="D23" s="865" t="s">
        <v>271</v>
      </c>
      <c r="E23" s="866">
        <v>4.8449999999999998</v>
      </c>
      <c r="F23" s="1233"/>
      <c r="G23" s="1239">
        <f t="shared" si="0"/>
        <v>0</v>
      </c>
      <c r="H23" s="866">
        <v>4.8449999999999998</v>
      </c>
    </row>
    <row r="24" spans="1:8" ht="28.5" customHeight="1">
      <c r="A24" s="856"/>
      <c r="B24" s="857" t="s">
        <v>351</v>
      </c>
      <c r="C24" s="857" t="s">
        <v>5000</v>
      </c>
      <c r="D24" s="857"/>
      <c r="E24" s="858"/>
      <c r="F24" s="859"/>
      <c r="G24" s="859">
        <f>G25</f>
        <v>0</v>
      </c>
      <c r="H24" s="858">
        <f>H25</f>
        <v>2.0344792799999998</v>
      </c>
    </row>
    <row r="25" spans="1:8" ht="24" customHeight="1">
      <c r="A25" s="860">
        <v>10</v>
      </c>
      <c r="B25" s="861" t="s">
        <v>3889</v>
      </c>
      <c r="C25" s="861" t="s">
        <v>5001</v>
      </c>
      <c r="D25" s="861" t="s">
        <v>216</v>
      </c>
      <c r="E25" s="862">
        <v>1.0760000000000001</v>
      </c>
      <c r="F25" s="1232"/>
      <c r="G25" s="863">
        <f>F25*E25</f>
        <v>0</v>
      </c>
      <c r="H25" s="862">
        <v>2.0344792799999998</v>
      </c>
    </row>
    <row r="26" spans="1:8" ht="30.75" customHeight="1">
      <c r="A26" s="852"/>
      <c r="B26" s="853" t="s">
        <v>1156</v>
      </c>
      <c r="C26" s="853" t="s">
        <v>5002</v>
      </c>
      <c r="D26" s="853"/>
      <c r="E26" s="854"/>
      <c r="F26" s="855"/>
      <c r="G26" s="1231">
        <f>SUM(G27,G34,G50,G77)</f>
        <v>0</v>
      </c>
      <c r="H26" s="854">
        <f>H27+H34+H50+H77</f>
        <v>0.55463840000000009</v>
      </c>
    </row>
    <row r="27" spans="1:8" ht="28.5" customHeight="1">
      <c r="A27" s="856"/>
      <c r="B27" s="857" t="s">
        <v>2376</v>
      </c>
      <c r="C27" s="857" t="s">
        <v>5003</v>
      </c>
      <c r="D27" s="857"/>
      <c r="E27" s="858"/>
      <c r="F27" s="859"/>
      <c r="G27" s="859">
        <f>SUM(G28:G33)</f>
        <v>0</v>
      </c>
      <c r="H27" s="858">
        <f>SUM(H28:H33)</f>
        <v>6.4710719999999999E-2</v>
      </c>
    </row>
    <row r="28" spans="1:8" ht="13.5" customHeight="1">
      <c r="A28" s="860">
        <v>11</v>
      </c>
      <c r="B28" s="861" t="s">
        <v>5004</v>
      </c>
      <c r="C28" s="861" t="s">
        <v>5005</v>
      </c>
      <c r="D28" s="861" t="s">
        <v>63</v>
      </c>
      <c r="E28" s="862">
        <v>68.86</v>
      </c>
      <c r="F28" s="1232"/>
      <c r="G28" s="863">
        <f>F28*E28</f>
        <v>0</v>
      </c>
      <c r="H28" s="862">
        <v>1.3772000000000001E-3</v>
      </c>
    </row>
    <row r="29" spans="1:8" ht="24" customHeight="1">
      <c r="A29" s="864">
        <v>12</v>
      </c>
      <c r="B29" s="865" t="s">
        <v>5006</v>
      </c>
      <c r="C29" s="865" t="s">
        <v>5007</v>
      </c>
      <c r="D29" s="865" t="s">
        <v>63</v>
      </c>
      <c r="E29" s="866">
        <v>37.351999999999997</v>
      </c>
      <c r="F29" s="1233"/>
      <c r="G29" s="1239">
        <f t="shared" ref="G29:G33" si="1">F29*E29</f>
        <v>0</v>
      </c>
      <c r="H29" s="866">
        <v>3.7352000000000002E-4</v>
      </c>
    </row>
    <row r="30" spans="1:8" ht="24" customHeight="1">
      <c r="A30" s="864">
        <v>13</v>
      </c>
      <c r="B30" s="865" t="s">
        <v>5008</v>
      </c>
      <c r="C30" s="865" t="s">
        <v>5009</v>
      </c>
      <c r="D30" s="865" t="s">
        <v>63</v>
      </c>
      <c r="E30" s="866">
        <v>28.393000000000001</v>
      </c>
      <c r="F30" s="1233"/>
      <c r="G30" s="1239">
        <f t="shared" si="1"/>
        <v>0</v>
      </c>
      <c r="H30" s="866">
        <v>5.6786E-4</v>
      </c>
    </row>
    <row r="31" spans="1:8" ht="24" customHeight="1">
      <c r="A31" s="864">
        <v>14</v>
      </c>
      <c r="B31" s="865" t="s">
        <v>5010</v>
      </c>
      <c r="C31" s="865" t="s">
        <v>5011</v>
      </c>
      <c r="D31" s="865" t="s">
        <v>63</v>
      </c>
      <c r="E31" s="866">
        <v>5.0490000000000004</v>
      </c>
      <c r="F31" s="1233"/>
      <c r="G31" s="1239">
        <f t="shared" si="1"/>
        <v>0</v>
      </c>
      <c r="H31" s="866">
        <v>2.0196E-4</v>
      </c>
    </row>
    <row r="32" spans="1:8" ht="24" customHeight="1">
      <c r="A32" s="860">
        <v>15</v>
      </c>
      <c r="B32" s="861" t="s">
        <v>5012</v>
      </c>
      <c r="C32" s="861" t="s">
        <v>5013</v>
      </c>
      <c r="D32" s="861" t="s">
        <v>95</v>
      </c>
      <c r="E32" s="862">
        <v>13.509</v>
      </c>
      <c r="F32" s="1232"/>
      <c r="G32" s="863">
        <f t="shared" si="1"/>
        <v>0</v>
      </c>
      <c r="H32" s="862">
        <v>2.7018000000000002E-4</v>
      </c>
    </row>
    <row r="33" spans="1:8" ht="24" customHeight="1">
      <c r="A33" s="864">
        <v>16</v>
      </c>
      <c r="B33" s="865" t="s">
        <v>5014</v>
      </c>
      <c r="C33" s="865" t="s">
        <v>5015</v>
      </c>
      <c r="D33" s="865" t="s">
        <v>62</v>
      </c>
      <c r="E33" s="866">
        <v>16</v>
      </c>
      <c r="F33" s="1233"/>
      <c r="G33" s="1239">
        <f t="shared" si="1"/>
        <v>0</v>
      </c>
      <c r="H33" s="866">
        <v>6.1920000000000003E-2</v>
      </c>
    </row>
    <row r="34" spans="1:8" ht="28.5" customHeight="1">
      <c r="A34" s="856"/>
      <c r="B34" s="857" t="s">
        <v>2418</v>
      </c>
      <c r="C34" s="857" t="s">
        <v>5016</v>
      </c>
      <c r="D34" s="857"/>
      <c r="E34" s="858"/>
      <c r="F34" s="859"/>
      <c r="G34" s="859">
        <f>SUM(G35:G49)</f>
        <v>0</v>
      </c>
      <c r="H34" s="858">
        <f>SUM(H35:H49)</f>
        <v>7.9219200000000017E-2</v>
      </c>
    </row>
    <row r="35" spans="1:8" ht="13.5" customHeight="1">
      <c r="A35" s="860">
        <v>17</v>
      </c>
      <c r="B35" s="861" t="s">
        <v>5017</v>
      </c>
      <c r="C35" s="861" t="s">
        <v>5018</v>
      </c>
      <c r="D35" s="861" t="s">
        <v>63</v>
      </c>
      <c r="E35" s="862">
        <v>11.95</v>
      </c>
      <c r="F35" s="1232"/>
      <c r="G35" s="863">
        <f>F35*E35</f>
        <v>0</v>
      </c>
      <c r="H35" s="862">
        <v>2.3661000000000001E-2</v>
      </c>
    </row>
    <row r="36" spans="1:8" ht="13.5" customHeight="1">
      <c r="A36" s="860">
        <v>18</v>
      </c>
      <c r="B36" s="861" t="s">
        <v>5019</v>
      </c>
      <c r="C36" s="861" t="s">
        <v>5020</v>
      </c>
      <c r="D36" s="861" t="s">
        <v>63</v>
      </c>
      <c r="E36" s="862">
        <v>3.73</v>
      </c>
      <c r="F36" s="1232"/>
      <c r="G36" s="863">
        <f t="shared" ref="G36:G49" si="2">F36*E36</f>
        <v>0</v>
      </c>
      <c r="H36" s="862">
        <v>3.2450999999999999E-3</v>
      </c>
    </row>
    <row r="37" spans="1:8" ht="10.199999999999999">
      <c r="A37" s="860">
        <v>19</v>
      </c>
      <c r="B37" s="861" t="s">
        <v>5021</v>
      </c>
      <c r="C37" s="861" t="s">
        <v>5022</v>
      </c>
      <c r="D37" s="861" t="s">
        <v>63</v>
      </c>
      <c r="E37" s="862">
        <v>19.3</v>
      </c>
      <c r="F37" s="1232"/>
      <c r="G37" s="863">
        <f t="shared" si="2"/>
        <v>0</v>
      </c>
      <c r="H37" s="862">
        <v>3.4547000000000001E-2</v>
      </c>
    </row>
    <row r="38" spans="1:8" ht="20.399999999999999">
      <c r="A38" s="860">
        <v>20</v>
      </c>
      <c r="B38" s="861" t="s">
        <v>5023</v>
      </c>
      <c r="C38" s="861" t="s">
        <v>5024</v>
      </c>
      <c r="D38" s="861" t="s">
        <v>63</v>
      </c>
      <c r="E38" s="862">
        <v>15.17</v>
      </c>
      <c r="F38" s="1232"/>
      <c r="G38" s="863">
        <f t="shared" si="2"/>
        <v>0</v>
      </c>
      <c r="H38" s="862">
        <v>4.8544E-3</v>
      </c>
    </row>
    <row r="39" spans="1:8" ht="20.399999999999999">
      <c r="A39" s="860">
        <v>21</v>
      </c>
      <c r="B39" s="861" t="s">
        <v>5025</v>
      </c>
      <c r="C39" s="861" t="s">
        <v>5026</v>
      </c>
      <c r="D39" s="861" t="s">
        <v>63</v>
      </c>
      <c r="E39" s="862">
        <v>5.98</v>
      </c>
      <c r="F39" s="1232"/>
      <c r="G39" s="863">
        <f t="shared" si="2"/>
        <v>0</v>
      </c>
      <c r="H39" s="862">
        <v>3.8271999999999998E-3</v>
      </c>
    </row>
    <row r="40" spans="1:8" ht="20.399999999999999">
      <c r="A40" s="860">
        <v>22</v>
      </c>
      <c r="B40" s="861" t="s">
        <v>5025</v>
      </c>
      <c r="C40" s="861" t="s">
        <v>5027</v>
      </c>
      <c r="D40" s="861" t="s">
        <v>63</v>
      </c>
      <c r="E40" s="862">
        <v>4.5999999999999996</v>
      </c>
      <c r="F40" s="1232"/>
      <c r="G40" s="863">
        <f t="shared" si="2"/>
        <v>0</v>
      </c>
      <c r="H40" s="862">
        <v>2.944E-3</v>
      </c>
    </row>
    <row r="41" spans="1:8" ht="20.399999999999999">
      <c r="A41" s="860">
        <v>23</v>
      </c>
      <c r="B41" s="861" t="s">
        <v>5028</v>
      </c>
      <c r="C41" s="861" t="s">
        <v>5029</v>
      </c>
      <c r="D41" s="861" t="s">
        <v>63</v>
      </c>
      <c r="E41" s="862">
        <v>2.2999999999999998</v>
      </c>
      <c r="F41" s="1232"/>
      <c r="G41" s="863">
        <f t="shared" si="2"/>
        <v>0</v>
      </c>
      <c r="H41" s="862">
        <v>2.875E-3</v>
      </c>
    </row>
    <row r="42" spans="1:8" ht="13.5" customHeight="1">
      <c r="A42" s="860">
        <v>24</v>
      </c>
      <c r="B42" s="861" t="s">
        <v>5030</v>
      </c>
      <c r="C42" s="861" t="s">
        <v>5031</v>
      </c>
      <c r="D42" s="861" t="s">
        <v>62</v>
      </c>
      <c r="E42" s="862">
        <v>2</v>
      </c>
      <c r="F42" s="1232"/>
      <c r="G42" s="863">
        <f t="shared" si="2"/>
        <v>0</v>
      </c>
      <c r="H42" s="862">
        <v>4.08E-4</v>
      </c>
    </row>
    <row r="43" spans="1:8" ht="24" customHeight="1">
      <c r="A43" s="864">
        <v>25</v>
      </c>
      <c r="B43" s="865" t="s">
        <v>5032</v>
      </c>
      <c r="C43" s="865" t="s">
        <v>5033</v>
      </c>
      <c r="D43" s="865" t="s">
        <v>62</v>
      </c>
      <c r="E43" s="866">
        <v>2</v>
      </c>
      <c r="F43" s="1233"/>
      <c r="G43" s="1239">
        <f t="shared" si="2"/>
        <v>0</v>
      </c>
      <c r="H43" s="866">
        <v>1.6800000000000001E-3</v>
      </c>
    </row>
    <row r="44" spans="1:8" ht="13.5" customHeight="1">
      <c r="A44" s="860">
        <v>26</v>
      </c>
      <c r="B44" s="861" t="s">
        <v>5034</v>
      </c>
      <c r="C44" s="861" t="s">
        <v>5035</v>
      </c>
      <c r="D44" s="861" t="s">
        <v>62</v>
      </c>
      <c r="E44" s="862">
        <v>1</v>
      </c>
      <c r="F44" s="1232"/>
      <c r="G44" s="863">
        <f t="shared" si="2"/>
        <v>0</v>
      </c>
      <c r="H44" s="862">
        <v>2.55E-5</v>
      </c>
    </row>
    <row r="45" spans="1:8" ht="13.5" customHeight="1">
      <c r="A45" s="864">
        <v>27</v>
      </c>
      <c r="B45" s="865" t="s">
        <v>5036</v>
      </c>
      <c r="C45" s="865" t="s">
        <v>5037</v>
      </c>
      <c r="D45" s="865" t="s">
        <v>62</v>
      </c>
      <c r="E45" s="866">
        <v>1</v>
      </c>
      <c r="F45" s="1233"/>
      <c r="G45" s="1239">
        <f t="shared" si="2"/>
        <v>0</v>
      </c>
      <c r="H45" s="866">
        <v>0</v>
      </c>
    </row>
    <row r="46" spans="1:8" ht="24" customHeight="1">
      <c r="A46" s="860">
        <v>28</v>
      </c>
      <c r="B46" s="861" t="s">
        <v>5038</v>
      </c>
      <c r="C46" s="861" t="s">
        <v>5039</v>
      </c>
      <c r="D46" s="861" t="s">
        <v>62</v>
      </c>
      <c r="E46" s="862">
        <v>3</v>
      </c>
      <c r="F46" s="1232"/>
      <c r="G46" s="863">
        <f t="shared" si="2"/>
        <v>0</v>
      </c>
      <c r="H46" s="862">
        <v>1.2E-5</v>
      </c>
    </row>
    <row r="47" spans="1:8" ht="34.5" customHeight="1">
      <c r="A47" s="864">
        <v>29</v>
      </c>
      <c r="B47" s="865" t="s">
        <v>5040</v>
      </c>
      <c r="C47" s="865" t="s">
        <v>5041</v>
      </c>
      <c r="D47" s="865" t="s">
        <v>62</v>
      </c>
      <c r="E47" s="866">
        <v>3</v>
      </c>
      <c r="F47" s="1233"/>
      <c r="G47" s="1239">
        <f t="shared" si="2"/>
        <v>0</v>
      </c>
      <c r="H47" s="866">
        <v>1.14E-3</v>
      </c>
    </row>
    <row r="48" spans="1:8" ht="24" customHeight="1">
      <c r="A48" s="860">
        <v>30</v>
      </c>
      <c r="B48" s="861" t="s">
        <v>5042</v>
      </c>
      <c r="C48" s="861" t="s">
        <v>5043</v>
      </c>
      <c r="D48" s="861" t="s">
        <v>63</v>
      </c>
      <c r="E48" s="862">
        <v>63.03</v>
      </c>
      <c r="F48" s="1232"/>
      <c r="G48" s="863">
        <f t="shared" si="2"/>
        <v>0</v>
      </c>
      <c r="H48" s="862">
        <v>0</v>
      </c>
    </row>
    <row r="49" spans="1:8" ht="24" customHeight="1">
      <c r="A49" s="860">
        <v>31</v>
      </c>
      <c r="B49" s="861" t="s">
        <v>5044</v>
      </c>
      <c r="C49" s="861" t="s">
        <v>5045</v>
      </c>
      <c r="D49" s="861" t="s">
        <v>271</v>
      </c>
      <c r="E49" s="862">
        <v>7.9000000000000001E-2</v>
      </c>
      <c r="F49" s="1232"/>
      <c r="G49" s="863">
        <f t="shared" si="2"/>
        <v>0</v>
      </c>
      <c r="H49" s="862">
        <v>0</v>
      </c>
    </row>
    <row r="50" spans="1:8" ht="28.5" customHeight="1">
      <c r="A50" s="856"/>
      <c r="B50" s="857" t="s">
        <v>4759</v>
      </c>
      <c r="C50" s="857" t="s">
        <v>5046</v>
      </c>
      <c r="D50" s="857"/>
      <c r="E50" s="858"/>
      <c r="F50" s="859"/>
      <c r="G50" s="859">
        <f>SUM(G51:G76)</f>
        <v>0</v>
      </c>
      <c r="H50" s="858">
        <f>SUM(H51:H76)</f>
        <v>5.9785670000000006E-2</v>
      </c>
    </row>
    <row r="51" spans="1:8" ht="24" customHeight="1">
      <c r="A51" s="860">
        <v>32</v>
      </c>
      <c r="B51" s="861" t="s">
        <v>5047</v>
      </c>
      <c r="C51" s="861" t="s">
        <v>5048</v>
      </c>
      <c r="D51" s="861" t="s">
        <v>63</v>
      </c>
      <c r="E51" s="862">
        <v>36.619999999999997</v>
      </c>
      <c r="F51" s="1232"/>
      <c r="G51" s="1240">
        <f>F51*E51</f>
        <v>0</v>
      </c>
      <c r="H51" s="862">
        <v>1.4648E-2</v>
      </c>
    </row>
    <row r="52" spans="1:8" ht="24" customHeight="1">
      <c r="A52" s="860">
        <v>33</v>
      </c>
      <c r="B52" s="861" t="s">
        <v>5049</v>
      </c>
      <c r="C52" s="861" t="s">
        <v>5050</v>
      </c>
      <c r="D52" s="861" t="s">
        <v>63</v>
      </c>
      <c r="E52" s="862">
        <v>27.29</v>
      </c>
      <c r="F52" s="1232"/>
      <c r="G52" s="1240">
        <f t="shared" ref="G52:G76" si="3">F52*E52</f>
        <v>0</v>
      </c>
      <c r="H52" s="862">
        <v>1.2553399999999999E-2</v>
      </c>
    </row>
    <row r="53" spans="1:8" ht="24" customHeight="1">
      <c r="A53" s="860">
        <v>34</v>
      </c>
      <c r="B53" s="861" t="s">
        <v>5051</v>
      </c>
      <c r="C53" s="861" t="s">
        <v>5052</v>
      </c>
      <c r="D53" s="861" t="s">
        <v>63</v>
      </c>
      <c r="E53" s="862">
        <v>4.95</v>
      </c>
      <c r="F53" s="1232"/>
      <c r="G53" s="1240">
        <f t="shared" si="3"/>
        <v>0</v>
      </c>
      <c r="H53" s="862">
        <v>2.673E-3</v>
      </c>
    </row>
    <row r="54" spans="1:8" ht="13.5" customHeight="1">
      <c r="A54" s="860">
        <v>35</v>
      </c>
      <c r="B54" s="861" t="s">
        <v>5053</v>
      </c>
      <c r="C54" s="861" t="s">
        <v>5054</v>
      </c>
      <c r="D54" s="861" t="s">
        <v>62</v>
      </c>
      <c r="E54" s="862">
        <v>14</v>
      </c>
      <c r="F54" s="1232"/>
      <c r="G54" s="1240">
        <f t="shared" si="3"/>
        <v>0</v>
      </c>
      <c r="H54" s="862">
        <v>4.2000000000000002E-4</v>
      </c>
    </row>
    <row r="55" spans="1:8" ht="13.5" customHeight="1">
      <c r="A55" s="864">
        <v>36</v>
      </c>
      <c r="B55" s="865" t="s">
        <v>5055</v>
      </c>
      <c r="C55" s="865" t="s">
        <v>5056</v>
      </c>
      <c r="D55" s="865" t="s">
        <v>62</v>
      </c>
      <c r="E55" s="866">
        <v>14</v>
      </c>
      <c r="F55" s="1233"/>
      <c r="G55" s="1239">
        <f t="shared" si="3"/>
        <v>0</v>
      </c>
      <c r="H55" s="866">
        <v>2.5200000000000001E-3</v>
      </c>
    </row>
    <row r="56" spans="1:8" ht="24" customHeight="1">
      <c r="A56" s="860">
        <v>37</v>
      </c>
      <c r="B56" s="861" t="s">
        <v>5057</v>
      </c>
      <c r="C56" s="861" t="s">
        <v>5058</v>
      </c>
      <c r="D56" s="861" t="s">
        <v>62</v>
      </c>
      <c r="E56" s="862">
        <v>1</v>
      </c>
      <c r="F56" s="1232"/>
      <c r="G56" s="1240">
        <f t="shared" si="3"/>
        <v>0</v>
      </c>
      <c r="H56" s="862">
        <v>2.2670000000000001E-5</v>
      </c>
    </row>
    <row r="57" spans="1:8" ht="13.5" customHeight="1">
      <c r="A57" s="864">
        <v>38</v>
      </c>
      <c r="B57" s="865" t="s">
        <v>5059</v>
      </c>
      <c r="C57" s="865" t="s">
        <v>5060</v>
      </c>
      <c r="D57" s="865" t="s">
        <v>62</v>
      </c>
      <c r="E57" s="866">
        <v>1</v>
      </c>
      <c r="F57" s="1233"/>
      <c r="G57" s="1239">
        <f t="shared" si="3"/>
        <v>0</v>
      </c>
      <c r="H57" s="866">
        <v>8.0000000000000007E-5</v>
      </c>
    </row>
    <row r="58" spans="1:8" ht="24" customHeight="1">
      <c r="A58" s="860">
        <v>39</v>
      </c>
      <c r="B58" s="861" t="s">
        <v>5061</v>
      </c>
      <c r="C58" s="861" t="s">
        <v>5062</v>
      </c>
      <c r="D58" s="861" t="s">
        <v>62</v>
      </c>
      <c r="E58" s="862">
        <v>3</v>
      </c>
      <c r="F58" s="1232"/>
      <c r="G58" s="1240">
        <f t="shared" si="3"/>
        <v>0</v>
      </c>
      <c r="H58" s="862">
        <v>1.4999999999999999E-4</v>
      </c>
    </row>
    <row r="59" spans="1:8" ht="13.5" customHeight="1">
      <c r="A59" s="864">
        <v>40</v>
      </c>
      <c r="B59" s="865" t="s">
        <v>5063</v>
      </c>
      <c r="C59" s="865" t="s">
        <v>5064</v>
      </c>
      <c r="D59" s="865" t="s">
        <v>62</v>
      </c>
      <c r="E59" s="866">
        <v>3</v>
      </c>
      <c r="F59" s="1233"/>
      <c r="G59" s="1239">
        <f t="shared" si="3"/>
        <v>0</v>
      </c>
      <c r="H59" s="866">
        <v>2.9999999999999997E-4</v>
      </c>
    </row>
    <row r="60" spans="1:8" ht="13.5" customHeight="1">
      <c r="A60" s="860">
        <v>41</v>
      </c>
      <c r="B60" s="861" t="s">
        <v>4760</v>
      </c>
      <c r="C60" s="861" t="s">
        <v>5065</v>
      </c>
      <c r="D60" s="861" t="s">
        <v>62</v>
      </c>
      <c r="E60" s="862">
        <v>2</v>
      </c>
      <c r="F60" s="1232"/>
      <c r="G60" s="1239">
        <f t="shared" si="3"/>
        <v>0</v>
      </c>
      <c r="H60" s="862">
        <v>1.0308E-4</v>
      </c>
    </row>
    <row r="61" spans="1:8" ht="13.5" customHeight="1">
      <c r="A61" s="864">
        <v>42</v>
      </c>
      <c r="B61" s="865" t="s">
        <v>4761</v>
      </c>
      <c r="C61" s="865" t="s">
        <v>5066</v>
      </c>
      <c r="D61" s="865" t="s">
        <v>62</v>
      </c>
      <c r="E61" s="866">
        <v>2</v>
      </c>
      <c r="F61" s="1233"/>
      <c r="G61" s="1239">
        <f t="shared" si="3"/>
        <v>0</v>
      </c>
      <c r="H61" s="866">
        <v>1.1800000000000001E-3</v>
      </c>
    </row>
    <row r="62" spans="1:8" ht="13.5" customHeight="1">
      <c r="A62" s="860">
        <v>43</v>
      </c>
      <c r="B62" s="861" t="s">
        <v>5067</v>
      </c>
      <c r="C62" s="861" t="s">
        <v>5068</v>
      </c>
      <c r="D62" s="861" t="s">
        <v>62</v>
      </c>
      <c r="E62" s="862">
        <v>1</v>
      </c>
      <c r="F62" s="1232"/>
      <c r="G62" s="1240">
        <f t="shared" si="3"/>
        <v>0</v>
      </c>
      <c r="H62" s="862">
        <v>4.5479999999999998E-5</v>
      </c>
    </row>
    <row r="63" spans="1:8" ht="13.5" customHeight="1">
      <c r="A63" s="864">
        <v>44</v>
      </c>
      <c r="B63" s="865" t="s">
        <v>5069</v>
      </c>
      <c r="C63" s="865" t="s">
        <v>5070</v>
      </c>
      <c r="D63" s="865" t="s">
        <v>62</v>
      </c>
      <c r="E63" s="866">
        <v>1</v>
      </c>
      <c r="F63" s="1233"/>
      <c r="G63" s="1239">
        <f t="shared" si="3"/>
        <v>0</v>
      </c>
      <c r="H63" s="866">
        <v>1.2999999999999999E-4</v>
      </c>
    </row>
    <row r="64" spans="1:8" ht="13.5" customHeight="1">
      <c r="A64" s="860">
        <v>45</v>
      </c>
      <c r="B64" s="861" t="s">
        <v>5071</v>
      </c>
      <c r="C64" s="861" t="s">
        <v>5072</v>
      </c>
      <c r="D64" s="861" t="s">
        <v>62</v>
      </c>
      <c r="E64" s="862">
        <v>1</v>
      </c>
      <c r="F64" s="1232"/>
      <c r="G64" s="1240">
        <f t="shared" si="3"/>
        <v>0</v>
      </c>
      <c r="H64" s="862">
        <v>4.5479999999999998E-5</v>
      </c>
    </row>
    <row r="65" spans="1:8" ht="13.5" customHeight="1">
      <c r="A65" s="864">
        <v>46</v>
      </c>
      <c r="B65" s="865" t="s">
        <v>5073</v>
      </c>
      <c r="C65" s="865" t="s">
        <v>5074</v>
      </c>
      <c r="D65" s="865" t="s">
        <v>62</v>
      </c>
      <c r="E65" s="866">
        <v>1</v>
      </c>
      <c r="F65" s="1233"/>
      <c r="G65" s="1239">
        <f t="shared" si="3"/>
        <v>0</v>
      </c>
      <c r="H65" s="866">
        <v>4.8000000000000001E-4</v>
      </c>
    </row>
    <row r="66" spans="1:8" ht="13.5" customHeight="1">
      <c r="A66" s="860">
        <v>47</v>
      </c>
      <c r="B66" s="861" t="s">
        <v>4762</v>
      </c>
      <c r="C66" s="861" t="s">
        <v>5075</v>
      </c>
      <c r="D66" s="861" t="s">
        <v>62</v>
      </c>
      <c r="E66" s="862">
        <v>1</v>
      </c>
      <c r="F66" s="1232"/>
      <c r="G66" s="1240">
        <f t="shared" si="3"/>
        <v>0</v>
      </c>
      <c r="H66" s="862">
        <v>5.1539999999999998E-5</v>
      </c>
    </row>
    <row r="67" spans="1:8" ht="13.5" customHeight="1">
      <c r="A67" s="864">
        <v>48</v>
      </c>
      <c r="B67" s="865" t="s">
        <v>5076</v>
      </c>
      <c r="C67" s="865" t="s">
        <v>5077</v>
      </c>
      <c r="D67" s="865" t="s">
        <v>62</v>
      </c>
      <c r="E67" s="866">
        <v>1</v>
      </c>
      <c r="F67" s="1233"/>
      <c r="G67" s="1239">
        <f t="shared" si="3"/>
        <v>0</v>
      </c>
      <c r="H67" s="866">
        <v>2E-3</v>
      </c>
    </row>
    <row r="68" spans="1:8" ht="13.5" customHeight="1">
      <c r="A68" s="860">
        <v>49</v>
      </c>
      <c r="B68" s="861" t="s">
        <v>5078</v>
      </c>
      <c r="C68" s="861" t="s">
        <v>5079</v>
      </c>
      <c r="D68" s="861" t="s">
        <v>62</v>
      </c>
      <c r="E68" s="862">
        <v>1</v>
      </c>
      <c r="F68" s="1232"/>
      <c r="G68" s="1240">
        <f t="shared" si="3"/>
        <v>0</v>
      </c>
      <c r="H68" s="862">
        <v>4.5479999999999998E-5</v>
      </c>
    </row>
    <row r="69" spans="1:8" ht="13.5" customHeight="1">
      <c r="A69" s="864">
        <v>50</v>
      </c>
      <c r="B69" s="865" t="s">
        <v>5080</v>
      </c>
      <c r="C69" s="865" t="s">
        <v>5081</v>
      </c>
      <c r="D69" s="865" t="s">
        <v>62</v>
      </c>
      <c r="E69" s="866">
        <v>1</v>
      </c>
      <c r="F69" s="1233"/>
      <c r="G69" s="1239">
        <f t="shared" si="3"/>
        <v>0</v>
      </c>
      <c r="H69" s="866">
        <v>7.2000000000000005E-4</v>
      </c>
    </row>
    <row r="70" spans="1:8" ht="13.5" customHeight="1">
      <c r="A70" s="860">
        <v>51</v>
      </c>
      <c r="B70" s="861" t="s">
        <v>5082</v>
      </c>
      <c r="C70" s="861" t="s">
        <v>5083</v>
      </c>
      <c r="D70" s="861" t="s">
        <v>62</v>
      </c>
      <c r="E70" s="862">
        <v>1</v>
      </c>
      <c r="F70" s="1232"/>
      <c r="G70" s="1240">
        <f t="shared" si="3"/>
        <v>0</v>
      </c>
      <c r="H70" s="862">
        <v>5.1539999999999998E-5</v>
      </c>
    </row>
    <row r="71" spans="1:8" ht="13.5" customHeight="1">
      <c r="A71" s="864">
        <v>52</v>
      </c>
      <c r="B71" s="865" t="s">
        <v>5084</v>
      </c>
      <c r="C71" s="865" t="s">
        <v>5085</v>
      </c>
      <c r="D71" s="865" t="s">
        <v>62</v>
      </c>
      <c r="E71" s="866">
        <v>1</v>
      </c>
      <c r="F71" s="1233"/>
      <c r="G71" s="1239">
        <f t="shared" si="3"/>
        <v>0</v>
      </c>
      <c r="H71" s="866">
        <v>2.0500000000000002E-3</v>
      </c>
    </row>
    <row r="72" spans="1:8" ht="24" customHeight="1">
      <c r="A72" s="860">
        <v>53</v>
      </c>
      <c r="B72" s="861" t="s">
        <v>4763</v>
      </c>
      <c r="C72" s="861" t="s">
        <v>5086</v>
      </c>
      <c r="D72" s="861" t="s">
        <v>62</v>
      </c>
      <c r="E72" s="862">
        <v>1</v>
      </c>
      <c r="F72" s="1232"/>
      <c r="G72" s="1240">
        <f t="shared" si="3"/>
        <v>0</v>
      </c>
      <c r="H72" s="862">
        <v>2.7439999999999999E-3</v>
      </c>
    </row>
    <row r="73" spans="1:8" ht="13.5" customHeight="1">
      <c r="A73" s="864">
        <v>54</v>
      </c>
      <c r="B73" s="865" t="s">
        <v>5087</v>
      </c>
      <c r="C73" s="865" t="s">
        <v>5088</v>
      </c>
      <c r="D73" s="865" t="s">
        <v>62</v>
      </c>
      <c r="E73" s="866">
        <v>1</v>
      </c>
      <c r="F73" s="1233"/>
      <c r="G73" s="1239">
        <f t="shared" si="3"/>
        <v>0</v>
      </c>
      <c r="H73" s="866">
        <v>3.0000000000000001E-3</v>
      </c>
    </row>
    <row r="74" spans="1:8" ht="13.5" customHeight="1">
      <c r="A74" s="860">
        <v>55</v>
      </c>
      <c r="B74" s="861" t="s">
        <v>5089</v>
      </c>
      <c r="C74" s="861" t="s">
        <v>5090</v>
      </c>
      <c r="D74" s="861" t="s">
        <v>63</v>
      </c>
      <c r="E74" s="862">
        <v>68.86</v>
      </c>
      <c r="F74" s="1232"/>
      <c r="G74" s="1240">
        <f t="shared" si="3"/>
        <v>0</v>
      </c>
      <c r="H74" s="862">
        <v>1.30834E-2</v>
      </c>
    </row>
    <row r="75" spans="1:8" ht="13.5" customHeight="1">
      <c r="A75" s="860">
        <v>56</v>
      </c>
      <c r="B75" s="861" t="s">
        <v>5091</v>
      </c>
      <c r="C75" s="861" t="s">
        <v>5092</v>
      </c>
      <c r="D75" s="861" t="s">
        <v>63</v>
      </c>
      <c r="E75" s="862">
        <v>68.86</v>
      </c>
      <c r="F75" s="1232"/>
      <c r="G75" s="1240">
        <f t="shared" si="3"/>
        <v>0</v>
      </c>
      <c r="H75" s="862">
        <v>6.8860000000000004E-4</v>
      </c>
    </row>
    <row r="76" spans="1:8" ht="24" customHeight="1">
      <c r="A76" s="860">
        <v>57</v>
      </c>
      <c r="B76" s="861" t="s">
        <v>5093</v>
      </c>
      <c r="C76" s="861" t="s">
        <v>5094</v>
      </c>
      <c r="D76" s="861" t="s">
        <v>271</v>
      </c>
      <c r="E76" s="862">
        <v>5.7000000000000002E-2</v>
      </c>
      <c r="F76" s="1232"/>
      <c r="G76" s="1240">
        <f t="shared" si="3"/>
        <v>0</v>
      </c>
      <c r="H76" s="862">
        <v>0</v>
      </c>
    </row>
    <row r="77" spans="1:8" ht="28.5" customHeight="1">
      <c r="A77" s="856"/>
      <c r="B77" s="857" t="s">
        <v>5095</v>
      </c>
      <c r="C77" s="857" t="s">
        <v>5096</v>
      </c>
      <c r="D77" s="857"/>
      <c r="E77" s="858"/>
      <c r="F77" s="859"/>
      <c r="G77" s="859">
        <f>SUM(G78:G124)</f>
        <v>0</v>
      </c>
      <c r="H77" s="858">
        <f>SUM(H78:H124)</f>
        <v>0.35092281000000008</v>
      </c>
    </row>
    <row r="78" spans="1:8" ht="24" customHeight="1">
      <c r="A78" s="860">
        <v>58</v>
      </c>
      <c r="B78" s="861" t="s">
        <v>5097</v>
      </c>
      <c r="C78" s="861" t="s">
        <v>5098</v>
      </c>
      <c r="D78" s="861" t="s">
        <v>62</v>
      </c>
      <c r="E78" s="862">
        <v>4</v>
      </c>
      <c r="F78" s="1232"/>
      <c r="G78" s="863">
        <f>F78*E78</f>
        <v>0</v>
      </c>
      <c r="H78" s="862">
        <v>0</v>
      </c>
    </row>
    <row r="79" spans="1:8" ht="34.5" customHeight="1">
      <c r="A79" s="864">
        <v>59</v>
      </c>
      <c r="B79" s="865" t="s">
        <v>5099</v>
      </c>
      <c r="C79" s="865" t="s">
        <v>5100</v>
      </c>
      <c r="D79" s="865" t="s">
        <v>62</v>
      </c>
      <c r="E79" s="866">
        <v>4</v>
      </c>
      <c r="F79" s="1233"/>
      <c r="G79" s="1239">
        <f t="shared" ref="G79:G124" si="4">F79*E79</f>
        <v>0</v>
      </c>
      <c r="H79" s="866">
        <v>6.1120000000000001E-2</v>
      </c>
    </row>
    <row r="80" spans="1:8" ht="24" customHeight="1">
      <c r="A80" s="860">
        <v>60</v>
      </c>
      <c r="B80" s="861" t="s">
        <v>5101</v>
      </c>
      <c r="C80" s="861" t="s">
        <v>5102</v>
      </c>
      <c r="D80" s="861" t="s">
        <v>62</v>
      </c>
      <c r="E80" s="862">
        <v>4</v>
      </c>
      <c r="F80" s="1232"/>
      <c r="G80" s="863">
        <f t="shared" si="4"/>
        <v>0</v>
      </c>
      <c r="H80" s="862">
        <v>6.8000000000000005E-4</v>
      </c>
    </row>
    <row r="81" spans="1:8" ht="24" customHeight="1">
      <c r="A81" s="864">
        <v>61</v>
      </c>
      <c r="B81" s="865" t="s">
        <v>5103</v>
      </c>
      <c r="C81" s="865" t="s">
        <v>5104</v>
      </c>
      <c r="D81" s="865" t="s">
        <v>62</v>
      </c>
      <c r="E81" s="866">
        <v>4</v>
      </c>
      <c r="F81" s="1233"/>
      <c r="G81" s="1239">
        <f t="shared" si="4"/>
        <v>0</v>
      </c>
      <c r="H81" s="866">
        <v>5.8400000000000001E-2</v>
      </c>
    </row>
    <row r="82" spans="1:8" ht="13.5" customHeight="1">
      <c r="A82" s="860">
        <v>62</v>
      </c>
      <c r="B82" s="861" t="s">
        <v>5105</v>
      </c>
      <c r="C82" s="861" t="s">
        <v>5106</v>
      </c>
      <c r="D82" s="861" t="s">
        <v>62</v>
      </c>
      <c r="E82" s="862">
        <v>4</v>
      </c>
      <c r="F82" s="1232"/>
      <c r="G82" s="863">
        <f t="shared" si="4"/>
        <v>0</v>
      </c>
      <c r="H82" s="862">
        <v>0</v>
      </c>
    </row>
    <row r="83" spans="1:8" ht="13.5" customHeight="1">
      <c r="A83" s="864">
        <v>63</v>
      </c>
      <c r="B83" s="865" t="s">
        <v>5107</v>
      </c>
      <c r="C83" s="865" t="s">
        <v>5108</v>
      </c>
      <c r="D83" s="865" t="s">
        <v>62</v>
      </c>
      <c r="E83" s="866">
        <v>4</v>
      </c>
      <c r="F83" s="1233"/>
      <c r="G83" s="1239">
        <f t="shared" si="4"/>
        <v>0</v>
      </c>
      <c r="H83" s="866">
        <v>8.0000000000000002E-3</v>
      </c>
    </row>
    <row r="84" spans="1:8" ht="24" customHeight="1">
      <c r="A84" s="860">
        <v>64</v>
      </c>
      <c r="B84" s="861" t="s">
        <v>5109</v>
      </c>
      <c r="C84" s="861" t="s">
        <v>5110</v>
      </c>
      <c r="D84" s="861" t="s">
        <v>62</v>
      </c>
      <c r="E84" s="862">
        <v>3</v>
      </c>
      <c r="F84" s="1232"/>
      <c r="G84" s="863">
        <f t="shared" si="4"/>
        <v>0</v>
      </c>
      <c r="H84" s="862">
        <v>0</v>
      </c>
    </row>
    <row r="85" spans="1:8" ht="24" customHeight="1">
      <c r="A85" s="864">
        <v>65</v>
      </c>
      <c r="B85" s="865" t="s">
        <v>5111</v>
      </c>
      <c r="C85" s="865" t="s">
        <v>5112</v>
      </c>
      <c r="D85" s="865" t="s">
        <v>5113</v>
      </c>
      <c r="E85" s="866">
        <v>3</v>
      </c>
      <c r="F85" s="1233"/>
      <c r="G85" s="1239">
        <f t="shared" si="4"/>
        <v>0</v>
      </c>
      <c r="H85" s="866">
        <v>0</v>
      </c>
    </row>
    <row r="86" spans="1:8" ht="24" customHeight="1">
      <c r="A86" s="860">
        <v>66</v>
      </c>
      <c r="B86" s="861" t="s">
        <v>5114</v>
      </c>
      <c r="C86" s="861" t="s">
        <v>5115</v>
      </c>
      <c r="D86" s="861" t="s">
        <v>62</v>
      </c>
      <c r="E86" s="862">
        <v>3</v>
      </c>
      <c r="F86" s="1232"/>
      <c r="G86" s="863">
        <f t="shared" si="4"/>
        <v>0</v>
      </c>
      <c r="H86" s="862">
        <v>8.4000000000000003E-4</v>
      </c>
    </row>
    <row r="87" spans="1:8" ht="13.5" customHeight="1">
      <c r="A87" s="864">
        <v>67</v>
      </c>
      <c r="B87" s="865" t="s">
        <v>5116</v>
      </c>
      <c r="C87" s="865" t="s">
        <v>5117</v>
      </c>
      <c r="D87" s="865" t="s">
        <v>62</v>
      </c>
      <c r="E87" s="866">
        <v>3</v>
      </c>
      <c r="F87" s="1233"/>
      <c r="G87" s="1239">
        <f t="shared" si="4"/>
        <v>0</v>
      </c>
      <c r="H87" s="866">
        <v>4.2299999999999997E-2</v>
      </c>
    </row>
    <row r="88" spans="1:8" ht="24" customHeight="1">
      <c r="A88" s="860">
        <v>68</v>
      </c>
      <c r="B88" s="861" t="s">
        <v>5118</v>
      </c>
      <c r="C88" s="861" t="s">
        <v>5119</v>
      </c>
      <c r="D88" s="861" t="s">
        <v>62</v>
      </c>
      <c r="E88" s="862">
        <v>3</v>
      </c>
      <c r="F88" s="1232"/>
      <c r="G88" s="863">
        <f t="shared" si="4"/>
        <v>0</v>
      </c>
      <c r="H88" s="862">
        <v>2.9999999999999997E-4</v>
      </c>
    </row>
    <row r="89" spans="1:8" ht="13.5" customHeight="1">
      <c r="A89" s="864">
        <v>69</v>
      </c>
      <c r="B89" s="865" t="s">
        <v>5120</v>
      </c>
      <c r="C89" s="865" t="s">
        <v>5121</v>
      </c>
      <c r="D89" s="865" t="s">
        <v>62</v>
      </c>
      <c r="E89" s="866">
        <v>3</v>
      </c>
      <c r="F89" s="1233"/>
      <c r="G89" s="1239">
        <f t="shared" si="4"/>
        <v>0</v>
      </c>
      <c r="H89" s="866">
        <v>6.0000000000000001E-3</v>
      </c>
    </row>
    <row r="90" spans="1:8" ht="24" customHeight="1">
      <c r="A90" s="860">
        <v>70</v>
      </c>
      <c r="B90" s="861" t="s">
        <v>5122</v>
      </c>
      <c r="C90" s="861" t="s">
        <v>5123</v>
      </c>
      <c r="D90" s="861" t="s">
        <v>62</v>
      </c>
      <c r="E90" s="862">
        <v>3</v>
      </c>
      <c r="F90" s="1232"/>
      <c r="G90" s="863">
        <f t="shared" si="4"/>
        <v>0</v>
      </c>
      <c r="H90" s="862">
        <v>0</v>
      </c>
    </row>
    <row r="91" spans="1:8" ht="13.5" customHeight="1">
      <c r="A91" s="864">
        <v>71</v>
      </c>
      <c r="B91" s="865" t="s">
        <v>5124</v>
      </c>
      <c r="C91" s="865" t="s">
        <v>5125</v>
      </c>
      <c r="D91" s="865" t="s">
        <v>62</v>
      </c>
      <c r="E91" s="866">
        <v>3</v>
      </c>
      <c r="F91" s="1233"/>
      <c r="G91" s="1239">
        <f t="shared" si="4"/>
        <v>0</v>
      </c>
      <c r="H91" s="866">
        <v>9.8999999999999999E-4</v>
      </c>
    </row>
    <row r="92" spans="1:8" ht="24" customHeight="1">
      <c r="A92" s="860">
        <v>72</v>
      </c>
      <c r="B92" s="861" t="s">
        <v>5126</v>
      </c>
      <c r="C92" s="861" t="s">
        <v>5127</v>
      </c>
      <c r="D92" s="861" t="s">
        <v>62</v>
      </c>
      <c r="E92" s="862">
        <v>2</v>
      </c>
      <c r="F92" s="1232"/>
      <c r="G92" s="863">
        <f t="shared" si="4"/>
        <v>0</v>
      </c>
      <c r="H92" s="862">
        <v>0</v>
      </c>
    </row>
    <row r="93" spans="1:8" ht="24" customHeight="1">
      <c r="A93" s="864">
        <v>73</v>
      </c>
      <c r="B93" s="865" t="s">
        <v>5128</v>
      </c>
      <c r="C93" s="865" t="s">
        <v>5129</v>
      </c>
      <c r="D93" s="865" t="s">
        <v>5113</v>
      </c>
      <c r="E93" s="866">
        <v>2</v>
      </c>
      <c r="F93" s="1233"/>
      <c r="G93" s="1239">
        <f t="shared" si="4"/>
        <v>0</v>
      </c>
      <c r="H93" s="866">
        <v>0</v>
      </c>
    </row>
    <row r="94" spans="1:8" ht="13.5" customHeight="1">
      <c r="A94" s="860">
        <v>74</v>
      </c>
      <c r="B94" s="861" t="s">
        <v>5130</v>
      </c>
      <c r="C94" s="861" t="s">
        <v>5131</v>
      </c>
      <c r="D94" s="861" t="s">
        <v>62</v>
      </c>
      <c r="E94" s="862">
        <v>2</v>
      </c>
      <c r="F94" s="1232"/>
      <c r="G94" s="863">
        <f t="shared" si="4"/>
        <v>0</v>
      </c>
      <c r="H94" s="862">
        <v>8.3999999999999992E-6</v>
      </c>
    </row>
    <row r="95" spans="1:8" ht="13.5" customHeight="1">
      <c r="A95" s="864">
        <v>75</v>
      </c>
      <c r="B95" s="865" t="s">
        <v>5132</v>
      </c>
      <c r="C95" s="865" t="s">
        <v>5133</v>
      </c>
      <c r="D95" s="865" t="s">
        <v>62</v>
      </c>
      <c r="E95" s="866">
        <v>2</v>
      </c>
      <c r="F95" s="1233"/>
      <c r="G95" s="1239">
        <f t="shared" si="4"/>
        <v>0</v>
      </c>
      <c r="H95" s="866">
        <v>2.8E-3</v>
      </c>
    </row>
    <row r="96" spans="1:8" ht="13.5" customHeight="1">
      <c r="A96" s="860">
        <v>76</v>
      </c>
      <c r="B96" s="861" t="s">
        <v>5134</v>
      </c>
      <c r="C96" s="861" t="s">
        <v>5135</v>
      </c>
      <c r="D96" s="861" t="s">
        <v>62</v>
      </c>
      <c r="E96" s="862">
        <v>2</v>
      </c>
      <c r="F96" s="1232"/>
      <c r="G96" s="863">
        <f t="shared" si="4"/>
        <v>0</v>
      </c>
      <c r="H96" s="862">
        <v>0</v>
      </c>
    </row>
    <row r="97" spans="1:8" ht="24" customHeight="1">
      <c r="A97" s="864">
        <v>77</v>
      </c>
      <c r="B97" s="865" t="s">
        <v>5136</v>
      </c>
      <c r="C97" s="865" t="s">
        <v>5137</v>
      </c>
      <c r="D97" s="865" t="s">
        <v>62</v>
      </c>
      <c r="E97" s="866">
        <v>2</v>
      </c>
      <c r="F97" s="1233"/>
      <c r="G97" s="1239">
        <f t="shared" si="4"/>
        <v>0</v>
      </c>
      <c r="H97" s="866">
        <v>1.34E-3</v>
      </c>
    </row>
    <row r="98" spans="1:8" ht="24" customHeight="1">
      <c r="A98" s="860">
        <v>78</v>
      </c>
      <c r="B98" s="861" t="s">
        <v>5138</v>
      </c>
      <c r="C98" s="861" t="s">
        <v>5139</v>
      </c>
      <c r="D98" s="861" t="s">
        <v>62</v>
      </c>
      <c r="E98" s="862">
        <v>2</v>
      </c>
      <c r="F98" s="1232"/>
      <c r="G98" s="863">
        <f t="shared" si="4"/>
        <v>0</v>
      </c>
      <c r="H98" s="862">
        <v>8.8400000000000002E-4</v>
      </c>
    </row>
    <row r="99" spans="1:8" ht="24" customHeight="1">
      <c r="A99" s="864">
        <v>79</v>
      </c>
      <c r="B99" s="865" t="s">
        <v>5140</v>
      </c>
      <c r="C99" s="865" t="s">
        <v>5141</v>
      </c>
      <c r="D99" s="865" t="s">
        <v>62</v>
      </c>
      <c r="E99" s="866">
        <v>2</v>
      </c>
      <c r="F99" s="1233"/>
      <c r="G99" s="1239">
        <f t="shared" si="4"/>
        <v>0</v>
      </c>
      <c r="H99" s="866">
        <v>3.2000000000000001E-2</v>
      </c>
    </row>
    <row r="100" spans="1:8" ht="34.5" customHeight="1">
      <c r="A100" s="860">
        <v>80</v>
      </c>
      <c r="B100" s="861" t="s">
        <v>5142</v>
      </c>
      <c r="C100" s="861" t="s">
        <v>5143</v>
      </c>
      <c r="D100" s="861" t="s">
        <v>62</v>
      </c>
      <c r="E100" s="862">
        <v>2</v>
      </c>
      <c r="F100" s="1232"/>
      <c r="G100" s="863">
        <f t="shared" si="4"/>
        <v>0</v>
      </c>
      <c r="H100" s="862">
        <v>1.5708E-3</v>
      </c>
    </row>
    <row r="101" spans="1:8" ht="24" customHeight="1">
      <c r="A101" s="864">
        <v>81</v>
      </c>
      <c r="B101" s="865" t="s">
        <v>5144</v>
      </c>
      <c r="C101" s="865" t="s">
        <v>5145</v>
      </c>
      <c r="D101" s="865" t="s">
        <v>62</v>
      </c>
      <c r="E101" s="866">
        <v>2</v>
      </c>
      <c r="F101" s="1233"/>
      <c r="G101" s="1239">
        <f t="shared" si="4"/>
        <v>0</v>
      </c>
      <c r="H101" s="866">
        <v>5.8000000000000003E-2</v>
      </c>
    </row>
    <row r="102" spans="1:8" ht="24" customHeight="1">
      <c r="A102" s="860">
        <v>82</v>
      </c>
      <c r="B102" s="861" t="s">
        <v>5146</v>
      </c>
      <c r="C102" s="861" t="s">
        <v>5147</v>
      </c>
      <c r="D102" s="861" t="s">
        <v>62</v>
      </c>
      <c r="E102" s="862">
        <v>2</v>
      </c>
      <c r="F102" s="1232"/>
      <c r="G102" s="863">
        <f t="shared" si="4"/>
        <v>0</v>
      </c>
      <c r="H102" s="862">
        <v>0</v>
      </c>
    </row>
    <row r="103" spans="1:8" ht="13.5" customHeight="1">
      <c r="A103" s="864">
        <v>83</v>
      </c>
      <c r="B103" s="865" t="s">
        <v>5148</v>
      </c>
      <c r="C103" s="865" t="s">
        <v>5149</v>
      </c>
      <c r="D103" s="865" t="s">
        <v>62</v>
      </c>
      <c r="E103" s="866">
        <v>2</v>
      </c>
      <c r="F103" s="1233"/>
      <c r="G103" s="1239">
        <f t="shared" si="4"/>
        <v>0</v>
      </c>
      <c r="H103" s="866">
        <v>4.8000000000000001E-4</v>
      </c>
    </row>
    <row r="104" spans="1:8" ht="24" customHeight="1">
      <c r="A104" s="860">
        <v>84</v>
      </c>
      <c r="B104" s="861" t="s">
        <v>5150</v>
      </c>
      <c r="C104" s="861" t="s">
        <v>5151</v>
      </c>
      <c r="D104" s="861" t="s">
        <v>62</v>
      </c>
      <c r="E104" s="862">
        <v>2</v>
      </c>
      <c r="F104" s="1232"/>
      <c r="G104" s="863">
        <f t="shared" si="4"/>
        <v>0</v>
      </c>
      <c r="H104" s="862">
        <v>0</v>
      </c>
    </row>
    <row r="105" spans="1:8" ht="24" customHeight="1">
      <c r="A105" s="864">
        <v>85</v>
      </c>
      <c r="B105" s="865" t="s">
        <v>5152</v>
      </c>
      <c r="C105" s="865" t="s">
        <v>5153</v>
      </c>
      <c r="D105" s="865" t="s">
        <v>62</v>
      </c>
      <c r="E105" s="866">
        <v>2</v>
      </c>
      <c r="F105" s="1233"/>
      <c r="G105" s="1239">
        <f t="shared" si="4"/>
        <v>0</v>
      </c>
      <c r="H105" s="866">
        <v>2.5139999999999999E-2</v>
      </c>
    </row>
    <row r="106" spans="1:8" ht="13.5" customHeight="1">
      <c r="A106" s="860">
        <v>86</v>
      </c>
      <c r="B106" s="861" t="s">
        <v>5154</v>
      </c>
      <c r="C106" s="861" t="s">
        <v>5155</v>
      </c>
      <c r="D106" s="861" t="s">
        <v>62</v>
      </c>
      <c r="E106" s="862">
        <v>2</v>
      </c>
      <c r="F106" s="1232"/>
      <c r="G106" s="863">
        <f t="shared" si="4"/>
        <v>0</v>
      </c>
      <c r="H106" s="862">
        <v>5.5999999999999995E-4</v>
      </c>
    </row>
    <row r="107" spans="1:8" ht="13.5" customHeight="1">
      <c r="A107" s="864">
        <v>87</v>
      </c>
      <c r="B107" s="865" t="s">
        <v>5156</v>
      </c>
      <c r="C107" s="865" t="s">
        <v>5157</v>
      </c>
      <c r="D107" s="865" t="s">
        <v>62</v>
      </c>
      <c r="E107" s="866">
        <v>2</v>
      </c>
      <c r="F107" s="1233"/>
      <c r="G107" s="1239">
        <f t="shared" si="4"/>
        <v>0</v>
      </c>
      <c r="H107" s="866">
        <v>3.6740000000000002E-2</v>
      </c>
    </row>
    <row r="108" spans="1:8" ht="24" customHeight="1">
      <c r="A108" s="860">
        <v>88</v>
      </c>
      <c r="B108" s="861" t="s">
        <v>5158</v>
      </c>
      <c r="C108" s="861" t="s">
        <v>5159</v>
      </c>
      <c r="D108" s="861" t="s">
        <v>62</v>
      </c>
      <c r="E108" s="862">
        <v>2</v>
      </c>
      <c r="F108" s="1232"/>
      <c r="G108" s="863">
        <f t="shared" si="4"/>
        <v>0</v>
      </c>
      <c r="H108" s="862">
        <v>8.3999999999999992E-6</v>
      </c>
    </row>
    <row r="109" spans="1:8" ht="13.5" customHeight="1">
      <c r="A109" s="864">
        <v>89</v>
      </c>
      <c r="B109" s="865" t="s">
        <v>5160</v>
      </c>
      <c r="C109" s="865" t="s">
        <v>5161</v>
      </c>
      <c r="D109" s="865" t="s">
        <v>62</v>
      </c>
      <c r="E109" s="866">
        <v>2</v>
      </c>
      <c r="F109" s="1233"/>
      <c r="G109" s="1239">
        <f t="shared" si="4"/>
        <v>0</v>
      </c>
      <c r="H109" s="866">
        <v>2E-3</v>
      </c>
    </row>
    <row r="110" spans="1:8" ht="24" customHeight="1">
      <c r="A110" s="860">
        <v>90</v>
      </c>
      <c r="B110" s="861" t="s">
        <v>5162</v>
      </c>
      <c r="C110" s="861" t="s">
        <v>5163</v>
      </c>
      <c r="D110" s="861" t="s">
        <v>62</v>
      </c>
      <c r="E110" s="862">
        <v>2</v>
      </c>
      <c r="F110" s="1232"/>
      <c r="G110" s="863">
        <f t="shared" si="4"/>
        <v>0</v>
      </c>
      <c r="H110" s="862">
        <v>0</v>
      </c>
    </row>
    <row r="111" spans="1:8" ht="13.5" customHeight="1">
      <c r="A111" s="864">
        <v>91</v>
      </c>
      <c r="B111" s="865" t="s">
        <v>5164</v>
      </c>
      <c r="C111" s="865" t="s">
        <v>5165</v>
      </c>
      <c r="D111" s="865" t="s">
        <v>62</v>
      </c>
      <c r="E111" s="866">
        <v>2</v>
      </c>
      <c r="F111" s="1233"/>
      <c r="G111" s="1239">
        <f t="shared" si="4"/>
        <v>0</v>
      </c>
      <c r="H111" s="866">
        <v>5.5999999999999995E-4</v>
      </c>
    </row>
    <row r="112" spans="1:8" ht="24" customHeight="1">
      <c r="A112" s="860">
        <v>92</v>
      </c>
      <c r="B112" s="861" t="s">
        <v>5166</v>
      </c>
      <c r="C112" s="861" t="s">
        <v>5167</v>
      </c>
      <c r="D112" s="861" t="s">
        <v>62</v>
      </c>
      <c r="E112" s="862">
        <v>1</v>
      </c>
      <c r="F112" s="1232"/>
      <c r="G112" s="863">
        <f t="shared" si="4"/>
        <v>0</v>
      </c>
      <c r="H112" s="862">
        <v>6.5773999999999997E-4</v>
      </c>
    </row>
    <row r="113" spans="1:8" ht="13.5" customHeight="1">
      <c r="A113" s="864">
        <v>93</v>
      </c>
      <c r="B113" s="865" t="s">
        <v>5168</v>
      </c>
      <c r="C113" s="865" t="s">
        <v>5169</v>
      </c>
      <c r="D113" s="865" t="s">
        <v>62</v>
      </c>
      <c r="E113" s="866">
        <v>1</v>
      </c>
      <c r="F113" s="1233"/>
      <c r="G113" s="1239">
        <f t="shared" si="4"/>
        <v>0</v>
      </c>
      <c r="H113" s="866">
        <v>3.0000000000000001E-3</v>
      </c>
    </row>
    <row r="114" spans="1:8" ht="24" customHeight="1">
      <c r="A114" s="860">
        <v>94</v>
      </c>
      <c r="B114" s="861" t="s">
        <v>5118</v>
      </c>
      <c r="C114" s="861" t="s">
        <v>5170</v>
      </c>
      <c r="D114" s="861" t="s">
        <v>62</v>
      </c>
      <c r="E114" s="862">
        <v>1</v>
      </c>
      <c r="F114" s="1232"/>
      <c r="G114" s="863">
        <f t="shared" si="4"/>
        <v>0</v>
      </c>
      <c r="H114" s="862">
        <v>1E-4</v>
      </c>
    </row>
    <row r="115" spans="1:8" ht="13.5" customHeight="1">
      <c r="A115" s="864">
        <v>95</v>
      </c>
      <c r="B115" s="865" t="s">
        <v>5171</v>
      </c>
      <c r="C115" s="865" t="s">
        <v>5172</v>
      </c>
      <c r="D115" s="865" t="s">
        <v>62</v>
      </c>
      <c r="E115" s="866">
        <v>1</v>
      </c>
      <c r="F115" s="1233"/>
      <c r="G115" s="1239">
        <f t="shared" si="4"/>
        <v>0</v>
      </c>
      <c r="H115" s="866">
        <v>1.2999999999999999E-3</v>
      </c>
    </row>
    <row r="116" spans="1:8" ht="24" customHeight="1">
      <c r="A116" s="860">
        <v>96</v>
      </c>
      <c r="B116" s="861" t="s">
        <v>5173</v>
      </c>
      <c r="C116" s="861" t="s">
        <v>5174</v>
      </c>
      <c r="D116" s="861" t="s">
        <v>62</v>
      </c>
      <c r="E116" s="862">
        <v>1</v>
      </c>
      <c r="F116" s="1232"/>
      <c r="G116" s="863">
        <f t="shared" si="4"/>
        <v>0</v>
      </c>
      <c r="H116" s="862">
        <v>6.99E-6</v>
      </c>
    </row>
    <row r="117" spans="1:8" ht="13.5" customHeight="1">
      <c r="A117" s="864">
        <v>97</v>
      </c>
      <c r="B117" s="865" t="s">
        <v>5175</v>
      </c>
      <c r="C117" s="865" t="s">
        <v>5176</v>
      </c>
      <c r="D117" s="865" t="s">
        <v>62</v>
      </c>
      <c r="E117" s="866">
        <v>1</v>
      </c>
      <c r="F117" s="1233"/>
      <c r="G117" s="1239">
        <f t="shared" si="4"/>
        <v>0</v>
      </c>
      <c r="H117" s="866">
        <v>3.6000000000000002E-4</v>
      </c>
    </row>
    <row r="118" spans="1:8" ht="13.5" customHeight="1">
      <c r="A118" s="860">
        <v>98</v>
      </c>
      <c r="B118" s="861" t="s">
        <v>5177</v>
      </c>
      <c r="C118" s="861" t="s">
        <v>5178</v>
      </c>
      <c r="D118" s="861" t="s">
        <v>62</v>
      </c>
      <c r="E118" s="862">
        <v>1</v>
      </c>
      <c r="F118" s="1232"/>
      <c r="G118" s="863">
        <f t="shared" si="4"/>
        <v>0</v>
      </c>
      <c r="H118" s="862">
        <v>2.7648000000000001E-4</v>
      </c>
    </row>
    <row r="119" spans="1:8" ht="13.5" customHeight="1">
      <c r="A119" s="864">
        <v>99</v>
      </c>
      <c r="B119" s="865" t="s">
        <v>5179</v>
      </c>
      <c r="C119" s="865" t="s">
        <v>5180</v>
      </c>
      <c r="D119" s="865" t="s">
        <v>62</v>
      </c>
      <c r="E119" s="866">
        <v>1</v>
      </c>
      <c r="F119" s="1233"/>
      <c r="G119" s="1239">
        <f t="shared" si="4"/>
        <v>0</v>
      </c>
      <c r="H119" s="866">
        <v>0</v>
      </c>
    </row>
    <row r="120" spans="1:8" ht="13.5" customHeight="1">
      <c r="A120" s="860">
        <v>100</v>
      </c>
      <c r="B120" s="861" t="s">
        <v>5181</v>
      </c>
      <c r="C120" s="861" t="s">
        <v>5182</v>
      </c>
      <c r="D120" s="861" t="s">
        <v>62</v>
      </c>
      <c r="E120" s="862">
        <v>8</v>
      </c>
      <c r="F120" s="1232"/>
      <c r="G120" s="863">
        <f t="shared" si="4"/>
        <v>0</v>
      </c>
      <c r="H120" s="862">
        <v>6.4000000000000005E-4</v>
      </c>
    </row>
    <row r="121" spans="1:8" ht="24" customHeight="1">
      <c r="A121" s="864">
        <v>101</v>
      </c>
      <c r="B121" s="865" t="s">
        <v>5183</v>
      </c>
      <c r="C121" s="865" t="s">
        <v>5184</v>
      </c>
      <c r="D121" s="865" t="s">
        <v>62</v>
      </c>
      <c r="E121" s="866">
        <v>8</v>
      </c>
      <c r="F121" s="1233"/>
      <c r="G121" s="1239">
        <f t="shared" si="4"/>
        <v>0</v>
      </c>
      <c r="H121" s="866">
        <v>2.96E-3</v>
      </c>
    </row>
    <row r="122" spans="1:8" ht="24" customHeight="1">
      <c r="A122" s="860">
        <v>102</v>
      </c>
      <c r="B122" s="861" t="s">
        <v>5185</v>
      </c>
      <c r="C122" s="861" t="s">
        <v>5186</v>
      </c>
      <c r="D122" s="861" t="s">
        <v>62</v>
      </c>
      <c r="E122" s="862">
        <v>1</v>
      </c>
      <c r="F122" s="1232"/>
      <c r="G122" s="863">
        <f t="shared" si="4"/>
        <v>0</v>
      </c>
      <c r="H122" s="862">
        <v>0</v>
      </c>
    </row>
    <row r="123" spans="1:8" ht="24" customHeight="1">
      <c r="A123" s="864">
        <v>103</v>
      </c>
      <c r="B123" s="865" t="s">
        <v>5187</v>
      </c>
      <c r="C123" s="865" t="s">
        <v>5188</v>
      </c>
      <c r="D123" s="865" t="s">
        <v>62</v>
      </c>
      <c r="E123" s="866">
        <v>1</v>
      </c>
      <c r="F123" s="1233"/>
      <c r="G123" s="1239">
        <f t="shared" si="4"/>
        <v>0</v>
      </c>
      <c r="H123" s="866">
        <v>8.9999999999999998E-4</v>
      </c>
    </row>
    <row r="124" spans="1:8" ht="24" customHeight="1">
      <c r="A124" s="860">
        <v>104</v>
      </c>
      <c r="B124" s="861" t="s">
        <v>5189</v>
      </c>
      <c r="C124" s="861" t="s">
        <v>5190</v>
      </c>
      <c r="D124" s="861" t="s">
        <v>271</v>
      </c>
      <c r="E124" s="862">
        <v>0.35099999999999998</v>
      </c>
      <c r="F124" s="1232"/>
      <c r="G124" s="863">
        <f t="shared" si="4"/>
        <v>0</v>
      </c>
      <c r="H124" s="862">
        <v>0</v>
      </c>
    </row>
    <row r="125" spans="1:8" ht="30.75" customHeight="1">
      <c r="A125" s="852"/>
      <c r="B125" s="853" t="s">
        <v>27</v>
      </c>
      <c r="C125" s="853" t="s">
        <v>5411</v>
      </c>
      <c r="D125" s="853"/>
      <c r="E125" s="854"/>
      <c r="F125" s="855"/>
      <c r="G125" s="855">
        <f>G126</f>
        <v>0</v>
      </c>
      <c r="H125" s="854">
        <f>H126+H133+H149+H176</f>
        <v>0</v>
      </c>
    </row>
    <row r="126" spans="1:8" ht="24" customHeight="1">
      <c r="A126" s="860">
        <v>105</v>
      </c>
      <c r="B126" s="861" t="s">
        <v>255</v>
      </c>
      <c r="C126" s="861" t="s">
        <v>5412</v>
      </c>
      <c r="D126" s="861" t="s">
        <v>79</v>
      </c>
      <c r="E126" s="871"/>
      <c r="F126" s="871"/>
      <c r="G126" s="863"/>
      <c r="H126" s="862">
        <v>0</v>
      </c>
    </row>
    <row r="127" spans="1:8" ht="30.75" customHeight="1">
      <c r="A127" s="867"/>
      <c r="B127" s="868"/>
      <c r="C127" s="868" t="s">
        <v>5191</v>
      </c>
      <c r="D127" s="868"/>
      <c r="F127" s="869"/>
      <c r="G127" s="870">
        <f>G13+G26+G125</f>
        <v>0</v>
      </c>
      <c r="H127" s="869">
        <f>H13+H26</f>
        <v>7.43411768</v>
      </c>
    </row>
    <row r="128" spans="1:8" ht="12" customHeight="1">
      <c r="G128" s="1241"/>
    </row>
    <row r="129" spans="7:7" ht="12" customHeight="1">
      <c r="G129" s="1241"/>
    </row>
  </sheetData>
  <mergeCells count="2">
    <mergeCell ref="A1:H1"/>
    <mergeCell ref="A8:C8"/>
  </mergeCells>
  <pageMargins left="0.39370079040527345" right="0.39370079040527345" top="0.7874015808105469" bottom="0.7874015808105469" header="0" footer="0"/>
  <pageSetup paperSize="9" scale="96" fitToHeight="100" orientation="portrait" blackAndWhite="1" r:id="rId1"/>
  <headerFooter alignWithMargins="0">
    <oddFooter>&amp;C   Strana &amp;P 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3">
    <pageSetUpPr fitToPage="1"/>
  </sheetPr>
  <dimension ref="A1:I348"/>
  <sheetViews>
    <sheetView view="pageBreakPreview" zoomScale="115" zoomScaleSheetLayoutView="115" workbookViewId="0">
      <selection activeCell="B22" sqref="B22"/>
    </sheetView>
  </sheetViews>
  <sheetFormatPr defaultRowHeight="13.2"/>
  <cols>
    <col min="1" max="1" width="5.7265625" style="314" customWidth="1"/>
    <col min="2" max="2" width="80" style="314" customWidth="1"/>
    <col min="3" max="3" width="5.54296875" style="314" customWidth="1"/>
    <col min="4" max="4" width="3" style="314" customWidth="1"/>
    <col min="5" max="5" width="12" style="314" bestFit="1" customWidth="1"/>
    <col min="6" max="6" width="6" style="314" customWidth="1"/>
    <col min="7" max="7" width="13.54296875" style="314" bestFit="1" customWidth="1"/>
    <col min="8" max="8" width="12" style="314" bestFit="1" customWidth="1"/>
    <col min="9" max="9" width="30.7265625" style="314" bestFit="1" customWidth="1"/>
    <col min="10" max="256" width="8.7265625" style="314"/>
    <col min="257" max="257" width="5.453125" style="314" bestFit="1" customWidth="1"/>
    <col min="258" max="258" width="80" style="314" customWidth="1"/>
    <col min="259" max="259" width="5.54296875" style="314" customWidth="1"/>
    <col min="260" max="260" width="3" style="314" customWidth="1"/>
    <col min="261" max="261" width="12" style="314" bestFit="1" customWidth="1"/>
    <col min="262" max="262" width="6" style="314" customWidth="1"/>
    <col min="263" max="263" width="13.54296875" style="314" bestFit="1" customWidth="1"/>
    <col min="264" max="264" width="12" style="314" bestFit="1" customWidth="1"/>
    <col min="265" max="265" width="30.7265625" style="314" bestFit="1" customWidth="1"/>
    <col min="266" max="512" width="8.7265625" style="314"/>
    <col min="513" max="513" width="5.453125" style="314" bestFit="1" customWidth="1"/>
    <col min="514" max="514" width="80" style="314" customWidth="1"/>
    <col min="515" max="515" width="5.54296875" style="314" customWidth="1"/>
    <col min="516" max="516" width="3" style="314" customWidth="1"/>
    <col min="517" max="517" width="12" style="314" bestFit="1" customWidth="1"/>
    <col min="518" max="518" width="6" style="314" customWidth="1"/>
    <col min="519" max="519" width="13.54296875" style="314" bestFit="1" customWidth="1"/>
    <col min="520" max="520" width="12" style="314" bestFit="1" customWidth="1"/>
    <col min="521" max="521" width="30.7265625" style="314" bestFit="1" customWidth="1"/>
    <col min="522" max="768" width="8.7265625" style="314"/>
    <col min="769" max="769" width="5.453125" style="314" bestFit="1" customWidth="1"/>
    <col min="770" max="770" width="80" style="314" customWidth="1"/>
    <col min="771" max="771" width="5.54296875" style="314" customWidth="1"/>
    <col min="772" max="772" width="3" style="314" customWidth="1"/>
    <col min="773" max="773" width="12" style="314" bestFit="1" customWidth="1"/>
    <col min="774" max="774" width="6" style="314" customWidth="1"/>
    <col min="775" max="775" width="13.54296875" style="314" bestFit="1" customWidth="1"/>
    <col min="776" max="776" width="12" style="314" bestFit="1" customWidth="1"/>
    <col min="777" max="777" width="30.7265625" style="314" bestFit="1" customWidth="1"/>
    <col min="778" max="1024" width="8.7265625" style="314"/>
    <col min="1025" max="1025" width="5.453125" style="314" bestFit="1" customWidth="1"/>
    <col min="1026" max="1026" width="80" style="314" customWidth="1"/>
    <col min="1027" max="1027" width="5.54296875" style="314" customWidth="1"/>
    <col min="1028" max="1028" width="3" style="314" customWidth="1"/>
    <col min="1029" max="1029" width="12" style="314" bestFit="1" customWidth="1"/>
    <col min="1030" max="1030" width="6" style="314" customWidth="1"/>
    <col min="1031" max="1031" width="13.54296875" style="314" bestFit="1" customWidth="1"/>
    <col min="1032" max="1032" width="12" style="314" bestFit="1" customWidth="1"/>
    <col min="1033" max="1033" width="30.7265625" style="314" bestFit="1" customWidth="1"/>
    <col min="1034" max="1280" width="8.7265625" style="314"/>
    <col min="1281" max="1281" width="5.453125" style="314" bestFit="1" customWidth="1"/>
    <col min="1282" max="1282" width="80" style="314" customWidth="1"/>
    <col min="1283" max="1283" width="5.54296875" style="314" customWidth="1"/>
    <col min="1284" max="1284" width="3" style="314" customWidth="1"/>
    <col min="1285" max="1285" width="12" style="314" bestFit="1" customWidth="1"/>
    <col min="1286" max="1286" width="6" style="314" customWidth="1"/>
    <col min="1287" max="1287" width="13.54296875" style="314" bestFit="1" customWidth="1"/>
    <col min="1288" max="1288" width="12" style="314" bestFit="1" customWidth="1"/>
    <col min="1289" max="1289" width="30.7265625" style="314" bestFit="1" customWidth="1"/>
    <col min="1290" max="1536" width="8.7265625" style="314"/>
    <col min="1537" max="1537" width="5.453125" style="314" bestFit="1" customWidth="1"/>
    <col min="1538" max="1538" width="80" style="314" customWidth="1"/>
    <col min="1539" max="1539" width="5.54296875" style="314" customWidth="1"/>
    <col min="1540" max="1540" width="3" style="314" customWidth="1"/>
    <col min="1541" max="1541" width="12" style="314" bestFit="1" customWidth="1"/>
    <col min="1542" max="1542" width="6" style="314" customWidth="1"/>
    <col min="1543" max="1543" width="13.54296875" style="314" bestFit="1" customWidth="1"/>
    <col min="1544" max="1544" width="12" style="314" bestFit="1" customWidth="1"/>
    <col min="1545" max="1545" width="30.7265625" style="314" bestFit="1" customWidth="1"/>
    <col min="1546" max="1792" width="8.7265625" style="314"/>
    <col min="1793" max="1793" width="5.453125" style="314" bestFit="1" customWidth="1"/>
    <col min="1794" max="1794" width="80" style="314" customWidth="1"/>
    <col min="1795" max="1795" width="5.54296875" style="314" customWidth="1"/>
    <col min="1796" max="1796" width="3" style="314" customWidth="1"/>
    <col min="1797" max="1797" width="12" style="314" bestFit="1" customWidth="1"/>
    <col min="1798" max="1798" width="6" style="314" customWidth="1"/>
    <col min="1799" max="1799" width="13.54296875" style="314" bestFit="1" customWidth="1"/>
    <col min="1800" max="1800" width="12" style="314" bestFit="1" customWidth="1"/>
    <col min="1801" max="1801" width="30.7265625" style="314" bestFit="1" customWidth="1"/>
    <col min="1802" max="2048" width="8.7265625" style="314"/>
    <col min="2049" max="2049" width="5.453125" style="314" bestFit="1" customWidth="1"/>
    <col min="2050" max="2050" width="80" style="314" customWidth="1"/>
    <col min="2051" max="2051" width="5.54296875" style="314" customWidth="1"/>
    <col min="2052" max="2052" width="3" style="314" customWidth="1"/>
    <col min="2053" max="2053" width="12" style="314" bestFit="1" customWidth="1"/>
    <col min="2054" max="2054" width="6" style="314" customWidth="1"/>
    <col min="2055" max="2055" width="13.54296875" style="314" bestFit="1" customWidth="1"/>
    <col min="2056" max="2056" width="12" style="314" bestFit="1" customWidth="1"/>
    <col min="2057" max="2057" width="30.7265625" style="314" bestFit="1" customWidth="1"/>
    <col min="2058" max="2304" width="8.7265625" style="314"/>
    <col min="2305" max="2305" width="5.453125" style="314" bestFit="1" customWidth="1"/>
    <col min="2306" max="2306" width="80" style="314" customWidth="1"/>
    <col min="2307" max="2307" width="5.54296875" style="314" customWidth="1"/>
    <col min="2308" max="2308" width="3" style="314" customWidth="1"/>
    <col min="2309" max="2309" width="12" style="314" bestFit="1" customWidth="1"/>
    <col min="2310" max="2310" width="6" style="314" customWidth="1"/>
    <col min="2311" max="2311" width="13.54296875" style="314" bestFit="1" customWidth="1"/>
    <col min="2312" max="2312" width="12" style="314" bestFit="1" customWidth="1"/>
    <col min="2313" max="2313" width="30.7265625" style="314" bestFit="1" customWidth="1"/>
    <col min="2314" max="2560" width="8.7265625" style="314"/>
    <col min="2561" max="2561" width="5.453125" style="314" bestFit="1" customWidth="1"/>
    <col min="2562" max="2562" width="80" style="314" customWidth="1"/>
    <col min="2563" max="2563" width="5.54296875" style="314" customWidth="1"/>
    <col min="2564" max="2564" width="3" style="314" customWidth="1"/>
    <col min="2565" max="2565" width="12" style="314" bestFit="1" customWidth="1"/>
    <col min="2566" max="2566" width="6" style="314" customWidth="1"/>
    <col min="2567" max="2567" width="13.54296875" style="314" bestFit="1" customWidth="1"/>
    <col min="2568" max="2568" width="12" style="314" bestFit="1" customWidth="1"/>
    <col min="2569" max="2569" width="30.7265625" style="314" bestFit="1" customWidth="1"/>
    <col min="2570" max="2816" width="8.7265625" style="314"/>
    <col min="2817" max="2817" width="5.453125" style="314" bestFit="1" customWidth="1"/>
    <col min="2818" max="2818" width="80" style="314" customWidth="1"/>
    <col min="2819" max="2819" width="5.54296875" style="314" customWidth="1"/>
    <col min="2820" max="2820" width="3" style="314" customWidth="1"/>
    <col min="2821" max="2821" width="12" style="314" bestFit="1" customWidth="1"/>
    <col min="2822" max="2822" width="6" style="314" customWidth="1"/>
    <col min="2823" max="2823" width="13.54296875" style="314" bestFit="1" customWidth="1"/>
    <col min="2824" max="2824" width="12" style="314" bestFit="1" customWidth="1"/>
    <col min="2825" max="2825" width="30.7265625" style="314" bestFit="1" customWidth="1"/>
    <col min="2826" max="3072" width="8.7265625" style="314"/>
    <col min="3073" max="3073" width="5.453125" style="314" bestFit="1" customWidth="1"/>
    <col min="3074" max="3074" width="80" style="314" customWidth="1"/>
    <col min="3075" max="3075" width="5.54296875" style="314" customWidth="1"/>
    <col min="3076" max="3076" width="3" style="314" customWidth="1"/>
    <col min="3077" max="3077" width="12" style="314" bestFit="1" customWidth="1"/>
    <col min="3078" max="3078" width="6" style="314" customWidth="1"/>
    <col min="3079" max="3079" width="13.54296875" style="314" bestFit="1" customWidth="1"/>
    <col min="3080" max="3080" width="12" style="314" bestFit="1" customWidth="1"/>
    <col min="3081" max="3081" width="30.7265625" style="314" bestFit="1" customWidth="1"/>
    <col min="3082" max="3328" width="8.7265625" style="314"/>
    <col min="3329" max="3329" width="5.453125" style="314" bestFit="1" customWidth="1"/>
    <col min="3330" max="3330" width="80" style="314" customWidth="1"/>
    <col min="3331" max="3331" width="5.54296875" style="314" customWidth="1"/>
    <col min="3332" max="3332" width="3" style="314" customWidth="1"/>
    <col min="3333" max="3333" width="12" style="314" bestFit="1" customWidth="1"/>
    <col min="3334" max="3334" width="6" style="314" customWidth="1"/>
    <col min="3335" max="3335" width="13.54296875" style="314" bestFit="1" customWidth="1"/>
    <col min="3336" max="3336" width="12" style="314" bestFit="1" customWidth="1"/>
    <col min="3337" max="3337" width="30.7265625" style="314" bestFit="1" customWidth="1"/>
    <col min="3338" max="3584" width="8.7265625" style="314"/>
    <col min="3585" max="3585" width="5.453125" style="314" bestFit="1" customWidth="1"/>
    <col min="3586" max="3586" width="80" style="314" customWidth="1"/>
    <col min="3587" max="3587" width="5.54296875" style="314" customWidth="1"/>
    <col min="3588" max="3588" width="3" style="314" customWidth="1"/>
    <col min="3589" max="3589" width="12" style="314" bestFit="1" customWidth="1"/>
    <col min="3590" max="3590" width="6" style="314" customWidth="1"/>
    <col min="3591" max="3591" width="13.54296875" style="314" bestFit="1" customWidth="1"/>
    <col min="3592" max="3592" width="12" style="314" bestFit="1" customWidth="1"/>
    <col min="3593" max="3593" width="30.7265625" style="314" bestFit="1" customWidth="1"/>
    <col min="3594" max="3840" width="8.7265625" style="314"/>
    <col min="3841" max="3841" width="5.453125" style="314" bestFit="1" customWidth="1"/>
    <col min="3842" max="3842" width="80" style="314" customWidth="1"/>
    <col min="3843" max="3843" width="5.54296875" style="314" customWidth="1"/>
    <col min="3844" max="3844" width="3" style="314" customWidth="1"/>
    <col min="3845" max="3845" width="12" style="314" bestFit="1" customWidth="1"/>
    <col min="3846" max="3846" width="6" style="314" customWidth="1"/>
    <col min="3847" max="3847" width="13.54296875" style="314" bestFit="1" customWidth="1"/>
    <col min="3848" max="3848" width="12" style="314" bestFit="1" customWidth="1"/>
    <col min="3849" max="3849" width="30.7265625" style="314" bestFit="1" customWidth="1"/>
    <col min="3850" max="4096" width="8.7265625" style="314"/>
    <col min="4097" max="4097" width="5.453125" style="314" bestFit="1" customWidth="1"/>
    <col min="4098" max="4098" width="80" style="314" customWidth="1"/>
    <col min="4099" max="4099" width="5.54296875" style="314" customWidth="1"/>
    <col min="4100" max="4100" width="3" style="314" customWidth="1"/>
    <col min="4101" max="4101" width="12" style="314" bestFit="1" customWidth="1"/>
    <col min="4102" max="4102" width="6" style="314" customWidth="1"/>
    <col min="4103" max="4103" width="13.54296875" style="314" bestFit="1" customWidth="1"/>
    <col min="4104" max="4104" width="12" style="314" bestFit="1" customWidth="1"/>
    <col min="4105" max="4105" width="30.7265625" style="314" bestFit="1" customWidth="1"/>
    <col min="4106" max="4352" width="8.7265625" style="314"/>
    <col min="4353" max="4353" width="5.453125" style="314" bestFit="1" customWidth="1"/>
    <col min="4354" max="4354" width="80" style="314" customWidth="1"/>
    <col min="4355" max="4355" width="5.54296875" style="314" customWidth="1"/>
    <col min="4356" max="4356" width="3" style="314" customWidth="1"/>
    <col min="4357" max="4357" width="12" style="314" bestFit="1" customWidth="1"/>
    <col min="4358" max="4358" width="6" style="314" customWidth="1"/>
    <col min="4359" max="4359" width="13.54296875" style="314" bestFit="1" customWidth="1"/>
    <col min="4360" max="4360" width="12" style="314" bestFit="1" customWidth="1"/>
    <col min="4361" max="4361" width="30.7265625" style="314" bestFit="1" customWidth="1"/>
    <col min="4362" max="4608" width="8.7265625" style="314"/>
    <col min="4609" max="4609" width="5.453125" style="314" bestFit="1" customWidth="1"/>
    <col min="4610" max="4610" width="80" style="314" customWidth="1"/>
    <col min="4611" max="4611" width="5.54296875" style="314" customWidth="1"/>
    <col min="4612" max="4612" width="3" style="314" customWidth="1"/>
    <col min="4613" max="4613" width="12" style="314" bestFit="1" customWidth="1"/>
    <col min="4614" max="4614" width="6" style="314" customWidth="1"/>
    <col min="4615" max="4615" width="13.54296875" style="314" bestFit="1" customWidth="1"/>
    <col min="4616" max="4616" width="12" style="314" bestFit="1" customWidth="1"/>
    <col min="4617" max="4617" width="30.7265625" style="314" bestFit="1" customWidth="1"/>
    <col min="4618" max="4864" width="8.7265625" style="314"/>
    <col min="4865" max="4865" width="5.453125" style="314" bestFit="1" customWidth="1"/>
    <col min="4866" max="4866" width="80" style="314" customWidth="1"/>
    <col min="4867" max="4867" width="5.54296875" style="314" customWidth="1"/>
    <col min="4868" max="4868" width="3" style="314" customWidth="1"/>
    <col min="4869" max="4869" width="12" style="314" bestFit="1" customWidth="1"/>
    <col min="4870" max="4870" width="6" style="314" customWidth="1"/>
    <col min="4871" max="4871" width="13.54296875" style="314" bestFit="1" customWidth="1"/>
    <col min="4872" max="4872" width="12" style="314" bestFit="1" customWidth="1"/>
    <col min="4873" max="4873" width="30.7265625" style="314" bestFit="1" customWidth="1"/>
    <col min="4874" max="5120" width="8.7265625" style="314"/>
    <col min="5121" max="5121" width="5.453125" style="314" bestFit="1" customWidth="1"/>
    <col min="5122" max="5122" width="80" style="314" customWidth="1"/>
    <col min="5123" max="5123" width="5.54296875" style="314" customWidth="1"/>
    <col min="5124" max="5124" width="3" style="314" customWidth="1"/>
    <col min="5125" max="5125" width="12" style="314" bestFit="1" customWidth="1"/>
    <col min="5126" max="5126" width="6" style="314" customWidth="1"/>
    <col min="5127" max="5127" width="13.54296875" style="314" bestFit="1" customWidth="1"/>
    <col min="5128" max="5128" width="12" style="314" bestFit="1" customWidth="1"/>
    <col min="5129" max="5129" width="30.7265625" style="314" bestFit="1" customWidth="1"/>
    <col min="5130" max="5376" width="8.7265625" style="314"/>
    <col min="5377" max="5377" width="5.453125" style="314" bestFit="1" customWidth="1"/>
    <col min="5378" max="5378" width="80" style="314" customWidth="1"/>
    <col min="5379" max="5379" width="5.54296875" style="314" customWidth="1"/>
    <col min="5380" max="5380" width="3" style="314" customWidth="1"/>
    <col min="5381" max="5381" width="12" style="314" bestFit="1" customWidth="1"/>
    <col min="5382" max="5382" width="6" style="314" customWidth="1"/>
    <col min="5383" max="5383" width="13.54296875" style="314" bestFit="1" customWidth="1"/>
    <col min="5384" max="5384" width="12" style="314" bestFit="1" customWidth="1"/>
    <col min="5385" max="5385" width="30.7265625" style="314" bestFit="1" customWidth="1"/>
    <col min="5386" max="5632" width="8.7265625" style="314"/>
    <col min="5633" max="5633" width="5.453125" style="314" bestFit="1" customWidth="1"/>
    <col min="5634" max="5634" width="80" style="314" customWidth="1"/>
    <col min="5635" max="5635" width="5.54296875" style="314" customWidth="1"/>
    <col min="5636" max="5636" width="3" style="314" customWidth="1"/>
    <col min="5637" max="5637" width="12" style="314" bestFit="1" customWidth="1"/>
    <col min="5638" max="5638" width="6" style="314" customWidth="1"/>
    <col min="5639" max="5639" width="13.54296875" style="314" bestFit="1" customWidth="1"/>
    <col min="5640" max="5640" width="12" style="314" bestFit="1" customWidth="1"/>
    <col min="5641" max="5641" width="30.7265625" style="314" bestFit="1" customWidth="1"/>
    <col min="5642" max="5888" width="8.7265625" style="314"/>
    <col min="5889" max="5889" width="5.453125" style="314" bestFit="1" customWidth="1"/>
    <col min="5890" max="5890" width="80" style="314" customWidth="1"/>
    <col min="5891" max="5891" width="5.54296875" style="314" customWidth="1"/>
    <col min="5892" max="5892" width="3" style="314" customWidth="1"/>
    <col min="5893" max="5893" width="12" style="314" bestFit="1" customWidth="1"/>
    <col min="5894" max="5894" width="6" style="314" customWidth="1"/>
    <col min="5895" max="5895" width="13.54296875" style="314" bestFit="1" customWidth="1"/>
    <col min="5896" max="5896" width="12" style="314" bestFit="1" customWidth="1"/>
    <col min="5897" max="5897" width="30.7265625" style="314" bestFit="1" customWidth="1"/>
    <col min="5898" max="6144" width="8.7265625" style="314"/>
    <col min="6145" max="6145" width="5.453125" style="314" bestFit="1" customWidth="1"/>
    <col min="6146" max="6146" width="80" style="314" customWidth="1"/>
    <col min="6147" max="6147" width="5.54296875" style="314" customWidth="1"/>
    <col min="6148" max="6148" width="3" style="314" customWidth="1"/>
    <col min="6149" max="6149" width="12" style="314" bestFit="1" customWidth="1"/>
    <col min="6150" max="6150" width="6" style="314" customWidth="1"/>
    <col min="6151" max="6151" width="13.54296875" style="314" bestFit="1" customWidth="1"/>
    <col min="6152" max="6152" width="12" style="314" bestFit="1" customWidth="1"/>
    <col min="6153" max="6153" width="30.7265625" style="314" bestFit="1" customWidth="1"/>
    <col min="6154" max="6400" width="8.7265625" style="314"/>
    <col min="6401" max="6401" width="5.453125" style="314" bestFit="1" customWidth="1"/>
    <col min="6402" max="6402" width="80" style="314" customWidth="1"/>
    <col min="6403" max="6403" width="5.54296875" style="314" customWidth="1"/>
    <col min="6404" max="6404" width="3" style="314" customWidth="1"/>
    <col min="6405" max="6405" width="12" style="314" bestFit="1" customWidth="1"/>
    <col min="6406" max="6406" width="6" style="314" customWidth="1"/>
    <col min="6407" max="6407" width="13.54296875" style="314" bestFit="1" customWidth="1"/>
    <col min="6408" max="6408" width="12" style="314" bestFit="1" customWidth="1"/>
    <col min="6409" max="6409" width="30.7265625" style="314" bestFit="1" customWidth="1"/>
    <col min="6410" max="6656" width="8.7265625" style="314"/>
    <col min="6657" max="6657" width="5.453125" style="314" bestFit="1" customWidth="1"/>
    <col min="6658" max="6658" width="80" style="314" customWidth="1"/>
    <col min="6659" max="6659" width="5.54296875" style="314" customWidth="1"/>
    <col min="6660" max="6660" width="3" style="314" customWidth="1"/>
    <col min="6661" max="6661" width="12" style="314" bestFit="1" customWidth="1"/>
    <col min="6662" max="6662" width="6" style="314" customWidth="1"/>
    <col min="6663" max="6663" width="13.54296875" style="314" bestFit="1" customWidth="1"/>
    <col min="6664" max="6664" width="12" style="314" bestFit="1" customWidth="1"/>
    <col min="6665" max="6665" width="30.7265625" style="314" bestFit="1" customWidth="1"/>
    <col min="6666" max="6912" width="8.7265625" style="314"/>
    <col min="6913" max="6913" width="5.453125" style="314" bestFit="1" customWidth="1"/>
    <col min="6914" max="6914" width="80" style="314" customWidth="1"/>
    <col min="6915" max="6915" width="5.54296875" style="314" customWidth="1"/>
    <col min="6916" max="6916" width="3" style="314" customWidth="1"/>
    <col min="6917" max="6917" width="12" style="314" bestFit="1" customWidth="1"/>
    <col min="6918" max="6918" width="6" style="314" customWidth="1"/>
    <col min="6919" max="6919" width="13.54296875" style="314" bestFit="1" customWidth="1"/>
    <col min="6920" max="6920" width="12" style="314" bestFit="1" customWidth="1"/>
    <col min="6921" max="6921" width="30.7265625" style="314" bestFit="1" customWidth="1"/>
    <col min="6922" max="7168" width="8.7265625" style="314"/>
    <col min="7169" max="7169" width="5.453125" style="314" bestFit="1" customWidth="1"/>
    <col min="7170" max="7170" width="80" style="314" customWidth="1"/>
    <col min="7171" max="7171" width="5.54296875" style="314" customWidth="1"/>
    <col min="7172" max="7172" width="3" style="314" customWidth="1"/>
    <col min="7173" max="7173" width="12" style="314" bestFit="1" customWidth="1"/>
    <col min="7174" max="7174" width="6" style="314" customWidth="1"/>
    <col min="7175" max="7175" width="13.54296875" style="314" bestFit="1" customWidth="1"/>
    <col min="7176" max="7176" width="12" style="314" bestFit="1" customWidth="1"/>
    <col min="7177" max="7177" width="30.7265625" style="314" bestFit="1" customWidth="1"/>
    <col min="7178" max="7424" width="8.7265625" style="314"/>
    <col min="7425" max="7425" width="5.453125" style="314" bestFit="1" customWidth="1"/>
    <col min="7426" max="7426" width="80" style="314" customWidth="1"/>
    <col min="7427" max="7427" width="5.54296875" style="314" customWidth="1"/>
    <col min="7428" max="7428" width="3" style="314" customWidth="1"/>
    <col min="7429" max="7429" width="12" style="314" bestFit="1" customWidth="1"/>
    <col min="7430" max="7430" width="6" style="314" customWidth="1"/>
    <col min="7431" max="7431" width="13.54296875" style="314" bestFit="1" customWidth="1"/>
    <col min="7432" max="7432" width="12" style="314" bestFit="1" customWidth="1"/>
    <col min="7433" max="7433" width="30.7265625" style="314" bestFit="1" customWidth="1"/>
    <col min="7434" max="7680" width="8.7265625" style="314"/>
    <col min="7681" max="7681" width="5.453125" style="314" bestFit="1" customWidth="1"/>
    <col min="7682" max="7682" width="80" style="314" customWidth="1"/>
    <col min="7683" max="7683" width="5.54296875" style="314" customWidth="1"/>
    <col min="7684" max="7684" width="3" style="314" customWidth="1"/>
    <col min="7685" max="7685" width="12" style="314" bestFit="1" customWidth="1"/>
    <col min="7686" max="7686" width="6" style="314" customWidth="1"/>
    <col min="7687" max="7687" width="13.54296875" style="314" bestFit="1" customWidth="1"/>
    <col min="7688" max="7688" width="12" style="314" bestFit="1" customWidth="1"/>
    <col min="7689" max="7689" width="30.7265625" style="314" bestFit="1" customWidth="1"/>
    <col min="7690" max="7936" width="8.7265625" style="314"/>
    <col min="7937" max="7937" width="5.453125" style="314" bestFit="1" customWidth="1"/>
    <col min="7938" max="7938" width="80" style="314" customWidth="1"/>
    <col min="7939" max="7939" width="5.54296875" style="314" customWidth="1"/>
    <col min="7940" max="7940" width="3" style="314" customWidth="1"/>
    <col min="7941" max="7941" width="12" style="314" bestFit="1" customWidth="1"/>
    <col min="7942" max="7942" width="6" style="314" customWidth="1"/>
    <col min="7943" max="7943" width="13.54296875" style="314" bestFit="1" customWidth="1"/>
    <col min="7944" max="7944" width="12" style="314" bestFit="1" customWidth="1"/>
    <col min="7945" max="7945" width="30.7265625" style="314" bestFit="1" customWidth="1"/>
    <col min="7946" max="8192" width="8.7265625" style="314"/>
    <col min="8193" max="8193" width="5.453125" style="314" bestFit="1" customWidth="1"/>
    <col min="8194" max="8194" width="80" style="314" customWidth="1"/>
    <col min="8195" max="8195" width="5.54296875" style="314" customWidth="1"/>
    <col min="8196" max="8196" width="3" style="314" customWidth="1"/>
    <col min="8197" max="8197" width="12" style="314" bestFit="1" customWidth="1"/>
    <col min="8198" max="8198" width="6" style="314" customWidth="1"/>
    <col min="8199" max="8199" width="13.54296875" style="314" bestFit="1" customWidth="1"/>
    <col min="8200" max="8200" width="12" style="314" bestFit="1" customWidth="1"/>
    <col min="8201" max="8201" width="30.7265625" style="314" bestFit="1" customWidth="1"/>
    <col min="8202" max="8448" width="8.7265625" style="314"/>
    <col min="8449" max="8449" width="5.453125" style="314" bestFit="1" customWidth="1"/>
    <col min="8450" max="8450" width="80" style="314" customWidth="1"/>
    <col min="8451" max="8451" width="5.54296875" style="314" customWidth="1"/>
    <col min="8452" max="8452" width="3" style="314" customWidth="1"/>
    <col min="8453" max="8453" width="12" style="314" bestFit="1" customWidth="1"/>
    <col min="8454" max="8454" width="6" style="314" customWidth="1"/>
    <col min="8455" max="8455" width="13.54296875" style="314" bestFit="1" customWidth="1"/>
    <col min="8456" max="8456" width="12" style="314" bestFit="1" customWidth="1"/>
    <col min="8457" max="8457" width="30.7265625" style="314" bestFit="1" customWidth="1"/>
    <col min="8458" max="8704" width="8.7265625" style="314"/>
    <col min="8705" max="8705" width="5.453125" style="314" bestFit="1" customWidth="1"/>
    <col min="8706" max="8706" width="80" style="314" customWidth="1"/>
    <col min="8707" max="8707" width="5.54296875" style="314" customWidth="1"/>
    <col min="8708" max="8708" width="3" style="314" customWidth="1"/>
    <col min="8709" max="8709" width="12" style="314" bestFit="1" customWidth="1"/>
    <col min="8710" max="8710" width="6" style="314" customWidth="1"/>
    <col min="8711" max="8711" width="13.54296875" style="314" bestFit="1" customWidth="1"/>
    <col min="8712" max="8712" width="12" style="314" bestFit="1" customWidth="1"/>
    <col min="8713" max="8713" width="30.7265625" style="314" bestFit="1" customWidth="1"/>
    <col min="8714" max="8960" width="8.7265625" style="314"/>
    <col min="8961" max="8961" width="5.453125" style="314" bestFit="1" customWidth="1"/>
    <col min="8962" max="8962" width="80" style="314" customWidth="1"/>
    <col min="8963" max="8963" width="5.54296875" style="314" customWidth="1"/>
    <col min="8964" max="8964" width="3" style="314" customWidth="1"/>
    <col min="8965" max="8965" width="12" style="314" bestFit="1" customWidth="1"/>
    <col min="8966" max="8966" width="6" style="314" customWidth="1"/>
    <col min="8967" max="8967" width="13.54296875" style="314" bestFit="1" customWidth="1"/>
    <col min="8968" max="8968" width="12" style="314" bestFit="1" customWidth="1"/>
    <col min="8969" max="8969" width="30.7265625" style="314" bestFit="1" customWidth="1"/>
    <col min="8970" max="9216" width="8.7265625" style="314"/>
    <col min="9217" max="9217" width="5.453125" style="314" bestFit="1" customWidth="1"/>
    <col min="9218" max="9218" width="80" style="314" customWidth="1"/>
    <col min="9219" max="9219" width="5.54296875" style="314" customWidth="1"/>
    <col min="9220" max="9220" width="3" style="314" customWidth="1"/>
    <col min="9221" max="9221" width="12" style="314" bestFit="1" customWidth="1"/>
    <col min="9222" max="9222" width="6" style="314" customWidth="1"/>
    <col min="9223" max="9223" width="13.54296875" style="314" bestFit="1" customWidth="1"/>
    <col min="9224" max="9224" width="12" style="314" bestFit="1" customWidth="1"/>
    <col min="9225" max="9225" width="30.7265625" style="314" bestFit="1" customWidth="1"/>
    <col min="9226" max="9472" width="8.7265625" style="314"/>
    <col min="9473" max="9473" width="5.453125" style="314" bestFit="1" customWidth="1"/>
    <col min="9474" max="9474" width="80" style="314" customWidth="1"/>
    <col min="9475" max="9475" width="5.54296875" style="314" customWidth="1"/>
    <col min="9476" max="9476" width="3" style="314" customWidth="1"/>
    <col min="9477" max="9477" width="12" style="314" bestFit="1" customWidth="1"/>
    <col min="9478" max="9478" width="6" style="314" customWidth="1"/>
    <col min="9479" max="9479" width="13.54296875" style="314" bestFit="1" customWidth="1"/>
    <col min="9480" max="9480" width="12" style="314" bestFit="1" customWidth="1"/>
    <col min="9481" max="9481" width="30.7265625" style="314" bestFit="1" customWidth="1"/>
    <col min="9482" max="9728" width="8.7265625" style="314"/>
    <col min="9729" max="9729" width="5.453125" style="314" bestFit="1" customWidth="1"/>
    <col min="9730" max="9730" width="80" style="314" customWidth="1"/>
    <col min="9731" max="9731" width="5.54296875" style="314" customWidth="1"/>
    <col min="9732" max="9732" width="3" style="314" customWidth="1"/>
    <col min="9733" max="9733" width="12" style="314" bestFit="1" customWidth="1"/>
    <col min="9734" max="9734" width="6" style="314" customWidth="1"/>
    <col min="9735" max="9735" width="13.54296875" style="314" bestFit="1" customWidth="1"/>
    <col min="9736" max="9736" width="12" style="314" bestFit="1" customWidth="1"/>
    <col min="9737" max="9737" width="30.7265625" style="314" bestFit="1" customWidth="1"/>
    <col min="9738" max="9984" width="8.7265625" style="314"/>
    <col min="9985" max="9985" width="5.453125" style="314" bestFit="1" customWidth="1"/>
    <col min="9986" max="9986" width="80" style="314" customWidth="1"/>
    <col min="9987" max="9987" width="5.54296875" style="314" customWidth="1"/>
    <col min="9988" max="9988" width="3" style="314" customWidth="1"/>
    <col min="9989" max="9989" width="12" style="314" bestFit="1" customWidth="1"/>
    <col min="9990" max="9990" width="6" style="314" customWidth="1"/>
    <col min="9991" max="9991" width="13.54296875" style="314" bestFit="1" customWidth="1"/>
    <col min="9992" max="9992" width="12" style="314" bestFit="1" customWidth="1"/>
    <col min="9993" max="9993" width="30.7265625" style="314" bestFit="1" customWidth="1"/>
    <col min="9994" max="10240" width="8.7265625" style="314"/>
    <col min="10241" max="10241" width="5.453125" style="314" bestFit="1" customWidth="1"/>
    <col min="10242" max="10242" width="80" style="314" customWidth="1"/>
    <col min="10243" max="10243" width="5.54296875" style="314" customWidth="1"/>
    <col min="10244" max="10244" width="3" style="314" customWidth="1"/>
    <col min="10245" max="10245" width="12" style="314" bestFit="1" customWidth="1"/>
    <col min="10246" max="10246" width="6" style="314" customWidth="1"/>
    <col min="10247" max="10247" width="13.54296875" style="314" bestFit="1" customWidth="1"/>
    <col min="10248" max="10248" width="12" style="314" bestFit="1" customWidth="1"/>
    <col min="10249" max="10249" width="30.7265625" style="314" bestFit="1" customWidth="1"/>
    <col min="10250" max="10496" width="8.7265625" style="314"/>
    <col min="10497" max="10497" width="5.453125" style="314" bestFit="1" customWidth="1"/>
    <col min="10498" max="10498" width="80" style="314" customWidth="1"/>
    <col min="10499" max="10499" width="5.54296875" style="314" customWidth="1"/>
    <col min="10500" max="10500" width="3" style="314" customWidth="1"/>
    <col min="10501" max="10501" width="12" style="314" bestFit="1" customWidth="1"/>
    <col min="10502" max="10502" width="6" style="314" customWidth="1"/>
    <col min="10503" max="10503" width="13.54296875" style="314" bestFit="1" customWidth="1"/>
    <col min="10504" max="10504" width="12" style="314" bestFit="1" customWidth="1"/>
    <col min="10505" max="10505" width="30.7265625" style="314" bestFit="1" customWidth="1"/>
    <col min="10506" max="10752" width="8.7265625" style="314"/>
    <col min="10753" max="10753" width="5.453125" style="314" bestFit="1" customWidth="1"/>
    <col min="10754" max="10754" width="80" style="314" customWidth="1"/>
    <col min="10755" max="10755" width="5.54296875" style="314" customWidth="1"/>
    <col min="10756" max="10756" width="3" style="314" customWidth="1"/>
    <col min="10757" max="10757" width="12" style="314" bestFit="1" customWidth="1"/>
    <col min="10758" max="10758" width="6" style="314" customWidth="1"/>
    <col min="10759" max="10759" width="13.54296875" style="314" bestFit="1" customWidth="1"/>
    <col min="10760" max="10760" width="12" style="314" bestFit="1" customWidth="1"/>
    <col min="10761" max="10761" width="30.7265625" style="314" bestFit="1" customWidth="1"/>
    <col min="10762" max="11008" width="8.7265625" style="314"/>
    <col min="11009" max="11009" width="5.453125" style="314" bestFit="1" customWidth="1"/>
    <col min="11010" max="11010" width="80" style="314" customWidth="1"/>
    <col min="11011" max="11011" width="5.54296875" style="314" customWidth="1"/>
    <col min="11012" max="11012" width="3" style="314" customWidth="1"/>
    <col min="11013" max="11013" width="12" style="314" bestFit="1" customWidth="1"/>
    <col min="11014" max="11014" width="6" style="314" customWidth="1"/>
    <col min="11015" max="11015" width="13.54296875" style="314" bestFit="1" customWidth="1"/>
    <col min="11016" max="11016" width="12" style="314" bestFit="1" customWidth="1"/>
    <col min="11017" max="11017" width="30.7265625" style="314" bestFit="1" customWidth="1"/>
    <col min="11018" max="11264" width="8.7265625" style="314"/>
    <col min="11265" max="11265" width="5.453125" style="314" bestFit="1" customWidth="1"/>
    <col min="11266" max="11266" width="80" style="314" customWidth="1"/>
    <col min="11267" max="11267" width="5.54296875" style="314" customWidth="1"/>
    <col min="11268" max="11268" width="3" style="314" customWidth="1"/>
    <col min="11269" max="11269" width="12" style="314" bestFit="1" customWidth="1"/>
    <col min="11270" max="11270" width="6" style="314" customWidth="1"/>
    <col min="11271" max="11271" width="13.54296875" style="314" bestFit="1" customWidth="1"/>
    <col min="11272" max="11272" width="12" style="314" bestFit="1" customWidth="1"/>
    <col min="11273" max="11273" width="30.7265625" style="314" bestFit="1" customWidth="1"/>
    <col min="11274" max="11520" width="8.7265625" style="314"/>
    <col min="11521" max="11521" width="5.453125" style="314" bestFit="1" customWidth="1"/>
    <col min="11522" max="11522" width="80" style="314" customWidth="1"/>
    <col min="11523" max="11523" width="5.54296875" style="314" customWidth="1"/>
    <col min="11524" max="11524" width="3" style="314" customWidth="1"/>
    <col min="11525" max="11525" width="12" style="314" bestFit="1" customWidth="1"/>
    <col min="11526" max="11526" width="6" style="314" customWidth="1"/>
    <col min="11527" max="11527" width="13.54296875" style="314" bestFit="1" customWidth="1"/>
    <col min="11528" max="11528" width="12" style="314" bestFit="1" customWidth="1"/>
    <col min="11529" max="11529" width="30.7265625" style="314" bestFit="1" customWidth="1"/>
    <col min="11530" max="11776" width="8.7265625" style="314"/>
    <col min="11777" max="11777" width="5.453125" style="314" bestFit="1" customWidth="1"/>
    <col min="11778" max="11778" width="80" style="314" customWidth="1"/>
    <col min="11779" max="11779" width="5.54296875" style="314" customWidth="1"/>
    <col min="11780" max="11780" width="3" style="314" customWidth="1"/>
    <col min="11781" max="11781" width="12" style="314" bestFit="1" customWidth="1"/>
    <col min="11782" max="11782" width="6" style="314" customWidth="1"/>
    <col min="11783" max="11783" width="13.54296875" style="314" bestFit="1" customWidth="1"/>
    <col min="11784" max="11784" width="12" style="314" bestFit="1" customWidth="1"/>
    <col min="11785" max="11785" width="30.7265625" style="314" bestFit="1" customWidth="1"/>
    <col min="11786" max="12032" width="8.7265625" style="314"/>
    <col min="12033" max="12033" width="5.453125" style="314" bestFit="1" customWidth="1"/>
    <col min="12034" max="12034" width="80" style="314" customWidth="1"/>
    <col min="12035" max="12035" width="5.54296875" style="314" customWidth="1"/>
    <col min="12036" max="12036" width="3" style="314" customWidth="1"/>
    <col min="12037" max="12037" width="12" style="314" bestFit="1" customWidth="1"/>
    <col min="12038" max="12038" width="6" style="314" customWidth="1"/>
    <col min="12039" max="12039" width="13.54296875" style="314" bestFit="1" customWidth="1"/>
    <col min="12040" max="12040" width="12" style="314" bestFit="1" customWidth="1"/>
    <col min="12041" max="12041" width="30.7265625" style="314" bestFit="1" customWidth="1"/>
    <col min="12042" max="12288" width="8.7265625" style="314"/>
    <col min="12289" max="12289" width="5.453125" style="314" bestFit="1" customWidth="1"/>
    <col min="12290" max="12290" width="80" style="314" customWidth="1"/>
    <col min="12291" max="12291" width="5.54296875" style="314" customWidth="1"/>
    <col min="12292" max="12292" width="3" style="314" customWidth="1"/>
    <col min="12293" max="12293" width="12" style="314" bestFit="1" customWidth="1"/>
    <col min="12294" max="12294" width="6" style="314" customWidth="1"/>
    <col min="12295" max="12295" width="13.54296875" style="314" bestFit="1" customWidth="1"/>
    <col min="12296" max="12296" width="12" style="314" bestFit="1" customWidth="1"/>
    <col min="12297" max="12297" width="30.7265625" style="314" bestFit="1" customWidth="1"/>
    <col min="12298" max="12544" width="8.7265625" style="314"/>
    <col min="12545" max="12545" width="5.453125" style="314" bestFit="1" customWidth="1"/>
    <col min="12546" max="12546" width="80" style="314" customWidth="1"/>
    <col min="12547" max="12547" width="5.54296875" style="314" customWidth="1"/>
    <col min="12548" max="12548" width="3" style="314" customWidth="1"/>
    <col min="12549" max="12549" width="12" style="314" bestFit="1" customWidth="1"/>
    <col min="12550" max="12550" width="6" style="314" customWidth="1"/>
    <col min="12551" max="12551" width="13.54296875" style="314" bestFit="1" customWidth="1"/>
    <col min="12552" max="12552" width="12" style="314" bestFit="1" customWidth="1"/>
    <col min="12553" max="12553" width="30.7265625" style="314" bestFit="1" customWidth="1"/>
    <col min="12554" max="12800" width="8.7265625" style="314"/>
    <col min="12801" max="12801" width="5.453125" style="314" bestFit="1" customWidth="1"/>
    <col min="12802" max="12802" width="80" style="314" customWidth="1"/>
    <col min="12803" max="12803" width="5.54296875" style="314" customWidth="1"/>
    <col min="12804" max="12804" width="3" style="314" customWidth="1"/>
    <col min="12805" max="12805" width="12" style="314" bestFit="1" customWidth="1"/>
    <col min="12806" max="12806" width="6" style="314" customWidth="1"/>
    <col min="12807" max="12807" width="13.54296875" style="314" bestFit="1" customWidth="1"/>
    <col min="12808" max="12808" width="12" style="314" bestFit="1" customWidth="1"/>
    <col min="12809" max="12809" width="30.7265625" style="314" bestFit="1" customWidth="1"/>
    <col min="12810" max="13056" width="8.7265625" style="314"/>
    <col min="13057" max="13057" width="5.453125" style="314" bestFit="1" customWidth="1"/>
    <col min="13058" max="13058" width="80" style="314" customWidth="1"/>
    <col min="13059" max="13059" width="5.54296875" style="314" customWidth="1"/>
    <col min="13060" max="13060" width="3" style="314" customWidth="1"/>
    <col min="13061" max="13061" width="12" style="314" bestFit="1" customWidth="1"/>
    <col min="13062" max="13062" width="6" style="314" customWidth="1"/>
    <col min="13063" max="13063" width="13.54296875" style="314" bestFit="1" customWidth="1"/>
    <col min="13064" max="13064" width="12" style="314" bestFit="1" customWidth="1"/>
    <col min="13065" max="13065" width="30.7265625" style="314" bestFit="1" customWidth="1"/>
    <col min="13066" max="13312" width="8.7265625" style="314"/>
    <col min="13313" max="13313" width="5.453125" style="314" bestFit="1" customWidth="1"/>
    <col min="13314" max="13314" width="80" style="314" customWidth="1"/>
    <col min="13315" max="13315" width="5.54296875" style="314" customWidth="1"/>
    <col min="13316" max="13316" width="3" style="314" customWidth="1"/>
    <col min="13317" max="13317" width="12" style="314" bestFit="1" customWidth="1"/>
    <col min="13318" max="13318" width="6" style="314" customWidth="1"/>
    <col min="13319" max="13319" width="13.54296875" style="314" bestFit="1" customWidth="1"/>
    <col min="13320" max="13320" width="12" style="314" bestFit="1" customWidth="1"/>
    <col min="13321" max="13321" width="30.7265625" style="314" bestFit="1" customWidth="1"/>
    <col min="13322" max="13568" width="8.7265625" style="314"/>
    <col min="13569" max="13569" width="5.453125" style="314" bestFit="1" customWidth="1"/>
    <col min="13570" max="13570" width="80" style="314" customWidth="1"/>
    <col min="13571" max="13571" width="5.54296875" style="314" customWidth="1"/>
    <col min="13572" max="13572" width="3" style="314" customWidth="1"/>
    <col min="13573" max="13573" width="12" style="314" bestFit="1" customWidth="1"/>
    <col min="13574" max="13574" width="6" style="314" customWidth="1"/>
    <col min="13575" max="13575" width="13.54296875" style="314" bestFit="1" customWidth="1"/>
    <col min="13576" max="13576" width="12" style="314" bestFit="1" customWidth="1"/>
    <col min="13577" max="13577" width="30.7265625" style="314" bestFit="1" customWidth="1"/>
    <col min="13578" max="13824" width="8.7265625" style="314"/>
    <col min="13825" max="13825" width="5.453125" style="314" bestFit="1" customWidth="1"/>
    <col min="13826" max="13826" width="80" style="314" customWidth="1"/>
    <col min="13827" max="13827" width="5.54296875" style="314" customWidth="1"/>
    <col min="13828" max="13828" width="3" style="314" customWidth="1"/>
    <col min="13829" max="13829" width="12" style="314" bestFit="1" customWidth="1"/>
    <col min="13830" max="13830" width="6" style="314" customWidth="1"/>
    <col min="13831" max="13831" width="13.54296875" style="314" bestFit="1" customWidth="1"/>
    <col min="13832" max="13832" width="12" style="314" bestFit="1" customWidth="1"/>
    <col min="13833" max="13833" width="30.7265625" style="314" bestFit="1" customWidth="1"/>
    <col min="13834" max="14080" width="8.7265625" style="314"/>
    <col min="14081" max="14081" width="5.453125" style="314" bestFit="1" customWidth="1"/>
    <col min="14082" max="14082" width="80" style="314" customWidth="1"/>
    <col min="14083" max="14083" width="5.54296875" style="314" customWidth="1"/>
    <col min="14084" max="14084" width="3" style="314" customWidth="1"/>
    <col min="14085" max="14085" width="12" style="314" bestFit="1" customWidth="1"/>
    <col min="14086" max="14086" width="6" style="314" customWidth="1"/>
    <col min="14087" max="14087" width="13.54296875" style="314" bestFit="1" customWidth="1"/>
    <col min="14088" max="14088" width="12" style="314" bestFit="1" customWidth="1"/>
    <col min="14089" max="14089" width="30.7265625" style="314" bestFit="1" customWidth="1"/>
    <col min="14090" max="14336" width="8.7265625" style="314"/>
    <col min="14337" max="14337" width="5.453125" style="314" bestFit="1" customWidth="1"/>
    <col min="14338" max="14338" width="80" style="314" customWidth="1"/>
    <col min="14339" max="14339" width="5.54296875" style="314" customWidth="1"/>
    <col min="14340" max="14340" width="3" style="314" customWidth="1"/>
    <col min="14341" max="14341" width="12" style="314" bestFit="1" customWidth="1"/>
    <col min="14342" max="14342" width="6" style="314" customWidth="1"/>
    <col min="14343" max="14343" width="13.54296875" style="314" bestFit="1" customWidth="1"/>
    <col min="14344" max="14344" width="12" style="314" bestFit="1" customWidth="1"/>
    <col min="14345" max="14345" width="30.7265625" style="314" bestFit="1" customWidth="1"/>
    <col min="14346" max="14592" width="8.7265625" style="314"/>
    <col min="14593" max="14593" width="5.453125" style="314" bestFit="1" customWidth="1"/>
    <col min="14594" max="14594" width="80" style="314" customWidth="1"/>
    <col min="14595" max="14595" width="5.54296875" style="314" customWidth="1"/>
    <col min="14596" max="14596" width="3" style="314" customWidth="1"/>
    <col min="14597" max="14597" width="12" style="314" bestFit="1" customWidth="1"/>
    <col min="14598" max="14598" width="6" style="314" customWidth="1"/>
    <col min="14599" max="14599" width="13.54296875" style="314" bestFit="1" customWidth="1"/>
    <col min="14600" max="14600" width="12" style="314" bestFit="1" customWidth="1"/>
    <col min="14601" max="14601" width="30.7265625" style="314" bestFit="1" customWidth="1"/>
    <col min="14602" max="14848" width="8.7265625" style="314"/>
    <col min="14849" max="14849" width="5.453125" style="314" bestFit="1" customWidth="1"/>
    <col min="14850" max="14850" width="80" style="314" customWidth="1"/>
    <col min="14851" max="14851" width="5.54296875" style="314" customWidth="1"/>
    <col min="14852" max="14852" width="3" style="314" customWidth="1"/>
    <col min="14853" max="14853" width="12" style="314" bestFit="1" customWidth="1"/>
    <col min="14854" max="14854" width="6" style="314" customWidth="1"/>
    <col min="14855" max="14855" width="13.54296875" style="314" bestFit="1" customWidth="1"/>
    <col min="14856" max="14856" width="12" style="314" bestFit="1" customWidth="1"/>
    <col min="14857" max="14857" width="30.7265625" style="314" bestFit="1" customWidth="1"/>
    <col min="14858" max="15104" width="8.7265625" style="314"/>
    <col min="15105" max="15105" width="5.453125" style="314" bestFit="1" customWidth="1"/>
    <col min="15106" max="15106" width="80" style="314" customWidth="1"/>
    <col min="15107" max="15107" width="5.54296875" style="314" customWidth="1"/>
    <col min="15108" max="15108" width="3" style="314" customWidth="1"/>
    <col min="15109" max="15109" width="12" style="314" bestFit="1" customWidth="1"/>
    <col min="15110" max="15110" width="6" style="314" customWidth="1"/>
    <col min="15111" max="15111" width="13.54296875" style="314" bestFit="1" customWidth="1"/>
    <col min="15112" max="15112" width="12" style="314" bestFit="1" customWidth="1"/>
    <col min="15113" max="15113" width="30.7265625" style="314" bestFit="1" customWidth="1"/>
    <col min="15114" max="15360" width="8.7265625" style="314"/>
    <col min="15361" max="15361" width="5.453125" style="314" bestFit="1" customWidth="1"/>
    <col min="15362" max="15362" width="80" style="314" customWidth="1"/>
    <col min="15363" max="15363" width="5.54296875" style="314" customWidth="1"/>
    <col min="15364" max="15364" width="3" style="314" customWidth="1"/>
    <col min="15365" max="15365" width="12" style="314" bestFit="1" customWidth="1"/>
    <col min="15366" max="15366" width="6" style="314" customWidth="1"/>
    <col min="15367" max="15367" width="13.54296875" style="314" bestFit="1" customWidth="1"/>
    <col min="15368" max="15368" width="12" style="314" bestFit="1" customWidth="1"/>
    <col min="15369" max="15369" width="30.7265625" style="314" bestFit="1" customWidth="1"/>
    <col min="15370" max="15616" width="8.7265625" style="314"/>
    <col min="15617" max="15617" width="5.453125" style="314" bestFit="1" customWidth="1"/>
    <col min="15618" max="15618" width="80" style="314" customWidth="1"/>
    <col min="15619" max="15619" width="5.54296875" style="314" customWidth="1"/>
    <col min="15620" max="15620" width="3" style="314" customWidth="1"/>
    <col min="15621" max="15621" width="12" style="314" bestFit="1" customWidth="1"/>
    <col min="15622" max="15622" width="6" style="314" customWidth="1"/>
    <col min="15623" max="15623" width="13.54296875" style="314" bestFit="1" customWidth="1"/>
    <col min="15624" max="15624" width="12" style="314" bestFit="1" customWidth="1"/>
    <col min="15625" max="15625" width="30.7265625" style="314" bestFit="1" customWidth="1"/>
    <col min="15626" max="15872" width="8.7265625" style="314"/>
    <col min="15873" max="15873" width="5.453125" style="314" bestFit="1" customWidth="1"/>
    <col min="15874" max="15874" width="80" style="314" customWidth="1"/>
    <col min="15875" max="15875" width="5.54296875" style="314" customWidth="1"/>
    <col min="15876" max="15876" width="3" style="314" customWidth="1"/>
    <col min="15877" max="15877" width="12" style="314" bestFit="1" customWidth="1"/>
    <col min="15878" max="15878" width="6" style="314" customWidth="1"/>
    <col min="15879" max="15879" width="13.54296875" style="314" bestFit="1" customWidth="1"/>
    <col min="15880" max="15880" width="12" style="314" bestFit="1" customWidth="1"/>
    <col min="15881" max="15881" width="30.7265625" style="314" bestFit="1" customWidth="1"/>
    <col min="15882" max="16128" width="8.7265625" style="314"/>
    <col min="16129" max="16129" width="5.453125" style="314" bestFit="1" customWidth="1"/>
    <col min="16130" max="16130" width="80" style="314" customWidth="1"/>
    <col min="16131" max="16131" width="5.54296875" style="314" customWidth="1"/>
    <col min="16132" max="16132" width="3" style="314" customWidth="1"/>
    <col min="16133" max="16133" width="12" style="314" bestFit="1" customWidth="1"/>
    <col min="16134" max="16134" width="6" style="314" customWidth="1"/>
    <col min="16135" max="16135" width="13.54296875" style="314" bestFit="1" customWidth="1"/>
    <col min="16136" max="16136" width="12" style="314" bestFit="1" customWidth="1"/>
    <col min="16137" max="16137" width="30.7265625" style="314" bestFit="1" customWidth="1"/>
    <col min="16138" max="16384" width="8.7265625" style="314"/>
  </cols>
  <sheetData>
    <row r="1" spans="1:9" ht="16.5" customHeight="1">
      <c r="A1" s="1364" t="s">
        <v>5458</v>
      </c>
      <c r="B1" s="1365"/>
      <c r="C1" s="1365"/>
      <c r="D1" s="1365"/>
      <c r="E1" s="1365"/>
      <c r="F1" s="1365"/>
      <c r="G1" s="1365"/>
      <c r="H1" s="1366"/>
    </row>
    <row r="2" spans="1:9" ht="16.8">
      <c r="A2" s="872" t="s">
        <v>5459</v>
      </c>
      <c r="B2" s="873"/>
      <c r="C2" s="873"/>
      <c r="D2" s="873"/>
      <c r="E2" s="873"/>
      <c r="F2" s="873"/>
      <c r="G2" s="873"/>
      <c r="H2" s="874"/>
    </row>
    <row r="3" spans="1:9" ht="16.8">
      <c r="A3" s="1367" t="s">
        <v>1202</v>
      </c>
      <c r="B3" s="1368"/>
      <c r="C3" s="1368"/>
      <c r="D3" s="1368"/>
      <c r="E3" s="1368"/>
      <c r="F3" s="1368"/>
      <c r="G3" s="1368"/>
      <c r="H3" s="1369"/>
    </row>
    <row r="4" spans="1:9" ht="18">
      <c r="A4" s="875" t="s">
        <v>1203</v>
      </c>
      <c r="B4" s="875" t="s">
        <v>1204</v>
      </c>
      <c r="C4" s="1370" t="s">
        <v>1205</v>
      </c>
      <c r="D4" s="1371"/>
      <c r="E4" s="1370" t="s">
        <v>1206</v>
      </c>
      <c r="F4" s="1371"/>
      <c r="G4" s="875" t="s">
        <v>1207</v>
      </c>
      <c r="H4" s="875" t="s">
        <v>1208</v>
      </c>
      <c r="I4" s="547"/>
    </row>
    <row r="5" spans="1:9" ht="18">
      <c r="A5" s="876"/>
      <c r="B5" s="877" t="s">
        <v>1209</v>
      </c>
      <c r="C5" s="878"/>
      <c r="D5" s="876"/>
      <c r="E5" s="879"/>
      <c r="F5" s="879"/>
      <c r="G5" s="879"/>
      <c r="H5" s="879"/>
    </row>
    <row r="6" spans="1:9" ht="18">
      <c r="A6" s="880" t="s">
        <v>1210</v>
      </c>
      <c r="B6" s="881" t="s">
        <v>1211</v>
      </c>
      <c r="C6" s="881">
        <v>6</v>
      </c>
      <c r="D6" s="882" t="s">
        <v>62</v>
      </c>
      <c r="E6" s="904"/>
      <c r="F6" s="875"/>
      <c r="G6" s="883">
        <f>E6*C6</f>
        <v>0</v>
      </c>
      <c r="H6" s="883">
        <f>G6*0.21</f>
        <v>0</v>
      </c>
    </row>
    <row r="7" spans="1:9" ht="18">
      <c r="A7" s="880"/>
      <c r="B7" s="881" t="s">
        <v>1212</v>
      </c>
      <c r="C7" s="881"/>
      <c r="D7" s="882"/>
      <c r="E7" s="883"/>
      <c r="F7" s="875"/>
      <c r="G7" s="883"/>
      <c r="H7" s="883"/>
    </row>
    <row r="8" spans="1:9" ht="18">
      <c r="A8" s="880" t="s">
        <v>1213</v>
      </c>
      <c r="B8" s="881" t="s">
        <v>1214</v>
      </c>
      <c r="C8" s="881">
        <v>1</v>
      </c>
      <c r="D8" s="882" t="s">
        <v>61</v>
      </c>
      <c r="E8" s="883"/>
      <c r="F8" s="875"/>
      <c r="G8" s="883"/>
      <c r="H8" s="883"/>
    </row>
    <row r="9" spans="1:9" ht="18">
      <c r="A9" s="880" t="s">
        <v>1215</v>
      </c>
      <c r="B9" s="881" t="s">
        <v>1216</v>
      </c>
      <c r="C9" s="881">
        <v>1</v>
      </c>
      <c r="D9" s="882" t="s">
        <v>61</v>
      </c>
      <c r="E9" s="883"/>
      <c r="F9" s="875"/>
      <c r="G9" s="883"/>
      <c r="H9" s="883"/>
    </row>
    <row r="10" spans="1:9" ht="18">
      <c r="A10" s="880" t="s">
        <v>1217</v>
      </c>
      <c r="B10" s="881" t="s">
        <v>1218</v>
      </c>
      <c r="C10" s="881">
        <v>1</v>
      </c>
      <c r="D10" s="882" t="s">
        <v>61</v>
      </c>
      <c r="E10" s="883"/>
      <c r="F10" s="875"/>
      <c r="G10" s="883"/>
      <c r="H10" s="883"/>
    </row>
    <row r="11" spans="1:9" ht="18">
      <c r="A11" s="880"/>
      <c r="B11" s="884" t="s">
        <v>1219</v>
      </c>
      <c r="C11" s="881"/>
      <c r="D11" s="882"/>
      <c r="E11" s="883"/>
      <c r="F11" s="875"/>
      <c r="G11" s="883"/>
      <c r="H11" s="883"/>
    </row>
    <row r="12" spans="1:9" ht="18">
      <c r="A12" s="875"/>
      <c r="B12" s="875"/>
      <c r="C12" s="875"/>
      <c r="D12" s="875"/>
      <c r="E12" s="875"/>
      <c r="F12" s="875"/>
      <c r="G12" s="875"/>
      <c r="H12" s="875"/>
      <c r="I12" s="547"/>
    </row>
    <row r="13" spans="1:9" ht="18">
      <c r="A13" s="876"/>
      <c r="B13" s="877" t="s">
        <v>1220</v>
      </c>
      <c r="C13" s="878"/>
      <c r="D13" s="876"/>
      <c r="E13" s="879"/>
      <c r="F13" s="879"/>
      <c r="G13" s="879"/>
      <c r="H13" s="879"/>
    </row>
    <row r="14" spans="1:9" ht="18">
      <c r="A14" s="880" t="s">
        <v>1221</v>
      </c>
      <c r="B14" s="881" t="s">
        <v>5460</v>
      </c>
      <c r="C14" s="881">
        <v>2</v>
      </c>
      <c r="D14" s="882" t="s">
        <v>62</v>
      </c>
      <c r="E14" s="904"/>
      <c r="F14" s="875"/>
      <c r="G14" s="883">
        <f>E14*C14</f>
        <v>0</v>
      </c>
      <c r="H14" s="883">
        <f>G14*0.21</f>
        <v>0</v>
      </c>
    </row>
    <row r="15" spans="1:9" ht="18">
      <c r="A15" s="880"/>
      <c r="B15" s="881" t="s">
        <v>5461</v>
      </c>
      <c r="C15" s="881"/>
      <c r="D15" s="882"/>
      <c r="E15" s="883"/>
      <c r="F15" s="875"/>
      <c r="G15" s="883"/>
      <c r="H15" s="883"/>
    </row>
    <row r="16" spans="1:9" ht="18" customHeight="1">
      <c r="A16" s="880" t="s">
        <v>1222</v>
      </c>
      <c r="B16" s="881" t="s">
        <v>5462</v>
      </c>
      <c r="C16" s="881">
        <v>2</v>
      </c>
      <c r="D16" s="882" t="s">
        <v>62</v>
      </c>
      <c r="E16" s="904"/>
      <c r="F16" s="875"/>
      <c r="G16" s="883">
        <f>E16*C16</f>
        <v>0</v>
      </c>
      <c r="H16" s="883">
        <f>G16*0.21</f>
        <v>0</v>
      </c>
    </row>
    <row r="17" spans="1:8" ht="18" customHeight="1">
      <c r="A17" s="880"/>
      <c r="B17" s="881" t="s">
        <v>5463</v>
      </c>
      <c r="C17" s="881"/>
      <c r="D17" s="882"/>
      <c r="E17" s="883"/>
      <c r="F17" s="875"/>
      <c r="G17" s="883"/>
      <c r="H17" s="883"/>
    </row>
    <row r="18" spans="1:8" ht="18" customHeight="1">
      <c r="A18" s="880"/>
      <c r="B18" s="881" t="s">
        <v>1225</v>
      </c>
      <c r="C18" s="881"/>
      <c r="D18" s="882"/>
      <c r="E18" s="883"/>
      <c r="F18" s="875"/>
      <c r="G18" s="883"/>
      <c r="H18" s="883"/>
    </row>
    <row r="19" spans="1:8" ht="18" customHeight="1">
      <c r="A19" s="880" t="s">
        <v>1226</v>
      </c>
      <c r="B19" s="881" t="s">
        <v>5464</v>
      </c>
      <c r="C19" s="881">
        <v>2</v>
      </c>
      <c r="D19" s="882" t="s">
        <v>62</v>
      </c>
      <c r="E19" s="904"/>
      <c r="F19" s="875"/>
      <c r="G19" s="883">
        <f t="shared" ref="G19:G21" si="0">E19*C19</f>
        <v>0</v>
      </c>
      <c r="H19" s="883">
        <f>G19*0.21</f>
        <v>0</v>
      </c>
    </row>
    <row r="20" spans="1:8" ht="18" customHeight="1">
      <c r="A20" s="880"/>
      <c r="B20" s="881" t="s">
        <v>5465</v>
      </c>
      <c r="C20" s="881">
        <v>2</v>
      </c>
      <c r="D20" s="882" t="s">
        <v>62</v>
      </c>
      <c r="E20" s="904"/>
      <c r="F20" s="875"/>
      <c r="G20" s="883">
        <f t="shared" si="0"/>
        <v>0</v>
      </c>
      <c r="H20" s="883">
        <f>G20*0.21</f>
        <v>0</v>
      </c>
    </row>
    <row r="21" spans="1:8" ht="18" customHeight="1">
      <c r="A21" s="880"/>
      <c r="B21" s="881" t="s">
        <v>1228</v>
      </c>
      <c r="C21" s="881">
        <v>2</v>
      </c>
      <c r="D21" s="882" t="s">
        <v>61</v>
      </c>
      <c r="E21" s="904"/>
      <c r="F21" s="875"/>
      <c r="G21" s="883">
        <f t="shared" si="0"/>
        <v>0</v>
      </c>
      <c r="H21" s="883">
        <f>G21*0.21</f>
        <v>0</v>
      </c>
    </row>
    <row r="22" spans="1:8" ht="18" customHeight="1">
      <c r="A22" s="880"/>
      <c r="B22" s="881" t="s">
        <v>1229</v>
      </c>
      <c r="C22" s="881"/>
      <c r="D22" s="882"/>
      <c r="E22" s="883"/>
      <c r="F22" s="875"/>
      <c r="G22" s="883"/>
      <c r="H22" s="883"/>
    </row>
    <row r="23" spans="1:8" ht="18" customHeight="1">
      <c r="A23" s="880" t="s">
        <v>1232</v>
      </c>
      <c r="B23" s="881" t="s">
        <v>1233</v>
      </c>
      <c r="C23" s="881">
        <v>7</v>
      </c>
      <c r="D23" s="882" t="s">
        <v>1234</v>
      </c>
      <c r="E23" s="904"/>
      <c r="F23" s="875"/>
      <c r="G23" s="883">
        <f t="shared" ref="G23:G24" si="1">E23*C23</f>
        <v>0</v>
      </c>
      <c r="H23" s="883">
        <f>G23*0.21</f>
        <v>0</v>
      </c>
    </row>
    <row r="24" spans="1:8" ht="18" customHeight="1">
      <c r="A24"/>
      <c r="B24" s="881" t="s">
        <v>1235</v>
      </c>
      <c r="C24" s="881">
        <v>1</v>
      </c>
      <c r="D24" s="882" t="s">
        <v>61</v>
      </c>
      <c r="E24" s="904"/>
      <c r="F24" s="875"/>
      <c r="G24" s="883">
        <f t="shared" si="1"/>
        <v>0</v>
      </c>
      <c r="H24" s="883">
        <f>G24*0.21</f>
        <v>0</v>
      </c>
    </row>
    <row r="25" spans="1:8" ht="18" customHeight="1">
      <c r="A25" s="880"/>
      <c r="B25" s="881"/>
      <c r="C25" s="881"/>
      <c r="D25" s="882"/>
      <c r="E25" s="883"/>
      <c r="F25" s="875"/>
      <c r="G25" s="883"/>
      <c r="H25" s="883"/>
    </row>
    <row r="26" spans="1:8" ht="18" customHeight="1">
      <c r="A26" s="880"/>
      <c r="B26" s="884" t="s">
        <v>1236</v>
      </c>
      <c r="C26" s="881"/>
      <c r="D26" s="882"/>
      <c r="E26" s="883"/>
      <c r="F26" s="875"/>
      <c r="G26" s="883"/>
      <c r="H26" s="883"/>
    </row>
    <row r="27" spans="1:8" ht="18" customHeight="1">
      <c r="A27" s="880"/>
      <c r="B27" s="881" t="s">
        <v>5466</v>
      </c>
      <c r="C27" s="881">
        <v>1</v>
      </c>
      <c r="D27" s="882" t="s">
        <v>61</v>
      </c>
      <c r="E27" s="904"/>
      <c r="F27" s="875"/>
      <c r="G27" s="883">
        <f t="shared" ref="G27:G29" si="2">E27*C27</f>
        <v>0</v>
      </c>
      <c r="H27" s="883">
        <f>G27*0.21</f>
        <v>0</v>
      </c>
    </row>
    <row r="28" spans="1:8" ht="18" customHeight="1">
      <c r="A28" s="880"/>
      <c r="B28" s="881" t="s">
        <v>1238</v>
      </c>
      <c r="C28" s="881">
        <v>1</v>
      </c>
      <c r="D28" s="882" t="s">
        <v>61</v>
      </c>
      <c r="E28" s="904"/>
      <c r="F28" s="875"/>
      <c r="G28" s="883">
        <f t="shared" si="2"/>
        <v>0</v>
      </c>
      <c r="H28" s="883">
        <f>G28*0.21</f>
        <v>0</v>
      </c>
    </row>
    <row r="29" spans="1:8" ht="18" customHeight="1">
      <c r="A29" s="880"/>
      <c r="B29" s="881" t="s">
        <v>1239</v>
      </c>
      <c r="C29" s="881">
        <v>1</v>
      </c>
      <c r="D29" s="882" t="s">
        <v>61</v>
      </c>
      <c r="E29" s="904"/>
      <c r="F29" s="875"/>
      <c r="G29" s="883">
        <f t="shared" si="2"/>
        <v>0</v>
      </c>
      <c r="H29" s="883">
        <f>G29*0.21</f>
        <v>0</v>
      </c>
    </row>
    <row r="30" spans="1:8" ht="18" customHeight="1">
      <c r="A30" s="880"/>
      <c r="B30" s="881"/>
      <c r="C30" s="881"/>
      <c r="D30" s="882"/>
      <c r="E30" s="883"/>
      <c r="F30" s="875"/>
      <c r="G30" s="883"/>
      <c r="H30" s="883"/>
    </row>
    <row r="31" spans="1:8" ht="18" customHeight="1">
      <c r="A31" s="880"/>
      <c r="B31" s="884" t="s">
        <v>1240</v>
      </c>
      <c r="C31" s="881"/>
      <c r="D31" s="882"/>
      <c r="E31" s="883"/>
      <c r="F31" s="875"/>
      <c r="G31" s="883"/>
      <c r="H31" s="883"/>
    </row>
    <row r="32" spans="1:8" ht="18" customHeight="1">
      <c r="A32" s="880"/>
      <c r="B32" s="881" t="s">
        <v>1241</v>
      </c>
      <c r="C32" s="881">
        <v>1</v>
      </c>
      <c r="D32" s="882" t="s">
        <v>61</v>
      </c>
      <c r="E32" s="904"/>
      <c r="F32" s="875"/>
      <c r="G32" s="883">
        <f t="shared" ref="G32:G33" si="3">E32*C32</f>
        <v>0</v>
      </c>
      <c r="H32" s="883">
        <f>G32*0.21</f>
        <v>0</v>
      </c>
    </row>
    <row r="33" spans="1:8" ht="18" customHeight="1">
      <c r="A33" s="880"/>
      <c r="B33" s="881" t="s">
        <v>1242</v>
      </c>
      <c r="C33" s="881">
        <v>1</v>
      </c>
      <c r="D33" s="882" t="s">
        <v>61</v>
      </c>
      <c r="E33" s="904"/>
      <c r="F33" s="875"/>
      <c r="G33" s="883">
        <f t="shared" si="3"/>
        <v>0</v>
      </c>
      <c r="H33" s="883">
        <f>G33*0.21</f>
        <v>0</v>
      </c>
    </row>
    <row r="34" spans="1:8" ht="18" customHeight="1">
      <c r="A34" s="880"/>
      <c r="B34" s="884"/>
      <c r="C34" s="881"/>
      <c r="D34" s="882"/>
      <c r="E34" s="883"/>
      <c r="F34" s="875"/>
      <c r="G34" s="883"/>
      <c r="H34" s="883"/>
    </row>
    <row r="35" spans="1:8" ht="18" customHeight="1">
      <c r="A35" s="880"/>
      <c r="B35" s="884" t="s">
        <v>1243</v>
      </c>
      <c r="C35" s="881"/>
      <c r="D35" s="882"/>
      <c r="E35" s="883"/>
      <c r="F35" s="875"/>
      <c r="G35" s="883"/>
      <c r="H35" s="883"/>
    </row>
    <row r="36" spans="1:8" ht="18" customHeight="1">
      <c r="A36" s="880"/>
      <c r="B36" s="881" t="s">
        <v>5467</v>
      </c>
      <c r="C36" s="881">
        <v>25</v>
      </c>
      <c r="D36" s="882" t="s">
        <v>1234</v>
      </c>
      <c r="E36" s="904"/>
      <c r="F36" s="875"/>
      <c r="G36" s="883">
        <f t="shared" ref="G36:G38" si="4">E36*C36</f>
        <v>0</v>
      </c>
      <c r="H36" s="883">
        <f>G36*0.21</f>
        <v>0</v>
      </c>
    </row>
    <row r="37" spans="1:8" ht="18" customHeight="1">
      <c r="A37" s="880"/>
      <c r="B37" s="881" t="s">
        <v>1245</v>
      </c>
      <c r="C37" s="881">
        <v>25</v>
      </c>
      <c r="D37" s="882" t="s">
        <v>1234</v>
      </c>
      <c r="E37" s="904"/>
      <c r="F37" s="875"/>
      <c r="G37" s="883">
        <f t="shared" si="4"/>
        <v>0</v>
      </c>
      <c r="H37" s="883">
        <f>G37*0.21</f>
        <v>0</v>
      </c>
    </row>
    <row r="38" spans="1:8" ht="18" customHeight="1">
      <c r="A38" s="880"/>
      <c r="B38" s="881" t="s">
        <v>1246</v>
      </c>
      <c r="C38" s="881">
        <v>1</v>
      </c>
      <c r="D38" s="882" t="s">
        <v>61</v>
      </c>
      <c r="E38" s="904"/>
      <c r="F38" s="875"/>
      <c r="G38" s="883">
        <f t="shared" si="4"/>
        <v>0</v>
      </c>
      <c r="H38" s="883">
        <f>G38*0.21</f>
        <v>0</v>
      </c>
    </row>
    <row r="39" spans="1:8" ht="18" customHeight="1">
      <c r="A39" s="880"/>
      <c r="B39" s="881"/>
      <c r="C39" s="881"/>
      <c r="D39" s="882"/>
      <c r="E39" s="883"/>
      <c r="F39" s="875"/>
      <c r="G39" s="883"/>
      <c r="H39" s="883"/>
    </row>
    <row r="40" spans="1:8" ht="18" customHeight="1">
      <c r="A40" s="880" t="s">
        <v>1247</v>
      </c>
      <c r="B40" s="881" t="s">
        <v>1248</v>
      </c>
      <c r="C40" s="881">
        <v>1</v>
      </c>
      <c r="D40" s="882" t="s">
        <v>61</v>
      </c>
      <c r="E40" s="904"/>
      <c r="F40" s="875"/>
      <c r="G40" s="883">
        <f>E40*C40</f>
        <v>0</v>
      </c>
      <c r="H40" s="883">
        <f>G40*0.21</f>
        <v>0</v>
      </c>
    </row>
    <row r="41" spans="1:8" ht="18">
      <c r="A41" s="880"/>
      <c r="B41" s="881" t="s">
        <v>1249</v>
      </c>
      <c r="C41" s="881"/>
      <c r="D41" s="882"/>
      <c r="E41" s="883"/>
      <c r="F41" s="875"/>
      <c r="G41" s="883"/>
      <c r="H41" s="883"/>
    </row>
    <row r="42" spans="1:8" ht="18">
      <c r="A42" s="880"/>
      <c r="B42" s="881" t="s">
        <v>1250</v>
      </c>
      <c r="C42" s="881"/>
      <c r="D42" s="882"/>
      <c r="E42" s="883"/>
      <c r="F42" s="875"/>
      <c r="G42" s="883"/>
      <c r="H42" s="883"/>
    </row>
    <row r="43" spans="1:8" ht="18">
      <c r="A43" s="880"/>
      <c r="B43" s="881" t="s">
        <v>1251</v>
      </c>
      <c r="C43" s="881"/>
      <c r="D43" s="882"/>
      <c r="E43" s="883"/>
      <c r="F43" s="875"/>
      <c r="G43" s="883"/>
      <c r="H43" s="883"/>
    </row>
    <row r="44" spans="1:8" ht="18">
      <c r="A44" s="880"/>
      <c r="B44" s="881" t="s">
        <v>1252</v>
      </c>
      <c r="C44" s="881"/>
      <c r="D44" s="882"/>
      <c r="E44" s="883"/>
      <c r="F44" s="875"/>
      <c r="G44" s="883"/>
      <c r="H44" s="883"/>
    </row>
    <row r="45" spans="1:8" ht="18">
      <c r="A45" s="880"/>
      <c r="B45" s="881" t="s">
        <v>1225</v>
      </c>
      <c r="C45" s="881"/>
      <c r="D45" s="882"/>
      <c r="E45" s="883"/>
      <c r="F45" s="875"/>
      <c r="G45" s="883"/>
      <c r="H45" s="883"/>
    </row>
    <row r="46" spans="1:8" ht="18">
      <c r="A46" s="880" t="s">
        <v>1253</v>
      </c>
      <c r="B46" s="881" t="s">
        <v>1254</v>
      </c>
      <c r="C46" s="881">
        <v>2</v>
      </c>
      <c r="D46" s="882" t="s">
        <v>62</v>
      </c>
      <c r="E46" s="904"/>
      <c r="F46" s="875"/>
      <c r="G46" s="883">
        <f t="shared" ref="G46:G51" si="5">E46*C46</f>
        <v>0</v>
      </c>
      <c r="H46" s="883">
        <f t="shared" ref="H46:H51" si="6">G46*0.21</f>
        <v>0</v>
      </c>
    </row>
    <row r="47" spans="1:8" ht="18">
      <c r="A47" s="880" t="s">
        <v>1255</v>
      </c>
      <c r="B47" s="881" t="s">
        <v>1228</v>
      </c>
      <c r="C47" s="881">
        <v>1</v>
      </c>
      <c r="D47" s="882" t="s">
        <v>61</v>
      </c>
      <c r="E47" s="904"/>
      <c r="F47" s="875"/>
      <c r="G47" s="883">
        <f t="shared" si="5"/>
        <v>0</v>
      </c>
      <c r="H47" s="883">
        <f t="shared" si="6"/>
        <v>0</v>
      </c>
    </row>
    <row r="48" spans="1:8" ht="18">
      <c r="A48" s="880" t="s">
        <v>1256</v>
      </c>
      <c r="B48" s="881" t="s">
        <v>1257</v>
      </c>
      <c r="C48" s="881">
        <v>1</v>
      </c>
      <c r="D48" s="882" t="s">
        <v>62</v>
      </c>
      <c r="E48" s="904"/>
      <c r="F48" s="875"/>
      <c r="G48" s="883">
        <f t="shared" si="5"/>
        <v>0</v>
      </c>
      <c r="H48" s="883">
        <f t="shared" si="6"/>
        <v>0</v>
      </c>
    </row>
    <row r="49" spans="1:8" ht="18">
      <c r="A49" s="880" t="s">
        <v>1258</v>
      </c>
      <c r="B49" s="881" t="s">
        <v>1259</v>
      </c>
      <c r="C49" s="881">
        <v>1</v>
      </c>
      <c r="D49" s="882" t="s">
        <v>62</v>
      </c>
      <c r="E49" s="904"/>
      <c r="F49" s="875"/>
      <c r="G49" s="883">
        <f t="shared" si="5"/>
        <v>0</v>
      </c>
      <c r="H49" s="883">
        <f t="shared" si="6"/>
        <v>0</v>
      </c>
    </row>
    <row r="50" spans="1:8" ht="18">
      <c r="A50" s="880" t="s">
        <v>1260</v>
      </c>
      <c r="B50" s="881" t="s">
        <v>1261</v>
      </c>
      <c r="C50" s="881">
        <v>2</v>
      </c>
      <c r="D50" s="882" t="s">
        <v>62</v>
      </c>
      <c r="E50" s="904"/>
      <c r="F50" s="875"/>
      <c r="G50" s="883">
        <f t="shared" si="5"/>
        <v>0</v>
      </c>
      <c r="H50" s="883">
        <f t="shared" si="6"/>
        <v>0</v>
      </c>
    </row>
    <row r="51" spans="1:8" ht="18">
      <c r="A51" s="880" t="s">
        <v>1262</v>
      </c>
      <c r="B51" s="881" t="s">
        <v>1263</v>
      </c>
      <c r="C51" s="881">
        <v>4</v>
      </c>
      <c r="D51" s="882" t="s">
        <v>62</v>
      </c>
      <c r="E51" s="904"/>
      <c r="F51" s="875"/>
      <c r="G51" s="883">
        <f t="shared" si="5"/>
        <v>0</v>
      </c>
      <c r="H51" s="883">
        <f t="shared" si="6"/>
        <v>0</v>
      </c>
    </row>
    <row r="52" spans="1:8" ht="18">
      <c r="A52" s="880"/>
      <c r="B52" s="881" t="s">
        <v>1264</v>
      </c>
      <c r="C52" s="881"/>
      <c r="D52" s="882"/>
      <c r="E52" s="883"/>
      <c r="F52" s="875"/>
      <c r="G52" s="883"/>
      <c r="H52" s="883"/>
    </row>
    <row r="53" spans="1:8" ht="18">
      <c r="A53" s="880" t="s">
        <v>1265</v>
      </c>
      <c r="B53" s="881" t="s">
        <v>1266</v>
      </c>
      <c r="C53" s="881">
        <v>1</v>
      </c>
      <c r="D53" s="882" t="s">
        <v>62</v>
      </c>
      <c r="E53" s="904"/>
      <c r="F53" s="875"/>
      <c r="G53" s="883">
        <f>E53*C53</f>
        <v>0</v>
      </c>
      <c r="H53" s="883">
        <f>G53*0.21</f>
        <v>0</v>
      </c>
    </row>
    <row r="54" spans="1:8" ht="18">
      <c r="A54" s="880"/>
      <c r="B54" s="881" t="s">
        <v>1212</v>
      </c>
      <c r="C54" s="881"/>
      <c r="D54" s="882"/>
      <c r="E54" s="883"/>
      <c r="F54" s="875"/>
      <c r="G54" s="883"/>
      <c r="H54" s="883"/>
    </row>
    <row r="55" spans="1:8" ht="18">
      <c r="A55" s="880"/>
      <c r="B55" s="881" t="s">
        <v>1267</v>
      </c>
      <c r="C55" s="881">
        <v>1</v>
      </c>
      <c r="D55" s="882" t="s">
        <v>62</v>
      </c>
      <c r="E55" s="883"/>
      <c r="F55" s="875"/>
      <c r="G55" s="883"/>
      <c r="H55" s="883"/>
    </row>
    <row r="56" spans="1:8" ht="18">
      <c r="A56" s="880" t="s">
        <v>1222</v>
      </c>
      <c r="B56" s="881" t="s">
        <v>1268</v>
      </c>
      <c r="C56" s="881">
        <v>1</v>
      </c>
      <c r="D56" s="882" t="s">
        <v>62</v>
      </c>
      <c r="E56" s="904"/>
      <c r="F56" s="875"/>
      <c r="G56" s="883">
        <f>E56*C56</f>
        <v>0</v>
      </c>
      <c r="H56" s="883">
        <f>G56*0.21</f>
        <v>0</v>
      </c>
    </row>
    <row r="57" spans="1:8" ht="18">
      <c r="A57" s="880"/>
      <c r="B57" s="881" t="s">
        <v>1269</v>
      </c>
      <c r="C57" s="881"/>
      <c r="D57" s="882"/>
      <c r="E57" s="883"/>
      <c r="F57" s="875"/>
      <c r="G57" s="883"/>
      <c r="H57" s="883"/>
    </row>
    <row r="58" spans="1:8" ht="18">
      <c r="A58" s="880"/>
      <c r="B58" s="881"/>
      <c r="C58" s="881"/>
      <c r="D58" s="882"/>
      <c r="E58" s="883"/>
      <c r="F58" s="875"/>
      <c r="G58" s="883"/>
      <c r="H58" s="883"/>
    </row>
    <row r="59" spans="1:8" ht="18">
      <c r="A59" s="880"/>
      <c r="B59" s="884" t="s">
        <v>1270</v>
      </c>
      <c r="C59" s="881"/>
      <c r="D59" s="882"/>
      <c r="E59" s="883"/>
      <c r="F59" s="875"/>
      <c r="G59" s="883"/>
      <c r="H59" s="883"/>
    </row>
    <row r="60" spans="1:8" ht="18" customHeight="1">
      <c r="A60" s="880" t="s">
        <v>1271</v>
      </c>
      <c r="B60" s="881" t="s">
        <v>1272</v>
      </c>
      <c r="C60" s="881"/>
      <c r="D60" s="882"/>
      <c r="E60" s="883"/>
      <c r="F60" s="875"/>
      <c r="G60" s="883"/>
      <c r="H60" s="883"/>
    </row>
    <row r="61" spans="1:8" ht="18">
      <c r="A61" s="880"/>
      <c r="B61" s="881" t="s">
        <v>1273</v>
      </c>
      <c r="C61" s="881">
        <v>7</v>
      </c>
      <c r="D61" s="882" t="s">
        <v>1234</v>
      </c>
      <c r="E61" s="904"/>
      <c r="F61" s="875"/>
      <c r="G61" s="883">
        <f t="shared" ref="G61:G62" si="7">E61*C61</f>
        <v>0</v>
      </c>
      <c r="H61" s="883">
        <f>G61*0.21</f>
        <v>0</v>
      </c>
    </row>
    <row r="62" spans="1:8" ht="18">
      <c r="A62" s="880"/>
      <c r="B62" s="881" t="s">
        <v>1274</v>
      </c>
      <c r="C62" s="881">
        <v>14</v>
      </c>
      <c r="D62" s="882" t="s">
        <v>1234</v>
      </c>
      <c r="E62" s="904"/>
      <c r="F62" s="875"/>
      <c r="G62" s="883">
        <f t="shared" si="7"/>
        <v>0</v>
      </c>
      <c r="H62" s="883">
        <f>G62*0.21</f>
        <v>0</v>
      </c>
    </row>
    <row r="63" spans="1:8" ht="18">
      <c r="A63" s="880"/>
      <c r="B63" s="881" t="s">
        <v>1275</v>
      </c>
      <c r="C63" s="881"/>
      <c r="D63" s="882"/>
      <c r="E63" s="883"/>
      <c r="F63" s="875"/>
      <c r="G63" s="883"/>
      <c r="H63" s="883"/>
    </row>
    <row r="64" spans="1:8" ht="18">
      <c r="A64" s="880" t="s">
        <v>1276</v>
      </c>
      <c r="B64" s="881" t="s">
        <v>1277</v>
      </c>
      <c r="C64" s="881"/>
      <c r="D64" s="882"/>
      <c r="E64" s="883"/>
      <c r="F64" s="875"/>
      <c r="G64" s="883"/>
      <c r="H64" s="883"/>
    </row>
    <row r="65" spans="1:9" ht="18">
      <c r="A65" s="880"/>
      <c r="B65" s="881" t="s">
        <v>1278</v>
      </c>
      <c r="C65" s="881">
        <v>1</v>
      </c>
      <c r="D65" s="882" t="s">
        <v>1234</v>
      </c>
      <c r="E65" s="904"/>
      <c r="F65" s="875"/>
      <c r="G65" s="883">
        <f>E65*C65</f>
        <v>0</v>
      </c>
      <c r="H65" s="883">
        <f>G65*0.21</f>
        <v>0</v>
      </c>
    </row>
    <row r="66" spans="1:9" ht="18">
      <c r="A66" s="880"/>
      <c r="B66" s="881" t="s">
        <v>1275</v>
      </c>
      <c r="C66" s="881"/>
      <c r="D66" s="882"/>
      <c r="E66" s="883"/>
      <c r="F66" s="875"/>
      <c r="G66" s="883"/>
      <c r="H66" s="883"/>
    </row>
    <row r="67" spans="1:9" ht="18">
      <c r="A67" s="880"/>
      <c r="B67" s="881"/>
      <c r="C67" s="881"/>
      <c r="D67" s="882"/>
      <c r="E67" s="883"/>
      <c r="F67" s="875"/>
      <c r="G67" s="883"/>
      <c r="H67" s="883"/>
    </row>
    <row r="68" spans="1:9" ht="18">
      <c r="A68" s="880" t="s">
        <v>1279</v>
      </c>
      <c r="B68" s="881" t="s">
        <v>1214</v>
      </c>
      <c r="C68" s="881">
        <v>1</v>
      </c>
      <c r="D68" s="882" t="s">
        <v>61</v>
      </c>
      <c r="E68" s="883"/>
      <c r="F68" s="875"/>
      <c r="G68" s="883">
        <f t="shared" ref="G68:G70" si="8">E68*C68</f>
        <v>0</v>
      </c>
      <c r="H68" s="883"/>
    </row>
    <row r="69" spans="1:9" ht="18">
      <c r="A69" s="880" t="s">
        <v>1280</v>
      </c>
      <c r="B69" s="881" t="s">
        <v>1216</v>
      </c>
      <c r="C69" s="881">
        <v>1</v>
      </c>
      <c r="D69" s="882" t="s">
        <v>61</v>
      </c>
      <c r="E69" s="883"/>
      <c r="F69" s="875"/>
      <c r="G69" s="883">
        <f t="shared" si="8"/>
        <v>0</v>
      </c>
      <c r="H69" s="883"/>
    </row>
    <row r="70" spans="1:9" ht="18">
      <c r="A70" s="880" t="s">
        <v>1281</v>
      </c>
      <c r="B70" s="881" t="s">
        <v>1218</v>
      </c>
      <c r="C70" s="881">
        <v>1</v>
      </c>
      <c r="D70" s="882" t="s">
        <v>61</v>
      </c>
      <c r="E70" s="883"/>
      <c r="F70" s="875"/>
      <c r="G70" s="883">
        <f t="shared" si="8"/>
        <v>0</v>
      </c>
      <c r="H70" s="883"/>
    </row>
    <row r="71" spans="1:9" ht="18">
      <c r="A71" s="880"/>
      <c r="B71" s="884" t="s">
        <v>1282</v>
      </c>
      <c r="C71" s="881"/>
      <c r="D71" s="882"/>
      <c r="E71" s="883"/>
      <c r="F71" s="875"/>
      <c r="G71" s="883"/>
      <c r="H71" s="883"/>
    </row>
    <row r="72" spans="1:9" ht="18">
      <c r="A72" s="875"/>
      <c r="B72" s="875"/>
      <c r="C72" s="875"/>
      <c r="D72" s="875"/>
      <c r="E72" s="875"/>
      <c r="F72" s="875"/>
      <c r="G72" s="875"/>
      <c r="H72" s="875"/>
    </row>
    <row r="73" spans="1:9" ht="18">
      <c r="A73" s="876"/>
      <c r="B73" s="877" t="s">
        <v>1283</v>
      </c>
      <c r="C73" s="878"/>
      <c r="D73" s="876"/>
      <c r="E73" s="879"/>
      <c r="F73" s="879"/>
      <c r="G73" s="879"/>
      <c r="H73" s="879"/>
      <c r="I73" s="547"/>
    </row>
    <row r="74" spans="1:9" ht="18">
      <c r="A74" s="880" t="s">
        <v>1284</v>
      </c>
      <c r="B74" s="881" t="s">
        <v>1285</v>
      </c>
      <c r="C74" s="881">
        <v>1</v>
      </c>
      <c r="D74" s="882" t="s">
        <v>61</v>
      </c>
      <c r="E74" s="904"/>
      <c r="F74" s="875"/>
      <c r="G74" s="883">
        <f>E74*C74</f>
        <v>0</v>
      </c>
      <c r="H74" s="883">
        <f>G74*0.21</f>
        <v>0</v>
      </c>
    </row>
    <row r="75" spans="1:9" ht="18">
      <c r="A75" s="880"/>
      <c r="B75" s="881" t="s">
        <v>1249</v>
      </c>
      <c r="C75" s="881"/>
      <c r="D75" s="882"/>
      <c r="E75" s="883"/>
      <c r="F75" s="875"/>
      <c r="G75" s="883"/>
      <c r="H75" s="883"/>
    </row>
    <row r="76" spans="1:9" ht="18">
      <c r="A76" s="880"/>
      <c r="B76" s="881" t="s">
        <v>1286</v>
      </c>
      <c r="C76" s="881"/>
      <c r="D76" s="882"/>
      <c r="E76" s="883"/>
      <c r="F76" s="875"/>
      <c r="G76" s="883"/>
      <c r="H76" s="883"/>
    </row>
    <row r="77" spans="1:9" ht="18">
      <c r="A77" s="880"/>
      <c r="B77" s="881" t="s">
        <v>1287</v>
      </c>
      <c r="C77" s="881"/>
      <c r="D77" s="882"/>
      <c r="E77" s="883"/>
      <c r="F77" s="875"/>
      <c r="G77" s="883"/>
      <c r="H77" s="883"/>
    </row>
    <row r="78" spans="1:9" ht="18">
      <c r="A78" s="880"/>
      <c r="B78" s="881" t="s">
        <v>1288</v>
      </c>
      <c r="C78" s="881"/>
      <c r="D78" s="882"/>
      <c r="E78" s="883"/>
      <c r="F78" s="875"/>
      <c r="G78" s="883"/>
      <c r="H78" s="883"/>
    </row>
    <row r="79" spans="1:9" ht="18">
      <c r="A79" s="880"/>
      <c r="B79" s="881" t="s">
        <v>1289</v>
      </c>
      <c r="C79" s="881"/>
      <c r="D79" s="882"/>
      <c r="E79" s="883"/>
      <c r="F79" s="875"/>
      <c r="G79" s="883"/>
      <c r="H79" s="883"/>
    </row>
    <row r="80" spans="1:9" ht="18">
      <c r="A80" s="880"/>
      <c r="B80" s="881" t="s">
        <v>1225</v>
      </c>
      <c r="C80" s="881"/>
      <c r="D80" s="882"/>
      <c r="E80" s="883"/>
      <c r="F80" s="875"/>
      <c r="G80" s="883"/>
      <c r="H80" s="883"/>
    </row>
    <row r="81" spans="1:8" ht="18">
      <c r="A81" s="880" t="s">
        <v>1290</v>
      </c>
      <c r="B81" s="881" t="s">
        <v>1254</v>
      </c>
      <c r="C81" s="881">
        <v>2</v>
      </c>
      <c r="D81" s="882" t="s">
        <v>62</v>
      </c>
      <c r="E81" s="904"/>
      <c r="F81" s="875"/>
      <c r="G81" s="883">
        <f t="shared" ref="G81:G86" si="9">E81*C81</f>
        <v>0</v>
      </c>
      <c r="H81" s="883">
        <f t="shared" ref="H81:H86" si="10">G81*0.21</f>
        <v>0</v>
      </c>
    </row>
    <row r="82" spans="1:8" ht="18">
      <c r="A82" s="880" t="s">
        <v>1291</v>
      </c>
      <c r="B82" s="881" t="s">
        <v>1228</v>
      </c>
      <c r="C82" s="881">
        <v>2</v>
      </c>
      <c r="D82" s="882" t="s">
        <v>61</v>
      </c>
      <c r="E82" s="904"/>
      <c r="F82" s="875"/>
      <c r="G82" s="883">
        <f t="shared" si="9"/>
        <v>0</v>
      </c>
      <c r="H82" s="883">
        <f t="shared" si="10"/>
        <v>0</v>
      </c>
    </row>
    <row r="83" spans="1:8" ht="18">
      <c r="A83" s="880" t="s">
        <v>1292</v>
      </c>
      <c r="B83" s="881" t="s">
        <v>1257</v>
      </c>
      <c r="C83" s="881">
        <v>1</v>
      </c>
      <c r="D83" s="882" t="s">
        <v>62</v>
      </c>
      <c r="E83" s="904"/>
      <c r="F83" s="875"/>
      <c r="G83" s="883">
        <f t="shared" si="9"/>
        <v>0</v>
      </c>
      <c r="H83" s="883">
        <f t="shared" si="10"/>
        <v>0</v>
      </c>
    </row>
    <row r="84" spans="1:8" ht="18">
      <c r="A84" s="880" t="s">
        <v>1293</v>
      </c>
      <c r="B84" s="881" t="s">
        <v>1259</v>
      </c>
      <c r="C84" s="881">
        <v>1</v>
      </c>
      <c r="D84" s="882" t="s">
        <v>62</v>
      </c>
      <c r="E84" s="904"/>
      <c r="F84" s="875"/>
      <c r="G84" s="883">
        <f t="shared" si="9"/>
        <v>0</v>
      </c>
      <c r="H84" s="883">
        <f t="shared" si="10"/>
        <v>0</v>
      </c>
    </row>
    <row r="85" spans="1:8" ht="18">
      <c r="A85" s="880" t="s">
        <v>1294</v>
      </c>
      <c r="B85" s="881" t="s">
        <v>1261</v>
      </c>
      <c r="C85" s="881">
        <v>2</v>
      </c>
      <c r="D85" s="882" t="s">
        <v>62</v>
      </c>
      <c r="E85" s="904"/>
      <c r="F85" s="875"/>
      <c r="G85" s="883">
        <f t="shared" si="9"/>
        <v>0</v>
      </c>
      <c r="H85" s="883">
        <f t="shared" si="10"/>
        <v>0</v>
      </c>
    </row>
    <row r="86" spans="1:8" ht="18">
      <c r="A86" s="880" t="s">
        <v>1295</v>
      </c>
      <c r="B86" s="881" t="s">
        <v>1263</v>
      </c>
      <c r="C86" s="881">
        <v>4</v>
      </c>
      <c r="D86" s="882" t="s">
        <v>62</v>
      </c>
      <c r="E86" s="904"/>
      <c r="F86" s="875"/>
      <c r="G86" s="883">
        <f t="shared" si="9"/>
        <v>0</v>
      </c>
      <c r="H86" s="883">
        <f t="shared" si="10"/>
        <v>0</v>
      </c>
    </row>
    <row r="87" spans="1:8" ht="18">
      <c r="A87" s="880"/>
      <c r="B87" s="881" t="s">
        <v>1264</v>
      </c>
      <c r="C87" s="881"/>
      <c r="D87" s="882"/>
      <c r="E87" s="883"/>
      <c r="F87" s="875"/>
      <c r="G87" s="883"/>
      <c r="H87" s="883"/>
    </row>
    <row r="88" spans="1:8" ht="18">
      <c r="A88" s="880" t="s">
        <v>1296</v>
      </c>
      <c r="B88" s="881" t="s">
        <v>1297</v>
      </c>
      <c r="C88" s="881">
        <v>1</v>
      </c>
      <c r="D88" s="882" t="s">
        <v>62</v>
      </c>
      <c r="E88" s="904"/>
      <c r="F88" s="875"/>
      <c r="G88" s="883">
        <f>E88*C88</f>
        <v>0</v>
      </c>
      <c r="H88" s="883">
        <f>G88*0.21</f>
        <v>0</v>
      </c>
    </row>
    <row r="89" spans="1:8" ht="18">
      <c r="A89" s="880"/>
      <c r="B89" s="881" t="s">
        <v>1212</v>
      </c>
      <c r="C89" s="881"/>
      <c r="D89" s="882"/>
      <c r="E89" s="883"/>
      <c r="F89" s="875"/>
      <c r="G89" s="883"/>
      <c r="H89" s="883"/>
    </row>
    <row r="90" spans="1:8" ht="18">
      <c r="A90" s="880"/>
      <c r="B90" s="881" t="s">
        <v>1267</v>
      </c>
      <c r="C90" s="881">
        <v>1</v>
      </c>
      <c r="D90" s="882" t="s">
        <v>62</v>
      </c>
      <c r="E90" s="883"/>
      <c r="F90" s="875"/>
      <c r="G90" s="883"/>
      <c r="H90" s="883"/>
    </row>
    <row r="91" spans="1:8" ht="18">
      <c r="A91" s="880" t="s">
        <v>1298</v>
      </c>
      <c r="B91" s="881" t="s">
        <v>1268</v>
      </c>
      <c r="C91" s="881">
        <v>1</v>
      </c>
      <c r="D91" s="882" t="s">
        <v>62</v>
      </c>
      <c r="E91" s="904"/>
      <c r="F91" s="875"/>
      <c r="G91" s="883">
        <f>E91*C91</f>
        <v>0</v>
      </c>
      <c r="H91" s="883">
        <f>G91*0.21</f>
        <v>0</v>
      </c>
    </row>
    <row r="92" spans="1:8" ht="18">
      <c r="A92" s="880"/>
      <c r="B92" s="881" t="s">
        <v>1299</v>
      </c>
      <c r="C92" s="881"/>
      <c r="D92" s="882"/>
      <c r="E92" s="883"/>
      <c r="F92" s="875"/>
      <c r="G92" s="883"/>
      <c r="H92" s="883"/>
    </row>
    <row r="93" spans="1:8" ht="18">
      <c r="A93" s="880"/>
      <c r="B93" s="881"/>
      <c r="C93" s="881"/>
      <c r="D93" s="882"/>
      <c r="E93" s="883"/>
      <c r="F93" s="875"/>
      <c r="G93" s="883"/>
      <c r="H93" s="883"/>
    </row>
    <row r="94" spans="1:8" ht="18">
      <c r="A94" s="880"/>
      <c r="B94" s="885" t="s">
        <v>1300</v>
      </c>
      <c r="C94" s="881"/>
      <c r="D94" s="882"/>
      <c r="E94" s="883"/>
      <c r="F94" s="875"/>
      <c r="G94" s="883"/>
      <c r="H94" s="883"/>
    </row>
    <row r="95" spans="1:8" ht="18" customHeight="1">
      <c r="A95" s="880" t="s">
        <v>1301</v>
      </c>
      <c r="B95" s="881" t="s">
        <v>1272</v>
      </c>
      <c r="C95" s="881"/>
      <c r="D95" s="882"/>
      <c r="E95" s="883"/>
      <c r="F95" s="875"/>
      <c r="G95" s="883"/>
      <c r="H95" s="883"/>
    </row>
    <row r="96" spans="1:8" ht="18">
      <c r="A96" s="880"/>
      <c r="B96" s="881" t="s">
        <v>1273</v>
      </c>
      <c r="C96" s="881">
        <v>8</v>
      </c>
      <c r="D96" s="882" t="s">
        <v>1234</v>
      </c>
      <c r="E96" s="904"/>
      <c r="F96" s="875"/>
      <c r="G96" s="883">
        <f t="shared" ref="G96:G97" si="11">E96*C96</f>
        <v>0</v>
      </c>
      <c r="H96" s="883">
        <f>G96*0.21</f>
        <v>0</v>
      </c>
    </row>
    <row r="97" spans="1:9" ht="18">
      <c r="A97" s="880"/>
      <c r="B97" s="881" t="s">
        <v>1274</v>
      </c>
      <c r="C97" s="881">
        <v>12</v>
      </c>
      <c r="D97" s="882" t="s">
        <v>1234</v>
      </c>
      <c r="E97" s="904"/>
      <c r="F97" s="875"/>
      <c r="G97" s="883">
        <f t="shared" si="11"/>
        <v>0</v>
      </c>
      <c r="H97" s="883">
        <f>G97*0.21</f>
        <v>0</v>
      </c>
    </row>
    <row r="98" spans="1:9" ht="18">
      <c r="A98" s="880"/>
      <c r="B98" s="881" t="s">
        <v>1275</v>
      </c>
      <c r="C98" s="881"/>
      <c r="D98" s="882"/>
      <c r="E98" s="883"/>
      <c r="F98" s="875"/>
      <c r="G98" s="883"/>
      <c r="H98" s="883"/>
    </row>
    <row r="99" spans="1:9" ht="18">
      <c r="A99" s="880" t="s">
        <v>1302</v>
      </c>
      <c r="B99" s="881" t="s">
        <v>1277</v>
      </c>
      <c r="C99" s="881"/>
      <c r="D99" s="882"/>
      <c r="E99" s="883"/>
      <c r="F99" s="875"/>
      <c r="G99" s="883"/>
      <c r="H99" s="883"/>
    </row>
    <row r="100" spans="1:9" ht="18">
      <c r="A100" s="880"/>
      <c r="B100" s="881" t="s">
        <v>1278</v>
      </c>
      <c r="C100" s="881">
        <v>1</v>
      </c>
      <c r="D100" s="882" t="s">
        <v>1234</v>
      </c>
      <c r="E100" s="904"/>
      <c r="F100" s="875"/>
      <c r="G100" s="883">
        <f>E100*C100</f>
        <v>0</v>
      </c>
      <c r="H100" s="883">
        <f>G100*0.21</f>
        <v>0</v>
      </c>
    </row>
    <row r="101" spans="1:9" ht="18">
      <c r="A101" s="880"/>
      <c r="B101" s="881" t="s">
        <v>1275</v>
      </c>
      <c r="C101" s="881"/>
      <c r="D101" s="882"/>
      <c r="E101" s="883"/>
      <c r="F101" s="875"/>
      <c r="G101" s="883"/>
      <c r="H101" s="883"/>
    </row>
    <row r="102" spans="1:9" ht="18">
      <c r="A102" s="880"/>
      <c r="B102" s="881"/>
      <c r="C102" s="881"/>
      <c r="D102" s="882"/>
      <c r="E102" s="883"/>
      <c r="F102" s="875"/>
      <c r="G102" s="883"/>
      <c r="H102" s="883"/>
    </row>
    <row r="103" spans="1:9" ht="18">
      <c r="A103" s="880" t="s">
        <v>1303</v>
      </c>
      <c r="B103" s="881" t="s">
        <v>1214</v>
      </c>
      <c r="C103" s="881">
        <v>1</v>
      </c>
      <c r="D103" s="882" t="s">
        <v>61</v>
      </c>
      <c r="E103" s="883"/>
      <c r="F103" s="875"/>
      <c r="G103" s="883"/>
      <c r="H103" s="883"/>
    </row>
    <row r="104" spans="1:9" ht="18">
      <c r="A104" s="880" t="s">
        <v>1304</v>
      </c>
      <c r="B104" s="881" t="s">
        <v>1216</v>
      </c>
      <c r="C104" s="881">
        <v>1</v>
      </c>
      <c r="D104" s="882" t="s">
        <v>61</v>
      </c>
      <c r="E104" s="883"/>
      <c r="F104" s="875"/>
      <c r="G104" s="883"/>
      <c r="H104" s="883"/>
    </row>
    <row r="105" spans="1:9" ht="18">
      <c r="A105" s="880" t="s">
        <v>1305</v>
      </c>
      <c r="B105" s="881" t="s">
        <v>1218</v>
      </c>
      <c r="C105" s="881">
        <v>1</v>
      </c>
      <c r="D105" s="882" t="s">
        <v>61</v>
      </c>
      <c r="E105" s="883"/>
      <c r="F105" s="875"/>
      <c r="G105" s="883"/>
      <c r="H105" s="883"/>
    </row>
    <row r="106" spans="1:9" ht="18">
      <c r="A106" s="880"/>
      <c r="B106" s="884" t="s">
        <v>1306</v>
      </c>
      <c r="C106" s="881"/>
      <c r="D106" s="882"/>
      <c r="E106" s="883"/>
      <c r="F106" s="875"/>
      <c r="G106" s="883"/>
      <c r="H106" s="883"/>
    </row>
    <row r="107" spans="1:9" ht="18">
      <c r="A107" s="875"/>
      <c r="B107" s="875"/>
      <c r="C107" s="875"/>
      <c r="D107" s="875"/>
      <c r="E107" s="875"/>
      <c r="F107" s="875"/>
      <c r="G107" s="875"/>
      <c r="H107" s="875"/>
    </row>
    <row r="108" spans="1:9" ht="18">
      <c r="A108" s="876"/>
      <c r="B108" s="877" t="s">
        <v>1307</v>
      </c>
      <c r="C108" s="878"/>
      <c r="D108" s="876"/>
      <c r="E108" s="879"/>
      <c r="F108" s="879"/>
      <c r="G108" s="879"/>
      <c r="H108" s="879"/>
      <c r="I108" s="547"/>
    </row>
    <row r="109" spans="1:9" ht="18">
      <c r="A109" s="880" t="s">
        <v>1308</v>
      </c>
      <c r="B109" s="881" t="s">
        <v>5460</v>
      </c>
      <c r="C109" s="881">
        <v>2</v>
      </c>
      <c r="D109" s="882" t="s">
        <v>62</v>
      </c>
      <c r="E109" s="904"/>
      <c r="F109" s="875"/>
      <c r="G109" s="883">
        <f>E109*C109</f>
        <v>0</v>
      </c>
      <c r="H109" s="883">
        <f>G109*0.21</f>
        <v>0</v>
      </c>
    </row>
    <row r="110" spans="1:9" ht="18">
      <c r="A110" s="880"/>
      <c r="B110" s="881" t="s">
        <v>5461</v>
      </c>
      <c r="C110" s="881"/>
      <c r="D110" s="882"/>
      <c r="E110" s="883"/>
      <c r="F110" s="875"/>
      <c r="G110" s="883"/>
      <c r="H110" s="883"/>
    </row>
    <row r="111" spans="1:9" ht="18">
      <c r="A111" s="880" t="s">
        <v>1309</v>
      </c>
      <c r="B111" s="881" t="s">
        <v>5462</v>
      </c>
      <c r="C111" s="881">
        <v>2</v>
      </c>
      <c r="D111" s="882" t="s">
        <v>62</v>
      </c>
      <c r="E111" s="904"/>
      <c r="F111" s="875"/>
      <c r="G111" s="883">
        <f>E111*C111</f>
        <v>0</v>
      </c>
      <c r="H111" s="883">
        <f>G111*0.21</f>
        <v>0</v>
      </c>
    </row>
    <row r="112" spans="1:9" ht="18" customHeight="1">
      <c r="A112" s="880"/>
      <c r="B112" s="881" t="s">
        <v>5463</v>
      </c>
      <c r="C112" s="881"/>
      <c r="D112" s="882"/>
      <c r="E112" s="883"/>
      <c r="F112" s="875"/>
      <c r="G112" s="883"/>
      <c r="H112" s="883"/>
    </row>
    <row r="113" spans="1:8" ht="18" customHeight="1">
      <c r="A113" s="880"/>
      <c r="B113" s="881" t="s">
        <v>1225</v>
      </c>
      <c r="C113" s="881"/>
      <c r="D113" s="882"/>
      <c r="E113" s="883"/>
      <c r="F113" s="875"/>
      <c r="G113" s="883"/>
      <c r="H113" s="883"/>
    </row>
    <row r="114" spans="1:8" ht="18" customHeight="1">
      <c r="A114" s="880" t="s">
        <v>1310</v>
      </c>
      <c r="B114" s="881" t="s">
        <v>5464</v>
      </c>
      <c r="C114" s="881">
        <v>2</v>
      </c>
      <c r="D114" s="882" t="s">
        <v>62</v>
      </c>
      <c r="E114" s="904"/>
      <c r="F114" s="875"/>
      <c r="G114" s="883">
        <f t="shared" ref="G114:G116" si="12">E114*C114</f>
        <v>0</v>
      </c>
      <c r="H114" s="883">
        <f>G114*0.21</f>
        <v>0</v>
      </c>
    </row>
    <row r="115" spans="1:8" ht="18" customHeight="1">
      <c r="A115" s="880"/>
      <c r="B115" s="881" t="s">
        <v>5465</v>
      </c>
      <c r="C115" s="881">
        <v>2</v>
      </c>
      <c r="D115" s="882" t="s">
        <v>62</v>
      </c>
      <c r="E115" s="904"/>
      <c r="F115" s="875"/>
      <c r="G115" s="883">
        <f t="shared" si="12"/>
        <v>0</v>
      </c>
      <c r="H115" s="883">
        <f>G115*0.21</f>
        <v>0</v>
      </c>
    </row>
    <row r="116" spans="1:8" ht="18" customHeight="1">
      <c r="A116" s="880"/>
      <c r="B116" s="881" t="s">
        <v>1228</v>
      </c>
      <c r="C116" s="881">
        <v>2</v>
      </c>
      <c r="D116" s="882" t="s">
        <v>61</v>
      </c>
      <c r="E116" s="904"/>
      <c r="F116" s="875"/>
      <c r="G116" s="883">
        <f t="shared" si="12"/>
        <v>0</v>
      </c>
      <c r="H116" s="883">
        <f>G116*0.21</f>
        <v>0</v>
      </c>
    </row>
    <row r="117" spans="1:8" ht="18" customHeight="1">
      <c r="A117" s="880"/>
      <c r="B117" s="881" t="s">
        <v>1229</v>
      </c>
      <c r="C117" s="881"/>
      <c r="D117" s="882"/>
      <c r="E117" s="883"/>
      <c r="F117" s="875"/>
      <c r="G117" s="883"/>
      <c r="H117" s="883"/>
    </row>
    <row r="118" spans="1:8" ht="18" customHeight="1">
      <c r="A118" s="880" t="s">
        <v>1311</v>
      </c>
      <c r="B118" s="881" t="s">
        <v>1233</v>
      </c>
      <c r="C118" s="881">
        <v>35</v>
      </c>
      <c r="D118" s="882" t="s">
        <v>1234</v>
      </c>
      <c r="E118" s="904"/>
      <c r="F118" s="875"/>
      <c r="G118" s="883">
        <f t="shared" ref="G118:G119" si="13">E118*C118</f>
        <v>0</v>
      </c>
      <c r="H118" s="883">
        <f>G118*0.21</f>
        <v>0</v>
      </c>
    </row>
    <row r="119" spans="1:8" ht="18" customHeight="1">
      <c r="A119"/>
      <c r="B119" s="881" t="s">
        <v>1235</v>
      </c>
      <c r="C119" s="881">
        <v>1</v>
      </c>
      <c r="D119" s="882" t="s">
        <v>61</v>
      </c>
      <c r="E119" s="904"/>
      <c r="F119" s="875"/>
      <c r="G119" s="883">
        <f t="shared" si="13"/>
        <v>0</v>
      </c>
      <c r="H119" s="883">
        <f>G119*0.21</f>
        <v>0</v>
      </c>
    </row>
    <row r="120" spans="1:8" ht="18" customHeight="1">
      <c r="A120" s="880"/>
      <c r="B120" s="881"/>
      <c r="C120" s="881"/>
      <c r="D120" s="882"/>
      <c r="E120" s="883"/>
      <c r="F120" s="875"/>
      <c r="G120" s="883"/>
      <c r="H120" s="883"/>
    </row>
    <row r="121" spans="1:8" ht="18" customHeight="1">
      <c r="A121" s="880"/>
      <c r="B121" s="884" t="s">
        <v>1236</v>
      </c>
      <c r="C121" s="881"/>
      <c r="D121" s="882"/>
      <c r="E121" s="883"/>
      <c r="F121" s="875"/>
      <c r="G121" s="883"/>
      <c r="H121" s="883"/>
    </row>
    <row r="122" spans="1:8" ht="18" customHeight="1">
      <c r="A122" s="880"/>
      <c r="B122" s="881" t="s">
        <v>5466</v>
      </c>
      <c r="C122" s="881">
        <v>1</v>
      </c>
      <c r="D122" s="882" t="s">
        <v>61</v>
      </c>
      <c r="E122" s="904"/>
      <c r="F122" s="875"/>
      <c r="G122" s="883">
        <f t="shared" ref="G122:G124" si="14">E122*C122</f>
        <v>0</v>
      </c>
      <c r="H122" s="883">
        <f>G122*0.21</f>
        <v>0</v>
      </c>
    </row>
    <row r="123" spans="1:8" ht="18" customHeight="1">
      <c r="A123" s="880"/>
      <c r="B123" s="881" t="s">
        <v>1238</v>
      </c>
      <c r="C123" s="881">
        <v>1</v>
      </c>
      <c r="D123" s="882" t="s">
        <v>61</v>
      </c>
      <c r="E123" s="904"/>
      <c r="F123" s="875"/>
      <c r="G123" s="883">
        <f t="shared" si="14"/>
        <v>0</v>
      </c>
      <c r="H123" s="883">
        <f>G123*0.21</f>
        <v>0</v>
      </c>
    </row>
    <row r="124" spans="1:8" ht="18" customHeight="1">
      <c r="A124" s="880"/>
      <c r="B124" s="881" t="s">
        <v>1239</v>
      </c>
      <c r="C124" s="881">
        <v>1</v>
      </c>
      <c r="D124" s="882" t="s">
        <v>61</v>
      </c>
      <c r="E124" s="904"/>
      <c r="F124" s="875"/>
      <c r="G124" s="883">
        <f t="shared" si="14"/>
        <v>0</v>
      </c>
      <c r="H124" s="883">
        <f>G124*0.21</f>
        <v>0</v>
      </c>
    </row>
    <row r="125" spans="1:8" ht="18" customHeight="1">
      <c r="A125" s="880"/>
      <c r="B125" s="881"/>
      <c r="C125" s="881"/>
      <c r="D125" s="882"/>
      <c r="E125" s="883"/>
      <c r="F125" s="875"/>
      <c r="G125" s="883"/>
      <c r="H125" s="883"/>
    </row>
    <row r="126" spans="1:8" ht="18" customHeight="1">
      <c r="A126" s="880"/>
      <c r="B126" s="884" t="s">
        <v>1240</v>
      </c>
      <c r="C126" s="881"/>
      <c r="D126" s="882"/>
      <c r="E126" s="883"/>
      <c r="F126" s="875"/>
      <c r="G126" s="883"/>
      <c r="H126" s="883"/>
    </row>
    <row r="127" spans="1:8" ht="18" customHeight="1">
      <c r="A127" s="880"/>
      <c r="B127" s="881" t="s">
        <v>1241</v>
      </c>
      <c r="C127" s="881">
        <v>1</v>
      </c>
      <c r="D127" s="882" t="s">
        <v>61</v>
      </c>
      <c r="E127" s="904"/>
      <c r="F127" s="875"/>
      <c r="G127" s="883">
        <f t="shared" ref="G127:G128" si="15">E127*C127</f>
        <v>0</v>
      </c>
      <c r="H127" s="883">
        <f>G127*0.21</f>
        <v>0</v>
      </c>
    </row>
    <row r="128" spans="1:8" ht="18" customHeight="1">
      <c r="A128" s="880"/>
      <c r="B128" s="881" t="s">
        <v>1242</v>
      </c>
      <c r="C128" s="881">
        <v>1</v>
      </c>
      <c r="D128" s="882" t="s">
        <v>61</v>
      </c>
      <c r="E128" s="904"/>
      <c r="F128" s="875"/>
      <c r="G128" s="883">
        <f t="shared" si="15"/>
        <v>0</v>
      </c>
      <c r="H128" s="883">
        <f>G128*0.21</f>
        <v>0</v>
      </c>
    </row>
    <row r="129" spans="1:8" ht="18" customHeight="1">
      <c r="A129" s="880"/>
      <c r="B129" s="884"/>
      <c r="C129" s="881"/>
      <c r="D129" s="882"/>
      <c r="E129" s="883"/>
      <c r="F129" s="875"/>
      <c r="G129" s="883"/>
      <c r="H129" s="883"/>
    </row>
    <row r="130" spans="1:8" ht="18" customHeight="1">
      <c r="A130" s="880"/>
      <c r="B130" s="884" t="s">
        <v>1243</v>
      </c>
      <c r="C130" s="881"/>
      <c r="D130" s="882"/>
      <c r="E130" s="883"/>
      <c r="F130" s="875"/>
      <c r="G130" s="883"/>
      <c r="H130" s="883"/>
    </row>
    <row r="131" spans="1:8" ht="18" customHeight="1">
      <c r="A131" s="880"/>
      <c r="B131" s="881" t="s">
        <v>5467</v>
      </c>
      <c r="C131" s="881">
        <v>34</v>
      </c>
      <c r="D131" s="882" t="s">
        <v>1234</v>
      </c>
      <c r="E131" s="904"/>
      <c r="F131" s="875"/>
      <c r="G131" s="883">
        <f t="shared" ref="G131:G133" si="16">E131*C131</f>
        <v>0</v>
      </c>
      <c r="H131" s="883">
        <f>G131*0.21</f>
        <v>0</v>
      </c>
    </row>
    <row r="132" spans="1:8" ht="18" customHeight="1">
      <c r="A132" s="880"/>
      <c r="B132" s="881" t="s">
        <v>1245</v>
      </c>
      <c r="C132" s="881">
        <v>34</v>
      </c>
      <c r="D132" s="882" t="s">
        <v>1234</v>
      </c>
      <c r="E132" s="904"/>
      <c r="F132" s="875"/>
      <c r="G132" s="883">
        <f t="shared" si="16"/>
        <v>0</v>
      </c>
      <c r="H132" s="883">
        <f>G132*0.21</f>
        <v>0</v>
      </c>
    </row>
    <row r="133" spans="1:8" ht="18" customHeight="1">
      <c r="A133" s="880"/>
      <c r="B133" s="881" t="s">
        <v>1246</v>
      </c>
      <c r="C133" s="881">
        <v>1</v>
      </c>
      <c r="D133" s="882" t="s">
        <v>61</v>
      </c>
      <c r="E133" s="904"/>
      <c r="F133" s="875"/>
      <c r="G133" s="883">
        <f t="shared" si="16"/>
        <v>0</v>
      </c>
      <c r="H133" s="883">
        <f>G133*0.21</f>
        <v>0</v>
      </c>
    </row>
    <row r="134" spans="1:8" ht="18" customHeight="1">
      <c r="A134" s="880"/>
      <c r="B134" s="881"/>
      <c r="C134" s="881"/>
      <c r="D134" s="882"/>
      <c r="E134" s="883"/>
      <c r="F134" s="875"/>
      <c r="G134" s="883"/>
      <c r="H134" s="883"/>
    </row>
    <row r="135" spans="1:8" ht="18" customHeight="1">
      <c r="A135" s="880" t="s">
        <v>1312</v>
      </c>
      <c r="B135" s="881" t="s">
        <v>1285</v>
      </c>
      <c r="C135" s="881">
        <v>1</v>
      </c>
      <c r="D135" s="882" t="s">
        <v>61</v>
      </c>
      <c r="E135" s="904"/>
      <c r="F135" s="875"/>
      <c r="G135" s="883">
        <f>E135*C135</f>
        <v>0</v>
      </c>
      <c r="H135" s="883">
        <f>G135*0.21</f>
        <v>0</v>
      </c>
    </row>
    <row r="136" spans="1:8" ht="18" customHeight="1">
      <c r="A136" s="880"/>
      <c r="B136" s="881" t="s">
        <v>1249</v>
      </c>
      <c r="C136" s="881"/>
      <c r="D136" s="882"/>
      <c r="E136" s="883"/>
      <c r="F136" s="875"/>
      <c r="G136" s="883"/>
      <c r="H136" s="883"/>
    </row>
    <row r="137" spans="1:8" ht="18">
      <c r="A137" s="880"/>
      <c r="B137" s="881" t="s">
        <v>1286</v>
      </c>
      <c r="C137" s="881"/>
      <c r="D137" s="882"/>
      <c r="E137" s="883"/>
      <c r="F137" s="875"/>
      <c r="G137" s="883"/>
      <c r="H137" s="883"/>
    </row>
    <row r="138" spans="1:8" ht="18">
      <c r="A138" s="880"/>
      <c r="B138" s="881" t="s">
        <v>1287</v>
      </c>
      <c r="C138" s="881"/>
      <c r="D138" s="882"/>
      <c r="E138" s="883"/>
      <c r="F138" s="875"/>
      <c r="G138" s="883"/>
      <c r="H138" s="883"/>
    </row>
    <row r="139" spans="1:8" ht="18">
      <c r="A139" s="880"/>
      <c r="B139" s="881" t="s">
        <v>1288</v>
      </c>
      <c r="C139" s="881"/>
      <c r="D139" s="882"/>
      <c r="E139" s="883"/>
      <c r="F139" s="875"/>
      <c r="G139" s="883"/>
      <c r="H139" s="883"/>
    </row>
    <row r="140" spans="1:8" ht="18">
      <c r="A140" s="880"/>
      <c r="B140" s="881" t="s">
        <v>1289</v>
      </c>
      <c r="C140" s="881"/>
      <c r="D140" s="882"/>
      <c r="E140" s="883"/>
      <c r="F140" s="875"/>
      <c r="G140" s="883"/>
      <c r="H140" s="883"/>
    </row>
    <row r="141" spans="1:8" ht="18">
      <c r="A141" s="880"/>
      <c r="B141" s="881" t="s">
        <v>1225</v>
      </c>
      <c r="C141" s="881"/>
      <c r="D141" s="882"/>
      <c r="E141" s="883"/>
      <c r="F141" s="875"/>
      <c r="G141" s="883"/>
      <c r="H141" s="883"/>
    </row>
    <row r="142" spans="1:8" ht="18">
      <c r="A142" s="880" t="s">
        <v>1313</v>
      </c>
      <c r="B142" s="881" t="s">
        <v>1254</v>
      </c>
      <c r="C142" s="881">
        <v>2</v>
      </c>
      <c r="D142" s="882" t="s">
        <v>62</v>
      </c>
      <c r="E142" s="904"/>
      <c r="F142" s="875"/>
      <c r="G142" s="883">
        <f t="shared" ref="G142:G147" si="17">E142*C142</f>
        <v>0</v>
      </c>
      <c r="H142" s="883">
        <f t="shared" ref="H142:H147" si="18">G142*0.21</f>
        <v>0</v>
      </c>
    </row>
    <row r="143" spans="1:8" ht="18">
      <c r="A143" s="880" t="s">
        <v>1314</v>
      </c>
      <c r="B143" s="881" t="s">
        <v>1228</v>
      </c>
      <c r="C143" s="881">
        <v>2</v>
      </c>
      <c r="D143" s="882" t="s">
        <v>61</v>
      </c>
      <c r="E143" s="904"/>
      <c r="F143" s="875"/>
      <c r="G143" s="883">
        <f t="shared" si="17"/>
        <v>0</v>
      </c>
      <c r="H143" s="883">
        <f t="shared" si="18"/>
        <v>0</v>
      </c>
    </row>
    <row r="144" spans="1:8" ht="18">
      <c r="A144" s="880" t="s">
        <v>1315</v>
      </c>
      <c r="B144" s="881" t="s">
        <v>1257</v>
      </c>
      <c r="C144" s="881">
        <v>1</v>
      </c>
      <c r="D144" s="882" t="s">
        <v>62</v>
      </c>
      <c r="E144" s="904"/>
      <c r="F144" s="875"/>
      <c r="G144" s="883">
        <f t="shared" si="17"/>
        <v>0</v>
      </c>
      <c r="H144" s="883">
        <f t="shared" si="18"/>
        <v>0</v>
      </c>
    </row>
    <row r="145" spans="1:8" ht="18">
      <c r="A145" s="880" t="s">
        <v>1316</v>
      </c>
      <c r="B145" s="881" t="s">
        <v>1259</v>
      </c>
      <c r="C145" s="881">
        <v>1</v>
      </c>
      <c r="D145" s="882" t="s">
        <v>62</v>
      </c>
      <c r="E145" s="904"/>
      <c r="F145" s="875"/>
      <c r="G145" s="883">
        <f t="shared" si="17"/>
        <v>0</v>
      </c>
      <c r="H145" s="883">
        <f t="shared" si="18"/>
        <v>0</v>
      </c>
    </row>
    <row r="146" spans="1:8" ht="18">
      <c r="A146" s="880" t="s">
        <v>1317</v>
      </c>
      <c r="B146" s="881" t="s">
        <v>1261</v>
      </c>
      <c r="C146" s="881">
        <v>2</v>
      </c>
      <c r="D146" s="882" t="s">
        <v>62</v>
      </c>
      <c r="E146" s="904"/>
      <c r="F146" s="875"/>
      <c r="G146" s="883">
        <f t="shared" si="17"/>
        <v>0</v>
      </c>
      <c r="H146" s="883">
        <f t="shared" si="18"/>
        <v>0</v>
      </c>
    </row>
    <row r="147" spans="1:8" ht="18">
      <c r="A147" s="880" t="s">
        <v>1318</v>
      </c>
      <c r="B147" s="881" t="s">
        <v>1263</v>
      </c>
      <c r="C147" s="881">
        <v>4</v>
      </c>
      <c r="D147" s="882" t="s">
        <v>62</v>
      </c>
      <c r="E147" s="904"/>
      <c r="F147" s="875"/>
      <c r="G147" s="883">
        <f t="shared" si="17"/>
        <v>0</v>
      </c>
      <c r="H147" s="883">
        <f t="shared" si="18"/>
        <v>0</v>
      </c>
    </row>
    <row r="148" spans="1:8" ht="18">
      <c r="A148" s="880"/>
      <c r="B148" s="881" t="s">
        <v>1264</v>
      </c>
      <c r="C148" s="881"/>
      <c r="D148" s="882"/>
      <c r="E148" s="883"/>
      <c r="F148" s="875"/>
      <c r="G148" s="883"/>
      <c r="H148" s="883"/>
    </row>
    <row r="149" spans="1:8" ht="18">
      <c r="A149" s="880" t="s">
        <v>1319</v>
      </c>
      <c r="B149" s="881" t="s">
        <v>1297</v>
      </c>
      <c r="C149" s="881">
        <v>1</v>
      </c>
      <c r="D149" s="882" t="s">
        <v>62</v>
      </c>
      <c r="E149" s="904"/>
      <c r="F149" s="875"/>
      <c r="G149" s="883">
        <f>E149*C149</f>
        <v>0</v>
      </c>
      <c r="H149" s="883">
        <f>G149*0.21</f>
        <v>0</v>
      </c>
    </row>
    <row r="150" spans="1:8" ht="18">
      <c r="A150" s="880"/>
      <c r="B150" s="881" t="s">
        <v>1212</v>
      </c>
      <c r="C150" s="881"/>
      <c r="D150" s="882"/>
      <c r="E150" s="883"/>
      <c r="F150" s="875"/>
      <c r="G150" s="883"/>
      <c r="H150" s="883"/>
    </row>
    <row r="151" spans="1:8" ht="18">
      <c r="A151" s="880"/>
      <c r="B151" s="881" t="s">
        <v>1267</v>
      </c>
      <c r="C151" s="881">
        <v>1</v>
      </c>
      <c r="D151" s="882" t="s">
        <v>62</v>
      </c>
      <c r="E151" s="883"/>
      <c r="F151" s="875"/>
      <c r="G151" s="883"/>
      <c r="H151" s="883"/>
    </row>
    <row r="152" spans="1:8" ht="18">
      <c r="A152" s="880" t="s">
        <v>1320</v>
      </c>
      <c r="B152" s="881" t="s">
        <v>1268</v>
      </c>
      <c r="C152" s="881">
        <v>1</v>
      </c>
      <c r="D152" s="882" t="s">
        <v>62</v>
      </c>
      <c r="E152" s="904"/>
      <c r="F152" s="875"/>
      <c r="G152" s="883">
        <f>E152*C152</f>
        <v>0</v>
      </c>
      <c r="H152" s="883">
        <f>G152*0.21</f>
        <v>0</v>
      </c>
    </row>
    <row r="153" spans="1:8" ht="18">
      <c r="A153" s="880"/>
      <c r="B153" s="881" t="s">
        <v>1299</v>
      </c>
      <c r="C153" s="881"/>
      <c r="D153" s="882"/>
      <c r="E153" s="904"/>
      <c r="F153" s="875"/>
      <c r="G153" s="883"/>
      <c r="H153" s="883"/>
    </row>
    <row r="154" spans="1:8" ht="18">
      <c r="A154" s="880"/>
      <c r="B154" s="881"/>
      <c r="C154" s="881"/>
      <c r="D154" s="882"/>
      <c r="E154" s="883"/>
      <c r="F154" s="875"/>
      <c r="G154" s="883"/>
      <c r="H154" s="883"/>
    </row>
    <row r="155" spans="1:8" ht="18">
      <c r="A155" s="880"/>
      <c r="B155" s="885" t="s">
        <v>1300</v>
      </c>
      <c r="C155" s="881"/>
      <c r="D155" s="882"/>
      <c r="E155" s="883"/>
      <c r="F155" s="875"/>
      <c r="G155" s="883"/>
      <c r="H155" s="883"/>
    </row>
    <row r="156" spans="1:8" ht="18">
      <c r="A156" s="880" t="s">
        <v>1308</v>
      </c>
      <c r="B156" s="881" t="s">
        <v>1272</v>
      </c>
      <c r="C156" s="881"/>
      <c r="D156" s="882"/>
      <c r="E156" s="883"/>
      <c r="F156" s="875"/>
      <c r="G156" s="883"/>
      <c r="H156" s="883"/>
    </row>
    <row r="157" spans="1:8" ht="18" customHeight="1">
      <c r="A157" s="880"/>
      <c r="B157" s="881" t="s">
        <v>1273</v>
      </c>
      <c r="C157" s="881">
        <v>8</v>
      </c>
      <c r="D157" s="882" t="s">
        <v>1234</v>
      </c>
      <c r="E157" s="904"/>
      <c r="F157" s="875"/>
      <c r="G157" s="883">
        <f t="shared" ref="G157:G158" si="19">E157*C157</f>
        <v>0</v>
      </c>
      <c r="H157" s="883">
        <f>G157*0.21</f>
        <v>0</v>
      </c>
    </row>
    <row r="158" spans="1:8" ht="18">
      <c r="A158" s="880"/>
      <c r="B158" s="881" t="s">
        <v>1274</v>
      </c>
      <c r="C158" s="881">
        <v>18</v>
      </c>
      <c r="D158" s="882" t="s">
        <v>1234</v>
      </c>
      <c r="E158" s="904"/>
      <c r="F158" s="875"/>
      <c r="G158" s="883">
        <f t="shared" si="19"/>
        <v>0</v>
      </c>
      <c r="H158" s="883">
        <f>G158*0.21</f>
        <v>0</v>
      </c>
    </row>
    <row r="159" spans="1:8" ht="18">
      <c r="A159" s="880"/>
      <c r="B159" s="881" t="s">
        <v>1275</v>
      </c>
      <c r="C159" s="881"/>
      <c r="D159" s="882"/>
      <c r="E159" s="883"/>
      <c r="F159" s="875"/>
      <c r="G159" s="883"/>
      <c r="H159" s="883"/>
    </row>
    <row r="160" spans="1:8" ht="18">
      <c r="A160" s="880" t="s">
        <v>1309</v>
      </c>
      <c r="B160" s="881" t="s">
        <v>1277</v>
      </c>
      <c r="C160" s="881"/>
      <c r="D160" s="882"/>
      <c r="E160" s="883"/>
      <c r="F160" s="875"/>
      <c r="G160" s="883"/>
      <c r="H160" s="883"/>
    </row>
    <row r="161" spans="1:9" ht="18">
      <c r="A161" s="880"/>
      <c r="B161" s="881" t="s">
        <v>1278</v>
      </c>
      <c r="C161" s="881">
        <v>1</v>
      </c>
      <c r="D161" s="882" t="s">
        <v>1234</v>
      </c>
      <c r="E161" s="904"/>
      <c r="F161" s="875"/>
      <c r="G161" s="883">
        <f>E161*C161</f>
        <v>0</v>
      </c>
      <c r="H161" s="883">
        <f>G161*0.21</f>
        <v>0</v>
      </c>
    </row>
    <row r="162" spans="1:9" ht="18">
      <c r="A162" s="880"/>
      <c r="B162" s="881" t="s">
        <v>1275</v>
      </c>
      <c r="C162" s="881"/>
      <c r="D162" s="882"/>
      <c r="E162" s="883"/>
      <c r="F162" s="875"/>
      <c r="G162" s="883"/>
      <c r="H162" s="883"/>
    </row>
    <row r="163" spans="1:9" ht="18">
      <c r="A163" s="880"/>
      <c r="B163" s="881"/>
      <c r="C163" s="881"/>
      <c r="D163" s="882"/>
      <c r="E163" s="883"/>
      <c r="F163" s="875"/>
      <c r="G163" s="883"/>
      <c r="H163" s="883"/>
    </row>
    <row r="164" spans="1:9" ht="18">
      <c r="A164" s="880" t="s">
        <v>1321</v>
      </c>
      <c r="B164" s="881" t="s">
        <v>1214</v>
      </c>
      <c r="C164" s="881">
        <v>1</v>
      </c>
      <c r="D164" s="882" t="s">
        <v>61</v>
      </c>
      <c r="E164" s="883"/>
      <c r="F164" s="875"/>
      <c r="G164" s="883">
        <f t="shared" ref="G164:G166" si="20">E164*C164</f>
        <v>0</v>
      </c>
      <c r="H164" s="883"/>
    </row>
    <row r="165" spans="1:9" ht="18">
      <c r="A165" s="880" t="s">
        <v>1322</v>
      </c>
      <c r="B165" s="881" t="s">
        <v>1216</v>
      </c>
      <c r="C165" s="881">
        <v>1</v>
      </c>
      <c r="D165" s="882" t="s">
        <v>61</v>
      </c>
      <c r="E165" s="883"/>
      <c r="F165" s="875"/>
      <c r="G165" s="883">
        <f t="shared" si="20"/>
        <v>0</v>
      </c>
      <c r="H165" s="883"/>
    </row>
    <row r="166" spans="1:9" ht="18">
      <c r="A166" s="880" t="s">
        <v>1323</v>
      </c>
      <c r="B166" s="881" t="s">
        <v>1218</v>
      </c>
      <c r="C166" s="881">
        <v>1</v>
      </c>
      <c r="D166" s="882" t="s">
        <v>61</v>
      </c>
      <c r="E166" s="883"/>
      <c r="F166" s="875"/>
      <c r="G166" s="883">
        <f t="shared" si="20"/>
        <v>0</v>
      </c>
      <c r="H166" s="883"/>
    </row>
    <row r="167" spans="1:9" ht="18">
      <c r="A167" s="880"/>
      <c r="B167" s="884" t="s">
        <v>1324</v>
      </c>
      <c r="C167" s="881"/>
      <c r="D167" s="882"/>
      <c r="E167" s="883"/>
      <c r="F167" s="875"/>
      <c r="G167" s="883"/>
      <c r="H167" s="883"/>
    </row>
    <row r="168" spans="1:9" ht="18">
      <c r="A168" s="875"/>
      <c r="B168" s="875"/>
      <c r="C168" s="875"/>
      <c r="D168" s="875"/>
      <c r="E168" s="875"/>
      <c r="F168" s="875"/>
      <c r="G168" s="875"/>
      <c r="H168" s="875"/>
    </row>
    <row r="169" spans="1:9" ht="18">
      <c r="A169" s="876"/>
      <c r="B169" s="877" t="s">
        <v>1325</v>
      </c>
      <c r="C169" s="878"/>
      <c r="D169" s="876"/>
      <c r="E169" s="879"/>
      <c r="F169" s="879"/>
      <c r="G169" s="879"/>
      <c r="H169" s="879"/>
    </row>
    <row r="170" spans="1:9" ht="18">
      <c r="A170" s="880" t="s">
        <v>1326</v>
      </c>
      <c r="B170" s="881" t="s">
        <v>1285</v>
      </c>
      <c r="C170" s="881">
        <v>1</v>
      </c>
      <c r="D170" s="882" t="s">
        <v>61</v>
      </c>
      <c r="E170" s="904"/>
      <c r="F170" s="875"/>
      <c r="G170" s="883">
        <f>E170*C170</f>
        <v>0</v>
      </c>
      <c r="H170" s="883">
        <f>G170*0.21</f>
        <v>0</v>
      </c>
      <c r="I170" s="547"/>
    </row>
    <row r="171" spans="1:9" ht="18">
      <c r="A171" s="880"/>
      <c r="B171" s="881" t="s">
        <v>1327</v>
      </c>
      <c r="C171" s="881"/>
      <c r="D171" s="882"/>
      <c r="E171" s="883"/>
      <c r="F171" s="875"/>
      <c r="G171" s="883"/>
      <c r="H171" s="883"/>
    </row>
    <row r="172" spans="1:9" ht="18">
      <c r="A172" s="880"/>
      <c r="B172" s="881" t="s">
        <v>1328</v>
      </c>
      <c r="C172" s="881"/>
      <c r="D172" s="882"/>
      <c r="E172" s="883"/>
      <c r="F172" s="875"/>
      <c r="G172" s="883"/>
      <c r="H172" s="883"/>
    </row>
    <row r="173" spans="1:9" ht="18">
      <c r="A173" s="880"/>
      <c r="B173" s="881" t="s">
        <v>1329</v>
      </c>
      <c r="C173" s="881"/>
      <c r="D173" s="882"/>
      <c r="E173" s="883"/>
      <c r="F173" s="875"/>
      <c r="G173" s="883"/>
      <c r="H173" s="883"/>
    </row>
    <row r="174" spans="1:9" ht="18">
      <c r="A174" s="880"/>
      <c r="B174" s="881" t="s">
        <v>1330</v>
      </c>
      <c r="C174" s="881"/>
      <c r="D174" s="882"/>
      <c r="E174" s="883"/>
      <c r="F174" s="875"/>
      <c r="G174" s="883"/>
      <c r="H174" s="883"/>
    </row>
    <row r="175" spans="1:9" ht="18">
      <c r="A175" s="880"/>
      <c r="B175" s="881" t="s">
        <v>1289</v>
      </c>
      <c r="C175" s="881"/>
      <c r="D175" s="882"/>
      <c r="E175" s="883"/>
      <c r="F175" s="875"/>
      <c r="G175" s="883"/>
      <c r="H175" s="883"/>
    </row>
    <row r="176" spans="1:9" ht="18">
      <c r="A176" s="880"/>
      <c r="B176" s="881" t="s">
        <v>1225</v>
      </c>
      <c r="C176" s="881"/>
      <c r="D176" s="882"/>
      <c r="E176" s="883"/>
      <c r="F176" s="875"/>
      <c r="G176" s="883"/>
      <c r="H176" s="883"/>
    </row>
    <row r="177" spans="1:8" ht="18">
      <c r="A177" s="880" t="s">
        <v>1331</v>
      </c>
      <c r="B177" s="881" t="s">
        <v>1332</v>
      </c>
      <c r="C177" s="881">
        <v>2</v>
      </c>
      <c r="D177" s="882" t="s">
        <v>62</v>
      </c>
      <c r="E177" s="904"/>
      <c r="F177" s="875"/>
      <c r="G177" s="883">
        <f t="shared" ref="G177:G182" si="21">E177*C177</f>
        <v>0</v>
      </c>
      <c r="H177" s="883">
        <f t="shared" ref="H177:H182" si="22">G177*0.21</f>
        <v>0</v>
      </c>
    </row>
    <row r="178" spans="1:8" ht="18">
      <c r="A178" s="880" t="s">
        <v>1333</v>
      </c>
      <c r="B178" s="881" t="s">
        <v>1228</v>
      </c>
      <c r="C178" s="881">
        <v>2</v>
      </c>
      <c r="D178" s="882" t="s">
        <v>61</v>
      </c>
      <c r="E178" s="904"/>
      <c r="F178" s="875"/>
      <c r="G178" s="883">
        <f t="shared" si="21"/>
        <v>0</v>
      </c>
      <c r="H178" s="883">
        <f t="shared" si="22"/>
        <v>0</v>
      </c>
    </row>
    <row r="179" spans="1:8" ht="18">
      <c r="A179" s="880" t="s">
        <v>1334</v>
      </c>
      <c r="B179" s="881" t="s">
        <v>1335</v>
      </c>
      <c r="C179" s="881">
        <v>1</v>
      </c>
      <c r="D179" s="882" t="s">
        <v>62</v>
      </c>
      <c r="E179" s="904"/>
      <c r="F179" s="875"/>
      <c r="G179" s="883">
        <f t="shared" si="21"/>
        <v>0</v>
      </c>
      <c r="H179" s="883">
        <f t="shared" si="22"/>
        <v>0</v>
      </c>
    </row>
    <row r="180" spans="1:8" ht="18">
      <c r="A180" s="880" t="s">
        <v>1336</v>
      </c>
      <c r="B180" s="881" t="s">
        <v>1337</v>
      </c>
      <c r="C180" s="881">
        <v>1</v>
      </c>
      <c r="D180" s="882" t="s">
        <v>62</v>
      </c>
      <c r="E180" s="904"/>
      <c r="F180" s="875"/>
      <c r="G180" s="883">
        <f t="shared" si="21"/>
        <v>0</v>
      </c>
      <c r="H180" s="883">
        <f t="shared" si="22"/>
        <v>0</v>
      </c>
    </row>
    <row r="181" spans="1:8" ht="18">
      <c r="A181" s="880" t="s">
        <v>1338</v>
      </c>
      <c r="B181" s="881" t="s">
        <v>1339</v>
      </c>
      <c r="C181" s="881">
        <v>2</v>
      </c>
      <c r="D181" s="882" t="s">
        <v>62</v>
      </c>
      <c r="E181" s="904"/>
      <c r="F181" s="875"/>
      <c r="G181" s="883">
        <f t="shared" si="21"/>
        <v>0</v>
      </c>
      <c r="H181" s="883">
        <f t="shared" si="22"/>
        <v>0</v>
      </c>
    </row>
    <row r="182" spans="1:8" ht="18">
      <c r="A182" s="880" t="s">
        <v>1340</v>
      </c>
      <c r="B182" s="881" t="s">
        <v>1341</v>
      </c>
      <c r="C182" s="881">
        <v>5</v>
      </c>
      <c r="D182" s="882" t="s">
        <v>62</v>
      </c>
      <c r="E182" s="904"/>
      <c r="F182" s="875"/>
      <c r="G182" s="883">
        <f t="shared" si="21"/>
        <v>0</v>
      </c>
      <c r="H182" s="883">
        <f t="shared" si="22"/>
        <v>0</v>
      </c>
    </row>
    <row r="183" spans="1:8" ht="18">
      <c r="A183" s="880"/>
      <c r="B183" s="881" t="s">
        <v>1264</v>
      </c>
      <c r="C183" s="881"/>
      <c r="D183" s="882"/>
      <c r="E183" s="883"/>
      <c r="F183" s="875"/>
      <c r="G183" s="883"/>
      <c r="H183" s="883"/>
    </row>
    <row r="184" spans="1:8" ht="18">
      <c r="A184" s="880" t="s">
        <v>1342</v>
      </c>
      <c r="B184" s="881" t="s">
        <v>1343</v>
      </c>
      <c r="C184" s="881">
        <v>2</v>
      </c>
      <c r="D184" s="882" t="s">
        <v>62</v>
      </c>
      <c r="E184" s="904"/>
      <c r="F184" s="875"/>
      <c r="G184" s="883">
        <f>E184*C184</f>
        <v>0</v>
      </c>
      <c r="H184" s="883">
        <f>G184*0.21</f>
        <v>0</v>
      </c>
    </row>
    <row r="185" spans="1:8" ht="18">
      <c r="A185" s="880"/>
      <c r="B185" s="881" t="s">
        <v>1344</v>
      </c>
      <c r="C185" s="881"/>
      <c r="D185" s="882"/>
      <c r="E185" s="883"/>
      <c r="F185" s="875"/>
      <c r="G185" s="883"/>
      <c r="H185" s="883"/>
    </row>
    <row r="186" spans="1:8" ht="18">
      <c r="A186" s="880" t="s">
        <v>1345</v>
      </c>
      <c r="B186" s="881" t="s">
        <v>1346</v>
      </c>
      <c r="C186" s="881">
        <v>2</v>
      </c>
      <c r="D186" s="882" t="s">
        <v>62</v>
      </c>
      <c r="E186" s="904"/>
      <c r="F186" s="875"/>
      <c r="G186" s="883">
        <f>E186*C186</f>
        <v>0</v>
      </c>
      <c r="H186" s="883">
        <f>G186*0.21</f>
        <v>0</v>
      </c>
    </row>
    <row r="187" spans="1:8" ht="18">
      <c r="A187" s="880"/>
      <c r="B187" s="881" t="s">
        <v>1212</v>
      </c>
      <c r="C187" s="881"/>
      <c r="D187" s="882"/>
      <c r="E187" s="883"/>
      <c r="F187" s="875"/>
      <c r="G187" s="883"/>
      <c r="H187" s="883"/>
    </row>
    <row r="188" spans="1:8" ht="18">
      <c r="A188" s="880"/>
      <c r="B188" s="881" t="s">
        <v>1267</v>
      </c>
      <c r="C188" s="881">
        <v>2</v>
      </c>
      <c r="D188" s="882" t="s">
        <v>62</v>
      </c>
      <c r="E188" s="883"/>
      <c r="F188" s="875"/>
      <c r="G188" s="883"/>
      <c r="H188" s="883"/>
    </row>
    <row r="189" spans="1:8" ht="18">
      <c r="A189" s="880"/>
      <c r="B189" s="881"/>
      <c r="C189" s="881"/>
      <c r="D189" s="882"/>
      <c r="E189" s="883"/>
      <c r="F189" s="875"/>
      <c r="G189" s="883"/>
      <c r="H189" s="883"/>
    </row>
    <row r="190" spans="1:8" ht="18">
      <c r="A190" s="880"/>
      <c r="B190" s="885" t="s">
        <v>1300</v>
      </c>
      <c r="C190" s="881"/>
      <c r="D190" s="882"/>
      <c r="E190" s="883"/>
      <c r="F190" s="875"/>
      <c r="G190" s="883"/>
      <c r="H190" s="883"/>
    </row>
    <row r="191" spans="1:8" ht="18">
      <c r="A191" s="880" t="s">
        <v>1347</v>
      </c>
      <c r="B191" s="881" t="s">
        <v>1272</v>
      </c>
      <c r="C191" s="881"/>
      <c r="D191" s="882"/>
      <c r="E191" s="883"/>
      <c r="F191" s="875"/>
      <c r="G191" s="883"/>
      <c r="H191" s="883"/>
    </row>
    <row r="192" spans="1:8" ht="18" customHeight="1">
      <c r="A192" s="880"/>
      <c r="B192" s="881" t="s">
        <v>1273</v>
      </c>
      <c r="C192" s="881">
        <v>3</v>
      </c>
      <c r="D192" s="882" t="s">
        <v>1234</v>
      </c>
      <c r="E192" s="904"/>
      <c r="F192" s="875"/>
      <c r="G192" s="883">
        <f t="shared" ref="G192:G194" si="23">E192*C192</f>
        <v>0</v>
      </c>
      <c r="H192" s="883">
        <f>G192*0.21</f>
        <v>0</v>
      </c>
    </row>
    <row r="193" spans="1:8" ht="18">
      <c r="A193" s="880"/>
      <c r="B193" s="881" t="s">
        <v>1274</v>
      </c>
      <c r="C193" s="881">
        <v>6</v>
      </c>
      <c r="D193" s="882" t="s">
        <v>1234</v>
      </c>
      <c r="E193" s="904"/>
      <c r="F193" s="875"/>
      <c r="G193" s="883">
        <f t="shared" si="23"/>
        <v>0</v>
      </c>
      <c r="H193" s="883">
        <f>G193*0.21</f>
        <v>0</v>
      </c>
    </row>
    <row r="194" spans="1:8" ht="18">
      <c r="A194" s="880"/>
      <c r="B194" s="881" t="s">
        <v>1348</v>
      </c>
      <c r="C194" s="881">
        <v>11</v>
      </c>
      <c r="D194" s="882" t="s">
        <v>1234</v>
      </c>
      <c r="E194" s="904"/>
      <c r="F194" s="875"/>
      <c r="G194" s="883">
        <f t="shared" si="23"/>
        <v>0</v>
      </c>
      <c r="H194" s="883">
        <f>G194*0.21</f>
        <v>0</v>
      </c>
    </row>
    <row r="195" spans="1:8" ht="18">
      <c r="A195" s="880"/>
      <c r="B195" s="881" t="s">
        <v>1275</v>
      </c>
      <c r="C195" s="881"/>
      <c r="D195" s="882"/>
      <c r="E195" s="883"/>
      <c r="F195" s="875"/>
      <c r="G195" s="883"/>
      <c r="H195" s="883"/>
    </row>
    <row r="196" spans="1:8" ht="18">
      <c r="A196" s="880" t="s">
        <v>1349</v>
      </c>
      <c r="B196" s="881" t="s">
        <v>1277</v>
      </c>
      <c r="C196" s="881"/>
      <c r="D196" s="882"/>
      <c r="E196" s="883"/>
      <c r="F196" s="875"/>
      <c r="G196" s="883"/>
      <c r="H196" s="883"/>
    </row>
    <row r="197" spans="1:8" ht="18">
      <c r="A197" s="880"/>
      <c r="B197" s="881" t="s">
        <v>1350</v>
      </c>
      <c r="C197" s="881">
        <v>2</v>
      </c>
      <c r="D197" s="882" t="s">
        <v>1234</v>
      </c>
      <c r="E197" s="904"/>
      <c r="F197" s="875"/>
      <c r="G197" s="883">
        <f>E197*C197</f>
        <v>0</v>
      </c>
      <c r="H197" s="883">
        <f>G197*0.21</f>
        <v>0</v>
      </c>
    </row>
    <row r="198" spans="1:8" ht="18">
      <c r="A198" s="880"/>
      <c r="B198" s="881" t="s">
        <v>1275</v>
      </c>
      <c r="C198" s="881"/>
      <c r="D198" s="882"/>
      <c r="E198" s="883"/>
      <c r="F198" s="875"/>
      <c r="G198" s="883"/>
      <c r="H198" s="883"/>
    </row>
    <row r="199" spans="1:8" ht="18">
      <c r="A199" s="880"/>
      <c r="B199" s="881"/>
      <c r="C199" s="881"/>
      <c r="D199" s="882"/>
      <c r="E199" s="883"/>
      <c r="F199" s="875"/>
      <c r="G199" s="883"/>
      <c r="H199" s="883"/>
    </row>
    <row r="200" spans="1:8" ht="18">
      <c r="A200" s="880" t="s">
        <v>1351</v>
      </c>
      <c r="B200" s="881" t="s">
        <v>1214</v>
      </c>
      <c r="C200" s="881">
        <v>1</v>
      </c>
      <c r="D200" s="882" t="s">
        <v>61</v>
      </c>
      <c r="E200" s="883"/>
      <c r="F200" s="875"/>
      <c r="G200" s="883"/>
      <c r="H200" s="883"/>
    </row>
    <row r="201" spans="1:8" ht="18">
      <c r="A201" s="880" t="s">
        <v>1352</v>
      </c>
      <c r="B201" s="881" t="s">
        <v>1216</v>
      </c>
      <c r="C201" s="881">
        <v>1</v>
      </c>
      <c r="D201" s="882" t="s">
        <v>61</v>
      </c>
      <c r="E201" s="883"/>
      <c r="F201" s="875"/>
      <c r="G201" s="883"/>
      <c r="H201" s="883"/>
    </row>
    <row r="202" spans="1:8" ht="18">
      <c r="A202" s="880" t="s">
        <v>1353</v>
      </c>
      <c r="B202" s="881" t="s">
        <v>1218</v>
      </c>
      <c r="C202" s="881">
        <v>1</v>
      </c>
      <c r="D202" s="882" t="s">
        <v>61</v>
      </c>
      <c r="E202" s="883"/>
      <c r="F202" s="875"/>
      <c r="G202" s="883"/>
      <c r="H202" s="883"/>
    </row>
    <row r="203" spans="1:8" ht="18">
      <c r="A203" s="880"/>
      <c r="B203" s="884" t="s">
        <v>1354</v>
      </c>
      <c r="C203" s="881"/>
      <c r="D203" s="882"/>
      <c r="E203" s="883"/>
      <c r="F203" s="875"/>
      <c r="G203" s="883"/>
      <c r="H203" s="883"/>
    </row>
    <row r="204" spans="1:8" ht="18">
      <c r="A204" s="880"/>
      <c r="B204" s="884"/>
      <c r="C204" s="881"/>
      <c r="D204" s="882"/>
      <c r="E204" s="883"/>
      <c r="F204" s="875"/>
      <c r="G204" s="883"/>
      <c r="H204" s="883"/>
    </row>
    <row r="205" spans="1:8" ht="18">
      <c r="A205" s="876"/>
      <c r="B205" s="877" t="s">
        <v>1355</v>
      </c>
      <c r="C205" s="878"/>
      <c r="D205" s="876"/>
      <c r="E205" s="879"/>
      <c r="F205" s="879"/>
      <c r="G205" s="879"/>
      <c r="H205" s="879"/>
    </row>
    <row r="206" spans="1:8" ht="18">
      <c r="A206" s="880" t="s">
        <v>1356</v>
      </c>
      <c r="B206" s="881" t="s">
        <v>5460</v>
      </c>
      <c r="C206" s="881">
        <v>1</v>
      </c>
      <c r="D206" s="882" t="s">
        <v>62</v>
      </c>
      <c r="E206" s="904"/>
      <c r="F206" s="875"/>
      <c r="G206" s="883">
        <f>E206*C206</f>
        <v>0</v>
      </c>
      <c r="H206" s="883">
        <f>G206*0.21</f>
        <v>0</v>
      </c>
    </row>
    <row r="207" spans="1:8" ht="18">
      <c r="A207" s="880"/>
      <c r="B207" s="881" t="s">
        <v>5468</v>
      </c>
      <c r="C207" s="881"/>
      <c r="D207" s="882"/>
      <c r="E207" s="883"/>
      <c r="F207" s="875"/>
      <c r="G207" s="883"/>
      <c r="H207" s="883"/>
    </row>
    <row r="208" spans="1:8" ht="18">
      <c r="A208" s="880" t="s">
        <v>1357</v>
      </c>
      <c r="B208" s="881" t="s">
        <v>5469</v>
      </c>
      <c r="C208" s="881">
        <v>1</v>
      </c>
      <c r="D208" s="882" t="s">
        <v>62</v>
      </c>
      <c r="E208" s="904"/>
      <c r="F208" s="875"/>
      <c r="G208" s="883">
        <f>E208*C208</f>
        <v>0</v>
      </c>
      <c r="H208" s="883">
        <f>G208*0.21</f>
        <v>0</v>
      </c>
    </row>
    <row r="209" spans="1:8" ht="18">
      <c r="A209" s="880"/>
      <c r="B209" s="881" t="s">
        <v>5470</v>
      </c>
      <c r="C209" s="881"/>
      <c r="D209" s="882"/>
      <c r="E209" s="883"/>
      <c r="F209" s="875"/>
      <c r="G209" s="883"/>
      <c r="H209" s="883"/>
    </row>
    <row r="210" spans="1:8" ht="18" customHeight="1">
      <c r="A210" s="880"/>
      <c r="B210" s="881" t="s">
        <v>1225</v>
      </c>
      <c r="C210" s="881"/>
      <c r="D210" s="882"/>
      <c r="E210" s="883"/>
      <c r="F210" s="875"/>
      <c r="G210" s="883"/>
      <c r="H210" s="883"/>
    </row>
    <row r="211" spans="1:8" ht="18" customHeight="1">
      <c r="A211" s="880" t="s">
        <v>1358</v>
      </c>
      <c r="B211" s="881" t="s">
        <v>5464</v>
      </c>
      <c r="C211" s="881">
        <v>1</v>
      </c>
      <c r="D211" s="882" t="s">
        <v>62</v>
      </c>
      <c r="E211" s="904"/>
      <c r="F211" s="875"/>
      <c r="G211" s="883">
        <f t="shared" ref="G211:G213" si="24">E211*C211</f>
        <v>0</v>
      </c>
      <c r="H211" s="883">
        <f>G211*0.21</f>
        <v>0</v>
      </c>
    </row>
    <row r="212" spans="1:8" ht="18" customHeight="1">
      <c r="A212" s="880"/>
      <c r="B212" s="881" t="s">
        <v>5465</v>
      </c>
      <c r="C212" s="881">
        <v>1</v>
      </c>
      <c r="D212" s="882" t="s">
        <v>62</v>
      </c>
      <c r="E212" s="904"/>
      <c r="F212" s="875"/>
      <c r="G212" s="883">
        <f t="shared" si="24"/>
        <v>0</v>
      </c>
      <c r="H212" s="883">
        <f>G212*0.21</f>
        <v>0</v>
      </c>
    </row>
    <row r="213" spans="1:8" ht="18" customHeight="1">
      <c r="A213" s="880"/>
      <c r="B213" s="881" t="s">
        <v>1228</v>
      </c>
      <c r="C213" s="881">
        <v>1</v>
      </c>
      <c r="D213" s="882" t="s">
        <v>61</v>
      </c>
      <c r="E213" s="904"/>
      <c r="F213" s="875"/>
      <c r="G213" s="883">
        <f t="shared" si="24"/>
        <v>0</v>
      </c>
      <c r="H213" s="883">
        <f>G213*0.21</f>
        <v>0</v>
      </c>
    </row>
    <row r="214" spans="1:8" ht="18" customHeight="1">
      <c r="A214" s="880"/>
      <c r="B214" s="881" t="s">
        <v>1229</v>
      </c>
      <c r="C214"/>
      <c r="D214" s="882"/>
      <c r="E214" s="883"/>
      <c r="F214" s="875"/>
      <c r="G214" s="883"/>
      <c r="H214" s="883"/>
    </row>
    <row r="215" spans="1:8" ht="18" customHeight="1">
      <c r="A215" s="880" t="s">
        <v>1359</v>
      </c>
      <c r="B215" s="881" t="s">
        <v>1233</v>
      </c>
      <c r="C215" s="881">
        <v>8</v>
      </c>
      <c r="D215" s="882" t="s">
        <v>1234</v>
      </c>
      <c r="E215" s="904"/>
      <c r="F215" s="875"/>
      <c r="G215" s="883">
        <f t="shared" ref="G215:G216" si="25">E215*C215</f>
        <v>0</v>
      </c>
      <c r="H215" s="883">
        <f>G215*0.21</f>
        <v>0</v>
      </c>
    </row>
    <row r="216" spans="1:8" ht="18" customHeight="1">
      <c r="A216" s="880" t="s">
        <v>1360</v>
      </c>
      <c r="B216" s="881" t="s">
        <v>1361</v>
      </c>
      <c r="C216" s="881">
        <v>2</v>
      </c>
      <c r="D216" s="882" t="s">
        <v>62</v>
      </c>
      <c r="E216" s="904"/>
      <c r="F216" s="875"/>
      <c r="G216" s="883">
        <f t="shared" si="25"/>
        <v>0</v>
      </c>
      <c r="H216" s="883">
        <f>G216*0.21</f>
        <v>0</v>
      </c>
    </row>
    <row r="217" spans="1:8" ht="18" customHeight="1">
      <c r="A217" s="880"/>
      <c r="B217" s="881" t="s">
        <v>1264</v>
      </c>
      <c r="C217" s="881"/>
      <c r="D217" s="882"/>
      <c r="E217" s="883"/>
      <c r="F217" s="875"/>
      <c r="G217" s="883"/>
      <c r="H217" s="883"/>
    </row>
    <row r="218" spans="1:8" ht="18">
      <c r="A218" s="880" t="s">
        <v>1362</v>
      </c>
      <c r="B218" s="881" t="s">
        <v>1363</v>
      </c>
      <c r="C218" s="881">
        <v>1</v>
      </c>
      <c r="D218" s="882" t="s">
        <v>62</v>
      </c>
      <c r="E218" s="904"/>
      <c r="F218" s="875"/>
      <c r="G218" s="883">
        <f>E218*C218</f>
        <v>0</v>
      </c>
      <c r="H218" s="883">
        <f>G218*0.21</f>
        <v>0</v>
      </c>
    </row>
    <row r="219" spans="1:8" ht="18">
      <c r="A219" s="880"/>
      <c r="B219" s="881"/>
      <c r="C219" s="881"/>
      <c r="D219" s="882"/>
      <c r="E219" s="883"/>
      <c r="F219" s="875"/>
      <c r="G219" s="883"/>
      <c r="H219" s="883"/>
    </row>
    <row r="220" spans="1:8" ht="18">
      <c r="A220" s="880"/>
      <c r="B220" s="884" t="s">
        <v>1236</v>
      </c>
      <c r="C220" s="881"/>
      <c r="D220" s="882"/>
      <c r="E220" s="883"/>
      <c r="F220" s="875"/>
      <c r="G220" s="883"/>
      <c r="H220" s="883"/>
    </row>
    <row r="221" spans="1:8" ht="18" customHeight="1">
      <c r="A221" s="880"/>
      <c r="B221" s="881" t="s">
        <v>5466</v>
      </c>
      <c r="C221" s="881">
        <v>1</v>
      </c>
      <c r="D221" s="882" t="s">
        <v>61</v>
      </c>
      <c r="E221" s="904"/>
      <c r="F221" s="875"/>
      <c r="G221" s="883">
        <f t="shared" ref="G221:G223" si="26">E221*C221</f>
        <v>0</v>
      </c>
      <c r="H221" s="883">
        <f>G221*0.21</f>
        <v>0</v>
      </c>
    </row>
    <row r="222" spans="1:8" ht="18" customHeight="1">
      <c r="A222" s="880"/>
      <c r="B222" s="881" t="s">
        <v>1238</v>
      </c>
      <c r="C222" s="881">
        <v>1</v>
      </c>
      <c r="D222" s="882" t="s">
        <v>61</v>
      </c>
      <c r="E222" s="904"/>
      <c r="F222" s="875"/>
      <c r="G222" s="883">
        <f t="shared" si="26"/>
        <v>0</v>
      </c>
      <c r="H222" s="883">
        <f>G222*0.21</f>
        <v>0</v>
      </c>
    </row>
    <row r="223" spans="1:8" ht="18" customHeight="1">
      <c r="A223" s="880"/>
      <c r="B223" s="881" t="s">
        <v>1239</v>
      </c>
      <c r="C223" s="881">
        <v>1</v>
      </c>
      <c r="D223" s="882" t="s">
        <v>61</v>
      </c>
      <c r="E223" s="904"/>
      <c r="F223" s="875"/>
      <c r="G223" s="883">
        <f t="shared" si="26"/>
        <v>0</v>
      </c>
      <c r="H223" s="883">
        <f>G223*0.21</f>
        <v>0</v>
      </c>
    </row>
    <row r="224" spans="1:8" ht="18" customHeight="1">
      <c r="A224" s="880"/>
      <c r="B224" s="881"/>
      <c r="C224" s="881"/>
      <c r="D224" s="882"/>
      <c r="E224" s="883"/>
      <c r="F224" s="875"/>
      <c r="G224" s="883"/>
      <c r="H224" s="883"/>
    </row>
    <row r="225" spans="1:8" ht="18" customHeight="1">
      <c r="A225" s="880"/>
      <c r="B225" s="884" t="s">
        <v>1240</v>
      </c>
      <c r="C225" s="881"/>
      <c r="D225" s="882"/>
      <c r="E225" s="883"/>
      <c r="F225" s="875"/>
      <c r="G225" s="883"/>
      <c r="H225" s="883"/>
    </row>
    <row r="226" spans="1:8" ht="18" customHeight="1">
      <c r="A226" s="880"/>
      <c r="B226" s="881" t="s">
        <v>1241</v>
      </c>
      <c r="C226" s="881">
        <v>1</v>
      </c>
      <c r="D226" s="882" t="s">
        <v>61</v>
      </c>
      <c r="E226" s="904"/>
      <c r="F226" s="875"/>
      <c r="G226" s="883">
        <f t="shared" ref="G226:G227" si="27">E226*C226</f>
        <v>0</v>
      </c>
      <c r="H226" s="883">
        <f>G226*0.21</f>
        <v>0</v>
      </c>
    </row>
    <row r="227" spans="1:8" ht="18" customHeight="1">
      <c r="A227" s="880"/>
      <c r="B227" s="881" t="s">
        <v>1242</v>
      </c>
      <c r="C227" s="881">
        <v>1</v>
      </c>
      <c r="D227" s="882" t="s">
        <v>61</v>
      </c>
      <c r="E227" s="904"/>
      <c r="F227" s="875"/>
      <c r="G227" s="883">
        <f t="shared" si="27"/>
        <v>0</v>
      </c>
      <c r="H227" s="883">
        <f>G227*0.21</f>
        <v>0</v>
      </c>
    </row>
    <row r="228" spans="1:8" ht="18" customHeight="1">
      <c r="A228" s="880"/>
      <c r="B228" s="884"/>
      <c r="C228" s="881"/>
      <c r="D228" s="882"/>
      <c r="E228" s="883"/>
      <c r="F228" s="875"/>
      <c r="G228" s="883"/>
      <c r="H228" s="883"/>
    </row>
    <row r="229" spans="1:8" ht="18" customHeight="1">
      <c r="A229" s="880"/>
      <c r="B229" s="884" t="s">
        <v>1243</v>
      </c>
      <c r="C229" s="881"/>
      <c r="D229" s="882"/>
      <c r="E229" s="883"/>
      <c r="F229" s="875"/>
      <c r="G229" s="883"/>
      <c r="H229" s="883"/>
    </row>
    <row r="230" spans="1:8" ht="18" customHeight="1">
      <c r="A230" s="880"/>
      <c r="B230" s="881" t="s">
        <v>5467</v>
      </c>
      <c r="C230" s="881">
        <v>16</v>
      </c>
      <c r="D230" s="882" t="s">
        <v>1234</v>
      </c>
      <c r="E230" s="904"/>
      <c r="F230" s="875"/>
      <c r="G230" s="883">
        <f t="shared" ref="G230:G232" si="28">E230*C230</f>
        <v>0</v>
      </c>
      <c r="H230" s="883">
        <f>G230*0.21</f>
        <v>0</v>
      </c>
    </row>
    <row r="231" spans="1:8" ht="18" customHeight="1">
      <c r="A231" s="880"/>
      <c r="B231" s="881" t="s">
        <v>1245</v>
      </c>
      <c r="C231" s="881">
        <v>16</v>
      </c>
      <c r="D231" s="882" t="s">
        <v>1234</v>
      </c>
      <c r="E231" s="904"/>
      <c r="F231" s="875"/>
      <c r="G231" s="883">
        <f t="shared" si="28"/>
        <v>0</v>
      </c>
      <c r="H231" s="883">
        <f>G231*0.21</f>
        <v>0</v>
      </c>
    </row>
    <row r="232" spans="1:8" ht="18" customHeight="1">
      <c r="A232" s="880"/>
      <c r="B232" s="881" t="s">
        <v>1246</v>
      </c>
      <c r="C232" s="881">
        <v>1</v>
      </c>
      <c r="D232" s="882" t="s">
        <v>61</v>
      </c>
      <c r="E232" s="904"/>
      <c r="F232" s="875"/>
      <c r="G232" s="883">
        <f t="shared" si="28"/>
        <v>0</v>
      </c>
      <c r="H232" s="883">
        <f>G232*0.21</f>
        <v>0</v>
      </c>
    </row>
    <row r="233" spans="1:8" ht="18" customHeight="1">
      <c r="A233" s="880"/>
      <c r="B233" s="881"/>
      <c r="C233" s="881"/>
      <c r="D233" s="882"/>
      <c r="E233" s="883"/>
      <c r="F233" s="875"/>
      <c r="G233" s="883"/>
      <c r="H233" s="883"/>
    </row>
    <row r="234" spans="1:8" ht="18" customHeight="1">
      <c r="A234" s="880" t="s">
        <v>1364</v>
      </c>
      <c r="B234" s="881" t="s">
        <v>1365</v>
      </c>
      <c r="C234" s="881">
        <v>1</v>
      </c>
      <c r="D234" s="882" t="s">
        <v>61</v>
      </c>
      <c r="E234" s="904"/>
      <c r="F234" s="875"/>
      <c r="G234" s="883">
        <f>E234*C234</f>
        <v>0</v>
      </c>
      <c r="H234" s="883">
        <f>G234*0.21</f>
        <v>0</v>
      </c>
    </row>
    <row r="235" spans="1:8" ht="18" customHeight="1">
      <c r="A235" s="880"/>
      <c r="B235" s="881" t="s">
        <v>1366</v>
      </c>
      <c r="C235" s="881"/>
      <c r="D235" s="882"/>
      <c r="E235" s="883"/>
      <c r="F235" s="875"/>
      <c r="G235" s="883"/>
      <c r="H235" s="883"/>
    </row>
    <row r="236" spans="1:8" ht="18">
      <c r="A236" s="880"/>
      <c r="B236" s="881" t="s">
        <v>1367</v>
      </c>
      <c r="C236" s="881"/>
      <c r="D236" s="882"/>
      <c r="E236" s="883"/>
      <c r="F236" s="875"/>
      <c r="G236" s="883"/>
      <c r="H236" s="883"/>
    </row>
    <row r="237" spans="1:8" ht="18">
      <c r="A237" s="880"/>
      <c r="B237" s="881" t="s">
        <v>1368</v>
      </c>
      <c r="C237" s="881"/>
      <c r="D237" s="882"/>
      <c r="E237" s="883"/>
      <c r="F237" s="875"/>
      <c r="G237" s="883"/>
      <c r="H237" s="883"/>
    </row>
    <row r="238" spans="1:8" ht="18">
      <c r="A238" s="880"/>
      <c r="B238" s="881" t="s">
        <v>1369</v>
      </c>
      <c r="C238" s="881"/>
      <c r="D238" s="882"/>
      <c r="E238" s="883"/>
      <c r="F238" s="875"/>
      <c r="G238" s="883"/>
      <c r="H238" s="883"/>
    </row>
    <row r="239" spans="1:8" ht="18">
      <c r="A239" s="880"/>
      <c r="B239" s="881" t="s">
        <v>1370</v>
      </c>
      <c r="C239" s="881"/>
      <c r="D239" s="882"/>
      <c r="E239" s="883"/>
      <c r="F239" s="875"/>
      <c r="G239" s="883"/>
      <c r="H239" s="883"/>
    </row>
    <row r="240" spans="1:8" ht="18">
      <c r="A240" s="880" t="s">
        <v>1371</v>
      </c>
      <c r="B240" s="881" t="s">
        <v>1372</v>
      </c>
      <c r="C240" s="881">
        <v>1</v>
      </c>
      <c r="D240" s="882" t="s">
        <v>62</v>
      </c>
      <c r="E240" s="904"/>
      <c r="F240" s="875"/>
      <c r="G240" s="883">
        <f t="shared" ref="G240:G242" si="29">E240*C240</f>
        <v>0</v>
      </c>
      <c r="H240" s="883">
        <f>G240*0.21</f>
        <v>0</v>
      </c>
    </row>
    <row r="241" spans="1:8" ht="18">
      <c r="A241" s="880" t="s">
        <v>1373</v>
      </c>
      <c r="B241" s="881" t="s">
        <v>1374</v>
      </c>
      <c r="C241" s="881">
        <v>1</v>
      </c>
      <c r="D241" s="882" t="s">
        <v>62</v>
      </c>
      <c r="E241" s="904"/>
      <c r="F241" s="875"/>
      <c r="G241" s="883">
        <f t="shared" si="29"/>
        <v>0</v>
      </c>
      <c r="H241" s="883">
        <f>G241*0.21</f>
        <v>0</v>
      </c>
    </row>
    <row r="242" spans="1:8" ht="18">
      <c r="A242" s="880" t="s">
        <v>1375</v>
      </c>
      <c r="B242" s="881" t="s">
        <v>1376</v>
      </c>
      <c r="C242" s="881">
        <v>1</v>
      </c>
      <c r="D242" s="882" t="s">
        <v>62</v>
      </c>
      <c r="E242" s="904"/>
      <c r="F242" s="875"/>
      <c r="G242" s="883">
        <f t="shared" si="29"/>
        <v>0</v>
      </c>
      <c r="H242" s="883">
        <f>G242*0.21</f>
        <v>0</v>
      </c>
    </row>
    <row r="243" spans="1:8" ht="18">
      <c r="A243" s="880"/>
      <c r="B243" s="881" t="s">
        <v>1377</v>
      </c>
      <c r="C243" s="881"/>
      <c r="D243" s="882"/>
      <c r="E243" s="883"/>
      <c r="F243" s="875"/>
      <c r="G243" s="883"/>
      <c r="H243" s="883"/>
    </row>
    <row r="244" spans="1:8" ht="18">
      <c r="A244" s="880"/>
      <c r="B244" s="881"/>
      <c r="C244" s="881"/>
      <c r="D244" s="882"/>
      <c r="E244" s="883"/>
      <c r="F244" s="875"/>
      <c r="G244" s="883"/>
      <c r="H244" s="883"/>
    </row>
    <row r="245" spans="1:8" ht="18">
      <c r="A245" s="880"/>
      <c r="B245" s="885" t="s">
        <v>1300</v>
      </c>
      <c r="C245" s="881"/>
      <c r="D245" s="882"/>
      <c r="E245" s="883"/>
      <c r="F245" s="875"/>
      <c r="G245" s="883"/>
      <c r="H245" s="883"/>
    </row>
    <row r="246" spans="1:8" ht="18">
      <c r="A246" s="880" t="s">
        <v>1378</v>
      </c>
      <c r="B246" s="881" t="s">
        <v>1272</v>
      </c>
      <c r="C246" s="881"/>
      <c r="D246" s="882"/>
      <c r="E246" s="883"/>
      <c r="F246" s="875"/>
      <c r="G246" s="883"/>
      <c r="H246" s="883"/>
    </row>
    <row r="247" spans="1:8" ht="18" customHeight="1">
      <c r="A247" s="880"/>
      <c r="B247" s="881" t="s">
        <v>1379</v>
      </c>
      <c r="C247" s="881">
        <v>3</v>
      </c>
      <c r="D247" s="882" t="s">
        <v>1234</v>
      </c>
      <c r="E247" s="904"/>
      <c r="F247" s="875"/>
      <c r="G247" s="883">
        <f>E247*C247</f>
        <v>0</v>
      </c>
      <c r="H247" s="883">
        <f>G247*0.21</f>
        <v>0</v>
      </c>
    </row>
    <row r="248" spans="1:8" ht="18">
      <c r="A248" s="880"/>
      <c r="B248" s="881" t="s">
        <v>1275</v>
      </c>
      <c r="C248" s="881"/>
      <c r="D248" s="882"/>
      <c r="E248" s="883"/>
      <c r="F248" s="875"/>
      <c r="G248" s="883"/>
      <c r="H248" s="883"/>
    </row>
    <row r="249" spans="1:8" ht="18">
      <c r="A249" s="880" t="s">
        <v>1380</v>
      </c>
      <c r="B249" s="881" t="s">
        <v>1277</v>
      </c>
      <c r="C249" s="881"/>
      <c r="D249" s="882"/>
      <c r="E249" s="883"/>
      <c r="F249" s="875"/>
      <c r="G249" s="883"/>
      <c r="H249" s="883"/>
    </row>
    <row r="250" spans="1:8" ht="18">
      <c r="A250" s="880"/>
      <c r="B250" s="881" t="s">
        <v>1381</v>
      </c>
      <c r="C250" s="881">
        <v>8</v>
      </c>
      <c r="D250" s="882" t="s">
        <v>1234</v>
      </c>
      <c r="E250" s="904"/>
      <c r="F250" s="875"/>
      <c r="G250" s="883">
        <f t="shared" ref="G250:G252" si="30">E250*C250</f>
        <v>0</v>
      </c>
      <c r="H250" s="883">
        <f>G250*0.21</f>
        <v>0</v>
      </c>
    </row>
    <row r="251" spans="1:8" ht="18">
      <c r="A251" s="880"/>
      <c r="B251" s="881" t="s">
        <v>1382</v>
      </c>
      <c r="C251" s="881">
        <v>3</v>
      </c>
      <c r="D251" s="882" t="s">
        <v>1234</v>
      </c>
      <c r="E251" s="904"/>
      <c r="F251" s="875"/>
      <c r="G251" s="883">
        <f t="shared" si="30"/>
        <v>0</v>
      </c>
      <c r="H251" s="883">
        <f>G251*0.21</f>
        <v>0</v>
      </c>
    </row>
    <row r="252" spans="1:8" ht="18">
      <c r="A252" s="880"/>
      <c r="B252" s="881" t="s">
        <v>1383</v>
      </c>
      <c r="C252" s="881">
        <v>1</v>
      </c>
      <c r="D252" s="882" t="s">
        <v>1234</v>
      </c>
      <c r="E252" s="904"/>
      <c r="F252" s="875"/>
      <c r="G252" s="883">
        <f t="shared" si="30"/>
        <v>0</v>
      </c>
      <c r="H252" s="883">
        <f>G252*0.21</f>
        <v>0</v>
      </c>
    </row>
    <row r="253" spans="1:8" ht="18">
      <c r="A253" s="880"/>
      <c r="B253" s="881" t="s">
        <v>1275</v>
      </c>
      <c r="C253" s="881"/>
      <c r="D253" s="882"/>
      <c r="E253" s="883"/>
      <c r="F253" s="875"/>
      <c r="G253" s="883"/>
      <c r="H253" s="883"/>
    </row>
    <row r="254" spans="1:8" ht="18">
      <c r="A254" s="880"/>
      <c r="B254" s="881"/>
      <c r="C254" s="881"/>
      <c r="D254" s="882"/>
      <c r="E254" s="883"/>
      <c r="F254" s="875"/>
      <c r="G254" s="883"/>
      <c r="H254" s="883"/>
    </row>
    <row r="255" spans="1:8" ht="18">
      <c r="A255" s="880" t="s">
        <v>1384</v>
      </c>
      <c r="B255" s="881" t="s">
        <v>1214</v>
      </c>
      <c r="C255" s="881">
        <v>1</v>
      </c>
      <c r="D255" s="882" t="s">
        <v>61</v>
      </c>
      <c r="E255" s="883"/>
      <c r="F255" s="875"/>
      <c r="G255" s="883"/>
      <c r="H255" s="883"/>
    </row>
    <row r="256" spans="1:8" ht="18">
      <c r="A256" s="880" t="s">
        <v>1385</v>
      </c>
      <c r="B256" s="881" t="s">
        <v>1216</v>
      </c>
      <c r="C256" s="881">
        <v>1</v>
      </c>
      <c r="D256" s="882" t="s">
        <v>61</v>
      </c>
      <c r="E256" s="883"/>
      <c r="F256" s="875"/>
      <c r="G256" s="883"/>
      <c r="H256" s="883"/>
    </row>
    <row r="257" spans="1:8" ht="18">
      <c r="A257" s="880" t="s">
        <v>1386</v>
      </c>
      <c r="B257" s="881" t="s">
        <v>1218</v>
      </c>
      <c r="C257" s="881">
        <v>1</v>
      </c>
      <c r="D257" s="882" t="s">
        <v>61</v>
      </c>
      <c r="E257" s="883"/>
      <c r="F257" s="875"/>
      <c r="G257" s="883"/>
      <c r="H257" s="883"/>
    </row>
    <row r="258" spans="1:8" ht="18">
      <c r="A258" s="880"/>
      <c r="B258" s="884" t="s">
        <v>1387</v>
      </c>
      <c r="C258" s="881"/>
      <c r="D258" s="882"/>
      <c r="E258" s="883"/>
      <c r="F258" s="875"/>
      <c r="G258" s="883"/>
      <c r="H258" s="883"/>
    </row>
    <row r="259" spans="1:8" ht="18">
      <c r="A259" s="880"/>
      <c r="B259" s="884"/>
      <c r="C259" s="881"/>
      <c r="D259" s="882"/>
      <c r="E259" s="883"/>
      <c r="F259" s="875"/>
      <c r="G259" s="883"/>
      <c r="H259" s="883"/>
    </row>
    <row r="260" spans="1:8" ht="18">
      <c r="A260" s="876"/>
      <c r="B260" s="877" t="s">
        <v>1388</v>
      </c>
      <c r="C260" s="878"/>
      <c r="D260" s="876"/>
      <c r="E260" s="879"/>
      <c r="F260" s="879"/>
      <c r="G260" s="879"/>
      <c r="H260" s="879"/>
    </row>
    <row r="261" spans="1:8" ht="18">
      <c r="A261" s="880" t="s">
        <v>1389</v>
      </c>
      <c r="B261" s="881" t="s">
        <v>1285</v>
      </c>
      <c r="C261" s="881">
        <v>1</v>
      </c>
      <c r="D261" s="882" t="s">
        <v>61</v>
      </c>
      <c r="E261" s="904"/>
      <c r="F261" s="875"/>
      <c r="G261" s="883">
        <f>E261*C261</f>
        <v>0</v>
      </c>
      <c r="H261" s="883">
        <f>G261*0.21</f>
        <v>0</v>
      </c>
    </row>
    <row r="262" spans="1:8" ht="18">
      <c r="A262" s="880"/>
      <c r="B262" s="881" t="s">
        <v>1390</v>
      </c>
      <c r="C262" s="881"/>
      <c r="D262" s="882"/>
      <c r="E262" s="883"/>
      <c r="F262" s="875"/>
      <c r="G262" s="883"/>
      <c r="H262" s="883"/>
    </row>
    <row r="263" spans="1:8" ht="18">
      <c r="A263" s="880"/>
      <c r="B263" s="881" t="s">
        <v>1391</v>
      </c>
      <c r="C263" s="881"/>
      <c r="D263" s="882"/>
      <c r="E263" s="883"/>
      <c r="F263" s="875"/>
      <c r="G263" s="883"/>
      <c r="H263" s="883"/>
    </row>
    <row r="264" spans="1:8" ht="18">
      <c r="A264" s="880"/>
      <c r="B264" s="881" t="s">
        <v>1392</v>
      </c>
      <c r="C264" s="881"/>
      <c r="D264" s="882"/>
      <c r="E264" s="883"/>
      <c r="F264" s="875"/>
      <c r="G264" s="883"/>
      <c r="H264" s="883"/>
    </row>
    <row r="265" spans="1:8" ht="18">
      <c r="A265" s="880"/>
      <c r="B265" s="881" t="s">
        <v>1393</v>
      </c>
      <c r="C265" s="881"/>
      <c r="D265" s="882"/>
      <c r="E265" s="883"/>
      <c r="F265" s="875"/>
      <c r="G265" s="883"/>
      <c r="H265" s="883"/>
    </row>
    <row r="266" spans="1:8" ht="18">
      <c r="A266" s="880"/>
      <c r="B266" s="881" t="s">
        <v>1370</v>
      </c>
      <c r="C266" s="881"/>
      <c r="D266" s="882"/>
      <c r="E266" s="883"/>
      <c r="F266" s="875"/>
      <c r="G266" s="883"/>
      <c r="H266" s="883"/>
    </row>
    <row r="267" spans="1:8" ht="18">
      <c r="A267" s="880"/>
      <c r="B267" s="881" t="s">
        <v>1225</v>
      </c>
      <c r="C267" s="881"/>
      <c r="D267" s="882"/>
      <c r="E267" s="883"/>
      <c r="F267" s="875"/>
      <c r="G267" s="883"/>
      <c r="H267" s="883"/>
    </row>
    <row r="268" spans="1:8" ht="18">
      <c r="A268" s="880" t="s">
        <v>1394</v>
      </c>
      <c r="B268" s="881" t="s">
        <v>1395</v>
      </c>
      <c r="C268" s="881">
        <v>2</v>
      </c>
      <c r="D268" s="882" t="s">
        <v>62</v>
      </c>
      <c r="E268" s="904"/>
      <c r="F268" s="875"/>
      <c r="G268" s="883">
        <f t="shared" ref="G268:G273" si="31">E268*C268</f>
        <v>0</v>
      </c>
      <c r="H268" s="883">
        <f t="shared" ref="H268:H273" si="32">G268*0.21</f>
        <v>0</v>
      </c>
    </row>
    <row r="269" spans="1:8" ht="18">
      <c r="A269" s="880" t="s">
        <v>1396</v>
      </c>
      <c r="B269" s="881" t="s">
        <v>1228</v>
      </c>
      <c r="C269" s="881">
        <v>1</v>
      </c>
      <c r="D269" s="882" t="s">
        <v>61</v>
      </c>
      <c r="E269" s="904"/>
      <c r="F269" s="875"/>
      <c r="G269" s="883">
        <f t="shared" si="31"/>
        <v>0</v>
      </c>
      <c r="H269" s="883">
        <f t="shared" si="32"/>
        <v>0</v>
      </c>
    </row>
    <row r="270" spans="1:8" ht="18">
      <c r="A270" s="880" t="s">
        <v>1397</v>
      </c>
      <c r="B270" s="881" t="s">
        <v>1398</v>
      </c>
      <c r="C270" s="881">
        <v>1</v>
      </c>
      <c r="D270" s="882" t="s">
        <v>62</v>
      </c>
      <c r="E270" s="904"/>
      <c r="F270" s="875"/>
      <c r="G270" s="883">
        <f t="shared" si="31"/>
        <v>0</v>
      </c>
      <c r="H270" s="883">
        <f t="shared" si="32"/>
        <v>0</v>
      </c>
    </row>
    <row r="271" spans="1:8" ht="18">
      <c r="A271" s="880" t="s">
        <v>1399</v>
      </c>
      <c r="B271" s="881" t="s">
        <v>1400</v>
      </c>
      <c r="C271" s="881">
        <v>2</v>
      </c>
      <c r="D271" s="882" t="s">
        <v>62</v>
      </c>
      <c r="E271" s="904"/>
      <c r="F271" s="875"/>
      <c r="G271" s="883">
        <f t="shared" si="31"/>
        <v>0</v>
      </c>
      <c r="H271" s="883">
        <f t="shared" si="32"/>
        <v>0</v>
      </c>
    </row>
    <row r="272" spans="1:8" ht="18">
      <c r="A272" s="880" t="s">
        <v>1401</v>
      </c>
      <c r="B272" s="881" t="s">
        <v>1402</v>
      </c>
      <c r="C272" s="881">
        <v>5</v>
      </c>
      <c r="D272" s="882" t="s">
        <v>62</v>
      </c>
      <c r="E272" s="904"/>
      <c r="F272" s="875"/>
      <c r="G272" s="883">
        <f t="shared" si="31"/>
        <v>0</v>
      </c>
      <c r="H272" s="883">
        <f t="shared" si="32"/>
        <v>0</v>
      </c>
    </row>
    <row r="273" spans="1:8" ht="18">
      <c r="A273" s="880" t="s">
        <v>1403</v>
      </c>
      <c r="B273" s="881" t="s">
        <v>1404</v>
      </c>
      <c r="C273" s="881">
        <v>1</v>
      </c>
      <c r="D273" s="882" t="s">
        <v>62</v>
      </c>
      <c r="E273" s="904"/>
      <c r="F273" s="875"/>
      <c r="G273" s="883">
        <f t="shared" si="31"/>
        <v>0</v>
      </c>
      <c r="H273" s="883">
        <f t="shared" si="32"/>
        <v>0</v>
      </c>
    </row>
    <row r="274" spans="1:8" ht="18">
      <c r="A274" s="880"/>
      <c r="B274" s="881" t="s">
        <v>1405</v>
      </c>
      <c r="C274" s="881"/>
      <c r="D274" s="882"/>
      <c r="E274" s="883"/>
      <c r="F274" s="875"/>
      <c r="G274" s="883"/>
      <c r="H274" s="883"/>
    </row>
    <row r="275" spans="1:8" ht="18">
      <c r="A275" s="880"/>
      <c r="B275" s="881" t="s">
        <v>1406</v>
      </c>
      <c r="C275" s="881"/>
      <c r="D275" s="882"/>
      <c r="E275" s="883"/>
      <c r="F275" s="875"/>
      <c r="G275" s="883"/>
      <c r="H275" s="883"/>
    </row>
    <row r="276" spans="1:8" ht="18">
      <c r="A276" s="880"/>
      <c r="B276" s="881" t="s">
        <v>1407</v>
      </c>
      <c r="C276" s="881"/>
      <c r="D276" s="882"/>
      <c r="E276" s="883"/>
      <c r="F276" s="875"/>
      <c r="G276" s="883"/>
      <c r="H276" s="883"/>
    </row>
    <row r="277" spans="1:8" ht="18">
      <c r="A277" s="880"/>
      <c r="B277" s="881" t="s">
        <v>1408</v>
      </c>
      <c r="C277" s="881"/>
      <c r="D277" s="882"/>
      <c r="E277" s="883"/>
      <c r="F277" s="875"/>
      <c r="G277" s="883"/>
      <c r="H277" s="883"/>
    </row>
    <row r="278" spans="1:8" ht="18">
      <c r="A278" s="880"/>
      <c r="B278" s="881" t="s">
        <v>1409</v>
      </c>
      <c r="C278" s="881"/>
      <c r="D278" s="882"/>
      <c r="E278" s="883"/>
      <c r="F278" s="875"/>
      <c r="G278" s="883"/>
      <c r="H278" s="883"/>
    </row>
    <row r="279" spans="1:8" ht="18">
      <c r="A279" s="880"/>
      <c r="B279" s="881" t="s">
        <v>1410</v>
      </c>
      <c r="C279" s="881"/>
      <c r="D279" s="882"/>
      <c r="E279" s="883"/>
      <c r="F279" s="875"/>
      <c r="G279" s="883"/>
      <c r="H279" s="883"/>
    </row>
    <row r="280" spans="1:8" ht="18">
      <c r="A280" s="880"/>
      <c r="B280" s="881" t="s">
        <v>1411</v>
      </c>
      <c r="C280" s="881">
        <v>1</v>
      </c>
      <c r="D280" s="882" t="s">
        <v>62</v>
      </c>
      <c r="E280" s="883"/>
      <c r="F280" s="875"/>
      <c r="G280" s="883"/>
      <c r="H280" s="883"/>
    </row>
    <row r="281" spans="1:8" ht="18">
      <c r="A281" s="880" t="s">
        <v>1412</v>
      </c>
      <c r="B281" s="881" t="s">
        <v>1285</v>
      </c>
      <c r="C281" s="881">
        <v>1</v>
      </c>
      <c r="D281" s="882" t="s">
        <v>61</v>
      </c>
      <c r="E281" s="904"/>
      <c r="F281" s="875"/>
      <c r="G281" s="883">
        <f>E281*C281</f>
        <v>0</v>
      </c>
      <c r="H281" s="883">
        <f>G281*0.21</f>
        <v>0</v>
      </c>
    </row>
    <row r="282" spans="1:8" ht="18">
      <c r="A282" s="880"/>
      <c r="B282" s="881" t="s">
        <v>1413</v>
      </c>
      <c r="C282" s="881"/>
      <c r="D282" s="882"/>
      <c r="E282" s="883"/>
      <c r="F282" s="875"/>
      <c r="G282" s="883"/>
      <c r="H282" s="883"/>
    </row>
    <row r="283" spans="1:8" ht="18">
      <c r="A283" s="880"/>
      <c r="B283" s="881" t="s">
        <v>1414</v>
      </c>
      <c r="C283" s="881"/>
      <c r="D283" s="882"/>
      <c r="E283" s="883"/>
      <c r="F283" s="875"/>
      <c r="G283" s="883"/>
      <c r="H283" s="883"/>
    </row>
    <row r="284" spans="1:8" ht="18">
      <c r="A284" s="880"/>
      <c r="B284" s="881" t="s">
        <v>1415</v>
      </c>
      <c r="C284" s="881"/>
      <c r="D284" s="882"/>
      <c r="E284" s="883"/>
      <c r="F284" s="875"/>
      <c r="G284" s="883"/>
      <c r="H284" s="883"/>
    </row>
    <row r="285" spans="1:8" ht="18">
      <c r="A285" s="880"/>
      <c r="B285" s="881" t="s">
        <v>1416</v>
      </c>
      <c r="C285" s="881"/>
      <c r="D285" s="882"/>
      <c r="E285" s="883"/>
      <c r="F285" s="875"/>
      <c r="G285" s="883"/>
      <c r="H285" s="883"/>
    </row>
    <row r="286" spans="1:8" ht="18">
      <c r="A286" s="880"/>
      <c r="B286" s="881" t="s">
        <v>1370</v>
      </c>
      <c r="C286" s="881"/>
      <c r="D286" s="882"/>
      <c r="E286" s="883"/>
      <c r="F286" s="875"/>
      <c r="G286" s="883"/>
      <c r="H286" s="883"/>
    </row>
    <row r="287" spans="1:8" ht="18">
      <c r="A287" s="880"/>
      <c r="B287" s="881" t="s">
        <v>1225</v>
      </c>
      <c r="C287" s="881"/>
      <c r="D287" s="882"/>
      <c r="E287" s="883"/>
      <c r="F287" s="875"/>
      <c r="G287" s="883"/>
      <c r="H287" s="883"/>
    </row>
    <row r="288" spans="1:8" ht="18">
      <c r="A288" s="880" t="s">
        <v>1417</v>
      </c>
      <c r="B288" s="881" t="s">
        <v>1418</v>
      </c>
      <c r="C288" s="881">
        <v>2</v>
      </c>
      <c r="D288" s="882" t="s">
        <v>62</v>
      </c>
      <c r="E288" s="904"/>
      <c r="F288" s="875"/>
      <c r="G288" s="883">
        <f t="shared" ref="G288:G294" si="33">E288*C288</f>
        <v>0</v>
      </c>
      <c r="H288" s="883">
        <f t="shared" ref="H288:H294" si="34">G288*0.21</f>
        <v>0</v>
      </c>
    </row>
    <row r="289" spans="1:8" ht="18">
      <c r="A289" s="880" t="s">
        <v>1419</v>
      </c>
      <c r="B289" s="881" t="s">
        <v>1228</v>
      </c>
      <c r="C289" s="881">
        <v>1</v>
      </c>
      <c r="D289" s="882" t="s">
        <v>61</v>
      </c>
      <c r="E289" s="904"/>
      <c r="F289" s="875"/>
      <c r="G289" s="883">
        <f t="shared" si="33"/>
        <v>0</v>
      </c>
      <c r="H289" s="883">
        <f t="shared" si="34"/>
        <v>0</v>
      </c>
    </row>
    <row r="290" spans="1:8" ht="18">
      <c r="A290" s="880" t="s">
        <v>1420</v>
      </c>
      <c r="B290" s="881" t="s">
        <v>1421</v>
      </c>
      <c r="C290" s="881">
        <v>1</v>
      </c>
      <c r="D290" s="882" t="s">
        <v>62</v>
      </c>
      <c r="E290" s="904"/>
      <c r="F290" s="875"/>
      <c r="G290" s="883">
        <f t="shared" si="33"/>
        <v>0</v>
      </c>
      <c r="H290" s="883">
        <f t="shared" si="34"/>
        <v>0</v>
      </c>
    </row>
    <row r="291" spans="1:8" ht="18">
      <c r="A291" s="880" t="s">
        <v>1422</v>
      </c>
      <c r="B291" s="881" t="s">
        <v>1423</v>
      </c>
      <c r="C291" s="881">
        <v>2</v>
      </c>
      <c r="D291" s="882" t="s">
        <v>62</v>
      </c>
      <c r="E291" s="904"/>
      <c r="F291" s="875"/>
      <c r="G291" s="883">
        <f t="shared" si="33"/>
        <v>0</v>
      </c>
      <c r="H291" s="883">
        <f t="shared" si="34"/>
        <v>0</v>
      </c>
    </row>
    <row r="292" spans="1:8" ht="18">
      <c r="A292" s="880" t="s">
        <v>1424</v>
      </c>
      <c r="B292" s="881" t="s">
        <v>1425</v>
      </c>
      <c r="C292" s="881">
        <v>1</v>
      </c>
      <c r="D292" s="882" t="s">
        <v>62</v>
      </c>
      <c r="E292" s="904"/>
      <c r="F292" s="875"/>
      <c r="G292" s="883">
        <f t="shared" si="33"/>
        <v>0</v>
      </c>
      <c r="H292" s="883">
        <f t="shared" si="34"/>
        <v>0</v>
      </c>
    </row>
    <row r="293" spans="1:8" ht="18">
      <c r="A293" s="880" t="s">
        <v>1426</v>
      </c>
      <c r="B293" s="881" t="s">
        <v>1427</v>
      </c>
      <c r="C293" s="881">
        <v>1</v>
      </c>
      <c r="D293" s="882" t="s">
        <v>62</v>
      </c>
      <c r="E293" s="904"/>
      <c r="F293" s="875"/>
      <c r="G293" s="883">
        <f t="shared" si="33"/>
        <v>0</v>
      </c>
      <c r="H293" s="883">
        <f t="shared" si="34"/>
        <v>0</v>
      </c>
    </row>
    <row r="294" spans="1:8" ht="18">
      <c r="A294" s="880" t="s">
        <v>1428</v>
      </c>
      <c r="B294" s="881" t="s">
        <v>1429</v>
      </c>
      <c r="C294" s="881">
        <v>1</v>
      </c>
      <c r="D294" s="882" t="s">
        <v>62</v>
      </c>
      <c r="E294" s="904"/>
      <c r="F294" s="875"/>
      <c r="G294" s="883">
        <f t="shared" si="33"/>
        <v>0</v>
      </c>
      <c r="H294" s="883">
        <f t="shared" si="34"/>
        <v>0</v>
      </c>
    </row>
    <row r="295" spans="1:8" ht="18">
      <c r="A295" s="880"/>
      <c r="B295" s="881"/>
      <c r="C295" s="881"/>
      <c r="D295" s="882"/>
      <c r="E295" s="883"/>
      <c r="F295" s="875"/>
      <c r="G295" s="883"/>
      <c r="H295" s="883"/>
    </row>
    <row r="296" spans="1:8" ht="18">
      <c r="A296" s="880"/>
      <c r="B296" s="885" t="s">
        <v>1300</v>
      </c>
      <c r="C296" s="881"/>
      <c r="D296" s="882"/>
      <c r="E296" s="883"/>
      <c r="F296" s="875"/>
      <c r="G296" s="883"/>
      <c r="H296" s="883"/>
    </row>
    <row r="297" spans="1:8" ht="18">
      <c r="A297" s="880" t="s">
        <v>1430</v>
      </c>
      <c r="B297" s="881" t="s">
        <v>1272</v>
      </c>
      <c r="C297" s="881"/>
      <c r="D297" s="882"/>
      <c r="E297" s="883"/>
      <c r="F297" s="875"/>
      <c r="G297" s="883"/>
      <c r="H297" s="883"/>
    </row>
    <row r="298" spans="1:8" ht="18">
      <c r="A298" s="880"/>
      <c r="B298" s="881" t="s">
        <v>1431</v>
      </c>
      <c r="C298" s="881">
        <v>5</v>
      </c>
      <c r="D298" s="882" t="s">
        <v>1234</v>
      </c>
      <c r="E298" s="904"/>
      <c r="F298" s="875"/>
      <c r="G298" s="883">
        <f t="shared" ref="G298:G300" si="35">E298*C298</f>
        <v>0</v>
      </c>
      <c r="H298" s="883">
        <f>G298*0.21</f>
        <v>0</v>
      </c>
    </row>
    <row r="299" spans="1:8" ht="18">
      <c r="A299" s="880"/>
      <c r="B299" s="881" t="s">
        <v>1432</v>
      </c>
      <c r="C299" s="881">
        <v>10</v>
      </c>
      <c r="D299" s="882" t="s">
        <v>1234</v>
      </c>
      <c r="E299" s="904"/>
      <c r="F299" s="875"/>
      <c r="G299" s="883">
        <f t="shared" si="35"/>
        <v>0</v>
      </c>
      <c r="H299" s="883">
        <f>G299*0.21</f>
        <v>0</v>
      </c>
    </row>
    <row r="300" spans="1:8" ht="18">
      <c r="A300" s="880"/>
      <c r="B300" s="881" t="s">
        <v>1433</v>
      </c>
      <c r="C300" s="881">
        <v>6</v>
      </c>
      <c r="D300" s="882" t="s">
        <v>1234</v>
      </c>
      <c r="E300" s="904"/>
      <c r="F300" s="875"/>
      <c r="G300" s="883">
        <f t="shared" si="35"/>
        <v>0</v>
      </c>
      <c r="H300" s="883">
        <f>G300*0.21</f>
        <v>0</v>
      </c>
    </row>
    <row r="301" spans="1:8" ht="18">
      <c r="A301" s="880"/>
      <c r="B301" s="881" t="s">
        <v>1434</v>
      </c>
      <c r="C301" s="881"/>
      <c r="D301" s="882"/>
      <c r="E301" s="883"/>
      <c r="F301" s="875"/>
      <c r="G301" s="883"/>
      <c r="H301" s="883"/>
    </row>
    <row r="302" spans="1:8" ht="18">
      <c r="A302" s="880" t="s">
        <v>1435</v>
      </c>
      <c r="B302" s="881" t="s">
        <v>1436</v>
      </c>
      <c r="C302" s="881">
        <v>2</v>
      </c>
      <c r="D302" s="882" t="s">
        <v>95</v>
      </c>
      <c r="E302" s="904"/>
      <c r="F302" s="875"/>
      <c r="G302" s="883">
        <f>E302*C302</f>
        <v>0</v>
      </c>
      <c r="H302" s="883">
        <f>G302*0.21</f>
        <v>0</v>
      </c>
    </row>
    <row r="303" spans="1:8" ht="18">
      <c r="A303" s="880"/>
      <c r="B303" s="881" t="s">
        <v>1437</v>
      </c>
      <c r="C303" s="881"/>
      <c r="D303" s="882"/>
      <c r="E303" s="883"/>
      <c r="F303" s="875"/>
      <c r="G303" s="883"/>
      <c r="H303" s="883"/>
    </row>
    <row r="304" spans="1:8" ht="18">
      <c r="A304" s="880"/>
      <c r="B304" s="881"/>
      <c r="C304" s="881"/>
      <c r="D304" s="882"/>
      <c r="E304" s="883"/>
      <c r="F304" s="875"/>
      <c r="G304" s="883"/>
      <c r="H304" s="883"/>
    </row>
    <row r="305" spans="1:8" ht="18">
      <c r="A305" s="880" t="s">
        <v>1438</v>
      </c>
      <c r="B305" s="881" t="s">
        <v>1439</v>
      </c>
      <c r="C305" s="881">
        <v>1</v>
      </c>
      <c r="D305" s="882" t="s">
        <v>61</v>
      </c>
      <c r="E305" s="883"/>
      <c r="F305" s="875"/>
      <c r="G305" s="883"/>
      <c r="H305" s="883"/>
    </row>
    <row r="306" spans="1:8" ht="18">
      <c r="A306" s="880" t="s">
        <v>1440</v>
      </c>
      <c r="B306" s="881" t="s">
        <v>1441</v>
      </c>
      <c r="C306" s="881">
        <v>1</v>
      </c>
      <c r="D306" s="882" t="s">
        <v>61</v>
      </c>
      <c r="E306" s="883"/>
      <c r="F306" s="875"/>
      <c r="G306" s="883"/>
      <c r="H306" s="883"/>
    </row>
    <row r="307" spans="1:8" ht="18">
      <c r="A307" s="880" t="s">
        <v>1442</v>
      </c>
      <c r="B307" s="881" t="s">
        <v>1218</v>
      </c>
      <c r="C307" s="881">
        <v>1</v>
      </c>
      <c r="D307" s="882" t="s">
        <v>61</v>
      </c>
      <c r="E307" s="883"/>
      <c r="F307" s="875"/>
      <c r="G307" s="883"/>
      <c r="H307" s="883"/>
    </row>
    <row r="308" spans="1:8" ht="18">
      <c r="A308" s="886"/>
      <c r="B308" s="887" t="s">
        <v>1443</v>
      </c>
      <c r="C308" s="888"/>
      <c r="D308" s="881"/>
      <c r="E308" s="889"/>
      <c r="F308" s="890"/>
      <c r="G308" s="889"/>
      <c r="H308" s="889"/>
    </row>
    <row r="309" spans="1:8" ht="18">
      <c r="A309" s="880"/>
      <c r="B309" s="884"/>
      <c r="C309" s="881"/>
      <c r="D309" s="882"/>
      <c r="E309" s="883"/>
      <c r="F309" s="875"/>
      <c r="G309" s="883"/>
      <c r="H309" s="883"/>
    </row>
    <row r="310" spans="1:8" ht="18">
      <c r="A310" s="876"/>
      <c r="B310" s="877" t="s">
        <v>1444</v>
      </c>
      <c r="C310" s="878"/>
      <c r="D310" s="876"/>
      <c r="E310" s="879"/>
      <c r="F310" s="879"/>
      <c r="G310" s="879"/>
      <c r="H310" s="879"/>
    </row>
    <row r="311" spans="1:8" ht="18">
      <c r="A311" s="880" t="s">
        <v>1445</v>
      </c>
      <c r="B311" s="881" t="s">
        <v>1404</v>
      </c>
      <c r="C311" s="881">
        <v>1</v>
      </c>
      <c r="D311" s="882" t="s">
        <v>62</v>
      </c>
      <c r="E311" s="904"/>
      <c r="F311" s="875"/>
      <c r="G311" s="883">
        <f>E311*C311</f>
        <v>0</v>
      </c>
      <c r="H311" s="883">
        <f>G311*0.21</f>
        <v>0</v>
      </c>
    </row>
    <row r="312" spans="1:8" ht="18">
      <c r="A312" s="880"/>
      <c r="B312" s="881" t="s">
        <v>1405</v>
      </c>
      <c r="C312" s="881"/>
      <c r="D312" s="882"/>
      <c r="E312" s="883"/>
      <c r="F312" s="875"/>
      <c r="G312" s="883"/>
      <c r="H312" s="883"/>
    </row>
    <row r="313" spans="1:8" ht="18">
      <c r="A313" s="880"/>
      <c r="B313" s="881" t="s">
        <v>1406</v>
      </c>
      <c r="C313" s="881"/>
      <c r="D313" s="882"/>
      <c r="E313" s="883"/>
      <c r="F313" s="875"/>
      <c r="G313" s="883"/>
      <c r="H313" s="883"/>
    </row>
    <row r="314" spans="1:8" ht="18">
      <c r="A314" s="880"/>
      <c r="B314" s="881" t="s">
        <v>1407</v>
      </c>
      <c r="C314" s="881"/>
      <c r="D314" s="882"/>
      <c r="E314" s="883"/>
      <c r="F314" s="875"/>
      <c r="G314" s="883"/>
      <c r="H314" s="883"/>
    </row>
    <row r="315" spans="1:8" ht="18">
      <c r="A315" s="880"/>
      <c r="B315" s="881" t="s">
        <v>1408</v>
      </c>
      <c r="C315" s="881"/>
      <c r="D315" s="882"/>
      <c r="E315" s="883"/>
      <c r="F315" s="875"/>
      <c r="G315" s="883"/>
      <c r="H315" s="883"/>
    </row>
    <row r="316" spans="1:8" ht="18">
      <c r="A316" s="880"/>
      <c r="B316" s="881" t="s">
        <v>1409</v>
      </c>
      <c r="C316" s="881"/>
      <c r="D316" s="882"/>
      <c r="E316" s="883"/>
      <c r="F316" s="875"/>
      <c r="G316" s="883"/>
      <c r="H316" s="883"/>
    </row>
    <row r="317" spans="1:8" ht="18">
      <c r="A317" s="880"/>
      <c r="B317" s="881" t="s">
        <v>1410</v>
      </c>
      <c r="C317" s="881"/>
      <c r="D317" s="882"/>
      <c r="E317" s="883"/>
      <c r="F317" s="875"/>
      <c r="G317" s="883"/>
      <c r="H317" s="883"/>
    </row>
    <row r="318" spans="1:8" ht="18">
      <c r="A318" s="880"/>
      <c r="B318" s="881" t="s">
        <v>1411</v>
      </c>
      <c r="C318" s="881">
        <v>1</v>
      </c>
      <c r="D318" s="882" t="s">
        <v>62</v>
      </c>
      <c r="E318" s="883"/>
      <c r="F318" s="875"/>
      <c r="G318" s="883"/>
      <c r="H318" s="883"/>
    </row>
    <row r="319" spans="1:8" ht="18">
      <c r="A319" s="880" t="s">
        <v>1446</v>
      </c>
      <c r="B319" s="881" t="s">
        <v>1425</v>
      </c>
      <c r="C319" s="881">
        <v>1</v>
      </c>
      <c r="D319" s="882" t="s">
        <v>62</v>
      </c>
      <c r="E319" s="904"/>
      <c r="F319" s="875"/>
      <c r="G319" s="883">
        <f>E319*C319</f>
        <v>0</v>
      </c>
      <c r="H319" s="883">
        <f>G319*0.21</f>
        <v>0</v>
      </c>
    </row>
    <row r="320" spans="1:8" ht="18">
      <c r="A320" s="880"/>
      <c r="B320" s="881"/>
      <c r="C320" s="881"/>
      <c r="D320" s="882"/>
      <c r="E320" s="883"/>
      <c r="F320" s="875"/>
      <c r="G320" s="883"/>
      <c r="H320" s="883"/>
    </row>
    <row r="321" spans="1:9" ht="18">
      <c r="A321" s="880"/>
      <c r="B321" s="885" t="s">
        <v>1300</v>
      </c>
      <c r="C321" s="881"/>
      <c r="D321" s="882"/>
      <c r="E321" s="883"/>
      <c r="F321" s="875"/>
      <c r="G321" s="883"/>
      <c r="H321" s="883"/>
    </row>
    <row r="322" spans="1:9" ht="18">
      <c r="A322" s="880" t="s">
        <v>1447</v>
      </c>
      <c r="B322" s="881" t="s">
        <v>1272</v>
      </c>
      <c r="C322" s="881"/>
      <c r="D322" s="882"/>
      <c r="E322" s="883"/>
      <c r="F322" s="875"/>
      <c r="G322" s="883"/>
      <c r="H322" s="883"/>
    </row>
    <row r="323" spans="1:9" ht="18">
      <c r="A323" s="880"/>
      <c r="B323" s="881" t="s">
        <v>1431</v>
      </c>
      <c r="C323" s="881">
        <v>3</v>
      </c>
      <c r="D323" s="882" t="s">
        <v>1234</v>
      </c>
      <c r="E323" s="904"/>
      <c r="F323" s="875"/>
      <c r="G323" s="883">
        <f>E323*C323</f>
        <v>0</v>
      </c>
      <c r="H323" s="883">
        <f>G323*0.21</f>
        <v>0</v>
      </c>
    </row>
    <row r="324" spans="1:9" ht="18">
      <c r="A324" s="880"/>
      <c r="B324" s="881" t="s">
        <v>1434</v>
      </c>
      <c r="C324" s="881"/>
      <c r="D324" s="882"/>
      <c r="E324" s="883"/>
      <c r="F324" s="875"/>
      <c r="G324" s="883"/>
      <c r="H324" s="883"/>
    </row>
    <row r="325" spans="1:9" ht="18">
      <c r="A325" s="880" t="s">
        <v>1448</v>
      </c>
      <c r="B325" s="881" t="s">
        <v>1436</v>
      </c>
      <c r="C325" s="881">
        <v>1</v>
      </c>
      <c r="D325" s="882" t="s">
        <v>95</v>
      </c>
      <c r="E325" s="904"/>
      <c r="F325" s="875"/>
      <c r="G325" s="883">
        <f>E325*C325</f>
        <v>0</v>
      </c>
      <c r="H325" s="883">
        <f>G325*0.21</f>
        <v>0</v>
      </c>
    </row>
    <row r="326" spans="1:9" ht="18">
      <c r="A326" s="880"/>
      <c r="B326" s="881" t="s">
        <v>1437</v>
      </c>
      <c r="C326" s="881"/>
      <c r="D326" s="882"/>
      <c r="E326" s="883"/>
      <c r="F326" s="875"/>
      <c r="G326" s="883"/>
      <c r="H326" s="883"/>
    </row>
    <row r="327" spans="1:9" ht="18">
      <c r="A327" s="880"/>
      <c r="B327" s="881"/>
      <c r="C327" s="881"/>
      <c r="D327" s="882"/>
      <c r="E327" s="883"/>
      <c r="F327" s="875"/>
      <c r="G327" s="883"/>
      <c r="H327" s="883"/>
    </row>
    <row r="328" spans="1:9" ht="18">
      <c r="A328" s="880" t="s">
        <v>1449</v>
      </c>
      <c r="B328" s="881" t="s">
        <v>1439</v>
      </c>
      <c r="C328" s="881">
        <v>1</v>
      </c>
      <c r="D328" s="882" t="s">
        <v>61</v>
      </c>
      <c r="E328" s="883"/>
      <c r="F328" s="875"/>
      <c r="G328" s="883"/>
      <c r="H328" s="883"/>
    </row>
    <row r="329" spans="1:9" ht="18">
      <c r="A329" s="880" t="s">
        <v>1450</v>
      </c>
      <c r="B329" s="881" t="s">
        <v>1441</v>
      </c>
      <c r="C329" s="881">
        <v>1</v>
      </c>
      <c r="D329" s="882" t="s">
        <v>61</v>
      </c>
      <c r="E329" s="883"/>
      <c r="F329" s="875"/>
      <c r="G329" s="883"/>
      <c r="H329" s="883"/>
    </row>
    <row r="330" spans="1:9" ht="18">
      <c r="A330" s="880" t="s">
        <v>1451</v>
      </c>
      <c r="B330" s="881" t="s">
        <v>1218</v>
      </c>
      <c r="C330" s="881">
        <v>1</v>
      </c>
      <c r="D330" s="882" t="s">
        <v>61</v>
      </c>
      <c r="E330" s="883"/>
      <c r="F330" s="875"/>
      <c r="G330" s="883"/>
      <c r="H330" s="883"/>
    </row>
    <row r="331" spans="1:9" ht="18">
      <c r="A331" s="886"/>
      <c r="B331" s="887" t="s">
        <v>1452</v>
      </c>
      <c r="C331" s="888"/>
      <c r="D331" s="881"/>
      <c r="E331" s="889"/>
      <c r="F331" s="890"/>
      <c r="G331" s="889"/>
      <c r="H331" s="889"/>
    </row>
    <row r="332" spans="1:9" ht="18">
      <c r="A332" s="891"/>
      <c r="B332" s="891"/>
      <c r="C332" s="891"/>
      <c r="D332" s="891"/>
      <c r="E332" s="891"/>
      <c r="F332" s="891"/>
      <c r="G332" s="891"/>
      <c r="H332" s="891"/>
      <c r="I332" s="547"/>
    </row>
    <row r="333" spans="1:9" ht="18">
      <c r="A333" s="892"/>
      <c r="B333" s="893" t="s">
        <v>1453</v>
      </c>
      <c r="C333" s="894"/>
      <c r="D333" s="892"/>
      <c r="E333" s="895"/>
      <c r="F333" s="895"/>
      <c r="G333" s="896">
        <f>SUM(G6:G331)</f>
        <v>0</v>
      </c>
      <c r="H333" s="896"/>
    </row>
    <row r="334" spans="1:9" ht="18">
      <c r="A334" s="892"/>
      <c r="B334" s="893" t="s">
        <v>1454</v>
      </c>
      <c r="C334" s="894"/>
      <c r="D334" s="892"/>
      <c r="E334" s="895"/>
      <c r="F334" s="895"/>
      <c r="G334" s="896"/>
      <c r="H334" s="896">
        <f>SUM(H6:H331)</f>
        <v>0</v>
      </c>
    </row>
    <row r="335" spans="1:9" ht="18">
      <c r="A335" s="897"/>
      <c r="B335" s="898" t="s">
        <v>5413</v>
      </c>
      <c r="C335" s="899"/>
      <c r="D335" s="897"/>
      <c r="E335" s="900"/>
      <c r="F335" s="900"/>
      <c r="G335" s="900"/>
      <c r="H335" s="900"/>
    </row>
    <row r="336" spans="1:9" ht="18">
      <c r="A336" s="892" t="s">
        <v>255</v>
      </c>
      <c r="B336" s="901" t="s">
        <v>5412</v>
      </c>
      <c r="C336" s="905"/>
      <c r="D336" s="892" t="s">
        <v>79</v>
      </c>
      <c r="E336" s="1238"/>
      <c r="F336" s="895"/>
      <c r="G336" s="896">
        <f>ROUND((E336*C336/100),2)</f>
        <v>0</v>
      </c>
      <c r="H336" s="896"/>
    </row>
    <row r="337" spans="1:8" ht="18">
      <c r="A337" s="892"/>
      <c r="B337" s="901"/>
      <c r="C337" s="894"/>
      <c r="D337" s="892"/>
      <c r="E337" s="902"/>
      <c r="F337" s="895"/>
      <c r="G337" s="896"/>
      <c r="H337" s="896"/>
    </row>
    <row r="338" spans="1:8" ht="18">
      <c r="A338" s="892"/>
      <c r="B338" s="893" t="s">
        <v>1455</v>
      </c>
      <c r="C338" s="894"/>
      <c r="D338" s="892"/>
      <c r="E338" s="895"/>
      <c r="F338" s="895"/>
      <c r="G338" s="896">
        <f>ROUND(G333+H334+G336,2)</f>
        <v>0</v>
      </c>
      <c r="H338" s="896"/>
    </row>
    <row r="339" spans="1:8" ht="18">
      <c r="A339" s="892"/>
      <c r="B339" s="893" t="s">
        <v>1456</v>
      </c>
      <c r="C339" s="894"/>
      <c r="D339" s="892"/>
      <c r="E339" s="895"/>
      <c r="F339" s="895"/>
      <c r="G339" s="896">
        <f>ROUND(G338*1.23,2)</f>
        <v>0</v>
      </c>
      <c r="H339" s="896"/>
    </row>
    <row r="340" spans="1:8" ht="18">
      <c r="A340" s="892"/>
      <c r="B340" s="903"/>
      <c r="C340" s="894"/>
      <c r="D340" s="892"/>
      <c r="E340" s="895"/>
      <c r="F340" s="895"/>
      <c r="G340" s="895"/>
      <c r="H340" s="895"/>
    </row>
    <row r="341" spans="1:8" ht="18">
      <c r="A341" s="548"/>
      <c r="B341" s="549"/>
      <c r="C341" s="550"/>
      <c r="D341" s="548"/>
      <c r="E341" s="551"/>
      <c r="F341" s="551"/>
      <c r="G341" s="551"/>
      <c r="H341" s="551"/>
    </row>
    <row r="348" spans="1:8" ht="15.6">
      <c r="A348" s="552"/>
      <c r="E348" s="551"/>
      <c r="F348" s="551"/>
      <c r="G348" s="551"/>
      <c r="H348" s="551"/>
    </row>
  </sheetData>
  <mergeCells count="4">
    <mergeCell ref="A1:H1"/>
    <mergeCell ref="A3:H3"/>
    <mergeCell ref="C4:D4"/>
    <mergeCell ref="E4:F4"/>
  </mergeCells>
  <pageMargins left="0.23622047244094499" right="0.23622047244094499" top="0.74803149606299202" bottom="0.74803149606299202" header="0.31496062992126" footer="0.31496062992126"/>
  <pageSetup paperSize="9" scale="61" firstPageNumber="0" fitToHeight="0" orientation="portrait" r:id="rId1"/>
  <headerFooter alignWithMargins="0">
    <oddFooter>&amp;C &amp;P/&amp;N&amp;R 04 / 2026</oddFooter>
  </headerFooter>
  <rowBreaks count="4" manualBreakCount="4">
    <brk id="71" min="1" max="7" man="1"/>
    <brk id="142" min="1" max="7" man="1"/>
    <brk id="211" min="1" max="7" man="1"/>
    <brk id="342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4">
    <pageSetUpPr fitToPage="1"/>
  </sheetPr>
  <dimension ref="B2:BP159"/>
  <sheetViews>
    <sheetView showGridLines="0" view="pageBreakPreview" topLeftCell="A110" zoomScale="120" zoomScaleNormal="120" zoomScaleSheetLayoutView="120" workbookViewId="0">
      <selection activeCell="F19" sqref="F19"/>
    </sheetView>
  </sheetViews>
  <sheetFormatPr defaultColWidth="8.7265625" defaultRowHeight="10.199999999999999"/>
  <cols>
    <col min="1" max="1" width="5.54296875" style="190" customWidth="1"/>
    <col min="2" max="2" width="0.7265625" style="190" customWidth="1"/>
    <col min="3" max="4" width="2.7265625" style="190" customWidth="1"/>
    <col min="5" max="5" width="11.453125" style="190" customWidth="1"/>
    <col min="6" max="6" width="34.54296875" style="190" customWidth="1"/>
    <col min="7" max="7" width="5" style="190" customWidth="1"/>
    <col min="8" max="8" width="9.26953125" style="190" customWidth="1"/>
    <col min="9" max="9" width="10.54296875" style="190" customWidth="1"/>
    <col min="10" max="10" width="14.7265625" style="190" customWidth="1"/>
    <col min="11" max="11" width="14.7265625" style="190" hidden="1" customWidth="1"/>
    <col min="12" max="12" width="6" style="190" customWidth="1"/>
    <col min="13" max="13" width="7" style="190" hidden="1" customWidth="1"/>
    <col min="14" max="14" width="8.7265625" style="190"/>
    <col min="15" max="20" width="9.453125" style="190" hidden="1" customWidth="1"/>
    <col min="21" max="21" width="10.7265625" style="190" hidden="1" customWidth="1"/>
    <col min="22" max="22" width="8" style="190" customWidth="1"/>
    <col min="23" max="23" width="10.7265625" style="190" customWidth="1"/>
    <col min="24" max="24" width="8" style="190" customWidth="1"/>
    <col min="25" max="25" width="10" style="190" customWidth="1"/>
    <col min="26" max="26" width="7.26953125" style="190" customWidth="1"/>
    <col min="27" max="27" width="10" style="190" customWidth="1"/>
    <col min="28" max="28" width="10.7265625" style="190" customWidth="1"/>
    <col min="29" max="29" width="7.26953125" style="190" customWidth="1"/>
    <col min="30" max="30" width="10" style="190" hidden="1" customWidth="1"/>
    <col min="31" max="31" width="10.7265625" style="190" customWidth="1"/>
    <col min="32" max="16384" width="8.7265625" style="190"/>
  </cols>
  <sheetData>
    <row r="2" spans="2:46" ht="37.200000000000003" customHeight="1">
      <c r="L2" s="1357" t="s">
        <v>292</v>
      </c>
      <c r="M2" s="1358"/>
      <c r="N2" s="1358"/>
      <c r="O2" s="1358"/>
      <c r="P2" s="1358"/>
      <c r="Q2" s="1358"/>
      <c r="R2" s="1358"/>
      <c r="S2" s="1358"/>
      <c r="T2" s="1358"/>
      <c r="U2" s="1358"/>
      <c r="V2" s="1358"/>
      <c r="AT2" s="337" t="s">
        <v>1149</v>
      </c>
    </row>
    <row r="3" spans="2:46" ht="7.2" customHeight="1">
      <c r="B3" s="191"/>
      <c r="C3" s="192"/>
      <c r="D3" s="192"/>
      <c r="E3" s="192"/>
      <c r="F3" s="192"/>
      <c r="G3" s="192"/>
      <c r="H3" s="192"/>
      <c r="I3" s="192"/>
      <c r="J3" s="192"/>
      <c r="K3" s="192"/>
      <c r="L3" s="193"/>
      <c r="AT3" s="337" t="s">
        <v>319</v>
      </c>
    </row>
    <row r="4" spans="2:46" ht="25.2" customHeight="1">
      <c r="B4" s="193"/>
      <c r="C4" s="758"/>
      <c r="D4" s="759" t="s">
        <v>321</v>
      </c>
      <c r="E4" s="758"/>
      <c r="F4" s="758"/>
      <c r="G4" s="758"/>
      <c r="H4" s="758"/>
      <c r="I4" s="758"/>
      <c r="J4" s="758"/>
      <c r="L4" s="193"/>
      <c r="M4" s="339" t="s">
        <v>294</v>
      </c>
      <c r="AT4" s="337" t="s">
        <v>291</v>
      </c>
    </row>
    <row r="5" spans="2:46" ht="7.2" customHeight="1">
      <c r="B5" s="193"/>
      <c r="C5" s="758"/>
      <c r="D5" s="758"/>
      <c r="E5" s="758"/>
      <c r="F5" s="758"/>
      <c r="G5" s="758"/>
      <c r="H5" s="758"/>
      <c r="I5" s="758"/>
      <c r="J5" s="758"/>
      <c r="L5" s="193"/>
    </row>
    <row r="6" spans="2:46" ht="12" customHeight="1">
      <c r="B6" s="193"/>
      <c r="C6" s="758"/>
      <c r="D6" s="760" t="s">
        <v>5</v>
      </c>
      <c r="E6" s="758"/>
      <c r="F6" s="758"/>
      <c r="G6" s="758"/>
      <c r="H6" s="758"/>
      <c r="I6" s="758"/>
      <c r="J6" s="758"/>
      <c r="L6" s="193"/>
    </row>
    <row r="7" spans="2:46" ht="16.5" customHeight="1">
      <c r="B7" s="193"/>
      <c r="C7" s="758"/>
      <c r="D7" s="758"/>
      <c r="E7" s="1353" t="str">
        <f>_xlfn.CONCAT(Obsah!N1," ",Obsah!N2)</f>
        <v>15709 - Nižná / Tr 110/22kV - komplexná rekonštrukcia</v>
      </c>
      <c r="F7" s="1354"/>
      <c r="G7" s="1354"/>
      <c r="H7" s="1354"/>
      <c r="I7" s="758"/>
      <c r="J7" s="758"/>
      <c r="L7" s="193"/>
    </row>
    <row r="8" spans="2:46" s="194" customFormat="1" ht="12" customHeight="1">
      <c r="B8" s="76"/>
      <c r="C8" s="761"/>
      <c r="D8" s="760" t="s">
        <v>404</v>
      </c>
      <c r="E8" s="761"/>
      <c r="F8" s="761"/>
      <c r="G8" s="761"/>
      <c r="H8" s="761"/>
      <c r="I8" s="761"/>
      <c r="J8" s="761"/>
      <c r="L8" s="76"/>
    </row>
    <row r="9" spans="2:46" s="194" customFormat="1" ht="16.5" customHeight="1">
      <c r="B9" s="76"/>
      <c r="C9" s="761"/>
      <c r="D9" s="761"/>
      <c r="E9" s="1355" t="s">
        <v>1150</v>
      </c>
      <c r="F9" s="1356"/>
      <c r="G9" s="1356"/>
      <c r="H9" s="1356"/>
      <c r="I9" s="761"/>
      <c r="J9" s="761"/>
      <c r="L9" s="76"/>
    </row>
    <row r="10" spans="2:46" s="194" customFormat="1">
      <c r="B10" s="76"/>
      <c r="C10" s="761"/>
      <c r="D10" s="761"/>
      <c r="E10" s="761"/>
      <c r="F10" s="761"/>
      <c r="G10" s="761"/>
      <c r="H10" s="761"/>
      <c r="I10" s="761"/>
      <c r="J10" s="761"/>
      <c r="L10" s="76"/>
    </row>
    <row r="11" spans="2:46" s="194" customFormat="1" ht="12" customHeight="1">
      <c r="B11" s="76"/>
      <c r="C11" s="761"/>
      <c r="D11" s="760" t="s">
        <v>295</v>
      </c>
      <c r="E11" s="761"/>
      <c r="F11" s="762" t="s">
        <v>290</v>
      </c>
      <c r="G11" s="761"/>
      <c r="H11" s="761"/>
      <c r="I11" s="760" t="s">
        <v>619</v>
      </c>
      <c r="J11" s="762" t="s">
        <v>290</v>
      </c>
      <c r="L11" s="76"/>
    </row>
    <row r="12" spans="2:46" s="194" customFormat="1" ht="12" customHeight="1">
      <c r="B12" s="76"/>
      <c r="C12" s="761"/>
      <c r="D12" s="760" t="s">
        <v>296</v>
      </c>
      <c r="E12" s="761"/>
      <c r="F12" s="762" t="s">
        <v>1151</v>
      </c>
      <c r="G12" s="761"/>
      <c r="H12" s="761"/>
      <c r="I12" s="760" t="s">
        <v>1</v>
      </c>
      <c r="J12" s="763">
        <f>Obsah!Z3</f>
        <v>46174</v>
      </c>
      <c r="L12" s="76"/>
    </row>
    <row r="13" spans="2:46" s="194" customFormat="1" ht="11.25" customHeight="1">
      <c r="B13" s="76"/>
      <c r="C13" s="761"/>
      <c r="D13" s="761"/>
      <c r="E13" s="761"/>
      <c r="F13" s="761"/>
      <c r="G13" s="761"/>
      <c r="H13" s="761"/>
      <c r="I13" s="761"/>
      <c r="J13" s="761"/>
      <c r="L13" s="76"/>
    </row>
    <row r="14" spans="2:46" s="194" customFormat="1" ht="12" customHeight="1">
      <c r="B14" s="76"/>
      <c r="C14" s="761"/>
      <c r="D14" s="760" t="s">
        <v>2</v>
      </c>
      <c r="E14" s="761"/>
      <c r="F14" s="761"/>
      <c r="G14" s="761"/>
      <c r="H14" s="761"/>
      <c r="I14" s="760" t="s">
        <v>297</v>
      </c>
      <c r="J14" s="762" t="s">
        <v>290</v>
      </c>
      <c r="L14" s="76"/>
    </row>
    <row r="15" spans="2:46" s="194" customFormat="1" ht="18" customHeight="1">
      <c r="B15" s="76"/>
      <c r="C15" s="761"/>
      <c r="D15" s="761"/>
      <c r="E15" s="762" t="s">
        <v>1152</v>
      </c>
      <c r="F15" s="761"/>
      <c r="G15" s="761"/>
      <c r="H15" s="761"/>
      <c r="I15" s="760" t="s">
        <v>298</v>
      </c>
      <c r="J15" s="762" t="s">
        <v>290</v>
      </c>
      <c r="L15" s="76"/>
    </row>
    <row r="16" spans="2:46" s="194" customFormat="1" ht="7.2" customHeight="1">
      <c r="B16" s="76"/>
      <c r="C16" s="761"/>
      <c r="D16" s="761"/>
      <c r="E16" s="761"/>
      <c r="F16" s="761"/>
      <c r="G16" s="761"/>
      <c r="H16" s="761"/>
      <c r="I16" s="761"/>
      <c r="J16" s="761"/>
      <c r="L16" s="76"/>
    </row>
    <row r="17" spans="2:12" s="194" customFormat="1" ht="12" customHeight="1">
      <c r="B17" s="76"/>
      <c r="C17" s="761"/>
      <c r="D17" s="760" t="s">
        <v>15</v>
      </c>
      <c r="E17" s="761"/>
      <c r="F17" s="761"/>
      <c r="G17" s="761"/>
      <c r="H17" s="761"/>
      <c r="I17" s="760" t="s">
        <v>297</v>
      </c>
      <c r="J17" s="762" t="s">
        <v>290</v>
      </c>
      <c r="L17" s="76"/>
    </row>
    <row r="18" spans="2:12" s="194" customFormat="1" ht="18" customHeight="1">
      <c r="B18" s="76"/>
      <c r="C18" s="761"/>
      <c r="D18" s="761"/>
      <c r="E18" s="762" t="s">
        <v>299</v>
      </c>
      <c r="F18" s="761"/>
      <c r="G18" s="761"/>
      <c r="H18" s="761"/>
      <c r="I18" s="760" t="s">
        <v>298</v>
      </c>
      <c r="J18" s="762" t="s">
        <v>290</v>
      </c>
      <c r="L18" s="76"/>
    </row>
    <row r="19" spans="2:12" s="194" customFormat="1" ht="7.2" customHeight="1">
      <c r="B19" s="76"/>
      <c r="C19" s="761"/>
      <c r="D19" s="761"/>
      <c r="E19" s="761"/>
      <c r="F19" s="761"/>
      <c r="G19" s="761"/>
      <c r="H19" s="761"/>
      <c r="I19" s="761"/>
      <c r="J19" s="761"/>
      <c r="L19" s="76"/>
    </row>
    <row r="20" spans="2:12" s="194" customFormat="1" ht="12" customHeight="1">
      <c r="B20" s="76"/>
      <c r="C20" s="761"/>
      <c r="D20" s="760" t="s">
        <v>286</v>
      </c>
      <c r="E20" s="761"/>
      <c r="F20" s="761"/>
      <c r="G20" s="761"/>
      <c r="H20" s="761"/>
      <c r="I20" s="760" t="s">
        <v>297</v>
      </c>
      <c r="J20" s="762" t="s">
        <v>290</v>
      </c>
      <c r="L20" s="76"/>
    </row>
    <row r="21" spans="2:12" s="194" customFormat="1" ht="18" customHeight="1">
      <c r="B21" s="76"/>
      <c r="C21" s="761"/>
      <c r="D21" s="761"/>
      <c r="E21" s="762" t="s">
        <v>268</v>
      </c>
      <c r="F21" s="761"/>
      <c r="G21" s="761"/>
      <c r="H21" s="761"/>
      <c r="I21" s="760" t="s">
        <v>298</v>
      </c>
      <c r="J21" s="762" t="s">
        <v>290</v>
      </c>
      <c r="L21" s="76"/>
    </row>
    <row r="22" spans="2:12" s="194" customFormat="1" ht="7.2" customHeight="1">
      <c r="B22" s="76"/>
      <c r="C22" s="761"/>
      <c r="D22" s="761"/>
      <c r="E22" s="761"/>
      <c r="F22" s="761"/>
      <c r="G22" s="761"/>
      <c r="H22" s="761"/>
      <c r="I22" s="761"/>
      <c r="J22" s="761"/>
      <c r="L22" s="76"/>
    </row>
    <row r="23" spans="2:12" s="194" customFormat="1" ht="12" customHeight="1">
      <c r="B23" s="76"/>
      <c r="C23" s="761"/>
      <c r="D23" s="760" t="s">
        <v>300</v>
      </c>
      <c r="E23" s="761"/>
      <c r="F23" s="761"/>
      <c r="G23" s="761"/>
      <c r="H23" s="761"/>
      <c r="I23" s="760" t="s">
        <v>297</v>
      </c>
      <c r="J23" s="762" t="s">
        <v>290</v>
      </c>
      <c r="L23" s="76"/>
    </row>
    <row r="24" spans="2:12" s="194" customFormat="1" ht="18" customHeight="1">
      <c r="B24" s="76"/>
      <c r="C24" s="761"/>
      <c r="D24" s="761"/>
      <c r="E24" s="762" t="s">
        <v>5387</v>
      </c>
      <c r="F24" s="761"/>
      <c r="G24" s="761"/>
      <c r="H24" s="761"/>
      <c r="I24" s="760" t="s">
        <v>298</v>
      </c>
      <c r="J24" s="762" t="s">
        <v>290</v>
      </c>
      <c r="L24" s="76"/>
    </row>
    <row r="25" spans="2:12" s="194" customFormat="1" ht="7.2" customHeight="1">
      <c r="B25" s="76"/>
      <c r="C25" s="761"/>
      <c r="D25" s="761"/>
      <c r="E25" s="761"/>
      <c r="F25" s="761"/>
      <c r="G25" s="761"/>
      <c r="H25" s="761"/>
      <c r="I25" s="761"/>
      <c r="J25" s="761"/>
      <c r="L25" s="76"/>
    </row>
    <row r="26" spans="2:12" s="194" customFormat="1" ht="12" customHeight="1">
      <c r="B26" s="76"/>
      <c r="C26" s="761"/>
      <c r="D26" s="760" t="s">
        <v>288</v>
      </c>
      <c r="E26" s="761"/>
      <c r="F26" s="761"/>
      <c r="G26" s="761"/>
      <c r="H26" s="761"/>
      <c r="I26" s="761"/>
      <c r="J26" s="761"/>
      <c r="L26" s="76"/>
    </row>
    <row r="27" spans="2:12" s="196" customFormat="1" ht="16.5" customHeight="1">
      <c r="B27" s="195"/>
      <c r="C27" s="764"/>
      <c r="D27" s="764"/>
      <c r="E27" s="1359" t="s">
        <v>290</v>
      </c>
      <c r="F27" s="1359"/>
      <c r="G27" s="1359"/>
      <c r="H27" s="1359"/>
      <c r="I27" s="764"/>
      <c r="J27" s="764"/>
      <c r="L27" s="195"/>
    </row>
    <row r="28" spans="2:12" s="194" customFormat="1" ht="7.2" customHeight="1">
      <c r="B28" s="76"/>
      <c r="C28" s="761"/>
      <c r="D28" s="761"/>
      <c r="E28" s="761"/>
      <c r="F28" s="761"/>
      <c r="G28" s="761"/>
      <c r="H28" s="761"/>
      <c r="I28" s="761"/>
      <c r="J28" s="761"/>
      <c r="L28" s="76"/>
    </row>
    <row r="29" spans="2:12" s="194" customFormat="1" ht="7.2" customHeight="1">
      <c r="B29" s="76"/>
      <c r="C29" s="761"/>
      <c r="D29" s="766"/>
      <c r="E29" s="766"/>
      <c r="F29" s="766"/>
      <c r="G29" s="766"/>
      <c r="H29" s="766"/>
      <c r="I29" s="766"/>
      <c r="J29" s="766"/>
      <c r="K29" s="197"/>
      <c r="L29" s="76"/>
    </row>
    <row r="30" spans="2:12" s="194" customFormat="1" ht="25.5" customHeight="1">
      <c r="B30" s="76"/>
      <c r="C30" s="761"/>
      <c r="D30" s="767" t="s">
        <v>23</v>
      </c>
      <c r="E30" s="761"/>
      <c r="F30" s="761"/>
      <c r="G30" s="761"/>
      <c r="H30" s="761"/>
      <c r="I30" s="761"/>
      <c r="J30" s="768">
        <f>ROUND(J119, 2)</f>
        <v>0</v>
      </c>
      <c r="L30" s="76"/>
    </row>
    <row r="31" spans="2:12" s="194" customFormat="1" ht="7.2" customHeight="1">
      <c r="B31" s="76"/>
      <c r="C31" s="761"/>
      <c r="D31" s="766"/>
      <c r="E31" s="766"/>
      <c r="F31" s="766"/>
      <c r="G31" s="766"/>
      <c r="H31" s="766"/>
      <c r="I31" s="766"/>
      <c r="J31" s="766"/>
      <c r="K31" s="197"/>
      <c r="L31" s="76"/>
    </row>
    <row r="32" spans="2:12" s="194" customFormat="1" ht="14.7" customHeight="1">
      <c r="B32" s="76"/>
      <c r="C32" s="761"/>
      <c r="D32" s="761"/>
      <c r="E32" s="761"/>
      <c r="F32" s="769" t="s">
        <v>303</v>
      </c>
      <c r="G32" s="761"/>
      <c r="H32" s="761"/>
      <c r="I32" s="769" t="s">
        <v>302</v>
      </c>
      <c r="J32" s="769" t="s">
        <v>304</v>
      </c>
      <c r="L32" s="76"/>
    </row>
    <row r="33" spans="2:12" s="194" customFormat="1" ht="14.7" customHeight="1">
      <c r="B33" s="76"/>
      <c r="C33" s="761"/>
      <c r="D33" s="770" t="s">
        <v>24</v>
      </c>
      <c r="E33" s="771" t="s">
        <v>305</v>
      </c>
      <c r="F33" s="772">
        <f>ROUND((SUM(BE119:BE136)),  2)</f>
        <v>0</v>
      </c>
      <c r="G33" s="773"/>
      <c r="H33" s="773"/>
      <c r="I33" s="774">
        <v>0.23</v>
      </c>
      <c r="J33" s="772">
        <f>ROUND(((SUM(BE119:BE136))*I33),  2)</f>
        <v>0</v>
      </c>
      <c r="L33" s="76"/>
    </row>
    <row r="34" spans="2:12" s="194" customFormat="1" ht="14.7" customHeight="1">
      <c r="B34" s="76"/>
      <c r="C34" s="761"/>
      <c r="D34" s="761"/>
      <c r="E34" s="771" t="s">
        <v>306</v>
      </c>
      <c r="F34" s="775">
        <f>ROUND((SUM(BF119:BF136)),  2)</f>
        <v>0</v>
      </c>
      <c r="G34" s="761"/>
      <c r="H34" s="761"/>
      <c r="I34" s="776">
        <v>0.23</v>
      </c>
      <c r="J34" s="775">
        <f>ROUND(((SUM(BF119:BF136))*I34),  2)</f>
        <v>0</v>
      </c>
      <c r="L34" s="76"/>
    </row>
    <row r="35" spans="2:12" s="194" customFormat="1" ht="14.7" hidden="1" customHeight="1">
      <c r="B35" s="76"/>
      <c r="C35" s="761"/>
      <c r="D35" s="761"/>
      <c r="E35" s="760" t="s">
        <v>307</v>
      </c>
      <c r="F35" s="775">
        <f>ROUND((SUM(BG119:BG136)),  2)</f>
        <v>0</v>
      </c>
      <c r="G35" s="761"/>
      <c r="H35" s="761"/>
      <c r="I35" s="776">
        <v>0.23</v>
      </c>
      <c r="J35" s="775">
        <f>0</f>
        <v>0</v>
      </c>
      <c r="L35" s="76"/>
    </row>
    <row r="36" spans="2:12" s="194" customFormat="1" ht="14.7" hidden="1" customHeight="1">
      <c r="B36" s="76"/>
      <c r="C36" s="761"/>
      <c r="D36" s="761"/>
      <c r="E36" s="760" t="s">
        <v>308</v>
      </c>
      <c r="F36" s="775">
        <f>ROUND((SUM(BH119:BH136)),  2)</f>
        <v>0</v>
      </c>
      <c r="G36" s="761"/>
      <c r="H36" s="761"/>
      <c r="I36" s="776">
        <v>0.23</v>
      </c>
      <c r="J36" s="775">
        <f>0</f>
        <v>0</v>
      </c>
      <c r="L36" s="76"/>
    </row>
    <row r="37" spans="2:12" s="194" customFormat="1" ht="14.7" hidden="1" customHeight="1">
      <c r="B37" s="76"/>
      <c r="C37" s="761"/>
      <c r="D37" s="761"/>
      <c r="E37" s="771" t="s">
        <v>309</v>
      </c>
      <c r="F37" s="772">
        <f>ROUND((SUM(BI119:BI136)),  2)</f>
        <v>0</v>
      </c>
      <c r="G37" s="773"/>
      <c r="H37" s="773"/>
      <c r="I37" s="774">
        <v>0</v>
      </c>
      <c r="J37" s="772">
        <f>0</f>
        <v>0</v>
      </c>
      <c r="L37" s="76"/>
    </row>
    <row r="38" spans="2:12" s="194" customFormat="1" ht="7.2" customHeight="1">
      <c r="B38" s="76"/>
      <c r="C38" s="761"/>
      <c r="D38" s="761"/>
      <c r="E38" s="761"/>
      <c r="F38" s="761"/>
      <c r="G38" s="761"/>
      <c r="H38" s="761"/>
      <c r="I38" s="761"/>
      <c r="J38" s="761"/>
      <c r="L38" s="76"/>
    </row>
    <row r="39" spans="2:12" s="194" customFormat="1" ht="25.5" customHeight="1">
      <c r="B39" s="76"/>
      <c r="C39" s="777"/>
      <c r="D39" s="778" t="s">
        <v>25</v>
      </c>
      <c r="E39" s="779"/>
      <c r="F39" s="779"/>
      <c r="G39" s="780" t="s">
        <v>310</v>
      </c>
      <c r="H39" s="781" t="s">
        <v>311</v>
      </c>
      <c r="I39" s="779"/>
      <c r="J39" s="782">
        <f>SUM(J30:J37)</f>
        <v>0</v>
      </c>
      <c r="K39" s="359"/>
      <c r="L39" s="76"/>
    </row>
    <row r="40" spans="2:12" s="194" customFormat="1" ht="14.7" customHeight="1">
      <c r="B40" s="76"/>
      <c r="C40" s="761"/>
      <c r="D40" s="761"/>
      <c r="E40" s="761"/>
      <c r="F40" s="761"/>
      <c r="G40" s="761"/>
      <c r="H40" s="761"/>
      <c r="I40" s="761"/>
      <c r="J40" s="761"/>
      <c r="L40" s="76"/>
    </row>
    <row r="41" spans="2:12" ht="14.7" customHeight="1">
      <c r="B41" s="193"/>
      <c r="C41" s="758"/>
      <c r="D41" s="758"/>
      <c r="E41" s="758"/>
      <c r="F41" s="758"/>
      <c r="G41" s="758"/>
      <c r="H41" s="758"/>
      <c r="I41" s="758"/>
      <c r="J41" s="758"/>
      <c r="L41" s="193"/>
    </row>
    <row r="42" spans="2:12" ht="14.7" customHeight="1">
      <c r="B42" s="193"/>
      <c r="C42" s="758"/>
      <c r="D42" s="758"/>
      <c r="E42" s="758"/>
      <c r="F42" s="758"/>
      <c r="G42" s="758"/>
      <c r="H42" s="758"/>
      <c r="I42" s="758"/>
      <c r="J42" s="758"/>
      <c r="L42" s="193"/>
    </row>
    <row r="43" spans="2:12" ht="14.7" customHeight="1">
      <c r="B43" s="193"/>
      <c r="C43" s="758"/>
      <c r="D43" s="758"/>
      <c r="E43" s="758"/>
      <c r="F43" s="758"/>
      <c r="G43" s="758"/>
      <c r="H43" s="758"/>
      <c r="I43" s="758"/>
      <c r="J43" s="758"/>
      <c r="L43" s="193"/>
    </row>
    <row r="44" spans="2:12" ht="14.7" customHeight="1">
      <c r="B44" s="193"/>
      <c r="C44" s="758"/>
      <c r="D44" s="758"/>
      <c r="E44" s="758"/>
      <c r="F44" s="758"/>
      <c r="G44" s="758"/>
      <c r="H44" s="758"/>
      <c r="I44" s="758"/>
      <c r="J44" s="758"/>
      <c r="L44" s="193"/>
    </row>
    <row r="45" spans="2:12" ht="14.7" customHeight="1">
      <c r="B45" s="193"/>
      <c r="C45" s="758"/>
      <c r="D45" s="758"/>
      <c r="E45" s="758"/>
      <c r="F45" s="758"/>
      <c r="G45" s="758"/>
      <c r="H45" s="758"/>
      <c r="I45" s="758"/>
      <c r="J45" s="758"/>
      <c r="L45" s="193"/>
    </row>
    <row r="46" spans="2:12" ht="14.7" customHeight="1">
      <c r="B46" s="193"/>
      <c r="C46" s="758"/>
      <c r="D46" s="758"/>
      <c r="E46" s="758"/>
      <c r="F46" s="758"/>
      <c r="G46" s="758"/>
      <c r="H46" s="758"/>
      <c r="I46" s="758"/>
      <c r="J46" s="758"/>
      <c r="L46" s="193"/>
    </row>
    <row r="47" spans="2:12" ht="14.7" customHeight="1">
      <c r="B47" s="193"/>
      <c r="C47" s="758"/>
      <c r="D47" s="758"/>
      <c r="E47" s="758"/>
      <c r="F47" s="758"/>
      <c r="G47" s="758"/>
      <c r="H47" s="758"/>
      <c r="I47" s="758"/>
      <c r="J47" s="758"/>
      <c r="L47" s="193"/>
    </row>
    <row r="48" spans="2:12" ht="14.7" customHeight="1">
      <c r="B48" s="193"/>
      <c r="C48" s="758"/>
      <c r="D48" s="758"/>
      <c r="E48" s="758"/>
      <c r="F48" s="758"/>
      <c r="G48" s="758"/>
      <c r="H48" s="758"/>
      <c r="I48" s="758"/>
      <c r="J48" s="758"/>
      <c r="L48" s="193"/>
    </row>
    <row r="49" spans="2:12" ht="14.7" customHeight="1">
      <c r="B49" s="193"/>
      <c r="C49" s="758"/>
      <c r="D49" s="758"/>
      <c r="E49" s="758"/>
      <c r="F49" s="758"/>
      <c r="G49" s="758"/>
      <c r="H49" s="758"/>
      <c r="I49" s="758"/>
      <c r="J49" s="758"/>
      <c r="L49" s="193"/>
    </row>
    <row r="50" spans="2:12" s="194" customFormat="1" ht="14.7" customHeight="1">
      <c r="B50" s="76"/>
      <c r="C50" s="761"/>
      <c r="D50" s="783" t="s">
        <v>312</v>
      </c>
      <c r="E50" s="784"/>
      <c r="F50" s="784"/>
      <c r="G50" s="783" t="s">
        <v>313</v>
      </c>
      <c r="H50" s="784"/>
      <c r="I50" s="784"/>
      <c r="J50" s="784"/>
      <c r="K50" s="198"/>
      <c r="L50" s="76"/>
    </row>
    <row r="51" spans="2:12">
      <c r="B51" s="193"/>
      <c r="C51" s="758"/>
      <c r="D51" s="758"/>
      <c r="E51" s="758"/>
      <c r="F51" s="758"/>
      <c r="G51" s="758"/>
      <c r="H51" s="758"/>
      <c r="I51" s="758"/>
      <c r="J51" s="758"/>
      <c r="L51" s="193"/>
    </row>
    <row r="52" spans="2:12">
      <c r="B52" s="193"/>
      <c r="C52" s="758"/>
      <c r="D52" s="758"/>
      <c r="E52" s="758"/>
      <c r="F52" s="758"/>
      <c r="G52" s="758"/>
      <c r="H52" s="758"/>
      <c r="I52" s="758"/>
      <c r="J52" s="758"/>
      <c r="L52" s="193"/>
    </row>
    <row r="53" spans="2:12">
      <c r="B53" s="193"/>
      <c r="C53" s="758"/>
      <c r="D53" s="758"/>
      <c r="E53" s="758"/>
      <c r="F53" s="758"/>
      <c r="G53" s="758"/>
      <c r="H53" s="758"/>
      <c r="I53" s="758"/>
      <c r="J53" s="758"/>
      <c r="L53" s="193"/>
    </row>
    <row r="54" spans="2:12">
      <c r="B54" s="193"/>
      <c r="C54" s="758"/>
      <c r="D54" s="758"/>
      <c r="E54" s="758"/>
      <c r="F54" s="758"/>
      <c r="G54" s="758"/>
      <c r="H54" s="758"/>
      <c r="I54" s="758"/>
      <c r="J54" s="758"/>
      <c r="L54" s="193"/>
    </row>
    <row r="55" spans="2:12">
      <c r="B55" s="193"/>
      <c r="C55" s="758"/>
      <c r="D55" s="758"/>
      <c r="E55" s="758"/>
      <c r="F55" s="758"/>
      <c r="G55" s="758"/>
      <c r="H55" s="758"/>
      <c r="I55" s="758"/>
      <c r="J55" s="758"/>
      <c r="L55" s="193"/>
    </row>
    <row r="56" spans="2:12">
      <c r="B56" s="193"/>
      <c r="C56" s="758"/>
      <c r="D56" s="758"/>
      <c r="E56" s="758"/>
      <c r="F56" s="758"/>
      <c r="G56" s="758"/>
      <c r="H56" s="758"/>
      <c r="I56" s="758"/>
      <c r="J56" s="758"/>
      <c r="L56" s="193"/>
    </row>
    <row r="57" spans="2:12">
      <c r="B57" s="193"/>
      <c r="C57" s="758"/>
      <c r="D57" s="758"/>
      <c r="E57" s="758"/>
      <c r="F57" s="758"/>
      <c r="G57" s="758"/>
      <c r="H57" s="758"/>
      <c r="I57" s="758"/>
      <c r="J57" s="758"/>
      <c r="L57" s="193"/>
    </row>
    <row r="58" spans="2:12">
      <c r="B58" s="193"/>
      <c r="C58" s="758"/>
      <c r="D58" s="758"/>
      <c r="E58" s="758"/>
      <c r="F58" s="758"/>
      <c r="G58" s="758"/>
      <c r="H58" s="758"/>
      <c r="I58" s="758"/>
      <c r="J58" s="758"/>
      <c r="L58" s="193"/>
    </row>
    <row r="59" spans="2:12">
      <c r="B59" s="193"/>
      <c r="C59" s="758"/>
      <c r="D59" s="758"/>
      <c r="E59" s="758"/>
      <c r="F59" s="758"/>
      <c r="G59" s="758"/>
      <c r="H59" s="758"/>
      <c r="I59" s="758"/>
      <c r="J59" s="758"/>
      <c r="L59" s="193"/>
    </row>
    <row r="60" spans="2:12">
      <c r="B60" s="193"/>
      <c r="C60" s="758"/>
      <c r="D60" s="758"/>
      <c r="E60" s="758"/>
      <c r="F60" s="758"/>
      <c r="G60" s="758"/>
      <c r="H60" s="758"/>
      <c r="I60" s="758"/>
      <c r="J60" s="758"/>
      <c r="L60" s="193"/>
    </row>
    <row r="61" spans="2:12" s="194" customFormat="1" ht="13.2">
      <c r="B61" s="76"/>
      <c r="C61" s="761"/>
      <c r="D61" s="785" t="s">
        <v>314</v>
      </c>
      <c r="E61" s="786"/>
      <c r="F61" s="787" t="s">
        <v>315</v>
      </c>
      <c r="G61" s="785" t="s">
        <v>314</v>
      </c>
      <c r="H61" s="786"/>
      <c r="I61" s="786"/>
      <c r="J61" s="788" t="s">
        <v>315</v>
      </c>
      <c r="K61" s="199"/>
      <c r="L61" s="76"/>
    </row>
    <row r="62" spans="2:12">
      <c r="B62" s="193"/>
      <c r="C62" s="758"/>
      <c r="D62" s="758"/>
      <c r="E62" s="758"/>
      <c r="F62" s="758"/>
      <c r="G62" s="758"/>
      <c r="H62" s="758"/>
      <c r="I62" s="758"/>
      <c r="J62" s="758"/>
      <c r="L62" s="193"/>
    </row>
    <row r="63" spans="2:12">
      <c r="B63" s="193"/>
      <c r="C63" s="758"/>
      <c r="D63" s="758"/>
      <c r="E63" s="758"/>
      <c r="F63" s="758"/>
      <c r="G63" s="758"/>
      <c r="H63" s="758"/>
      <c r="I63" s="758"/>
      <c r="J63" s="758"/>
      <c r="L63" s="193"/>
    </row>
    <row r="64" spans="2:12">
      <c r="B64" s="193"/>
      <c r="C64" s="758"/>
      <c r="D64" s="758"/>
      <c r="E64" s="758"/>
      <c r="F64" s="758"/>
      <c r="G64" s="758"/>
      <c r="H64" s="758"/>
      <c r="I64" s="758"/>
      <c r="J64" s="758"/>
      <c r="L64" s="193"/>
    </row>
    <row r="65" spans="2:12" s="194" customFormat="1" ht="13.2">
      <c r="B65" s="76"/>
      <c r="C65" s="761"/>
      <c r="D65" s="783" t="s">
        <v>316</v>
      </c>
      <c r="E65" s="784"/>
      <c r="F65" s="784"/>
      <c r="G65" s="783" t="s">
        <v>317</v>
      </c>
      <c r="H65" s="784"/>
      <c r="I65" s="784"/>
      <c r="J65" s="784"/>
      <c r="K65" s="198"/>
      <c r="L65" s="76"/>
    </row>
    <row r="66" spans="2:12">
      <c r="B66" s="193"/>
      <c r="C66" s="758"/>
      <c r="D66" s="758"/>
      <c r="E66" s="758"/>
      <c r="F66" s="758"/>
      <c r="G66" s="758"/>
      <c r="H66" s="758"/>
      <c r="I66" s="758"/>
      <c r="J66" s="758"/>
      <c r="L66" s="193"/>
    </row>
    <row r="67" spans="2:12">
      <c r="B67" s="193"/>
      <c r="C67" s="758"/>
      <c r="D67" s="758"/>
      <c r="E67" s="758"/>
      <c r="F67" s="758"/>
      <c r="G67" s="758"/>
      <c r="H67" s="758"/>
      <c r="I67" s="758"/>
      <c r="J67" s="758"/>
      <c r="L67" s="193"/>
    </row>
    <row r="68" spans="2:12">
      <c r="B68" s="193"/>
      <c r="C68" s="758"/>
      <c r="D68" s="758"/>
      <c r="E68" s="758"/>
      <c r="F68" s="758"/>
      <c r="G68" s="758"/>
      <c r="H68" s="758"/>
      <c r="I68" s="758"/>
      <c r="J68" s="758"/>
      <c r="L68" s="193"/>
    </row>
    <row r="69" spans="2:12">
      <c r="B69" s="193"/>
      <c r="C69" s="758"/>
      <c r="D69" s="758"/>
      <c r="E69" s="758"/>
      <c r="F69" s="758"/>
      <c r="G69" s="758"/>
      <c r="H69" s="758"/>
      <c r="I69" s="758"/>
      <c r="J69" s="758"/>
      <c r="L69" s="193"/>
    </row>
    <row r="70" spans="2:12">
      <c r="B70" s="193"/>
      <c r="C70" s="758"/>
      <c r="D70" s="758"/>
      <c r="E70" s="758"/>
      <c r="F70" s="758"/>
      <c r="G70" s="758"/>
      <c r="H70" s="758"/>
      <c r="I70" s="758"/>
      <c r="J70" s="758"/>
      <c r="L70" s="193"/>
    </row>
    <row r="71" spans="2:12">
      <c r="B71" s="193"/>
      <c r="C71" s="758"/>
      <c r="D71" s="758"/>
      <c r="E71" s="758"/>
      <c r="F71" s="758"/>
      <c r="G71" s="758"/>
      <c r="H71" s="758"/>
      <c r="I71" s="758"/>
      <c r="J71" s="758"/>
      <c r="L71" s="193"/>
    </row>
    <row r="72" spans="2:12">
      <c r="B72" s="193"/>
      <c r="C72" s="758"/>
      <c r="D72" s="758"/>
      <c r="E72" s="758"/>
      <c r="F72" s="758"/>
      <c r="G72" s="758"/>
      <c r="H72" s="758"/>
      <c r="I72" s="758"/>
      <c r="J72" s="758"/>
      <c r="L72" s="193"/>
    </row>
    <row r="73" spans="2:12">
      <c r="B73" s="193"/>
      <c r="C73" s="758"/>
      <c r="D73" s="758"/>
      <c r="E73" s="758"/>
      <c r="F73" s="758"/>
      <c r="G73" s="758"/>
      <c r="H73" s="758"/>
      <c r="I73" s="758"/>
      <c r="J73" s="758"/>
      <c r="L73" s="193"/>
    </row>
    <row r="74" spans="2:12">
      <c r="B74" s="193"/>
      <c r="C74" s="758"/>
      <c r="D74" s="758"/>
      <c r="E74" s="758"/>
      <c r="F74" s="758"/>
      <c r="G74" s="758"/>
      <c r="H74" s="758"/>
      <c r="I74" s="758"/>
      <c r="J74" s="758"/>
      <c r="L74" s="193"/>
    </row>
    <row r="75" spans="2:12">
      <c r="B75" s="193"/>
      <c r="C75" s="758"/>
      <c r="D75" s="758"/>
      <c r="E75" s="758"/>
      <c r="F75" s="758"/>
      <c r="G75" s="758"/>
      <c r="H75" s="758"/>
      <c r="I75" s="758"/>
      <c r="J75" s="758"/>
      <c r="L75" s="193"/>
    </row>
    <row r="76" spans="2:12" s="194" customFormat="1" ht="13.2">
      <c r="B76" s="76"/>
      <c r="C76" s="761"/>
      <c r="D76" s="785" t="s">
        <v>314</v>
      </c>
      <c r="E76" s="786"/>
      <c r="F76" s="787" t="s">
        <v>315</v>
      </c>
      <c r="G76" s="785" t="s">
        <v>314</v>
      </c>
      <c r="H76" s="786"/>
      <c r="I76" s="786"/>
      <c r="J76" s="788" t="s">
        <v>315</v>
      </c>
      <c r="K76" s="199"/>
      <c r="L76" s="76"/>
    </row>
    <row r="77" spans="2:12" s="194" customFormat="1" ht="14.7" customHeight="1">
      <c r="B77" s="200"/>
      <c r="C77" s="206"/>
      <c r="D77" s="206"/>
      <c r="E77" s="206"/>
      <c r="F77" s="206"/>
      <c r="G77" s="206"/>
      <c r="H77" s="206"/>
      <c r="I77" s="206"/>
      <c r="J77" s="206"/>
      <c r="K77" s="206"/>
      <c r="L77" s="76"/>
    </row>
    <row r="81" spans="2:47" s="194" customFormat="1" ht="7.2" customHeight="1">
      <c r="B81" s="201"/>
      <c r="C81" s="202"/>
      <c r="D81" s="202"/>
      <c r="E81" s="202"/>
      <c r="F81" s="202"/>
      <c r="G81" s="202"/>
      <c r="H81" s="202"/>
      <c r="I81" s="202"/>
      <c r="J81" s="202"/>
      <c r="K81" s="202"/>
      <c r="L81" s="76"/>
    </row>
    <row r="82" spans="2:47" s="194" customFormat="1" ht="25.2" customHeight="1">
      <c r="B82" s="76"/>
      <c r="C82" s="759" t="s">
        <v>323</v>
      </c>
      <c r="D82" s="761"/>
      <c r="E82" s="761"/>
      <c r="F82" s="761"/>
      <c r="G82" s="761"/>
      <c r="H82" s="761"/>
      <c r="I82" s="761"/>
      <c r="J82" s="761"/>
      <c r="L82" s="76"/>
    </row>
    <row r="83" spans="2:47" s="194" customFormat="1" ht="7.2" customHeight="1">
      <c r="B83" s="76"/>
      <c r="C83" s="761"/>
      <c r="D83" s="761"/>
      <c r="E83" s="761"/>
      <c r="F83" s="761"/>
      <c r="G83" s="761"/>
      <c r="H83" s="761"/>
      <c r="I83" s="761"/>
      <c r="J83" s="761"/>
      <c r="L83" s="76"/>
    </row>
    <row r="84" spans="2:47" s="194" customFormat="1" ht="12" customHeight="1">
      <c r="B84" s="76"/>
      <c r="C84" s="760" t="s">
        <v>5</v>
      </c>
      <c r="D84" s="761"/>
      <c r="E84" s="761"/>
      <c r="F84" s="761"/>
      <c r="G84" s="761"/>
      <c r="H84" s="761"/>
      <c r="I84" s="761"/>
      <c r="J84" s="761"/>
      <c r="L84" s="76"/>
    </row>
    <row r="85" spans="2:47" s="194" customFormat="1" ht="16.5" customHeight="1">
      <c r="B85" s="76"/>
      <c r="C85" s="761"/>
      <c r="D85" s="761"/>
      <c r="E85" s="1353" t="str">
        <f>E7</f>
        <v>15709 - Nižná / Tr 110/22kV - komplexná rekonštrukcia</v>
      </c>
      <c r="F85" s="1354"/>
      <c r="G85" s="1354"/>
      <c r="H85" s="1354"/>
      <c r="I85" s="761"/>
      <c r="J85" s="761"/>
      <c r="L85" s="76"/>
    </row>
    <row r="86" spans="2:47" s="194" customFormat="1" ht="12" customHeight="1">
      <c r="B86" s="76"/>
      <c r="C86" s="760" t="s">
        <v>404</v>
      </c>
      <c r="D86" s="761"/>
      <c r="E86" s="761"/>
      <c r="F86" s="761"/>
      <c r="G86" s="761"/>
      <c r="H86" s="761"/>
      <c r="I86" s="761"/>
      <c r="J86" s="761"/>
      <c r="L86" s="76"/>
    </row>
    <row r="87" spans="2:47" s="194" customFormat="1" ht="16.5" customHeight="1">
      <c r="B87" s="76"/>
      <c r="C87" s="761"/>
      <c r="D87" s="761"/>
      <c r="E87" s="1355" t="str">
        <f>E9</f>
        <v xml:space="preserve">SO34.05 - BSP - Vykurovanie </v>
      </c>
      <c r="F87" s="1356"/>
      <c r="G87" s="1356"/>
      <c r="H87" s="1356"/>
      <c r="I87" s="761"/>
      <c r="J87" s="761"/>
      <c r="L87" s="76"/>
    </row>
    <row r="88" spans="2:47" s="194" customFormat="1" ht="7.2" customHeight="1">
      <c r="B88" s="76"/>
      <c r="C88" s="761"/>
      <c r="D88" s="761"/>
      <c r="E88" s="761"/>
      <c r="F88" s="761"/>
      <c r="G88" s="761"/>
      <c r="H88" s="761"/>
      <c r="I88" s="761"/>
      <c r="J88" s="761"/>
      <c r="L88" s="76"/>
    </row>
    <row r="89" spans="2:47" s="194" customFormat="1" ht="12" customHeight="1">
      <c r="B89" s="76"/>
      <c r="C89" s="760" t="s">
        <v>296</v>
      </c>
      <c r="D89" s="761"/>
      <c r="E89" s="761"/>
      <c r="F89" s="762" t="str">
        <f>F12</f>
        <v>Nižná</v>
      </c>
      <c r="G89" s="761"/>
      <c r="H89" s="761"/>
      <c r="I89" s="760" t="s">
        <v>1</v>
      </c>
      <c r="J89" s="763">
        <f>IF(J12="","",J12)</f>
        <v>46174</v>
      </c>
      <c r="L89" s="76"/>
    </row>
    <row r="90" spans="2:47" s="194" customFormat="1" ht="7.2" customHeight="1">
      <c r="B90" s="76"/>
      <c r="C90" s="761"/>
      <c r="D90" s="761"/>
      <c r="E90" s="761"/>
      <c r="F90" s="761"/>
      <c r="G90" s="761"/>
      <c r="H90" s="761"/>
      <c r="I90" s="761"/>
      <c r="J90" s="761"/>
      <c r="L90" s="76"/>
    </row>
    <row r="91" spans="2:47" s="194" customFormat="1" ht="15.45" customHeight="1">
      <c r="B91" s="76"/>
      <c r="C91" s="760" t="s">
        <v>2</v>
      </c>
      <c r="D91" s="761"/>
      <c r="E91" s="761"/>
      <c r="F91" s="762" t="str">
        <f>E15</f>
        <v>STREDOSLOVENSKÁ DISTRIBUČNÁ a.s.</v>
      </c>
      <c r="G91" s="761"/>
      <c r="H91" s="761"/>
      <c r="I91" s="760" t="s">
        <v>286</v>
      </c>
      <c r="J91" s="765" t="str">
        <f>E21</f>
        <v>LiV-EPI, s.r.o.</v>
      </c>
      <c r="L91" s="76"/>
    </row>
    <row r="92" spans="2:47" s="194" customFormat="1" ht="15.45" customHeight="1">
      <c r="B92" s="76"/>
      <c r="C92" s="760" t="s">
        <v>15</v>
      </c>
      <c r="D92" s="761"/>
      <c r="E92" s="761"/>
      <c r="F92" s="762" t="str">
        <f>IF(E18="","",E18)</f>
        <v>určený výberom</v>
      </c>
      <c r="G92" s="761"/>
      <c r="H92" s="761"/>
      <c r="I92" s="760" t="s">
        <v>300</v>
      </c>
      <c r="J92" s="765" t="str">
        <f>E24</f>
        <v>Ing Mária Russinová</v>
      </c>
      <c r="L92" s="76"/>
    </row>
    <row r="93" spans="2:47" s="194" customFormat="1" ht="10.5" customHeight="1">
      <c r="B93" s="76"/>
      <c r="C93" s="761"/>
      <c r="D93" s="761"/>
      <c r="E93" s="761"/>
      <c r="F93" s="761"/>
      <c r="G93" s="761"/>
      <c r="H93" s="761"/>
      <c r="I93" s="761"/>
      <c r="J93" s="761"/>
      <c r="L93" s="76"/>
    </row>
    <row r="94" spans="2:47" s="194" customFormat="1" ht="29.25" customHeight="1">
      <c r="B94" s="76"/>
      <c r="C94" s="789" t="s">
        <v>324</v>
      </c>
      <c r="D94" s="777"/>
      <c r="E94" s="777"/>
      <c r="F94" s="777"/>
      <c r="G94" s="777"/>
      <c r="H94" s="777"/>
      <c r="I94" s="777"/>
      <c r="J94" s="790" t="s">
        <v>325</v>
      </c>
      <c r="K94" s="203"/>
      <c r="L94" s="76"/>
    </row>
    <row r="95" spans="2:47" s="194" customFormat="1" ht="10.5" customHeight="1">
      <c r="B95" s="76"/>
      <c r="C95" s="761"/>
      <c r="D95" s="761"/>
      <c r="E95" s="761"/>
      <c r="F95" s="761"/>
      <c r="G95" s="761"/>
      <c r="H95" s="761"/>
      <c r="I95" s="761"/>
      <c r="J95" s="761"/>
      <c r="L95" s="76"/>
    </row>
    <row r="96" spans="2:47" s="194" customFormat="1" ht="23.25" customHeight="1">
      <c r="B96" s="76"/>
      <c r="C96" s="791" t="s">
        <v>326</v>
      </c>
      <c r="D96" s="761"/>
      <c r="E96" s="761"/>
      <c r="F96" s="761"/>
      <c r="G96" s="761"/>
      <c r="H96" s="761"/>
      <c r="I96" s="761"/>
      <c r="J96" s="768">
        <f>J119</f>
        <v>0</v>
      </c>
      <c r="L96" s="76"/>
      <c r="AU96" s="337" t="s">
        <v>327</v>
      </c>
    </row>
    <row r="97" spans="2:68" s="368" customFormat="1" ht="25.2" customHeight="1">
      <c r="B97" s="367"/>
      <c r="C97" s="792"/>
      <c r="D97" s="793" t="s">
        <v>1153</v>
      </c>
      <c r="E97" s="794"/>
      <c r="F97" s="794"/>
      <c r="G97" s="794"/>
      <c r="H97" s="794"/>
      <c r="I97" s="794"/>
      <c r="J97" s="795">
        <f>J120</f>
        <v>0</v>
      </c>
      <c r="L97" s="367"/>
    </row>
    <row r="98" spans="2:68" s="373" customFormat="1" ht="20.25" customHeight="1">
      <c r="B98" s="372"/>
      <c r="C98" s="796"/>
      <c r="D98" s="797" t="s">
        <v>1154</v>
      </c>
      <c r="E98" s="798"/>
      <c r="F98" s="798"/>
      <c r="G98" s="798"/>
      <c r="H98" s="798"/>
      <c r="I98" s="798"/>
      <c r="J98" s="799">
        <f>J121</f>
        <v>0</v>
      </c>
      <c r="L98" s="372"/>
    </row>
    <row r="99" spans="2:68" s="373" customFormat="1" ht="20.25" customHeight="1">
      <c r="B99" s="372"/>
      <c r="C99" s="796"/>
      <c r="D99" s="797" t="s">
        <v>1155</v>
      </c>
      <c r="E99" s="798"/>
      <c r="F99" s="798"/>
      <c r="G99" s="798"/>
      <c r="H99" s="798"/>
      <c r="I99" s="798"/>
      <c r="J99" s="799">
        <f>J132</f>
        <v>0</v>
      </c>
      <c r="L99" s="372"/>
    </row>
    <row r="100" spans="2:68" s="194" customFormat="1" ht="21.75" customHeight="1">
      <c r="B100" s="76"/>
      <c r="C100" s="761"/>
      <c r="D100" s="761"/>
      <c r="E100" s="761"/>
      <c r="F100" s="761"/>
      <c r="G100" s="761"/>
      <c r="H100" s="761"/>
      <c r="I100" s="761"/>
      <c r="J100" s="761"/>
      <c r="L100" s="76"/>
      <c r="W100" s="190"/>
      <c r="X100" s="190"/>
      <c r="Y100" s="190"/>
      <c r="Z100" s="190"/>
      <c r="AA100" s="190"/>
      <c r="AB100" s="190"/>
      <c r="AC100" s="190"/>
      <c r="AD100" s="190"/>
      <c r="AE100" s="190"/>
      <c r="AF100" s="190"/>
      <c r="AG100" s="190"/>
      <c r="AH100" s="190"/>
      <c r="AI100" s="190"/>
      <c r="AJ100" s="190"/>
      <c r="AK100" s="190"/>
      <c r="AL100" s="190"/>
      <c r="AM100" s="190"/>
      <c r="AN100" s="190"/>
      <c r="AO100" s="190"/>
      <c r="AP100" s="190"/>
      <c r="AQ100" s="190"/>
      <c r="AR100" s="190"/>
      <c r="AS100" s="190"/>
      <c r="AT100" s="190"/>
      <c r="AU100" s="190"/>
      <c r="AV100" s="190"/>
      <c r="AW100" s="190"/>
      <c r="AX100" s="190"/>
      <c r="AY100" s="190"/>
      <c r="AZ100" s="190"/>
      <c r="BA100" s="190"/>
      <c r="BB100" s="190"/>
      <c r="BC100" s="190"/>
      <c r="BD100" s="190"/>
      <c r="BE100" s="190"/>
      <c r="BF100" s="190"/>
      <c r="BG100" s="190"/>
      <c r="BH100" s="190"/>
      <c r="BI100" s="190"/>
      <c r="BJ100" s="190"/>
      <c r="BK100" s="190"/>
      <c r="BL100" s="190"/>
      <c r="BM100" s="190"/>
      <c r="BN100" s="190"/>
      <c r="BO100" s="190"/>
      <c r="BP100" s="190"/>
    </row>
    <row r="101" spans="2:68" s="194" customFormat="1" ht="7.2" customHeight="1">
      <c r="B101" s="200"/>
      <c r="C101" s="206"/>
      <c r="D101" s="206"/>
      <c r="E101" s="206"/>
      <c r="F101" s="206"/>
      <c r="G101" s="206"/>
      <c r="H101" s="206"/>
      <c r="I101" s="206"/>
      <c r="J101" s="206"/>
      <c r="K101" s="206"/>
      <c r="L101" s="76"/>
      <c r="W101" s="190"/>
      <c r="X101" s="190"/>
      <c r="Y101" s="190"/>
      <c r="Z101" s="190"/>
      <c r="AA101" s="190"/>
      <c r="AB101" s="190"/>
      <c r="AC101" s="190"/>
      <c r="AD101" s="190"/>
      <c r="AE101" s="190"/>
      <c r="AF101" s="190"/>
      <c r="AG101" s="190"/>
      <c r="AH101" s="190"/>
      <c r="AI101" s="190"/>
      <c r="AJ101" s="190"/>
      <c r="AK101" s="190"/>
      <c r="AL101" s="190"/>
      <c r="AM101" s="190"/>
      <c r="AN101" s="190"/>
      <c r="AO101" s="190"/>
      <c r="AP101" s="190"/>
      <c r="AQ101" s="190"/>
      <c r="AR101" s="190"/>
      <c r="AS101" s="190"/>
      <c r="AT101" s="190"/>
      <c r="AU101" s="190"/>
      <c r="AV101" s="190"/>
      <c r="AW101" s="190"/>
      <c r="AX101" s="190"/>
      <c r="AY101" s="190"/>
      <c r="AZ101" s="190"/>
      <c r="BA101" s="190"/>
      <c r="BB101" s="190"/>
      <c r="BC101" s="190"/>
      <c r="BD101" s="190"/>
      <c r="BE101" s="190"/>
      <c r="BF101" s="190"/>
      <c r="BG101" s="190"/>
      <c r="BH101" s="190"/>
      <c r="BI101" s="190"/>
      <c r="BJ101" s="190"/>
      <c r="BK101" s="190"/>
      <c r="BL101" s="190"/>
      <c r="BM101" s="190"/>
      <c r="BN101" s="190"/>
      <c r="BO101" s="190"/>
      <c r="BP101" s="190"/>
    </row>
    <row r="102" spans="2:68">
      <c r="W102" s="194"/>
      <c r="X102" s="194"/>
      <c r="Y102" s="194"/>
      <c r="Z102" s="194"/>
      <c r="AA102" s="194"/>
      <c r="AB102" s="194"/>
      <c r="AC102" s="194"/>
      <c r="AD102" s="194"/>
      <c r="AE102" s="194"/>
      <c r="AF102" s="194"/>
      <c r="AG102" s="194"/>
      <c r="AH102" s="194"/>
      <c r="AI102" s="194"/>
      <c r="AJ102" s="194"/>
      <c r="AK102" s="194"/>
      <c r="AL102" s="194"/>
      <c r="AM102" s="194"/>
      <c r="AN102" s="194"/>
      <c r="AO102" s="194"/>
      <c r="AP102" s="194"/>
      <c r="AQ102" s="194"/>
      <c r="AR102" s="194"/>
      <c r="AS102" s="194"/>
      <c r="AT102" s="194"/>
      <c r="AU102" s="194"/>
      <c r="AV102" s="194"/>
      <c r="AW102" s="194"/>
      <c r="AX102" s="194"/>
      <c r="AY102" s="194"/>
      <c r="AZ102" s="194"/>
      <c r="BA102" s="194"/>
      <c r="BB102" s="194"/>
      <c r="BC102" s="194"/>
      <c r="BD102" s="194"/>
      <c r="BE102" s="194"/>
      <c r="BF102" s="194"/>
      <c r="BG102" s="194"/>
      <c r="BH102" s="194"/>
      <c r="BI102" s="194"/>
      <c r="BJ102" s="194"/>
      <c r="BK102" s="194"/>
      <c r="BL102" s="194"/>
      <c r="BM102" s="194"/>
      <c r="BN102" s="194"/>
      <c r="BO102" s="194"/>
      <c r="BP102" s="194"/>
    </row>
    <row r="103" spans="2:68">
      <c r="W103" s="194"/>
      <c r="X103" s="194"/>
      <c r="Y103" s="194"/>
      <c r="Z103" s="194"/>
      <c r="AA103" s="194"/>
      <c r="AB103" s="194"/>
      <c r="AC103" s="194"/>
      <c r="AD103" s="194"/>
      <c r="AE103" s="194"/>
      <c r="AF103" s="194"/>
      <c r="AG103" s="194"/>
      <c r="AH103" s="194"/>
      <c r="AI103" s="194"/>
      <c r="AJ103" s="194"/>
      <c r="AK103" s="194"/>
      <c r="AL103" s="194"/>
      <c r="AM103" s="194"/>
      <c r="AN103" s="194"/>
      <c r="AO103" s="194"/>
      <c r="AP103" s="194"/>
      <c r="AQ103" s="194"/>
      <c r="AR103" s="194"/>
      <c r="AS103" s="194"/>
      <c r="AT103" s="194"/>
      <c r="AU103" s="194"/>
      <c r="AV103" s="194"/>
      <c r="AW103" s="194"/>
      <c r="AX103" s="194"/>
      <c r="AY103" s="194"/>
      <c r="AZ103" s="194"/>
      <c r="BA103" s="194"/>
      <c r="BB103" s="194"/>
      <c r="BC103" s="194"/>
      <c r="BD103" s="194"/>
      <c r="BE103" s="194"/>
      <c r="BF103" s="194"/>
      <c r="BG103" s="194"/>
      <c r="BH103" s="194"/>
      <c r="BI103" s="194"/>
      <c r="BJ103" s="194"/>
      <c r="BK103" s="194"/>
      <c r="BL103" s="194"/>
      <c r="BM103" s="194"/>
      <c r="BN103" s="194"/>
      <c r="BO103" s="194"/>
      <c r="BP103" s="194"/>
    </row>
    <row r="104" spans="2:68">
      <c r="W104" s="194"/>
      <c r="X104" s="194"/>
      <c r="Y104" s="194"/>
      <c r="Z104" s="194"/>
      <c r="AA104" s="194"/>
      <c r="AB104" s="194"/>
      <c r="AC104" s="194"/>
      <c r="AD104" s="194"/>
      <c r="AE104" s="194"/>
      <c r="AF104" s="194"/>
      <c r="AG104" s="194"/>
      <c r="AH104" s="194"/>
      <c r="AI104" s="194"/>
      <c r="AJ104" s="194"/>
      <c r="AK104" s="194"/>
      <c r="AL104" s="194"/>
      <c r="AM104" s="194"/>
      <c r="AN104" s="194"/>
      <c r="AO104" s="194"/>
      <c r="AP104" s="194"/>
      <c r="AQ104" s="194"/>
      <c r="AR104" s="194"/>
      <c r="AS104" s="194"/>
      <c r="AT104" s="194"/>
      <c r="AU104" s="194"/>
      <c r="AV104" s="194"/>
      <c r="AW104" s="194"/>
      <c r="AX104" s="194"/>
      <c r="AY104" s="194"/>
      <c r="AZ104" s="194"/>
      <c r="BA104" s="194"/>
      <c r="BB104" s="194"/>
      <c r="BC104" s="194"/>
      <c r="BD104" s="194"/>
      <c r="BE104" s="194"/>
      <c r="BF104" s="194"/>
      <c r="BG104" s="194"/>
      <c r="BH104" s="194"/>
      <c r="BI104" s="194"/>
      <c r="BJ104" s="194"/>
      <c r="BK104" s="194"/>
      <c r="BL104" s="194"/>
      <c r="BM104" s="194"/>
      <c r="BN104" s="194"/>
      <c r="BO104" s="194"/>
      <c r="BP104" s="194"/>
    </row>
    <row r="105" spans="2:68" s="194" customFormat="1" ht="7.2" customHeight="1">
      <c r="B105" s="201"/>
      <c r="C105" s="202"/>
      <c r="D105" s="202"/>
      <c r="E105" s="202"/>
      <c r="F105" s="202"/>
      <c r="G105" s="202"/>
      <c r="H105" s="202"/>
      <c r="I105" s="202"/>
      <c r="J105" s="202"/>
      <c r="K105" s="202"/>
      <c r="L105" s="76"/>
    </row>
    <row r="106" spans="2:68" s="194" customFormat="1" ht="25.2" customHeight="1">
      <c r="B106" s="76"/>
      <c r="C106" s="759" t="s">
        <v>281</v>
      </c>
      <c r="D106" s="761"/>
      <c r="E106" s="761"/>
      <c r="F106" s="761"/>
      <c r="G106" s="761"/>
      <c r="H106" s="761"/>
      <c r="I106" s="761"/>
      <c r="J106" s="761"/>
      <c r="L106" s="76"/>
    </row>
    <row r="107" spans="2:68" s="194" customFormat="1" ht="7.2" customHeight="1">
      <c r="B107" s="76"/>
      <c r="C107" s="761"/>
      <c r="D107" s="761"/>
      <c r="E107" s="761"/>
      <c r="F107" s="761"/>
      <c r="G107" s="761"/>
      <c r="H107" s="761"/>
      <c r="I107" s="761"/>
      <c r="J107" s="761"/>
      <c r="L107" s="76"/>
      <c r="W107" s="190"/>
      <c r="X107" s="190"/>
      <c r="Y107" s="190"/>
      <c r="Z107" s="190"/>
      <c r="AA107" s="190"/>
      <c r="AB107" s="190"/>
      <c r="AC107" s="190"/>
      <c r="AD107" s="190"/>
      <c r="AE107" s="190"/>
      <c r="AF107" s="190"/>
      <c r="AG107" s="190"/>
      <c r="AH107" s="190"/>
      <c r="AI107" s="190"/>
      <c r="AJ107" s="190"/>
      <c r="AK107" s="190"/>
      <c r="AL107" s="190"/>
      <c r="AM107" s="190"/>
      <c r="AN107" s="190"/>
      <c r="AO107" s="190"/>
      <c r="AP107" s="190"/>
      <c r="AQ107" s="190"/>
      <c r="AR107" s="190"/>
      <c r="AS107" s="190"/>
      <c r="AT107" s="190"/>
      <c r="AU107" s="190"/>
      <c r="AV107" s="190"/>
      <c r="AW107" s="190"/>
      <c r="AX107" s="190"/>
      <c r="AY107" s="190"/>
      <c r="AZ107" s="190"/>
      <c r="BA107" s="190"/>
      <c r="BB107" s="190"/>
      <c r="BC107" s="190"/>
      <c r="BD107" s="190"/>
      <c r="BE107" s="190"/>
      <c r="BF107" s="190"/>
      <c r="BG107" s="190"/>
      <c r="BH107" s="190"/>
      <c r="BI107" s="190"/>
      <c r="BJ107" s="190"/>
      <c r="BK107" s="190"/>
      <c r="BL107" s="190"/>
      <c r="BM107" s="190"/>
      <c r="BN107" s="190"/>
      <c r="BO107" s="190"/>
      <c r="BP107" s="190"/>
    </row>
    <row r="108" spans="2:68" s="194" customFormat="1" ht="12" customHeight="1">
      <c r="B108" s="76"/>
      <c r="C108" s="760" t="s">
        <v>5</v>
      </c>
      <c r="D108" s="761"/>
      <c r="E108" s="761"/>
      <c r="F108" s="761"/>
      <c r="G108" s="761"/>
      <c r="H108" s="761"/>
      <c r="I108" s="761"/>
      <c r="J108" s="761"/>
      <c r="L108" s="76"/>
    </row>
    <row r="109" spans="2:68" s="194" customFormat="1" ht="16.5" customHeight="1">
      <c r="B109" s="76"/>
      <c r="C109" s="761"/>
      <c r="D109" s="761"/>
      <c r="E109" s="1353" t="str">
        <f>E7</f>
        <v>15709 - Nižná / Tr 110/22kV - komplexná rekonštrukcia</v>
      </c>
      <c r="F109" s="1354"/>
      <c r="G109" s="1354"/>
      <c r="H109" s="1354"/>
      <c r="I109" s="761"/>
      <c r="J109" s="761"/>
      <c r="L109" s="76"/>
    </row>
    <row r="110" spans="2:68" s="194" customFormat="1" ht="12" customHeight="1">
      <c r="B110" s="76"/>
      <c r="C110" s="760" t="s">
        <v>404</v>
      </c>
      <c r="D110" s="761"/>
      <c r="E110" s="761"/>
      <c r="F110" s="761"/>
      <c r="G110" s="761"/>
      <c r="H110" s="761"/>
      <c r="I110" s="761"/>
      <c r="J110" s="761"/>
      <c r="L110" s="76"/>
    </row>
    <row r="111" spans="2:68" s="194" customFormat="1" ht="16.5" customHeight="1">
      <c r="B111" s="76"/>
      <c r="C111" s="761"/>
      <c r="D111" s="761"/>
      <c r="E111" s="1355" t="str">
        <f>E9</f>
        <v xml:space="preserve">SO34.05 - BSP - Vykurovanie </v>
      </c>
      <c r="F111" s="1356"/>
      <c r="G111" s="1356"/>
      <c r="H111" s="1356"/>
      <c r="I111" s="761"/>
      <c r="J111" s="761"/>
      <c r="L111" s="76"/>
    </row>
    <row r="112" spans="2:68" s="194" customFormat="1" ht="7.2" customHeight="1">
      <c r="B112" s="76"/>
      <c r="C112" s="761"/>
      <c r="D112" s="761"/>
      <c r="E112" s="761"/>
      <c r="F112" s="761"/>
      <c r="G112" s="761"/>
      <c r="H112" s="761"/>
      <c r="I112" s="761"/>
      <c r="J112" s="761"/>
      <c r="L112" s="76"/>
    </row>
    <row r="113" spans="2:68" s="194" customFormat="1" ht="12" customHeight="1">
      <c r="B113" s="76"/>
      <c r="C113" s="760" t="s">
        <v>296</v>
      </c>
      <c r="D113" s="761"/>
      <c r="E113" s="761"/>
      <c r="F113" s="762" t="str">
        <f>F12</f>
        <v>Nižná</v>
      </c>
      <c r="G113" s="761"/>
      <c r="H113" s="761"/>
      <c r="I113" s="760" t="s">
        <v>1</v>
      </c>
      <c r="J113" s="763">
        <f>IF(J12="","",J12)</f>
        <v>46174</v>
      </c>
      <c r="L113" s="76"/>
    </row>
    <row r="114" spans="2:68" s="194" customFormat="1" ht="7.2" customHeight="1">
      <c r="B114" s="76"/>
      <c r="C114" s="761"/>
      <c r="D114" s="761"/>
      <c r="E114" s="761"/>
      <c r="F114" s="761"/>
      <c r="G114" s="761"/>
      <c r="H114" s="761"/>
      <c r="I114" s="761"/>
      <c r="J114" s="761"/>
      <c r="L114" s="76"/>
    </row>
    <row r="115" spans="2:68" s="194" customFormat="1" ht="15.45" customHeight="1">
      <c r="B115" s="76"/>
      <c r="C115" s="760" t="s">
        <v>2</v>
      </c>
      <c r="D115" s="761"/>
      <c r="E115" s="761"/>
      <c r="F115" s="762" t="str">
        <f>E15</f>
        <v>STREDOSLOVENSKÁ DISTRIBUČNÁ a.s.</v>
      </c>
      <c r="G115" s="761"/>
      <c r="H115" s="761"/>
      <c r="I115" s="760" t="s">
        <v>286</v>
      </c>
      <c r="J115" s="765" t="str">
        <f>E21</f>
        <v>LiV-EPI, s.r.o.</v>
      </c>
      <c r="L115" s="76"/>
    </row>
    <row r="116" spans="2:68" s="194" customFormat="1" ht="15.45" customHeight="1">
      <c r="B116" s="76"/>
      <c r="C116" s="760" t="s">
        <v>15</v>
      </c>
      <c r="D116" s="761"/>
      <c r="E116" s="761"/>
      <c r="F116" s="762" t="str">
        <f>IF(E18="","",E18)</f>
        <v>určený výberom</v>
      </c>
      <c r="G116" s="761"/>
      <c r="H116" s="761"/>
      <c r="I116" s="760" t="s">
        <v>300</v>
      </c>
      <c r="J116" s="765" t="str">
        <f>E24</f>
        <v>Ing Mária Russinová</v>
      </c>
      <c r="L116" s="76"/>
    </row>
    <row r="117" spans="2:68" s="194" customFormat="1" ht="10.5" customHeight="1">
      <c r="B117" s="76"/>
      <c r="C117" s="761"/>
      <c r="D117" s="761"/>
      <c r="E117" s="761"/>
      <c r="F117" s="761"/>
      <c r="G117" s="761"/>
      <c r="H117" s="761"/>
      <c r="I117" s="761"/>
      <c r="J117" s="761"/>
      <c r="L117" s="76"/>
    </row>
    <row r="118" spans="2:68" s="208" customFormat="1" ht="29.25" customHeight="1">
      <c r="B118" s="207"/>
      <c r="C118" s="808" t="s">
        <v>335</v>
      </c>
      <c r="D118" s="809" t="s">
        <v>318</v>
      </c>
      <c r="E118" s="809" t="s">
        <v>21</v>
      </c>
      <c r="F118" s="809" t="s">
        <v>54</v>
      </c>
      <c r="G118" s="809" t="s">
        <v>55</v>
      </c>
      <c r="H118" s="809" t="s">
        <v>336</v>
      </c>
      <c r="I118" s="809" t="s">
        <v>337</v>
      </c>
      <c r="J118" s="810" t="s">
        <v>325</v>
      </c>
      <c r="K118" s="380" t="s">
        <v>338</v>
      </c>
      <c r="L118" s="207"/>
      <c r="M118" s="381" t="s">
        <v>290</v>
      </c>
      <c r="N118" s="382" t="s">
        <v>24</v>
      </c>
      <c r="O118" s="382" t="s">
        <v>339</v>
      </c>
      <c r="P118" s="382" t="s">
        <v>340</v>
      </c>
      <c r="Q118" s="382" t="s">
        <v>341</v>
      </c>
      <c r="R118" s="382" t="s">
        <v>342</v>
      </c>
      <c r="S118" s="382" t="s">
        <v>343</v>
      </c>
      <c r="T118" s="383" t="s">
        <v>344</v>
      </c>
      <c r="W118" s="194"/>
      <c r="X118" s="194"/>
      <c r="Y118" s="194"/>
      <c r="Z118" s="194"/>
      <c r="AA118" s="194"/>
      <c r="AB118" s="194"/>
      <c r="AC118" s="194"/>
      <c r="AD118" s="194"/>
      <c r="AE118" s="194"/>
      <c r="AF118" s="194"/>
      <c r="AG118" s="194"/>
      <c r="AH118" s="194"/>
      <c r="AI118" s="194"/>
      <c r="AJ118" s="194"/>
      <c r="AK118" s="194"/>
      <c r="AL118" s="194"/>
      <c r="AM118" s="194"/>
      <c r="AN118" s="194"/>
      <c r="AO118" s="194"/>
      <c r="AP118" s="194"/>
      <c r="AQ118" s="194"/>
      <c r="AR118" s="194"/>
      <c r="AS118" s="194"/>
      <c r="AT118" s="194"/>
      <c r="AU118" s="194"/>
      <c r="AV118" s="194"/>
      <c r="AW118" s="194"/>
      <c r="AX118" s="194"/>
      <c r="AY118" s="194"/>
      <c r="AZ118" s="194"/>
      <c r="BA118" s="194"/>
      <c r="BB118" s="194"/>
      <c r="BC118" s="194"/>
      <c r="BD118" s="194"/>
      <c r="BE118" s="194"/>
      <c r="BF118" s="194"/>
      <c r="BG118" s="194"/>
      <c r="BH118" s="194"/>
      <c r="BI118" s="194"/>
      <c r="BJ118" s="194"/>
      <c r="BK118" s="194"/>
      <c r="BL118" s="194"/>
      <c r="BM118" s="194"/>
      <c r="BN118" s="194"/>
      <c r="BO118" s="194"/>
      <c r="BP118" s="194"/>
    </row>
    <row r="119" spans="2:68" s="194" customFormat="1" ht="23.25" customHeight="1">
      <c r="B119" s="76"/>
      <c r="C119" s="811" t="s">
        <v>326</v>
      </c>
      <c r="D119" s="761"/>
      <c r="E119" s="761"/>
      <c r="F119" s="761"/>
      <c r="G119" s="761"/>
      <c r="H119" s="761"/>
      <c r="I119" s="761"/>
      <c r="J119" s="812">
        <f>AD121+AD132</f>
        <v>0</v>
      </c>
      <c r="L119" s="76"/>
      <c r="M119" s="386"/>
      <c r="N119" s="197"/>
      <c r="O119" s="197"/>
      <c r="P119" s="387" t="e">
        <f>P120</f>
        <v>#REF!</v>
      </c>
      <c r="Q119" s="197"/>
      <c r="R119" s="387" t="e">
        <f>R120</f>
        <v>#REF!</v>
      </c>
      <c r="S119" s="197"/>
      <c r="T119" s="388" t="e">
        <f>T120</f>
        <v>#REF!</v>
      </c>
      <c r="AU119" s="337" t="s">
        <v>327</v>
      </c>
    </row>
    <row r="120" spans="2:68" s="391" customFormat="1" ht="26.25" customHeight="1">
      <c r="B120" s="390"/>
      <c r="C120" s="813"/>
      <c r="D120" s="814" t="s">
        <v>267</v>
      </c>
      <c r="E120" s="815" t="s">
        <v>1156</v>
      </c>
      <c r="F120" s="815" t="s">
        <v>1157</v>
      </c>
      <c r="G120" s="813"/>
      <c r="H120" s="813"/>
      <c r="I120" s="813"/>
      <c r="J120" s="816">
        <f>AD121</f>
        <v>0</v>
      </c>
      <c r="L120" s="390"/>
      <c r="M120" s="395"/>
      <c r="P120" s="396" t="e">
        <f>P121+P126+P136+#REF!</f>
        <v>#REF!</v>
      </c>
      <c r="R120" s="396" t="e">
        <f>R121+R126+R136+#REF!</f>
        <v>#REF!</v>
      </c>
      <c r="T120" s="397" t="e">
        <f>T121+T126+T136+#REF!</f>
        <v>#REF!</v>
      </c>
      <c r="W120" s="204"/>
      <c r="X120" s="204"/>
      <c r="Y120" s="204"/>
      <c r="Z120" s="204"/>
      <c r="AA120" s="204"/>
      <c r="AB120" s="204"/>
      <c r="AC120" s="204"/>
      <c r="AD120" s="204"/>
      <c r="AE120" s="204"/>
      <c r="AF120" s="204"/>
      <c r="AG120" s="204"/>
      <c r="AH120" s="204"/>
      <c r="AI120" s="204"/>
      <c r="AJ120" s="204"/>
      <c r="AK120" s="204"/>
      <c r="AL120" s="204"/>
      <c r="AM120" s="204"/>
      <c r="AN120" s="204"/>
      <c r="AO120" s="204"/>
      <c r="AP120" s="204"/>
      <c r="AQ120" s="204"/>
      <c r="AR120" s="204"/>
      <c r="AS120" s="204"/>
      <c r="AT120" s="204"/>
      <c r="AU120" s="204"/>
      <c r="AV120" s="204"/>
      <c r="AW120" s="204"/>
      <c r="AX120" s="204"/>
      <c r="AY120" s="204"/>
      <c r="AZ120" s="204"/>
      <c r="BA120" s="204"/>
      <c r="BB120" s="204"/>
      <c r="BC120" s="204"/>
      <c r="BD120" s="204"/>
      <c r="BE120" s="204"/>
      <c r="BF120" s="204"/>
      <c r="BG120" s="204"/>
      <c r="BH120" s="204"/>
      <c r="BI120" s="204"/>
      <c r="BJ120" s="204"/>
      <c r="BK120" s="204"/>
      <c r="BL120" s="204"/>
      <c r="BM120" s="204"/>
      <c r="BN120" s="204"/>
      <c r="BO120" s="204"/>
      <c r="BP120" s="204"/>
    </row>
    <row r="121" spans="2:68" s="391" customFormat="1" ht="23.25" customHeight="1">
      <c r="B121" s="390"/>
      <c r="C121" s="813"/>
      <c r="D121" s="814" t="s">
        <v>267</v>
      </c>
      <c r="E121" s="817">
        <v>735</v>
      </c>
      <c r="F121" s="817" t="s">
        <v>1158</v>
      </c>
      <c r="G121" s="813"/>
      <c r="H121" s="813"/>
      <c r="I121" s="813"/>
      <c r="J121" s="818">
        <f>AD121</f>
        <v>0</v>
      </c>
      <c r="L121" s="390"/>
      <c r="M121" s="395"/>
      <c r="P121" s="396">
        <f>SUM(P122:P125)</f>
        <v>0.30499999999999999</v>
      </c>
      <c r="R121" s="396">
        <f>SUM(R122:R125)</f>
        <v>0</v>
      </c>
      <c r="T121" s="397">
        <f>SUM(T122:T125)</f>
        <v>0</v>
      </c>
      <c r="W121" s="205"/>
      <c r="X121" s="205"/>
      <c r="Y121" s="205"/>
      <c r="Z121" s="205"/>
      <c r="AA121" s="205"/>
      <c r="AB121" s="205"/>
      <c r="AC121" s="205"/>
      <c r="AD121" s="542">
        <f>SUM(J122:J131)</f>
        <v>0</v>
      </c>
      <c r="AE121" s="205"/>
      <c r="AF121" s="205"/>
      <c r="AG121" s="205"/>
      <c r="AH121" s="205"/>
      <c r="AI121" s="205"/>
      <c r="AJ121" s="205"/>
      <c r="AK121" s="205"/>
      <c r="AL121" s="205"/>
      <c r="AM121" s="205"/>
      <c r="AN121" s="205"/>
      <c r="AO121" s="205"/>
      <c r="AP121" s="205"/>
      <c r="AQ121" s="205"/>
      <c r="AR121" s="205"/>
      <c r="AS121" s="205"/>
      <c r="AT121" s="205"/>
      <c r="AU121" s="205"/>
      <c r="AV121" s="205"/>
      <c r="AW121" s="205"/>
      <c r="AX121" s="205"/>
      <c r="AY121" s="205"/>
      <c r="AZ121" s="205"/>
      <c r="BA121" s="205"/>
      <c r="BB121" s="205"/>
      <c r="BC121" s="205"/>
      <c r="BD121" s="205"/>
      <c r="BE121" s="205"/>
      <c r="BF121" s="205"/>
      <c r="BG121" s="205"/>
      <c r="BH121" s="205"/>
      <c r="BI121" s="205"/>
      <c r="BJ121" s="205"/>
      <c r="BK121" s="205"/>
      <c r="BL121" s="205"/>
      <c r="BM121" s="205"/>
      <c r="BN121" s="205"/>
      <c r="BO121" s="205"/>
      <c r="BP121" s="205"/>
    </row>
    <row r="122" spans="2:68" s="194" customFormat="1" ht="25.5" customHeight="1">
      <c r="B122" s="76"/>
      <c r="C122" s="906" t="s">
        <v>361</v>
      </c>
      <c r="D122" s="906" t="s">
        <v>262</v>
      </c>
      <c r="E122" s="907" t="s">
        <v>1159</v>
      </c>
      <c r="F122" s="908" t="s">
        <v>1160</v>
      </c>
      <c r="G122" s="909" t="s">
        <v>1161</v>
      </c>
      <c r="H122" s="910">
        <v>22</v>
      </c>
      <c r="I122" s="922"/>
      <c r="J122" s="911">
        <f t="shared" ref="J122:J131" si="0">ROUND(I122*H122,2)</f>
        <v>0</v>
      </c>
      <c r="K122" s="80"/>
      <c r="L122" s="76"/>
      <c r="M122" s="402" t="s">
        <v>290</v>
      </c>
      <c r="N122" s="403" t="s">
        <v>306</v>
      </c>
      <c r="O122" s="404">
        <v>0.01</v>
      </c>
      <c r="P122" s="404">
        <f>O122*H122</f>
        <v>0.22</v>
      </c>
      <c r="Q122" s="404">
        <v>0</v>
      </c>
      <c r="R122" s="404">
        <f>Q122*H122</f>
        <v>0</v>
      </c>
      <c r="S122" s="404">
        <v>0</v>
      </c>
      <c r="T122" s="405">
        <f>S122*H122</f>
        <v>0</v>
      </c>
      <c r="W122" s="204"/>
      <c r="X122" s="204"/>
      <c r="Y122" s="204"/>
      <c r="Z122" s="204"/>
      <c r="AA122" s="204"/>
      <c r="AB122" s="204"/>
      <c r="AC122" s="204"/>
      <c r="AD122" s="204"/>
      <c r="AE122" s="204"/>
      <c r="AF122" s="204"/>
      <c r="AG122" s="204"/>
      <c r="AH122" s="204"/>
      <c r="AI122" s="204"/>
      <c r="AJ122" s="204"/>
      <c r="AK122" s="204"/>
      <c r="AL122" s="204"/>
      <c r="AM122" s="204"/>
      <c r="AN122" s="204"/>
      <c r="AO122" s="204"/>
      <c r="AP122" s="204"/>
      <c r="AQ122" s="204"/>
      <c r="AR122" s="204"/>
      <c r="AS122" s="204"/>
      <c r="AT122" s="204"/>
      <c r="AU122" s="204"/>
      <c r="AV122" s="204"/>
      <c r="AW122" s="204"/>
      <c r="AX122" s="204"/>
      <c r="AY122" s="204"/>
      <c r="AZ122" s="204"/>
      <c r="BA122" s="204"/>
      <c r="BB122" s="204"/>
      <c r="BC122" s="204"/>
      <c r="BD122" s="204"/>
      <c r="BE122" s="204"/>
      <c r="BF122" s="204"/>
      <c r="BG122" s="204"/>
      <c r="BH122" s="204"/>
      <c r="BI122" s="204"/>
      <c r="BJ122" s="204"/>
      <c r="BK122" s="204"/>
      <c r="BL122" s="204"/>
      <c r="BM122" s="204"/>
      <c r="BN122" s="204"/>
      <c r="BO122" s="204"/>
      <c r="BP122" s="204"/>
    </row>
    <row r="123" spans="2:68" s="194" customFormat="1" ht="25.5" customHeight="1">
      <c r="B123" s="76"/>
      <c r="C123" s="912">
        <v>13</v>
      </c>
      <c r="D123" s="912" t="s">
        <v>59</v>
      </c>
      <c r="E123" s="913" t="s">
        <v>1162</v>
      </c>
      <c r="F123" s="914" t="s">
        <v>1163</v>
      </c>
      <c r="G123" s="915" t="s">
        <v>62</v>
      </c>
      <c r="H123" s="916">
        <v>1</v>
      </c>
      <c r="I123" s="923"/>
      <c r="J123" s="917">
        <f t="shared" si="0"/>
        <v>0</v>
      </c>
      <c r="K123" s="80"/>
      <c r="L123" s="76"/>
      <c r="M123" s="402"/>
      <c r="N123" s="403"/>
      <c r="O123" s="404"/>
      <c r="P123" s="404"/>
      <c r="Q123" s="404"/>
      <c r="R123" s="404"/>
      <c r="S123" s="404"/>
      <c r="T123" s="405"/>
    </row>
    <row r="124" spans="2:68" s="194" customFormat="1" ht="25.5" customHeight="1">
      <c r="B124" s="76"/>
      <c r="C124" s="912">
        <v>14</v>
      </c>
      <c r="D124" s="912" t="s">
        <v>59</v>
      </c>
      <c r="E124" s="913" t="s">
        <v>1162</v>
      </c>
      <c r="F124" s="914" t="s">
        <v>1164</v>
      </c>
      <c r="G124" s="915" t="s">
        <v>62</v>
      </c>
      <c r="H124" s="916">
        <v>9</v>
      </c>
      <c r="I124" s="923"/>
      <c r="J124" s="917">
        <f t="shared" si="0"/>
        <v>0</v>
      </c>
      <c r="K124" s="80"/>
      <c r="L124" s="76"/>
      <c r="M124" s="402"/>
      <c r="N124" s="403"/>
      <c r="O124" s="404"/>
      <c r="P124" s="404"/>
      <c r="Q124" s="404"/>
      <c r="R124" s="404"/>
      <c r="S124" s="404"/>
      <c r="T124" s="405"/>
    </row>
    <row r="125" spans="2:68" s="194" customFormat="1" ht="27" customHeight="1">
      <c r="B125" s="76"/>
      <c r="C125" s="912">
        <v>15</v>
      </c>
      <c r="D125" s="912" t="s">
        <v>59</v>
      </c>
      <c r="E125" s="913" t="s">
        <v>1165</v>
      </c>
      <c r="F125" s="914" t="s">
        <v>1166</v>
      </c>
      <c r="G125" s="915" t="s">
        <v>62</v>
      </c>
      <c r="H125" s="916">
        <v>5</v>
      </c>
      <c r="I125" s="923"/>
      <c r="J125" s="917">
        <f t="shared" si="0"/>
        <v>0</v>
      </c>
      <c r="K125" s="80"/>
      <c r="L125" s="76"/>
      <c r="M125" s="402" t="s">
        <v>290</v>
      </c>
      <c r="N125" s="403" t="s">
        <v>306</v>
      </c>
      <c r="O125" s="404">
        <v>1.7000000000000001E-2</v>
      </c>
      <c r="P125" s="404">
        <f>O125*H125</f>
        <v>8.5000000000000006E-2</v>
      </c>
      <c r="Q125" s="404">
        <v>0</v>
      </c>
      <c r="R125" s="404">
        <f>Q125*H125</f>
        <v>0</v>
      </c>
      <c r="S125" s="404">
        <v>0</v>
      </c>
      <c r="T125" s="405">
        <f>S125*H125</f>
        <v>0</v>
      </c>
      <c r="W125" s="190"/>
      <c r="X125" s="190"/>
      <c r="Y125" s="190"/>
      <c r="Z125" s="190"/>
      <c r="AA125" s="190"/>
      <c r="AB125" s="190"/>
      <c r="AC125" s="190"/>
      <c r="AD125" s="190"/>
      <c r="AE125" s="190"/>
      <c r="AF125" s="190"/>
      <c r="AG125" s="190"/>
      <c r="AH125" s="190"/>
      <c r="AI125" s="190"/>
      <c r="AJ125" s="190"/>
      <c r="AK125" s="190"/>
      <c r="AL125" s="190"/>
      <c r="AM125" s="190"/>
      <c r="AN125" s="190"/>
      <c r="AO125" s="190"/>
      <c r="AP125" s="190"/>
      <c r="AQ125" s="190"/>
      <c r="AR125" s="190"/>
      <c r="AS125" s="190"/>
      <c r="AT125" s="190"/>
      <c r="AU125" s="190"/>
      <c r="AV125" s="190"/>
      <c r="AW125" s="190"/>
      <c r="AX125" s="190"/>
      <c r="AY125" s="190"/>
      <c r="AZ125" s="190"/>
      <c r="BA125" s="190"/>
      <c r="BB125" s="190"/>
      <c r="BC125" s="190"/>
      <c r="BD125" s="190"/>
      <c r="BE125" s="190"/>
      <c r="BF125" s="190"/>
      <c r="BG125" s="190"/>
      <c r="BH125" s="190"/>
      <c r="BI125" s="190"/>
      <c r="BJ125" s="190"/>
      <c r="BK125" s="190"/>
      <c r="BL125" s="190"/>
      <c r="BM125" s="190"/>
      <c r="BN125" s="190"/>
      <c r="BO125" s="190"/>
      <c r="BP125" s="190"/>
    </row>
    <row r="126" spans="2:68" s="391" customFormat="1" ht="23.25" customHeight="1">
      <c r="B126" s="390"/>
      <c r="C126" s="912">
        <v>16</v>
      </c>
      <c r="D126" s="912" t="s">
        <v>59</v>
      </c>
      <c r="E126" s="913" t="s">
        <v>1167</v>
      </c>
      <c r="F126" s="914" t="s">
        <v>1168</v>
      </c>
      <c r="G126" s="915" t="s">
        <v>62</v>
      </c>
      <c r="H126" s="916">
        <v>4</v>
      </c>
      <c r="I126" s="923"/>
      <c r="J126" s="917">
        <f t="shared" si="0"/>
        <v>0</v>
      </c>
      <c r="L126" s="390"/>
      <c r="M126" s="395"/>
      <c r="P126" s="396">
        <f>SUM(P127:P135)</f>
        <v>18.691409999999998</v>
      </c>
      <c r="R126" s="396">
        <f>SUM(R127:R135)</f>
        <v>61.780382099999997</v>
      </c>
      <c r="T126" s="397">
        <f>SUM(T127:T135)</f>
        <v>0</v>
      </c>
      <c r="W126" s="190"/>
      <c r="X126" s="190"/>
      <c r="Y126" s="190"/>
      <c r="Z126" s="190"/>
      <c r="AA126" s="190"/>
      <c r="AB126" s="190"/>
      <c r="AC126" s="190"/>
      <c r="AD126" s="190"/>
      <c r="AE126" s="190"/>
      <c r="AF126" s="190"/>
      <c r="AG126" s="190"/>
      <c r="AH126" s="190"/>
      <c r="AI126" s="190"/>
      <c r="AJ126" s="190"/>
      <c r="AK126" s="190"/>
      <c r="AL126" s="190"/>
      <c r="AM126" s="190"/>
      <c r="AN126" s="190"/>
      <c r="AO126" s="190"/>
      <c r="AP126" s="190"/>
      <c r="AQ126" s="190"/>
      <c r="AR126" s="190"/>
      <c r="AS126" s="190"/>
      <c r="AT126" s="190"/>
      <c r="AU126" s="190"/>
      <c r="AV126" s="190"/>
      <c r="AW126" s="190"/>
      <c r="AX126" s="190"/>
      <c r="AY126" s="190"/>
      <c r="AZ126" s="190"/>
      <c r="BA126" s="190"/>
      <c r="BB126" s="190"/>
      <c r="BC126" s="190"/>
      <c r="BD126" s="190"/>
      <c r="BE126" s="190"/>
      <c r="BF126" s="190"/>
      <c r="BG126" s="190"/>
      <c r="BH126" s="190"/>
      <c r="BI126" s="190"/>
      <c r="BJ126" s="190"/>
      <c r="BK126" s="190"/>
      <c r="BL126" s="190"/>
      <c r="BM126" s="190"/>
      <c r="BN126" s="190"/>
      <c r="BO126" s="190"/>
      <c r="BP126" s="190"/>
    </row>
    <row r="127" spans="2:68" s="194" customFormat="1" ht="28.5" customHeight="1">
      <c r="B127" s="76"/>
      <c r="C127" s="912">
        <v>17</v>
      </c>
      <c r="D127" s="912" t="s">
        <v>59</v>
      </c>
      <c r="E127" s="913" t="s">
        <v>1169</v>
      </c>
      <c r="F127" s="914" t="s">
        <v>1170</v>
      </c>
      <c r="G127" s="915" t="s">
        <v>62</v>
      </c>
      <c r="H127" s="916">
        <v>3</v>
      </c>
      <c r="I127" s="923"/>
      <c r="J127" s="917">
        <f t="shared" si="0"/>
        <v>0</v>
      </c>
      <c r="K127" s="80"/>
      <c r="L127" s="76"/>
      <c r="M127" s="402" t="s">
        <v>290</v>
      </c>
      <c r="N127" s="403" t="s">
        <v>306</v>
      </c>
      <c r="O127" s="404">
        <v>1.1317999999999999</v>
      </c>
      <c r="P127" s="404">
        <f t="shared" ref="P127:P135" si="1">O127*H127</f>
        <v>3.3953999999999995</v>
      </c>
      <c r="Q127" s="404">
        <v>2.0699999999999998</v>
      </c>
      <c r="R127" s="404">
        <f t="shared" ref="R127:R135" si="2">Q127*H127</f>
        <v>6.2099999999999991</v>
      </c>
      <c r="S127" s="404">
        <v>0</v>
      </c>
      <c r="T127" s="405">
        <f t="shared" ref="T127:T135" si="3">S127*H127</f>
        <v>0</v>
      </c>
      <c r="W127" s="190"/>
      <c r="X127" s="190"/>
      <c r="Y127" s="190"/>
      <c r="Z127" s="190"/>
      <c r="AA127" s="190"/>
      <c r="AB127" s="190"/>
      <c r="AC127" s="190"/>
      <c r="AD127" s="190"/>
      <c r="AE127" s="190"/>
      <c r="AF127" s="190"/>
      <c r="AG127" s="190"/>
      <c r="AH127" s="190"/>
      <c r="AI127" s="190"/>
      <c r="AJ127" s="190"/>
      <c r="AK127" s="190"/>
      <c r="AL127" s="190"/>
      <c r="AM127" s="190"/>
      <c r="AN127" s="190"/>
      <c r="AO127" s="190"/>
      <c r="AP127" s="190"/>
      <c r="AQ127" s="190"/>
      <c r="AR127" s="190"/>
      <c r="AS127" s="190"/>
      <c r="AT127" s="190"/>
      <c r="AU127" s="190"/>
      <c r="AV127" s="190"/>
      <c r="AW127" s="190"/>
      <c r="AX127" s="190"/>
      <c r="AY127" s="190"/>
      <c r="AZ127" s="190"/>
      <c r="BA127" s="190"/>
      <c r="BB127" s="190"/>
      <c r="BC127" s="190"/>
      <c r="BD127" s="190"/>
      <c r="BE127" s="190"/>
      <c r="BF127" s="190"/>
      <c r="BG127" s="190"/>
      <c r="BH127" s="190"/>
      <c r="BI127" s="190"/>
      <c r="BJ127" s="190"/>
      <c r="BK127" s="190"/>
      <c r="BL127" s="190"/>
      <c r="BM127" s="190"/>
      <c r="BN127" s="190"/>
      <c r="BO127" s="190"/>
      <c r="BP127" s="190"/>
    </row>
    <row r="128" spans="2:68" s="194" customFormat="1" ht="38.25" customHeight="1">
      <c r="B128" s="76"/>
      <c r="C128" s="906" t="s">
        <v>398</v>
      </c>
      <c r="D128" s="906" t="s">
        <v>262</v>
      </c>
      <c r="E128" s="907" t="s">
        <v>1171</v>
      </c>
      <c r="F128" s="908" t="s">
        <v>1172</v>
      </c>
      <c r="G128" s="909" t="s">
        <v>79</v>
      </c>
      <c r="H128" s="924"/>
      <c r="I128" s="922"/>
      <c r="J128" s="911">
        <f t="shared" si="0"/>
        <v>0</v>
      </c>
      <c r="K128" s="80"/>
      <c r="L128" s="76"/>
      <c r="M128" s="402" t="s">
        <v>290</v>
      </c>
      <c r="N128" s="403" t="s">
        <v>306</v>
      </c>
      <c r="O128" s="404">
        <v>1.1317999999999999</v>
      </c>
      <c r="P128" s="404">
        <f t="shared" si="1"/>
        <v>0</v>
      </c>
      <c r="Q128" s="404">
        <v>2.0699999999999998</v>
      </c>
      <c r="R128" s="404">
        <f t="shared" si="2"/>
        <v>0</v>
      </c>
      <c r="S128" s="404">
        <v>0</v>
      </c>
      <c r="T128" s="405">
        <f t="shared" si="3"/>
        <v>0</v>
      </c>
    </row>
    <row r="129" spans="2:68" s="194" customFormat="1" ht="24.45" customHeight="1">
      <c r="B129" s="76"/>
      <c r="C129" s="906" t="s">
        <v>396</v>
      </c>
      <c r="D129" s="906" t="s">
        <v>262</v>
      </c>
      <c r="E129" s="907" t="s">
        <v>1173</v>
      </c>
      <c r="F129" s="908" t="s">
        <v>1174</v>
      </c>
      <c r="G129" s="909" t="s">
        <v>62</v>
      </c>
      <c r="H129" s="910">
        <v>1</v>
      </c>
      <c r="I129" s="922"/>
      <c r="J129" s="911">
        <f t="shared" si="0"/>
        <v>0</v>
      </c>
      <c r="K129" s="80"/>
      <c r="L129" s="76"/>
      <c r="M129" s="402" t="s">
        <v>290</v>
      </c>
      <c r="N129" s="403" t="s">
        <v>306</v>
      </c>
      <c r="O129" s="404">
        <v>1.0886800000000001</v>
      </c>
      <c r="P129" s="404">
        <f t="shared" si="1"/>
        <v>1.0886800000000001</v>
      </c>
      <c r="Q129" s="404">
        <v>1.9319999999999999</v>
      </c>
      <c r="R129" s="404">
        <f t="shared" si="2"/>
        <v>1.9319999999999999</v>
      </c>
      <c r="S129" s="404">
        <v>0</v>
      </c>
      <c r="T129" s="405">
        <f t="shared" si="3"/>
        <v>0</v>
      </c>
    </row>
    <row r="130" spans="2:68" s="194" customFormat="1" ht="21.75" customHeight="1">
      <c r="B130" s="76"/>
      <c r="C130" s="906">
        <v>18</v>
      </c>
      <c r="D130" s="906" t="s">
        <v>262</v>
      </c>
      <c r="E130" s="907" t="s">
        <v>1175</v>
      </c>
      <c r="F130" s="908" t="s">
        <v>1176</v>
      </c>
      <c r="G130" s="909" t="s">
        <v>62</v>
      </c>
      <c r="H130" s="910">
        <v>22</v>
      </c>
      <c r="I130" s="922"/>
      <c r="J130" s="911">
        <f t="shared" si="0"/>
        <v>0</v>
      </c>
      <c r="K130" s="80"/>
      <c r="L130" s="76"/>
      <c r="M130" s="402" t="s">
        <v>290</v>
      </c>
      <c r="N130" s="403" t="s">
        <v>306</v>
      </c>
      <c r="O130" s="404">
        <v>0.61770999999999998</v>
      </c>
      <c r="P130" s="404">
        <f t="shared" si="1"/>
        <v>13.58962</v>
      </c>
      <c r="Q130" s="404">
        <v>2.3364026999999998</v>
      </c>
      <c r="R130" s="404">
        <f t="shared" si="2"/>
        <v>51.400859399999995</v>
      </c>
      <c r="S130" s="404">
        <v>0</v>
      </c>
      <c r="T130" s="405">
        <f t="shared" si="3"/>
        <v>0</v>
      </c>
    </row>
    <row r="131" spans="2:68" s="194" customFormat="1" ht="16.5" customHeight="1">
      <c r="B131" s="76"/>
      <c r="C131" s="906">
        <v>19</v>
      </c>
      <c r="D131" s="906" t="s">
        <v>262</v>
      </c>
      <c r="E131" s="907" t="s">
        <v>1177</v>
      </c>
      <c r="F131" s="908" t="s">
        <v>1178</v>
      </c>
      <c r="G131" s="909" t="s">
        <v>62</v>
      </c>
      <c r="H131" s="910">
        <v>1</v>
      </c>
      <c r="I131" s="922"/>
      <c r="J131" s="911">
        <f t="shared" si="0"/>
        <v>0</v>
      </c>
      <c r="K131" s="80"/>
      <c r="L131" s="76"/>
      <c r="M131" s="402" t="s">
        <v>290</v>
      </c>
      <c r="N131" s="403" t="s">
        <v>306</v>
      </c>
      <c r="O131" s="404">
        <v>0.61770999999999998</v>
      </c>
      <c r="P131" s="404">
        <f t="shared" si="1"/>
        <v>0.61770999999999998</v>
      </c>
      <c r="Q131" s="404">
        <v>2.2375227</v>
      </c>
      <c r="R131" s="404">
        <f t="shared" si="2"/>
        <v>2.2375227</v>
      </c>
      <c r="S131" s="404">
        <v>0</v>
      </c>
      <c r="T131" s="405">
        <f t="shared" si="3"/>
        <v>0</v>
      </c>
    </row>
    <row r="132" spans="2:68" s="194" customFormat="1" ht="24.45" customHeight="1">
      <c r="B132" s="76"/>
      <c r="C132" s="918"/>
      <c r="D132" s="919" t="s">
        <v>267</v>
      </c>
      <c r="E132" s="920" t="s">
        <v>27</v>
      </c>
      <c r="F132" s="920" t="s">
        <v>1179</v>
      </c>
      <c r="G132" s="918"/>
      <c r="H132" s="918"/>
      <c r="I132" s="918"/>
      <c r="J132" s="921">
        <f>AD132</f>
        <v>0</v>
      </c>
      <c r="K132" s="80"/>
      <c r="L132" s="76"/>
      <c r="M132" s="402" t="s">
        <v>290</v>
      </c>
      <c r="N132" s="403" t="s">
        <v>306</v>
      </c>
      <c r="O132" s="404">
        <v>0.78800000000000003</v>
      </c>
      <c r="P132" s="404">
        <f t="shared" si="1"/>
        <v>0</v>
      </c>
      <c r="Q132" s="404">
        <v>3.7677600000000002E-3</v>
      </c>
      <c r="R132" s="404">
        <f t="shared" si="2"/>
        <v>0</v>
      </c>
      <c r="S132" s="404">
        <v>0</v>
      </c>
      <c r="T132" s="405">
        <f t="shared" si="3"/>
        <v>0</v>
      </c>
      <c r="AD132" s="407">
        <f>SUM(J133:J135)</f>
        <v>0</v>
      </c>
    </row>
    <row r="133" spans="2:68" s="194" customFormat="1" ht="24.45" customHeight="1">
      <c r="B133" s="76"/>
      <c r="C133" s="906">
        <f>C131+1</f>
        <v>20</v>
      </c>
      <c r="D133" s="906" t="s">
        <v>262</v>
      </c>
      <c r="E133" s="907" t="s">
        <v>1180</v>
      </c>
      <c r="F133" s="908" t="s">
        <v>400</v>
      </c>
      <c r="G133" s="909" t="s">
        <v>79</v>
      </c>
      <c r="H133" s="924"/>
      <c r="I133" s="922"/>
      <c r="J133" s="911">
        <f>ROUND(I133*H133,2)</f>
        <v>0</v>
      </c>
      <c r="K133" s="80"/>
      <c r="L133" s="76"/>
      <c r="M133" s="402" t="s">
        <v>290</v>
      </c>
      <c r="N133" s="403" t="s">
        <v>306</v>
      </c>
      <c r="O133" s="404">
        <v>0.32200000000000001</v>
      </c>
      <c r="P133" s="404">
        <f t="shared" si="1"/>
        <v>0</v>
      </c>
      <c r="Q133" s="404">
        <v>0</v>
      </c>
      <c r="R133" s="404">
        <f t="shared" si="2"/>
        <v>0</v>
      </c>
      <c r="S133" s="404">
        <v>0</v>
      </c>
      <c r="T133" s="405">
        <f t="shared" si="3"/>
        <v>0</v>
      </c>
      <c r="W133" s="190"/>
      <c r="X133" s="190"/>
      <c r="Y133" s="190"/>
      <c r="Z133" s="190"/>
      <c r="AA133" s="190"/>
      <c r="AB133" s="190"/>
      <c r="AC133" s="190"/>
      <c r="AD133" s="190"/>
      <c r="AE133" s="190"/>
      <c r="AF133" s="190"/>
      <c r="AG133" s="190"/>
      <c r="AH133" s="190"/>
      <c r="AI133" s="190"/>
      <c r="AJ133" s="190"/>
      <c r="AK133" s="190"/>
      <c r="AL133" s="190"/>
      <c r="AM133" s="190"/>
      <c r="AN133" s="190"/>
      <c r="AO133" s="190"/>
      <c r="AP133" s="190"/>
      <c r="AQ133" s="190"/>
      <c r="AR133" s="190"/>
      <c r="AS133" s="190"/>
      <c r="AT133" s="190"/>
      <c r="AU133" s="190"/>
      <c r="AV133" s="190"/>
      <c r="AW133" s="190"/>
      <c r="AX133" s="190"/>
      <c r="AY133" s="190"/>
      <c r="AZ133" s="190"/>
      <c r="BA133" s="190"/>
      <c r="BB133" s="190"/>
      <c r="BC133" s="190"/>
      <c r="BD133" s="190"/>
      <c r="BE133" s="190"/>
      <c r="BF133" s="190"/>
      <c r="BG133" s="190"/>
      <c r="BH133" s="190"/>
      <c r="BI133" s="190"/>
      <c r="BJ133" s="190"/>
      <c r="BK133" s="190"/>
      <c r="BL133" s="190"/>
      <c r="BM133" s="190"/>
      <c r="BN133" s="190"/>
      <c r="BO133" s="190"/>
      <c r="BP133" s="190"/>
    </row>
    <row r="134" spans="2:68" s="194" customFormat="1" ht="33" customHeight="1">
      <c r="B134" s="76"/>
      <c r="C134" s="906">
        <f>C133+1</f>
        <v>21</v>
      </c>
      <c r="D134" s="906" t="s">
        <v>262</v>
      </c>
      <c r="E134" s="907" t="s">
        <v>1181</v>
      </c>
      <c r="F134" s="908" t="s">
        <v>1182</v>
      </c>
      <c r="G134" s="909" t="s">
        <v>79</v>
      </c>
      <c r="H134" s="924"/>
      <c r="I134" s="922"/>
      <c r="J134" s="911">
        <f>ROUND(I134*H134,2)</f>
        <v>0</v>
      </c>
      <c r="K134" s="80"/>
      <c r="L134" s="76"/>
      <c r="M134" s="402" t="s">
        <v>290</v>
      </c>
      <c r="N134" s="403" t="s">
        <v>306</v>
      </c>
      <c r="O134" s="404">
        <v>4.0919999999999998E-2</v>
      </c>
      <c r="P134" s="404">
        <f t="shared" si="1"/>
        <v>0</v>
      </c>
      <c r="Q134" s="404">
        <v>1.5756100000000001E-3</v>
      </c>
      <c r="R134" s="404">
        <f t="shared" si="2"/>
        <v>0</v>
      </c>
      <c r="S134" s="404">
        <v>0</v>
      </c>
      <c r="T134" s="405">
        <f t="shared" si="3"/>
        <v>0</v>
      </c>
    </row>
    <row r="135" spans="2:68" s="194" customFormat="1" ht="24.45" customHeight="1">
      <c r="B135" s="76"/>
      <c r="C135" s="906">
        <f>C134+1</f>
        <v>22</v>
      </c>
      <c r="D135" s="906" t="s">
        <v>262</v>
      </c>
      <c r="E135" s="907" t="s">
        <v>1183</v>
      </c>
      <c r="F135" s="908" t="s">
        <v>41</v>
      </c>
      <c r="G135" s="909" t="s">
        <v>79</v>
      </c>
      <c r="H135" s="924"/>
      <c r="I135" s="922"/>
      <c r="J135" s="911">
        <f>ROUND(I135*H135,2)</f>
        <v>0</v>
      </c>
      <c r="K135" s="80"/>
      <c r="L135" s="76"/>
      <c r="M135" s="402" t="s">
        <v>290</v>
      </c>
      <c r="N135" s="403" t="s">
        <v>306</v>
      </c>
      <c r="O135" s="404">
        <v>0.28000000000000003</v>
      </c>
      <c r="P135" s="404">
        <f t="shared" si="1"/>
        <v>0</v>
      </c>
      <c r="Q135" s="404">
        <v>2.5634999999999998E-3</v>
      </c>
      <c r="R135" s="404">
        <f t="shared" si="2"/>
        <v>0</v>
      </c>
      <c r="S135" s="404">
        <v>0</v>
      </c>
      <c r="T135" s="405">
        <f t="shared" si="3"/>
        <v>0</v>
      </c>
    </row>
    <row r="136" spans="2:68" s="391" customFormat="1" ht="23.25" customHeight="1">
      <c r="B136" s="390"/>
      <c r="C136" s="813"/>
      <c r="D136" s="814"/>
      <c r="E136" s="817"/>
      <c r="F136" s="817"/>
      <c r="G136" s="813"/>
      <c r="H136" s="813"/>
      <c r="I136" s="813"/>
      <c r="J136" s="818"/>
      <c r="L136" s="390"/>
      <c r="M136" s="395"/>
      <c r="P136" s="396" t="e">
        <f>SUM(#REF!)</f>
        <v>#REF!</v>
      </c>
      <c r="R136" s="396" t="e">
        <f>SUM(#REF!)</f>
        <v>#REF!</v>
      </c>
      <c r="T136" s="397" t="e">
        <f>SUM(#REF!)</f>
        <v>#REF!</v>
      </c>
      <c r="W136" s="194"/>
      <c r="X136" s="194"/>
      <c r="Y136" s="194"/>
      <c r="Z136" s="194"/>
      <c r="AA136" s="194"/>
      <c r="AB136" s="194"/>
      <c r="AC136" s="194"/>
      <c r="AD136" s="194"/>
      <c r="AE136" s="194"/>
      <c r="AF136" s="194"/>
      <c r="AG136" s="194"/>
      <c r="AH136" s="194"/>
      <c r="AI136" s="194"/>
      <c r="AJ136" s="194"/>
      <c r="AK136" s="194"/>
      <c r="AL136" s="194"/>
      <c r="AM136" s="194"/>
      <c r="AN136" s="194"/>
      <c r="AO136" s="194"/>
      <c r="AP136" s="194"/>
      <c r="AQ136" s="194"/>
      <c r="AR136" s="194"/>
      <c r="AS136" s="194"/>
      <c r="AT136" s="194"/>
      <c r="AU136" s="194"/>
      <c r="AV136" s="194"/>
      <c r="AW136" s="194"/>
      <c r="AX136" s="194"/>
      <c r="AY136" s="194"/>
      <c r="AZ136" s="194"/>
      <c r="BA136" s="194"/>
      <c r="BB136" s="194"/>
      <c r="BC136" s="194"/>
      <c r="BD136" s="194"/>
      <c r="BE136" s="194"/>
      <c r="BF136" s="194"/>
      <c r="BG136" s="194"/>
      <c r="BH136" s="194"/>
      <c r="BI136" s="194"/>
      <c r="BJ136" s="194"/>
      <c r="BK136" s="194"/>
      <c r="BL136" s="194"/>
      <c r="BM136" s="194"/>
      <c r="BN136" s="194"/>
      <c r="BO136" s="194"/>
      <c r="BP136" s="194"/>
    </row>
    <row r="137" spans="2:68" s="194" customFormat="1" ht="7.2" customHeight="1">
      <c r="B137" s="200"/>
      <c r="C137" s="206"/>
      <c r="D137" s="206"/>
      <c r="E137" s="206"/>
      <c r="F137" s="206"/>
      <c r="G137" s="206"/>
      <c r="H137" s="206"/>
      <c r="I137" s="206"/>
      <c r="J137" s="206"/>
      <c r="K137" s="206"/>
      <c r="L137" s="76"/>
    </row>
    <row r="138" spans="2:68">
      <c r="W138" s="194"/>
      <c r="X138" s="194"/>
      <c r="Y138" s="194"/>
      <c r="Z138" s="194"/>
      <c r="AA138" s="194"/>
      <c r="AB138" s="194"/>
      <c r="AC138" s="194"/>
      <c r="AD138" s="194"/>
      <c r="AE138" s="194"/>
      <c r="AF138" s="194"/>
      <c r="AG138" s="194"/>
      <c r="AH138" s="194"/>
      <c r="AI138" s="194"/>
      <c r="AJ138" s="194"/>
      <c r="AK138" s="194"/>
      <c r="AL138" s="194"/>
      <c r="AM138" s="194"/>
      <c r="AN138" s="194"/>
      <c r="AO138" s="194"/>
      <c r="AP138" s="194"/>
      <c r="AQ138" s="194"/>
      <c r="AR138" s="194"/>
      <c r="AS138" s="194"/>
      <c r="AT138" s="194"/>
      <c r="AU138" s="194"/>
      <c r="AV138" s="194"/>
      <c r="AW138" s="194"/>
      <c r="AX138" s="194"/>
      <c r="AY138" s="194"/>
      <c r="AZ138" s="194"/>
      <c r="BA138" s="194"/>
      <c r="BB138" s="194"/>
      <c r="BC138" s="194"/>
      <c r="BD138" s="194"/>
      <c r="BE138" s="194"/>
      <c r="BF138" s="194"/>
      <c r="BG138" s="194"/>
      <c r="BH138" s="194"/>
      <c r="BI138" s="194"/>
      <c r="BJ138" s="194"/>
      <c r="BK138" s="194"/>
      <c r="BL138" s="194"/>
      <c r="BM138" s="194"/>
      <c r="BN138" s="194"/>
      <c r="BO138" s="194"/>
      <c r="BP138" s="194"/>
    </row>
    <row r="139" spans="2:68">
      <c r="W139" s="194"/>
      <c r="X139" s="194"/>
      <c r="Y139" s="194"/>
      <c r="Z139" s="194"/>
      <c r="AA139" s="194"/>
      <c r="AB139" s="194"/>
      <c r="AC139" s="194"/>
      <c r="AD139" s="194"/>
      <c r="AE139" s="194"/>
      <c r="AF139" s="194"/>
      <c r="AG139" s="194"/>
      <c r="AH139" s="194"/>
      <c r="AI139" s="194"/>
      <c r="AJ139" s="194"/>
      <c r="AK139" s="194"/>
      <c r="AL139" s="194"/>
      <c r="AM139" s="194"/>
      <c r="AN139" s="194"/>
      <c r="AO139" s="194"/>
      <c r="AP139" s="194"/>
      <c r="AQ139" s="194"/>
      <c r="AR139" s="194"/>
      <c r="AS139" s="194"/>
      <c r="AT139" s="194"/>
      <c r="AU139" s="194"/>
      <c r="AV139" s="194"/>
      <c r="AW139" s="194"/>
      <c r="AX139" s="194"/>
      <c r="AY139" s="194"/>
      <c r="AZ139" s="194"/>
      <c r="BA139" s="194"/>
      <c r="BB139" s="194"/>
      <c r="BC139" s="194"/>
      <c r="BD139" s="194"/>
      <c r="BE139" s="194"/>
      <c r="BF139" s="194"/>
      <c r="BG139" s="194"/>
      <c r="BH139" s="194"/>
      <c r="BI139" s="194"/>
      <c r="BJ139" s="194"/>
      <c r="BK139" s="194"/>
      <c r="BL139" s="194"/>
      <c r="BM139" s="194"/>
      <c r="BN139" s="194"/>
      <c r="BO139" s="194"/>
      <c r="BP139" s="194"/>
    </row>
    <row r="140" spans="2:68">
      <c r="W140" s="194"/>
      <c r="X140" s="194"/>
      <c r="Y140" s="194"/>
      <c r="Z140" s="194"/>
      <c r="AA140" s="194"/>
      <c r="AB140" s="194"/>
      <c r="AC140" s="194"/>
      <c r="AD140" s="194"/>
      <c r="AE140" s="194"/>
      <c r="AF140" s="194"/>
      <c r="AG140" s="194"/>
      <c r="AH140" s="194"/>
      <c r="AI140" s="194"/>
      <c r="AJ140" s="194"/>
      <c r="AK140" s="194"/>
      <c r="AL140" s="194"/>
      <c r="AM140" s="194"/>
      <c r="AN140" s="194"/>
      <c r="AO140" s="194"/>
      <c r="AP140" s="194"/>
      <c r="AQ140" s="194"/>
      <c r="AR140" s="194"/>
      <c r="AS140" s="194"/>
      <c r="AT140" s="194"/>
      <c r="AU140" s="194"/>
      <c r="AV140" s="194"/>
      <c r="AW140" s="194"/>
      <c r="AX140" s="194"/>
      <c r="AY140" s="194"/>
      <c r="AZ140" s="194"/>
      <c r="BA140" s="194"/>
      <c r="BB140" s="194"/>
      <c r="BC140" s="194"/>
      <c r="BD140" s="194"/>
      <c r="BE140" s="194"/>
      <c r="BF140" s="194"/>
      <c r="BG140" s="194"/>
      <c r="BH140" s="194"/>
      <c r="BI140" s="194"/>
      <c r="BJ140" s="194"/>
      <c r="BK140" s="194"/>
      <c r="BL140" s="194"/>
      <c r="BM140" s="194"/>
      <c r="BN140" s="194"/>
      <c r="BO140" s="194"/>
      <c r="BP140" s="194"/>
    </row>
    <row r="141" spans="2:68">
      <c r="W141" s="194"/>
      <c r="X141" s="194"/>
      <c r="Y141" s="194"/>
      <c r="Z141" s="194"/>
      <c r="AA141" s="194"/>
      <c r="AB141" s="194"/>
      <c r="AC141" s="194"/>
      <c r="AD141" s="194"/>
      <c r="AE141" s="194"/>
      <c r="AF141" s="194"/>
      <c r="AG141" s="194"/>
      <c r="AH141" s="194"/>
      <c r="AI141" s="194"/>
      <c r="AJ141" s="194"/>
      <c r="AK141" s="194"/>
      <c r="AL141" s="194"/>
      <c r="AM141" s="194"/>
      <c r="AN141" s="194"/>
      <c r="AO141" s="194"/>
      <c r="AP141" s="194"/>
      <c r="AQ141" s="194"/>
      <c r="AR141" s="194"/>
      <c r="AS141" s="194"/>
      <c r="AT141" s="194"/>
      <c r="AU141" s="194"/>
      <c r="AV141" s="194"/>
      <c r="AW141" s="194"/>
      <c r="AX141" s="194"/>
      <c r="AY141" s="194"/>
      <c r="AZ141" s="194"/>
      <c r="BA141" s="194"/>
      <c r="BB141" s="194"/>
      <c r="BC141" s="194"/>
      <c r="BD141" s="194"/>
      <c r="BE141" s="194"/>
      <c r="BF141" s="194"/>
      <c r="BG141" s="194"/>
      <c r="BH141" s="194"/>
      <c r="BI141" s="194"/>
      <c r="BJ141" s="194"/>
      <c r="BK141" s="194"/>
      <c r="BL141" s="194"/>
      <c r="BM141" s="194"/>
      <c r="BN141" s="194"/>
      <c r="BO141" s="194"/>
      <c r="BP141" s="194"/>
    </row>
    <row r="142" spans="2:68">
      <c r="W142" s="194"/>
      <c r="X142" s="194"/>
      <c r="Y142" s="194"/>
      <c r="Z142" s="194"/>
      <c r="AA142" s="194"/>
      <c r="AB142" s="194"/>
      <c r="AC142" s="194"/>
      <c r="AD142" s="194"/>
      <c r="AE142" s="194"/>
      <c r="AF142" s="194"/>
      <c r="AG142" s="194"/>
      <c r="AH142" s="194"/>
      <c r="AI142" s="194"/>
      <c r="AJ142" s="194"/>
      <c r="AK142" s="194"/>
      <c r="AL142" s="194"/>
      <c r="AM142" s="194"/>
      <c r="AN142" s="194"/>
      <c r="AO142" s="194"/>
      <c r="AP142" s="194"/>
      <c r="AQ142" s="194"/>
      <c r="AR142" s="194"/>
      <c r="AS142" s="194"/>
      <c r="AT142" s="194"/>
      <c r="AU142" s="194"/>
      <c r="AV142" s="194"/>
      <c r="AW142" s="194"/>
      <c r="AX142" s="194"/>
      <c r="AY142" s="194"/>
      <c r="AZ142" s="194"/>
      <c r="BA142" s="194"/>
      <c r="BB142" s="194"/>
      <c r="BC142" s="194"/>
      <c r="BD142" s="194"/>
      <c r="BE142" s="194"/>
      <c r="BF142" s="194"/>
      <c r="BG142" s="194"/>
      <c r="BH142" s="194"/>
      <c r="BI142" s="194"/>
      <c r="BJ142" s="194"/>
      <c r="BK142" s="194"/>
      <c r="BL142" s="194"/>
      <c r="BM142" s="194"/>
      <c r="BN142" s="194"/>
      <c r="BO142" s="194"/>
      <c r="BP142" s="194"/>
    </row>
    <row r="143" spans="2:68">
      <c r="W143" s="208"/>
      <c r="X143" s="208"/>
      <c r="Y143" s="208"/>
      <c r="Z143" s="208"/>
      <c r="AA143" s="208"/>
      <c r="AB143" s="208"/>
      <c r="AC143" s="208"/>
      <c r="AD143" s="208"/>
      <c r="AE143" s="208"/>
      <c r="AF143" s="208"/>
      <c r="AG143" s="208"/>
      <c r="AH143" s="208"/>
      <c r="AI143" s="208"/>
      <c r="AJ143" s="208"/>
      <c r="AK143" s="208"/>
      <c r="AL143" s="208"/>
      <c r="AM143" s="208"/>
      <c r="AN143" s="208"/>
      <c r="AO143" s="208"/>
      <c r="AP143" s="208"/>
      <c r="AQ143" s="208"/>
      <c r="AR143" s="208"/>
      <c r="AS143" s="208"/>
      <c r="AT143" s="208"/>
      <c r="AU143" s="208"/>
      <c r="AV143" s="208"/>
      <c r="AW143" s="208"/>
      <c r="AX143" s="208"/>
      <c r="AY143" s="208"/>
      <c r="AZ143" s="208"/>
      <c r="BA143" s="208"/>
      <c r="BB143" s="208"/>
      <c r="BC143" s="208"/>
      <c r="BD143" s="208"/>
      <c r="BE143" s="208"/>
      <c r="BF143" s="208"/>
      <c r="BG143" s="208"/>
      <c r="BH143" s="208"/>
      <c r="BI143" s="208"/>
      <c r="BJ143" s="208"/>
      <c r="BK143" s="208"/>
      <c r="BL143" s="208"/>
      <c r="BM143" s="208"/>
      <c r="BN143" s="208"/>
      <c r="BO143" s="208"/>
      <c r="BP143" s="208"/>
    </row>
    <row r="144" spans="2:68">
      <c r="W144" s="194"/>
      <c r="X144" s="194"/>
      <c r="Y144" s="194"/>
      <c r="Z144" s="194"/>
      <c r="AA144" s="194"/>
      <c r="AB144" s="194"/>
      <c r="AC144" s="194"/>
      <c r="AD144" s="194"/>
      <c r="AE144" s="194"/>
      <c r="AF144" s="194"/>
      <c r="AG144" s="194"/>
      <c r="AH144" s="194"/>
      <c r="AI144" s="194"/>
      <c r="AJ144" s="194"/>
      <c r="AK144" s="194"/>
      <c r="AL144" s="194"/>
      <c r="AM144" s="194"/>
      <c r="AN144" s="194"/>
      <c r="AO144" s="194"/>
      <c r="AP144" s="194"/>
      <c r="AQ144" s="194"/>
      <c r="AR144" s="194"/>
      <c r="AS144" s="194"/>
      <c r="AT144" s="337" t="s">
        <v>267</v>
      </c>
      <c r="AU144" s="337" t="s">
        <v>327</v>
      </c>
      <c r="AV144" s="194"/>
      <c r="AW144" s="194"/>
      <c r="AX144" s="194"/>
      <c r="AY144" s="194"/>
      <c r="AZ144" s="194"/>
      <c r="BA144" s="194"/>
      <c r="BB144" s="194"/>
      <c r="BC144" s="194"/>
      <c r="BD144" s="194"/>
      <c r="BE144" s="194"/>
      <c r="BF144" s="194"/>
      <c r="BG144" s="194"/>
      <c r="BH144" s="194"/>
      <c r="BI144" s="194"/>
      <c r="BJ144" s="194"/>
      <c r="BK144" s="543">
        <f>BK145+BK155</f>
        <v>0</v>
      </c>
      <c r="BL144" s="194"/>
      <c r="BM144" s="194"/>
      <c r="BN144" s="194"/>
      <c r="BO144" s="194"/>
      <c r="BP144" s="194"/>
    </row>
    <row r="145" spans="23:68"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  <c r="AH145" s="209"/>
      <c r="AI145" s="209"/>
      <c r="AJ145" s="209"/>
      <c r="AK145" s="209"/>
      <c r="AL145" s="209"/>
      <c r="AM145" s="209"/>
      <c r="AN145" s="209"/>
      <c r="AO145" s="209"/>
      <c r="AP145" s="209"/>
      <c r="AQ145" s="209"/>
      <c r="AR145" s="210" t="s">
        <v>352</v>
      </c>
      <c r="AS145" s="209"/>
      <c r="AT145" s="544" t="s">
        <v>267</v>
      </c>
      <c r="AU145" s="544" t="s">
        <v>319</v>
      </c>
      <c r="AV145" s="209"/>
      <c r="AW145" s="209"/>
      <c r="AX145" s="209"/>
      <c r="AY145" s="210" t="s">
        <v>347</v>
      </c>
      <c r="AZ145" s="209"/>
      <c r="BA145" s="209"/>
      <c r="BB145" s="209"/>
      <c r="BC145" s="209"/>
      <c r="BD145" s="209"/>
      <c r="BE145" s="209"/>
      <c r="BF145" s="209"/>
      <c r="BG145" s="209"/>
      <c r="BH145" s="209"/>
      <c r="BI145" s="209"/>
      <c r="BJ145" s="209"/>
      <c r="BK145" s="545">
        <f>BK146</f>
        <v>0</v>
      </c>
      <c r="BL145" s="209"/>
      <c r="BM145" s="209"/>
      <c r="BN145" s="209"/>
      <c r="BO145" s="209"/>
      <c r="BP145" s="209"/>
    </row>
    <row r="146" spans="23:68"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  <c r="AH146" s="209"/>
      <c r="AI146" s="209"/>
      <c r="AJ146" s="209"/>
      <c r="AK146" s="209"/>
      <c r="AL146" s="209"/>
      <c r="AM146" s="209"/>
      <c r="AN146" s="209"/>
      <c r="AO146" s="209"/>
      <c r="AP146" s="209"/>
      <c r="AQ146" s="209"/>
      <c r="AR146" s="210" t="s">
        <v>352</v>
      </c>
      <c r="AS146" s="209"/>
      <c r="AT146" s="544" t="s">
        <v>267</v>
      </c>
      <c r="AU146" s="544" t="s">
        <v>320</v>
      </c>
      <c r="AV146" s="209"/>
      <c r="AW146" s="209"/>
      <c r="AX146" s="209"/>
      <c r="AY146" s="210" t="s">
        <v>347</v>
      </c>
      <c r="AZ146" s="209"/>
      <c r="BA146" s="209"/>
      <c r="BB146" s="209"/>
      <c r="BC146" s="209"/>
      <c r="BD146" s="209"/>
      <c r="BE146" s="209"/>
      <c r="BF146" s="209"/>
      <c r="BG146" s="209"/>
      <c r="BH146" s="209"/>
      <c r="BI146" s="209"/>
      <c r="BJ146" s="209"/>
      <c r="BK146" s="545">
        <f>SUM(BK147:BK154)</f>
        <v>0</v>
      </c>
      <c r="BL146" s="209"/>
      <c r="BM146" s="209"/>
      <c r="BN146" s="209"/>
      <c r="BO146" s="209"/>
      <c r="BP146" s="209"/>
    </row>
    <row r="147" spans="23:68" ht="11.4">
      <c r="W147" s="194"/>
      <c r="X147" s="194"/>
      <c r="Y147" s="194"/>
      <c r="Z147" s="194"/>
      <c r="AA147" s="194"/>
      <c r="AB147" s="194"/>
      <c r="AC147" s="194"/>
      <c r="AD147" s="194"/>
      <c r="AE147" s="194"/>
      <c r="AF147" s="194"/>
      <c r="AG147" s="194"/>
      <c r="AH147" s="194"/>
      <c r="AI147" s="194"/>
      <c r="AJ147" s="194"/>
      <c r="AK147" s="194"/>
      <c r="AL147" s="194"/>
      <c r="AM147" s="194"/>
      <c r="AN147" s="194"/>
      <c r="AO147" s="194"/>
      <c r="AP147" s="194"/>
      <c r="AQ147" s="194"/>
      <c r="AR147" s="546" t="s">
        <v>607</v>
      </c>
      <c r="AS147" s="194"/>
      <c r="AT147" s="546" t="s">
        <v>262</v>
      </c>
      <c r="AU147" s="546" t="s">
        <v>352</v>
      </c>
      <c r="AV147" s="194"/>
      <c r="AW147" s="194"/>
      <c r="AX147" s="194"/>
      <c r="AY147" s="337" t="s">
        <v>347</v>
      </c>
      <c r="AZ147" s="194"/>
      <c r="BA147" s="194"/>
      <c r="BB147" s="194"/>
      <c r="BC147" s="194"/>
      <c r="BD147" s="194"/>
      <c r="BE147" s="407">
        <f t="shared" ref="BE147:BE154" si="4">IF(N147="základná",J147,0)</f>
        <v>0</v>
      </c>
      <c r="BF147" s="407">
        <f t="shared" ref="BF147:BF154" si="5">IF(N147="znížená",J147,0)</f>
        <v>0</v>
      </c>
      <c r="BG147" s="407">
        <f t="shared" ref="BG147:BG154" si="6">IF(N147="zákl. prenesená",J147,0)</f>
        <v>0</v>
      </c>
      <c r="BH147" s="407">
        <f t="shared" ref="BH147:BH154" si="7">IF(N147="zníž. prenesená",J147,0)</f>
        <v>0</v>
      </c>
      <c r="BI147" s="407">
        <f t="shared" ref="BI147:BI154" si="8">IF(N147="nulová",J147,0)</f>
        <v>0</v>
      </c>
      <c r="BJ147" s="337" t="s">
        <v>352</v>
      </c>
      <c r="BK147" s="407">
        <f t="shared" ref="BK147:BK154" si="9">ROUND(I147*H147,2)</f>
        <v>0</v>
      </c>
      <c r="BL147" s="337" t="s">
        <v>607</v>
      </c>
      <c r="BM147" s="546" t="s">
        <v>1184</v>
      </c>
      <c r="BN147" s="194"/>
      <c r="BO147" s="194"/>
      <c r="BP147" s="194"/>
    </row>
    <row r="148" spans="23:68" ht="11.4">
      <c r="W148" s="194"/>
      <c r="X148" s="194"/>
      <c r="Y148" s="194"/>
      <c r="Z148" s="194"/>
      <c r="AA148" s="194"/>
      <c r="AB148" s="194"/>
      <c r="AC148" s="194"/>
      <c r="AD148" s="194"/>
      <c r="AE148" s="194"/>
      <c r="AF148" s="194"/>
      <c r="AG148" s="194"/>
      <c r="AH148" s="194"/>
      <c r="AI148" s="194"/>
      <c r="AJ148" s="194"/>
      <c r="AK148" s="194"/>
      <c r="AL148" s="194"/>
      <c r="AM148" s="194"/>
      <c r="AN148" s="194"/>
      <c r="AO148" s="194"/>
      <c r="AP148" s="194"/>
      <c r="AQ148" s="194"/>
      <c r="AR148" s="546" t="s">
        <v>1185</v>
      </c>
      <c r="AS148" s="194"/>
      <c r="AT148" s="546" t="s">
        <v>59</v>
      </c>
      <c r="AU148" s="546" t="s">
        <v>352</v>
      </c>
      <c r="AV148" s="194"/>
      <c r="AW148" s="194"/>
      <c r="AX148" s="194"/>
      <c r="AY148" s="337" t="s">
        <v>347</v>
      </c>
      <c r="AZ148" s="194"/>
      <c r="BA148" s="194"/>
      <c r="BB148" s="194"/>
      <c r="BC148" s="194"/>
      <c r="BD148" s="194"/>
      <c r="BE148" s="407">
        <f t="shared" si="4"/>
        <v>0</v>
      </c>
      <c r="BF148" s="407">
        <f t="shared" si="5"/>
        <v>0</v>
      </c>
      <c r="BG148" s="407">
        <f t="shared" si="6"/>
        <v>0</v>
      </c>
      <c r="BH148" s="407">
        <f t="shared" si="7"/>
        <v>0</v>
      </c>
      <c r="BI148" s="407">
        <f t="shared" si="8"/>
        <v>0</v>
      </c>
      <c r="BJ148" s="337" t="s">
        <v>352</v>
      </c>
      <c r="BK148" s="407">
        <f t="shared" si="9"/>
        <v>0</v>
      </c>
      <c r="BL148" s="337" t="s">
        <v>607</v>
      </c>
      <c r="BM148" s="546" t="s">
        <v>1186</v>
      </c>
      <c r="BN148" s="194"/>
      <c r="BO148" s="194"/>
      <c r="BP148" s="194"/>
    </row>
    <row r="149" spans="23:68" ht="11.4">
      <c r="W149" s="194"/>
      <c r="X149" s="194"/>
      <c r="Y149" s="194"/>
      <c r="Z149" s="194"/>
      <c r="AA149" s="194"/>
      <c r="AB149" s="194"/>
      <c r="AC149" s="194"/>
      <c r="AD149" s="194"/>
      <c r="AE149" s="194"/>
      <c r="AF149" s="194"/>
      <c r="AG149" s="194"/>
      <c r="AH149" s="194"/>
      <c r="AI149" s="194"/>
      <c r="AJ149" s="194"/>
      <c r="AK149" s="194"/>
      <c r="AL149" s="194"/>
      <c r="AM149" s="194"/>
      <c r="AN149" s="194"/>
      <c r="AO149" s="194"/>
      <c r="AP149" s="194"/>
      <c r="AQ149" s="194"/>
      <c r="AR149" s="546" t="s">
        <v>1185</v>
      </c>
      <c r="AS149" s="194"/>
      <c r="AT149" s="546" t="s">
        <v>59</v>
      </c>
      <c r="AU149" s="546" t="s">
        <v>352</v>
      </c>
      <c r="AV149" s="194"/>
      <c r="AW149" s="194"/>
      <c r="AX149" s="194"/>
      <c r="AY149" s="337" t="s">
        <v>347</v>
      </c>
      <c r="AZ149" s="194"/>
      <c r="BA149" s="194"/>
      <c r="BB149" s="194"/>
      <c r="BC149" s="194"/>
      <c r="BD149" s="194"/>
      <c r="BE149" s="407">
        <f t="shared" si="4"/>
        <v>0</v>
      </c>
      <c r="BF149" s="407">
        <f t="shared" si="5"/>
        <v>0</v>
      </c>
      <c r="BG149" s="407">
        <f t="shared" si="6"/>
        <v>0</v>
      </c>
      <c r="BH149" s="407">
        <f t="shared" si="7"/>
        <v>0</v>
      </c>
      <c r="BI149" s="407">
        <f t="shared" si="8"/>
        <v>0</v>
      </c>
      <c r="BJ149" s="337" t="s">
        <v>352</v>
      </c>
      <c r="BK149" s="407">
        <f t="shared" si="9"/>
        <v>0</v>
      </c>
      <c r="BL149" s="337" t="s">
        <v>607</v>
      </c>
      <c r="BM149" s="546" t="s">
        <v>1187</v>
      </c>
      <c r="BN149" s="194"/>
      <c r="BO149" s="194"/>
      <c r="BP149" s="194"/>
    </row>
    <row r="150" spans="23:68" ht="11.4">
      <c r="W150" s="194"/>
      <c r="X150" s="194"/>
      <c r="Y150" s="194"/>
      <c r="Z150" s="194"/>
      <c r="AA150" s="194"/>
      <c r="AB150" s="194"/>
      <c r="AC150" s="194"/>
      <c r="AD150" s="194"/>
      <c r="AE150" s="194"/>
      <c r="AF150" s="194"/>
      <c r="AG150" s="194"/>
      <c r="AH150" s="194"/>
      <c r="AI150" s="194"/>
      <c r="AJ150" s="194"/>
      <c r="AK150" s="194"/>
      <c r="AL150" s="194"/>
      <c r="AM150" s="194"/>
      <c r="AN150" s="194"/>
      <c r="AO150" s="194"/>
      <c r="AP150" s="194"/>
      <c r="AQ150" s="194"/>
      <c r="AR150" s="546" t="s">
        <v>1185</v>
      </c>
      <c r="AS150" s="194"/>
      <c r="AT150" s="546" t="s">
        <v>59</v>
      </c>
      <c r="AU150" s="546" t="s">
        <v>352</v>
      </c>
      <c r="AV150" s="194"/>
      <c r="AW150" s="194"/>
      <c r="AX150" s="194"/>
      <c r="AY150" s="337" t="s">
        <v>347</v>
      </c>
      <c r="AZ150" s="194"/>
      <c r="BA150" s="194"/>
      <c r="BB150" s="194"/>
      <c r="BC150" s="194"/>
      <c r="BD150" s="194"/>
      <c r="BE150" s="407">
        <f t="shared" si="4"/>
        <v>0</v>
      </c>
      <c r="BF150" s="407">
        <f t="shared" si="5"/>
        <v>0</v>
      </c>
      <c r="BG150" s="407">
        <f t="shared" si="6"/>
        <v>0</v>
      </c>
      <c r="BH150" s="407">
        <f t="shared" si="7"/>
        <v>0</v>
      </c>
      <c r="BI150" s="407">
        <f t="shared" si="8"/>
        <v>0</v>
      </c>
      <c r="BJ150" s="337" t="s">
        <v>352</v>
      </c>
      <c r="BK150" s="407">
        <f t="shared" si="9"/>
        <v>0</v>
      </c>
      <c r="BL150" s="337" t="s">
        <v>607</v>
      </c>
      <c r="BM150" s="546" t="s">
        <v>1188</v>
      </c>
      <c r="BN150" s="194"/>
      <c r="BO150" s="194"/>
      <c r="BP150" s="194"/>
    </row>
    <row r="151" spans="23:68" ht="11.4">
      <c r="W151" s="194"/>
      <c r="X151" s="194"/>
      <c r="Y151" s="194"/>
      <c r="Z151" s="194"/>
      <c r="AA151" s="194"/>
      <c r="AB151" s="194"/>
      <c r="AC151" s="194"/>
      <c r="AD151" s="194"/>
      <c r="AE151" s="194"/>
      <c r="AF151" s="194"/>
      <c r="AG151" s="194"/>
      <c r="AH151" s="194"/>
      <c r="AI151" s="194"/>
      <c r="AJ151" s="194"/>
      <c r="AK151" s="194"/>
      <c r="AL151" s="194"/>
      <c r="AM151" s="194"/>
      <c r="AN151" s="194"/>
      <c r="AO151" s="194"/>
      <c r="AP151" s="194"/>
      <c r="AQ151" s="194"/>
      <c r="AR151" s="546" t="s">
        <v>607</v>
      </c>
      <c r="AS151" s="194"/>
      <c r="AT151" s="546" t="s">
        <v>262</v>
      </c>
      <c r="AU151" s="546" t="s">
        <v>352</v>
      </c>
      <c r="AV151" s="194"/>
      <c r="AW151" s="194"/>
      <c r="AX151" s="194"/>
      <c r="AY151" s="337" t="s">
        <v>347</v>
      </c>
      <c r="AZ151" s="194"/>
      <c r="BA151" s="194"/>
      <c r="BB151" s="194"/>
      <c r="BC151" s="194"/>
      <c r="BD151" s="194"/>
      <c r="BE151" s="407">
        <f t="shared" si="4"/>
        <v>0</v>
      </c>
      <c r="BF151" s="407">
        <f t="shared" si="5"/>
        <v>0</v>
      </c>
      <c r="BG151" s="407">
        <f t="shared" si="6"/>
        <v>0</v>
      </c>
      <c r="BH151" s="407">
        <f t="shared" si="7"/>
        <v>0</v>
      </c>
      <c r="BI151" s="407">
        <f t="shared" si="8"/>
        <v>0</v>
      </c>
      <c r="BJ151" s="337" t="s">
        <v>352</v>
      </c>
      <c r="BK151" s="407">
        <f t="shared" si="9"/>
        <v>0</v>
      </c>
      <c r="BL151" s="337" t="s">
        <v>607</v>
      </c>
      <c r="BM151" s="546" t="s">
        <v>1189</v>
      </c>
      <c r="BN151" s="194"/>
      <c r="BO151" s="194"/>
      <c r="BP151" s="194"/>
    </row>
    <row r="152" spans="23:68" ht="11.4">
      <c r="W152" s="194"/>
      <c r="X152" s="194"/>
      <c r="Y152" s="194"/>
      <c r="Z152" s="194"/>
      <c r="AA152" s="194"/>
      <c r="AB152" s="194"/>
      <c r="AC152" s="194"/>
      <c r="AD152" s="194"/>
      <c r="AE152" s="194"/>
      <c r="AF152" s="194"/>
      <c r="AG152" s="194"/>
      <c r="AH152" s="194"/>
      <c r="AI152" s="194"/>
      <c r="AJ152" s="194"/>
      <c r="AK152" s="194"/>
      <c r="AL152" s="194"/>
      <c r="AM152" s="194"/>
      <c r="AN152" s="194"/>
      <c r="AO152" s="194"/>
      <c r="AP152" s="194"/>
      <c r="AQ152" s="194"/>
      <c r="AR152" s="546" t="s">
        <v>607</v>
      </c>
      <c r="AS152" s="194"/>
      <c r="AT152" s="546" t="s">
        <v>262</v>
      </c>
      <c r="AU152" s="546" t="s">
        <v>352</v>
      </c>
      <c r="AV152" s="194"/>
      <c r="AW152" s="194"/>
      <c r="AX152" s="194"/>
      <c r="AY152" s="337" t="s">
        <v>347</v>
      </c>
      <c r="AZ152" s="194"/>
      <c r="BA152" s="194"/>
      <c r="BB152" s="194"/>
      <c r="BC152" s="194"/>
      <c r="BD152" s="194"/>
      <c r="BE152" s="407">
        <f t="shared" si="4"/>
        <v>0</v>
      </c>
      <c r="BF152" s="407">
        <f t="shared" si="5"/>
        <v>0</v>
      </c>
      <c r="BG152" s="407">
        <f t="shared" si="6"/>
        <v>0</v>
      </c>
      <c r="BH152" s="407">
        <f t="shared" si="7"/>
        <v>0</v>
      </c>
      <c r="BI152" s="407">
        <f t="shared" si="8"/>
        <v>0</v>
      </c>
      <c r="BJ152" s="337" t="s">
        <v>352</v>
      </c>
      <c r="BK152" s="407">
        <f t="shared" si="9"/>
        <v>0</v>
      </c>
      <c r="BL152" s="337" t="s">
        <v>607</v>
      </c>
      <c r="BM152" s="546" t="s">
        <v>1190</v>
      </c>
      <c r="BN152" s="194"/>
      <c r="BO152" s="194"/>
      <c r="BP152" s="194"/>
    </row>
    <row r="153" spans="23:68" ht="11.4">
      <c r="W153" s="194"/>
      <c r="X153" s="194"/>
      <c r="Y153" s="194"/>
      <c r="Z153" s="194"/>
      <c r="AA153" s="194"/>
      <c r="AB153" s="194"/>
      <c r="AC153" s="194"/>
      <c r="AD153" s="194"/>
      <c r="AE153" s="194"/>
      <c r="AF153" s="194"/>
      <c r="AG153" s="194"/>
      <c r="AH153" s="194"/>
      <c r="AI153" s="194"/>
      <c r="AJ153" s="194"/>
      <c r="AK153" s="194"/>
      <c r="AL153" s="194"/>
      <c r="AM153" s="194"/>
      <c r="AN153" s="194"/>
      <c r="AO153" s="194"/>
      <c r="AP153" s="194"/>
      <c r="AQ153" s="194"/>
      <c r="AR153" s="546" t="s">
        <v>607</v>
      </c>
      <c r="AS153" s="194"/>
      <c r="AT153" s="546" t="s">
        <v>262</v>
      </c>
      <c r="AU153" s="546" t="s">
        <v>352</v>
      </c>
      <c r="AV153" s="194"/>
      <c r="AW153" s="194"/>
      <c r="AX153" s="194"/>
      <c r="AY153" s="337" t="s">
        <v>347</v>
      </c>
      <c r="AZ153" s="194"/>
      <c r="BA153" s="194"/>
      <c r="BB153" s="194"/>
      <c r="BC153" s="194"/>
      <c r="BD153" s="194"/>
      <c r="BE153" s="407">
        <f t="shared" si="4"/>
        <v>0</v>
      </c>
      <c r="BF153" s="407">
        <f t="shared" si="5"/>
        <v>0</v>
      </c>
      <c r="BG153" s="407">
        <f t="shared" si="6"/>
        <v>0</v>
      </c>
      <c r="BH153" s="407">
        <f t="shared" si="7"/>
        <v>0</v>
      </c>
      <c r="BI153" s="407">
        <f t="shared" si="8"/>
        <v>0</v>
      </c>
      <c r="BJ153" s="337" t="s">
        <v>352</v>
      </c>
      <c r="BK153" s="407">
        <f t="shared" si="9"/>
        <v>0</v>
      </c>
      <c r="BL153" s="337" t="s">
        <v>607</v>
      </c>
      <c r="BM153" s="546" t="s">
        <v>1191</v>
      </c>
      <c r="BN153" s="194"/>
      <c r="BO153" s="194"/>
      <c r="BP153" s="194"/>
    </row>
    <row r="154" spans="23:68" ht="11.4">
      <c r="W154" s="194"/>
      <c r="X154" s="194"/>
      <c r="Y154" s="194"/>
      <c r="Z154" s="194"/>
      <c r="AA154" s="194"/>
      <c r="AB154" s="194"/>
      <c r="AC154" s="194"/>
      <c r="AD154" s="194"/>
      <c r="AE154" s="194"/>
      <c r="AF154" s="194"/>
      <c r="AG154" s="194"/>
      <c r="AH154" s="194"/>
      <c r="AI154" s="194"/>
      <c r="AJ154" s="194"/>
      <c r="AK154" s="194"/>
      <c r="AL154" s="194"/>
      <c r="AM154" s="194"/>
      <c r="AN154" s="194"/>
      <c r="AO154" s="194"/>
      <c r="AP154" s="194"/>
      <c r="AQ154" s="194"/>
      <c r="AR154" s="546" t="s">
        <v>607</v>
      </c>
      <c r="AS154" s="194"/>
      <c r="AT154" s="546" t="s">
        <v>262</v>
      </c>
      <c r="AU154" s="546" t="s">
        <v>352</v>
      </c>
      <c r="AV154" s="194"/>
      <c r="AW154" s="194"/>
      <c r="AX154" s="194"/>
      <c r="AY154" s="337" t="s">
        <v>347</v>
      </c>
      <c r="AZ154" s="194"/>
      <c r="BA154" s="194"/>
      <c r="BB154" s="194"/>
      <c r="BC154" s="194"/>
      <c r="BD154" s="194"/>
      <c r="BE154" s="407">
        <f t="shared" si="4"/>
        <v>0</v>
      </c>
      <c r="BF154" s="407">
        <f t="shared" si="5"/>
        <v>0</v>
      </c>
      <c r="BG154" s="407">
        <f t="shared" si="6"/>
        <v>0</v>
      </c>
      <c r="BH154" s="407">
        <f t="shared" si="7"/>
        <v>0</v>
      </c>
      <c r="BI154" s="407">
        <f t="shared" si="8"/>
        <v>0</v>
      </c>
      <c r="BJ154" s="337" t="s">
        <v>352</v>
      </c>
      <c r="BK154" s="407">
        <f t="shared" si="9"/>
        <v>0</v>
      </c>
      <c r="BL154" s="337" t="s">
        <v>607</v>
      </c>
      <c r="BM154" s="546" t="s">
        <v>1192</v>
      </c>
      <c r="BN154" s="194"/>
      <c r="BO154" s="194"/>
      <c r="BP154" s="194"/>
    </row>
    <row r="155" spans="23:68"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  <c r="AH155" s="209"/>
      <c r="AI155" s="209"/>
      <c r="AJ155" s="209"/>
      <c r="AK155" s="209"/>
      <c r="AL155" s="209"/>
      <c r="AM155" s="209"/>
      <c r="AN155" s="209"/>
      <c r="AO155" s="209"/>
      <c r="AP155" s="209"/>
      <c r="AQ155" s="209"/>
      <c r="AR155" s="210" t="s">
        <v>382</v>
      </c>
      <c r="AS155" s="209"/>
      <c r="AT155" s="544" t="s">
        <v>267</v>
      </c>
      <c r="AU155" s="544" t="s">
        <v>319</v>
      </c>
      <c r="AV155" s="209"/>
      <c r="AW155" s="209"/>
      <c r="AX155" s="209"/>
      <c r="AY155" s="210" t="s">
        <v>347</v>
      </c>
      <c r="AZ155" s="209"/>
      <c r="BA155" s="209"/>
      <c r="BB155" s="209"/>
      <c r="BC155" s="209"/>
      <c r="BD155" s="209"/>
      <c r="BE155" s="209"/>
      <c r="BF155" s="209"/>
      <c r="BG155" s="209"/>
      <c r="BH155" s="209"/>
      <c r="BI155" s="209"/>
      <c r="BJ155" s="209"/>
      <c r="BK155" s="545">
        <f>SUM(BK156:BK158)</f>
        <v>0</v>
      </c>
      <c r="BL155" s="209"/>
      <c r="BM155" s="209"/>
      <c r="BN155" s="209"/>
      <c r="BO155" s="209"/>
      <c r="BP155" s="209"/>
    </row>
    <row r="156" spans="23:68" ht="11.4">
      <c r="W156" s="194"/>
      <c r="X156" s="194"/>
      <c r="Y156" s="194"/>
      <c r="Z156" s="194"/>
      <c r="AA156" s="194"/>
      <c r="AB156" s="194"/>
      <c r="AC156" s="194"/>
      <c r="AD156" s="194"/>
      <c r="AE156" s="194"/>
      <c r="AF156" s="194"/>
      <c r="AG156" s="194"/>
      <c r="AH156" s="194"/>
      <c r="AI156" s="194"/>
      <c r="AJ156" s="194"/>
      <c r="AK156" s="194"/>
      <c r="AL156" s="194"/>
      <c r="AM156" s="194"/>
      <c r="AN156" s="194"/>
      <c r="AO156" s="194"/>
      <c r="AP156" s="194"/>
      <c r="AQ156" s="194"/>
      <c r="AR156" s="546" t="s">
        <v>1193</v>
      </c>
      <c r="AS156" s="194"/>
      <c r="AT156" s="546" t="s">
        <v>262</v>
      </c>
      <c r="AU156" s="546" t="s">
        <v>320</v>
      </c>
      <c r="AV156" s="194"/>
      <c r="AW156" s="194"/>
      <c r="AX156" s="194"/>
      <c r="AY156" s="337" t="s">
        <v>347</v>
      </c>
      <c r="AZ156" s="194"/>
      <c r="BA156" s="194"/>
      <c r="BB156" s="194"/>
      <c r="BC156" s="194"/>
      <c r="BD156" s="194"/>
      <c r="BE156" s="407">
        <f>IF(N156="základná",J156,0)</f>
        <v>0</v>
      </c>
      <c r="BF156" s="407">
        <f>IF(N156="znížená",J156,0)</f>
        <v>0</v>
      </c>
      <c r="BG156" s="407">
        <f>IF(N156="zákl. prenesená",J156,0)</f>
        <v>0</v>
      </c>
      <c r="BH156" s="407">
        <f>IF(N156="zníž. prenesená",J156,0)</f>
        <v>0</v>
      </c>
      <c r="BI156" s="407">
        <f>IF(N156="nulová",J156,0)</f>
        <v>0</v>
      </c>
      <c r="BJ156" s="337" t="s">
        <v>352</v>
      </c>
      <c r="BK156" s="407">
        <f>ROUND(I156*H156,2)</f>
        <v>0</v>
      </c>
      <c r="BL156" s="337" t="s">
        <v>1193</v>
      </c>
      <c r="BM156" s="546" t="s">
        <v>1194</v>
      </c>
      <c r="BN156" s="194"/>
      <c r="BO156" s="194"/>
      <c r="BP156" s="194"/>
    </row>
    <row r="157" spans="23:68" ht="11.4">
      <c r="W157" s="194"/>
      <c r="X157" s="194"/>
      <c r="Y157" s="194"/>
      <c r="Z157" s="194"/>
      <c r="AA157" s="194"/>
      <c r="AB157" s="194"/>
      <c r="AC157" s="194"/>
      <c r="AD157" s="194"/>
      <c r="AE157" s="194"/>
      <c r="AF157" s="194"/>
      <c r="AG157" s="194"/>
      <c r="AH157" s="194"/>
      <c r="AI157" s="194"/>
      <c r="AJ157" s="194"/>
      <c r="AK157" s="194"/>
      <c r="AL157" s="194"/>
      <c r="AM157" s="194"/>
      <c r="AN157" s="194"/>
      <c r="AO157" s="194"/>
      <c r="AP157" s="194"/>
      <c r="AQ157" s="194"/>
      <c r="AR157" s="546" t="s">
        <v>1193</v>
      </c>
      <c r="AS157" s="194"/>
      <c r="AT157" s="546" t="s">
        <v>262</v>
      </c>
      <c r="AU157" s="546" t="s">
        <v>320</v>
      </c>
      <c r="AV157" s="194"/>
      <c r="AW157" s="194"/>
      <c r="AX157" s="194"/>
      <c r="AY157" s="337" t="s">
        <v>347</v>
      </c>
      <c r="AZ157" s="194"/>
      <c r="BA157" s="194"/>
      <c r="BB157" s="194"/>
      <c r="BC157" s="194"/>
      <c r="BD157" s="194"/>
      <c r="BE157" s="407">
        <f>IF(N157="základná",J157,0)</f>
        <v>0</v>
      </c>
      <c r="BF157" s="407">
        <f>IF(N157="znížená",J157,0)</f>
        <v>0</v>
      </c>
      <c r="BG157" s="407">
        <f>IF(N157="zákl. prenesená",J157,0)</f>
        <v>0</v>
      </c>
      <c r="BH157" s="407">
        <f>IF(N157="zníž. prenesená",J157,0)</f>
        <v>0</v>
      </c>
      <c r="BI157" s="407">
        <f>IF(N157="nulová",J157,0)</f>
        <v>0</v>
      </c>
      <c r="BJ157" s="337" t="s">
        <v>352</v>
      </c>
      <c r="BK157" s="407">
        <f>ROUND(I157*H157,2)</f>
        <v>0</v>
      </c>
      <c r="BL157" s="337" t="s">
        <v>1193</v>
      </c>
      <c r="BM157" s="546" t="s">
        <v>1195</v>
      </c>
      <c r="BN157" s="194"/>
      <c r="BO157" s="194"/>
      <c r="BP157" s="194"/>
    </row>
    <row r="158" spans="23:68" ht="11.4">
      <c r="W158" s="194"/>
      <c r="X158" s="194"/>
      <c r="Y158" s="194"/>
      <c r="Z158" s="194"/>
      <c r="AA158" s="194"/>
      <c r="AB158" s="194"/>
      <c r="AC158" s="194"/>
      <c r="AD158" s="194"/>
      <c r="AE158" s="194"/>
      <c r="AF158" s="194"/>
      <c r="AG158" s="194"/>
      <c r="AH158" s="194"/>
      <c r="AI158" s="194"/>
      <c r="AJ158" s="194"/>
      <c r="AK158" s="194"/>
      <c r="AL158" s="194"/>
      <c r="AM158" s="194"/>
      <c r="AN158" s="194"/>
      <c r="AO158" s="194"/>
      <c r="AP158" s="194"/>
      <c r="AQ158" s="194"/>
      <c r="AR158" s="546" t="s">
        <v>1193</v>
      </c>
      <c r="AS158" s="194"/>
      <c r="AT158" s="546" t="s">
        <v>262</v>
      </c>
      <c r="AU158" s="546" t="s">
        <v>320</v>
      </c>
      <c r="AV158" s="194"/>
      <c r="AW158" s="194"/>
      <c r="AX158" s="194"/>
      <c r="AY158" s="337" t="s">
        <v>347</v>
      </c>
      <c r="AZ158" s="194"/>
      <c r="BA158" s="194"/>
      <c r="BB158" s="194"/>
      <c r="BC158" s="194"/>
      <c r="BD158" s="194"/>
      <c r="BE158" s="407">
        <f>IF(N158="základná",J158,0)</f>
        <v>0</v>
      </c>
      <c r="BF158" s="407">
        <f>IF(N158="znížená",J158,0)</f>
        <v>0</v>
      </c>
      <c r="BG158" s="407">
        <f>IF(N158="zákl. prenesená",J158,0)</f>
        <v>0</v>
      </c>
      <c r="BH158" s="407">
        <f>IF(N158="zníž. prenesená",J158,0)</f>
        <v>0</v>
      </c>
      <c r="BI158" s="407">
        <f>IF(N158="nulová",J158,0)</f>
        <v>0</v>
      </c>
      <c r="BJ158" s="337" t="s">
        <v>352</v>
      </c>
      <c r="BK158" s="407">
        <f>ROUND(I158*H158,2)</f>
        <v>0</v>
      </c>
      <c r="BL158" s="337" t="s">
        <v>1193</v>
      </c>
      <c r="BM158" s="546" t="s">
        <v>1196</v>
      </c>
      <c r="BN158" s="194"/>
      <c r="BO158" s="194"/>
      <c r="BP158" s="194"/>
    </row>
    <row r="159" spans="23:68">
      <c r="W159" s="194"/>
      <c r="X159" s="194"/>
      <c r="Y159" s="194"/>
      <c r="Z159" s="194"/>
      <c r="AA159" s="194"/>
      <c r="AB159" s="194"/>
      <c r="AC159" s="194"/>
      <c r="AD159" s="194"/>
      <c r="AE159" s="194"/>
      <c r="AF159" s="194"/>
      <c r="AG159" s="194"/>
      <c r="AH159" s="194"/>
      <c r="AI159" s="194"/>
      <c r="AJ159" s="194"/>
      <c r="AK159" s="194"/>
      <c r="AL159" s="194"/>
      <c r="AM159" s="194"/>
      <c r="AN159" s="194"/>
      <c r="AO159" s="194"/>
      <c r="AP159" s="194"/>
      <c r="AQ159" s="194"/>
      <c r="AR159" s="194"/>
      <c r="AS159" s="194"/>
      <c r="AT159" s="194"/>
      <c r="AU159" s="194"/>
      <c r="AV159" s="194"/>
      <c r="AW159" s="194"/>
      <c r="AX159" s="194"/>
      <c r="AY159" s="194"/>
      <c r="AZ159" s="194"/>
      <c r="BA159" s="194"/>
      <c r="BB159" s="194"/>
      <c r="BC159" s="194"/>
      <c r="BD159" s="194"/>
      <c r="BE159" s="194"/>
      <c r="BF159" s="194"/>
      <c r="BG159" s="194"/>
      <c r="BH159" s="194"/>
      <c r="BI159" s="194"/>
      <c r="BJ159" s="194"/>
      <c r="BK159" s="194"/>
      <c r="BL159" s="194"/>
      <c r="BM159" s="194"/>
      <c r="BN159" s="194"/>
      <c r="BO159" s="194"/>
      <c r="BP159" s="194"/>
    </row>
  </sheetData>
  <autoFilter ref="C118:K136"/>
  <mergeCells count="8">
    <mergeCell ref="E109:H109"/>
    <mergeCell ref="E111:H111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25">
    <tabColor rgb="FF00B050"/>
  </sheetPr>
  <dimension ref="A1:J240"/>
  <sheetViews>
    <sheetView view="pageBreakPreview" zoomScale="130" zoomScaleNormal="100" zoomScaleSheetLayoutView="130" workbookViewId="0">
      <pane xSplit="9" ySplit="11" topLeftCell="J45" activePane="bottomRight" state="frozen"/>
      <selection activeCell="N20" sqref="N20"/>
      <selection pane="topRight" activeCell="N20" sqref="N20"/>
      <selection pane="bottomLeft" activeCell="N20" sqref="N20"/>
      <selection pane="bottomRight" activeCell="D51" sqref="D51"/>
    </sheetView>
  </sheetViews>
  <sheetFormatPr defaultColWidth="7" defaultRowHeight="11.25" customHeight="1"/>
  <cols>
    <col min="1" max="1" width="3.54296875" style="332" customWidth="1"/>
    <col min="2" max="2" width="8.26953125" style="333" customWidth="1"/>
    <col min="3" max="3" width="11.26953125" style="333" customWidth="1"/>
    <col min="4" max="4" width="52" style="333" customWidth="1"/>
    <col min="5" max="5" width="3.54296875" style="334" customWidth="1"/>
    <col min="6" max="6" width="7.54296875" style="335" hidden="1" customWidth="1"/>
    <col min="7" max="7" width="7.54296875" style="335" customWidth="1"/>
    <col min="8" max="8" width="9" style="336" customWidth="1"/>
    <col min="9" max="9" width="10.26953125" style="336" customWidth="1"/>
    <col min="10" max="16384" width="7" style="162"/>
  </cols>
  <sheetData>
    <row r="1" spans="1:10" ht="32.25" customHeight="1">
      <c r="A1" s="161" t="str">
        <f>+TL!A13</f>
        <v>VÝKAZ VÝMER</v>
      </c>
      <c r="B1" s="161"/>
      <c r="C1" s="161"/>
      <c r="D1" s="161"/>
      <c r="E1" s="161"/>
      <c r="F1" s="161"/>
      <c r="G1" s="651" t="s">
        <v>5491</v>
      </c>
      <c r="H1" s="161"/>
      <c r="I1" s="161"/>
    </row>
    <row r="2" spans="1:10" s="212" customFormat="1" ht="12.75" customHeight="1">
      <c r="A2" s="211" t="s">
        <v>44</v>
      </c>
      <c r="B2" s="211"/>
      <c r="C2" s="211"/>
      <c r="D2" s="164" t="str">
        <f>Obsah!N1</f>
        <v>15709 - Nižná / Tr 110/22kV</v>
      </c>
      <c r="E2" s="164"/>
      <c r="F2" s="164"/>
      <c r="G2" s="164"/>
      <c r="H2" s="164"/>
      <c r="I2" s="164"/>
    </row>
    <row r="3" spans="1:10" s="212" customFormat="1" ht="12.75" customHeight="1">
      <c r="A3" s="211"/>
      <c r="B3" s="211"/>
      <c r="C3" s="211"/>
      <c r="D3" s="164" t="str">
        <f>Obsah!N2</f>
        <v>- komplexná rekonštrukcia</v>
      </c>
      <c r="E3" s="164"/>
      <c r="F3" s="164"/>
      <c r="G3" s="164"/>
      <c r="H3" s="164"/>
      <c r="I3" s="164"/>
    </row>
    <row r="4" spans="1:10" s="212" customFormat="1" ht="12.75" customHeight="1">
      <c r="A4" s="211"/>
      <c r="B4" s="211"/>
      <c r="C4" s="211"/>
      <c r="D4" s="164" t="str">
        <f>Obsah!N3</f>
        <v xml:space="preserve"> </v>
      </c>
      <c r="E4" s="164"/>
      <c r="F4" s="164"/>
      <c r="G4" s="164"/>
      <c r="H4" s="164"/>
      <c r="I4" s="164"/>
    </row>
    <row r="5" spans="1:10" s="212" customFormat="1" ht="13.5" customHeight="1">
      <c r="A5" s="213" t="s">
        <v>6</v>
      </c>
      <c r="B5" s="213"/>
      <c r="C5" s="214"/>
      <c r="D5" s="215" t="str">
        <f>Obsah!B6</f>
        <v>D. Dokumentácia stavebných objektov a prevádzkových súborov</v>
      </c>
      <c r="E5" s="216"/>
      <c r="F5" s="216"/>
      <c r="G5" s="216"/>
      <c r="H5" s="216"/>
      <c r="I5" s="216"/>
    </row>
    <row r="6" spans="1:10" ht="12.75" customHeight="1">
      <c r="A6" s="213" t="s">
        <v>45</v>
      </c>
      <c r="B6" s="213"/>
      <c r="C6" s="214"/>
      <c r="D6" s="216" t="str">
        <f>Obsah!B33</f>
        <v>S05_SO34.06_Elektroinštalácia</v>
      </c>
      <c r="E6" s="216"/>
      <c r="F6" s="216"/>
      <c r="G6" s="216"/>
      <c r="H6" s="216"/>
      <c r="I6" s="216"/>
    </row>
    <row r="7" spans="1:10" ht="13.5" customHeight="1">
      <c r="A7" s="217"/>
      <c r="B7" s="217"/>
      <c r="C7" s="218"/>
      <c r="D7" s="218"/>
      <c r="E7" s="219"/>
      <c r="F7" s="217"/>
      <c r="G7" s="217"/>
      <c r="H7" s="220"/>
      <c r="I7" s="537"/>
    </row>
    <row r="8" spans="1:10" s="169" customFormat="1" ht="13.5" customHeight="1">
      <c r="A8" s="167" t="s">
        <v>46</v>
      </c>
      <c r="B8" s="167"/>
      <c r="C8" s="167"/>
      <c r="D8" s="167" t="str">
        <f>Obsah!Z1</f>
        <v>Stredoslovenská distribučná, a. s., Pri Rajčianke 2927/8, 010 47 Žilina</v>
      </c>
      <c r="E8" s="221"/>
      <c r="F8" s="167"/>
      <c r="G8" s="167"/>
      <c r="H8" s="168" t="s">
        <v>47</v>
      </c>
      <c r="I8" s="168" t="s">
        <v>18</v>
      </c>
    </row>
    <row r="9" spans="1:10" s="169" customFormat="1" ht="13.5" customHeight="1">
      <c r="A9" s="167" t="s">
        <v>49</v>
      </c>
      <c r="B9" s="167"/>
      <c r="C9" s="167"/>
      <c r="D9" s="167" t="str">
        <f>Obsah!Z2</f>
        <v>Tr 110/22 kV Nižná</v>
      </c>
      <c r="E9" s="223"/>
      <c r="F9" s="224"/>
      <c r="G9" s="224"/>
      <c r="H9" s="168" t="s">
        <v>50</v>
      </c>
      <c r="I9" s="225">
        <f>Obsah!Z3</f>
        <v>46174</v>
      </c>
      <c r="J9" s="222"/>
    </row>
    <row r="10" spans="1:10" ht="6.75" customHeight="1">
      <c r="A10" s="227"/>
      <c r="B10" s="227"/>
      <c r="C10" s="227"/>
      <c r="D10" s="227"/>
      <c r="E10" s="228"/>
      <c r="F10" s="227"/>
      <c r="G10" s="227"/>
      <c r="H10" s="229"/>
      <c r="I10" s="229"/>
    </row>
    <row r="11" spans="1:10" ht="24" customHeight="1">
      <c r="A11" s="230" t="s">
        <v>51</v>
      </c>
      <c r="B11" s="230" t="s">
        <v>52</v>
      </c>
      <c r="C11" s="231" t="s">
        <v>53</v>
      </c>
      <c r="D11" s="230" t="s">
        <v>54</v>
      </c>
      <c r="E11" s="230" t="s">
        <v>55</v>
      </c>
      <c r="F11" s="230" t="s">
        <v>56</v>
      </c>
      <c r="G11" s="230" t="s">
        <v>56</v>
      </c>
      <c r="H11" s="231" t="s">
        <v>57</v>
      </c>
      <c r="I11" s="231" t="s">
        <v>58</v>
      </c>
    </row>
    <row r="12" spans="1:10" ht="30" customHeight="1">
      <c r="A12" s="117"/>
      <c r="B12" s="118" t="s">
        <v>59</v>
      </c>
      <c r="C12" s="118"/>
      <c r="D12" s="118" t="s">
        <v>60</v>
      </c>
      <c r="E12" s="119"/>
      <c r="F12" s="120"/>
      <c r="G12" s="120"/>
      <c r="H12" s="121"/>
      <c r="I12" s="122">
        <f>SUM(I13,I19,I97,I204,I222)</f>
        <v>0</v>
      </c>
    </row>
    <row r="13" spans="1:10" ht="28.5" customHeight="1">
      <c r="A13" s="288"/>
      <c r="B13" s="289" t="s">
        <v>74</v>
      </c>
      <c r="C13" s="289"/>
      <c r="D13" s="289" t="s">
        <v>75</v>
      </c>
      <c r="E13" s="291"/>
      <c r="F13" s="292"/>
      <c r="G13" s="292"/>
      <c r="H13" s="232"/>
      <c r="I13" s="232">
        <f>SUM(I14,I18)</f>
        <v>0</v>
      </c>
    </row>
    <row r="14" spans="1:10" ht="13.5" customHeight="1">
      <c r="A14" s="251"/>
      <c r="B14" s="252"/>
      <c r="C14" s="252"/>
      <c r="D14" s="253" t="s">
        <v>76</v>
      </c>
      <c r="E14" s="254" t="s">
        <v>61</v>
      </c>
      <c r="F14" s="255">
        <v>1</v>
      </c>
      <c r="G14" s="255"/>
      <c r="H14" s="256">
        <f>SUM(I15:I17)</f>
        <v>0</v>
      </c>
      <c r="I14" s="256">
        <f>F14*H14</f>
        <v>0</v>
      </c>
    </row>
    <row r="15" spans="1:10" s="233" customFormat="1" ht="25.2" customHeight="1">
      <c r="A15" s="266">
        <v>1</v>
      </c>
      <c r="B15" s="413" t="s">
        <v>65</v>
      </c>
      <c r="C15" s="413"/>
      <c r="D15" s="435" t="s">
        <v>712</v>
      </c>
      <c r="E15" s="431" t="s">
        <v>62</v>
      </c>
      <c r="F15" s="414">
        <v>1</v>
      </c>
      <c r="G15" s="1058">
        <f>$F$14*F15</f>
        <v>1</v>
      </c>
      <c r="H15" s="934"/>
      <c r="I15" s="415">
        <f>H15*F15</f>
        <v>0</v>
      </c>
    </row>
    <row r="16" spans="1:10" s="233" customFormat="1" ht="25.2" customHeight="1">
      <c r="A16" s="266">
        <f>A15+1</f>
        <v>2</v>
      </c>
      <c r="B16" s="413" t="s">
        <v>66</v>
      </c>
      <c r="C16" s="413"/>
      <c r="D16" s="435" t="s">
        <v>713</v>
      </c>
      <c r="E16" s="431" t="s">
        <v>62</v>
      </c>
      <c r="F16" s="414">
        <v>1</v>
      </c>
      <c r="G16" s="1058">
        <f t="shared" ref="G16:G17" si="0">$F$14*F16</f>
        <v>1</v>
      </c>
      <c r="H16" s="934"/>
      <c r="I16" s="415">
        <f>H16*F16</f>
        <v>0</v>
      </c>
    </row>
    <row r="17" spans="1:9" s="233" customFormat="1" ht="25.2" customHeight="1">
      <c r="A17" s="266">
        <f>A16+1</f>
        <v>3</v>
      </c>
      <c r="B17" s="413" t="s">
        <v>67</v>
      </c>
      <c r="C17" s="413"/>
      <c r="D17" s="435" t="s">
        <v>714</v>
      </c>
      <c r="E17" s="431" t="s">
        <v>62</v>
      </c>
      <c r="F17" s="414">
        <v>5</v>
      </c>
      <c r="G17" s="1058">
        <f t="shared" si="0"/>
        <v>5</v>
      </c>
      <c r="H17" s="934"/>
      <c r="I17" s="415">
        <f>H17*F17</f>
        <v>0</v>
      </c>
    </row>
    <row r="18" spans="1:9" ht="13.5" customHeight="1">
      <c r="A18" s="271">
        <f>A17+1</f>
        <v>4</v>
      </c>
      <c r="B18" s="241" t="s">
        <v>77</v>
      </c>
      <c r="C18" s="241"/>
      <c r="D18" s="241" t="s">
        <v>78</v>
      </c>
      <c r="E18" s="242" t="s">
        <v>79</v>
      </c>
      <c r="F18" s="935">
        <f>G18</f>
        <v>0</v>
      </c>
      <c r="G18" s="935"/>
      <c r="H18" s="250">
        <f>SUM(I15:I17)</f>
        <v>0</v>
      </c>
      <c r="I18" s="250">
        <f>(F18*H18)/100</f>
        <v>0</v>
      </c>
    </row>
    <row r="19" spans="1:9" ht="28.5" customHeight="1">
      <c r="A19" s="123"/>
      <c r="B19" s="124" t="s">
        <v>80</v>
      </c>
      <c r="C19" s="124"/>
      <c r="D19" s="125" t="s">
        <v>81</v>
      </c>
      <c r="E19" s="125"/>
      <c r="F19" s="126"/>
      <c r="G19" s="126"/>
      <c r="H19" s="122"/>
      <c r="I19" s="232">
        <f>SUM(I20:I96)</f>
        <v>0</v>
      </c>
    </row>
    <row r="20" spans="1:9" s="233" customFormat="1" ht="12">
      <c r="A20" s="271">
        <f>A18+1</f>
        <v>5</v>
      </c>
      <c r="B20" s="241">
        <v>210190052</v>
      </c>
      <c r="C20" s="241"/>
      <c r="D20" s="241" t="s">
        <v>715</v>
      </c>
      <c r="E20" s="242" t="s">
        <v>62</v>
      </c>
      <c r="F20" s="240">
        <v>2</v>
      </c>
      <c r="G20" s="1259">
        <f>F20</f>
        <v>2</v>
      </c>
      <c r="H20" s="936"/>
      <c r="I20" s="416">
        <f>F20*H20</f>
        <v>0</v>
      </c>
    </row>
    <row r="21" spans="1:9" s="233" customFormat="1" ht="13.5" customHeight="1">
      <c r="A21" s="271">
        <f>A20+1</f>
        <v>6</v>
      </c>
      <c r="B21" s="241">
        <v>210190151</v>
      </c>
      <c r="C21" s="241"/>
      <c r="D21" s="241" t="s">
        <v>638</v>
      </c>
      <c r="E21" s="242" t="s">
        <v>62</v>
      </c>
      <c r="F21" s="240">
        <v>5</v>
      </c>
      <c r="G21" s="1259">
        <f t="shared" ref="G21:G89" si="1">F21</f>
        <v>5</v>
      </c>
      <c r="H21" s="936"/>
      <c r="I21" s="416">
        <f>F21*H21</f>
        <v>0</v>
      </c>
    </row>
    <row r="22" spans="1:9" s="233" customFormat="1" ht="13.5" customHeight="1">
      <c r="A22" s="271">
        <f t="shared" ref="A22:A90" si="2">A21+1</f>
        <v>7</v>
      </c>
      <c r="B22" s="241" t="s">
        <v>716</v>
      </c>
      <c r="C22" s="241"/>
      <c r="D22" s="241" t="s">
        <v>717</v>
      </c>
      <c r="E22" s="242" t="s">
        <v>62</v>
      </c>
      <c r="F22" s="240">
        <v>1</v>
      </c>
      <c r="G22" s="1259">
        <f t="shared" si="1"/>
        <v>1</v>
      </c>
      <c r="H22" s="936"/>
      <c r="I22" s="416">
        <f t="shared" ref="I22:I91" si="3">F22*H22</f>
        <v>0</v>
      </c>
    </row>
    <row r="23" spans="1:9" s="233" customFormat="1" ht="13.5" customHeight="1">
      <c r="A23" s="271">
        <f t="shared" si="2"/>
        <v>8</v>
      </c>
      <c r="B23" s="241">
        <v>210201430</v>
      </c>
      <c r="C23" s="241"/>
      <c r="D23" s="241" t="s">
        <v>718</v>
      </c>
      <c r="E23" s="242" t="s">
        <v>62</v>
      </c>
      <c r="F23" s="240">
        <v>150</v>
      </c>
      <c r="G23" s="1259">
        <f t="shared" si="1"/>
        <v>150</v>
      </c>
      <c r="H23" s="936"/>
      <c r="I23" s="416">
        <f t="shared" si="3"/>
        <v>0</v>
      </c>
    </row>
    <row r="24" spans="1:9" s="233" customFormat="1" ht="13.5" customHeight="1">
      <c r="A24" s="271">
        <f t="shared" si="2"/>
        <v>9</v>
      </c>
      <c r="B24" s="241">
        <v>210111004</v>
      </c>
      <c r="C24" s="241"/>
      <c r="D24" s="241" t="s">
        <v>719</v>
      </c>
      <c r="E24" s="242" t="s">
        <v>62</v>
      </c>
      <c r="F24" s="240">
        <v>68</v>
      </c>
      <c r="G24" s="1259">
        <f t="shared" si="1"/>
        <v>68</v>
      </c>
      <c r="H24" s="936"/>
      <c r="I24" s="416">
        <f t="shared" si="3"/>
        <v>0</v>
      </c>
    </row>
    <row r="25" spans="1:9" s="233" customFormat="1" ht="13.5" customHeight="1">
      <c r="A25" s="271">
        <f t="shared" si="2"/>
        <v>10</v>
      </c>
      <c r="B25" s="241">
        <v>210111003</v>
      </c>
      <c r="C25" s="241"/>
      <c r="D25" s="241" t="s">
        <v>720</v>
      </c>
      <c r="E25" s="242" t="s">
        <v>62</v>
      </c>
      <c r="F25" s="240">
        <v>2</v>
      </c>
      <c r="G25" s="1259">
        <f t="shared" si="1"/>
        <v>2</v>
      </c>
      <c r="H25" s="936"/>
      <c r="I25" s="416">
        <f t="shared" si="3"/>
        <v>0</v>
      </c>
    </row>
    <row r="26" spans="1:9" s="233" customFormat="1" ht="13.5" customHeight="1">
      <c r="A26" s="271">
        <f t="shared" si="2"/>
        <v>11</v>
      </c>
      <c r="B26" s="241">
        <v>220733042</v>
      </c>
      <c r="C26" s="241"/>
      <c r="D26" s="241" t="s">
        <v>721</v>
      </c>
      <c r="E26" s="242" t="s">
        <v>62</v>
      </c>
      <c r="F26" s="240">
        <v>85</v>
      </c>
      <c r="G26" s="1259">
        <f t="shared" si="1"/>
        <v>85</v>
      </c>
      <c r="H26" s="936"/>
      <c r="I26" s="416">
        <f t="shared" si="3"/>
        <v>0</v>
      </c>
    </row>
    <row r="27" spans="1:9" s="233" customFormat="1" ht="13.5" customHeight="1">
      <c r="A27" s="271">
        <f t="shared" si="2"/>
        <v>12</v>
      </c>
      <c r="B27" s="241">
        <v>210110011</v>
      </c>
      <c r="C27" s="241"/>
      <c r="D27" s="241" t="s">
        <v>648</v>
      </c>
      <c r="E27" s="242" t="s">
        <v>62</v>
      </c>
      <c r="F27" s="240">
        <v>9</v>
      </c>
      <c r="G27" s="1259">
        <f t="shared" si="1"/>
        <v>9</v>
      </c>
      <c r="H27" s="936"/>
      <c r="I27" s="416">
        <f t="shared" si="3"/>
        <v>0</v>
      </c>
    </row>
    <row r="28" spans="1:9" s="233" customFormat="1" ht="13.5" customHeight="1">
      <c r="A28" s="271">
        <f t="shared" si="2"/>
        <v>13</v>
      </c>
      <c r="B28" s="241" t="s">
        <v>722</v>
      </c>
      <c r="C28" s="241"/>
      <c r="D28" s="241" t="s">
        <v>723</v>
      </c>
      <c r="E28" s="242" t="s">
        <v>62</v>
      </c>
      <c r="F28" s="240">
        <v>1</v>
      </c>
      <c r="G28" s="1259">
        <f t="shared" si="1"/>
        <v>1</v>
      </c>
      <c r="H28" s="936"/>
      <c r="I28" s="416">
        <f t="shared" si="3"/>
        <v>0</v>
      </c>
    </row>
    <row r="29" spans="1:9" s="233" customFormat="1" ht="13.5" customHeight="1">
      <c r="A29" s="271">
        <f t="shared" si="2"/>
        <v>14</v>
      </c>
      <c r="B29" s="241">
        <v>210110012</v>
      </c>
      <c r="C29" s="241"/>
      <c r="D29" s="241" t="s">
        <v>724</v>
      </c>
      <c r="E29" s="242" t="s">
        <v>62</v>
      </c>
      <c r="F29" s="240">
        <v>3</v>
      </c>
      <c r="G29" s="1259">
        <f t="shared" si="1"/>
        <v>3</v>
      </c>
      <c r="H29" s="936"/>
      <c r="I29" s="416">
        <f t="shared" si="3"/>
        <v>0</v>
      </c>
    </row>
    <row r="30" spans="1:9" s="233" customFormat="1" ht="13.5" customHeight="1">
      <c r="A30" s="271">
        <f t="shared" si="2"/>
        <v>15</v>
      </c>
      <c r="B30" s="241">
        <v>210110013</v>
      </c>
      <c r="C30" s="241"/>
      <c r="D30" s="241" t="s">
        <v>725</v>
      </c>
      <c r="E30" s="242" t="s">
        <v>62</v>
      </c>
      <c r="F30" s="240">
        <v>12</v>
      </c>
      <c r="G30" s="1275">
        <f>F30</f>
        <v>12</v>
      </c>
      <c r="H30" s="936"/>
      <c r="I30" s="416">
        <f t="shared" si="3"/>
        <v>0</v>
      </c>
    </row>
    <row r="31" spans="1:9" s="233" customFormat="1" ht="13.5" customHeight="1">
      <c r="A31" s="271">
        <f t="shared" si="2"/>
        <v>16</v>
      </c>
      <c r="B31" s="241">
        <v>210110025</v>
      </c>
      <c r="C31" s="241"/>
      <c r="D31" s="241" t="s">
        <v>726</v>
      </c>
      <c r="E31" s="242" t="s">
        <v>62</v>
      </c>
      <c r="F31" s="240">
        <v>1</v>
      </c>
      <c r="G31" s="1275">
        <f t="shared" si="1"/>
        <v>1</v>
      </c>
      <c r="H31" s="936"/>
      <c r="I31" s="416">
        <f t="shared" si="3"/>
        <v>0</v>
      </c>
    </row>
    <row r="32" spans="1:9" s="233" customFormat="1" ht="13.5" customHeight="1">
      <c r="A32" s="271">
        <f t="shared" si="2"/>
        <v>17</v>
      </c>
      <c r="B32" s="241">
        <v>210110016</v>
      </c>
      <c r="C32" s="241"/>
      <c r="D32" s="241" t="s">
        <v>727</v>
      </c>
      <c r="E32" s="242" t="s">
        <v>62</v>
      </c>
      <c r="F32" s="240">
        <v>14</v>
      </c>
      <c r="G32" s="1275">
        <f>F32</f>
        <v>14</v>
      </c>
      <c r="H32" s="936"/>
      <c r="I32" s="416">
        <f t="shared" si="3"/>
        <v>0</v>
      </c>
    </row>
    <row r="33" spans="1:9" s="233" customFormat="1" ht="71.400000000000006">
      <c r="A33" s="271">
        <f t="shared" si="2"/>
        <v>18</v>
      </c>
      <c r="B33" s="241" t="s">
        <v>91</v>
      </c>
      <c r="C33" s="241"/>
      <c r="D33" s="241" t="s">
        <v>728</v>
      </c>
      <c r="E33" s="242" t="s">
        <v>85</v>
      </c>
      <c r="F33" s="240">
        <v>25</v>
      </c>
      <c r="G33" s="1275">
        <f t="shared" si="1"/>
        <v>25</v>
      </c>
      <c r="H33" s="936"/>
      <c r="I33" s="416">
        <f t="shared" si="3"/>
        <v>0</v>
      </c>
    </row>
    <row r="34" spans="1:9" s="233" customFormat="1" ht="12">
      <c r="A34" s="271">
        <f t="shared" si="2"/>
        <v>19</v>
      </c>
      <c r="B34" s="241">
        <v>210810065</v>
      </c>
      <c r="C34" s="241"/>
      <c r="D34" s="241" t="s">
        <v>729</v>
      </c>
      <c r="E34" s="242" t="s">
        <v>63</v>
      </c>
      <c r="F34" s="240">
        <v>60</v>
      </c>
      <c r="G34" s="1275">
        <f t="shared" si="1"/>
        <v>60</v>
      </c>
      <c r="H34" s="936"/>
      <c r="I34" s="416">
        <f t="shared" si="3"/>
        <v>0</v>
      </c>
    </row>
    <row r="35" spans="1:9" s="233" customFormat="1" ht="12">
      <c r="A35" s="271">
        <f t="shared" si="2"/>
        <v>20</v>
      </c>
      <c r="B35" s="241">
        <v>210800161</v>
      </c>
      <c r="C35" s="241"/>
      <c r="D35" s="241" t="s">
        <v>119</v>
      </c>
      <c r="E35" s="242" t="s">
        <v>63</v>
      </c>
      <c r="F35" s="240">
        <v>130</v>
      </c>
      <c r="G35" s="1275">
        <f t="shared" si="1"/>
        <v>130</v>
      </c>
      <c r="H35" s="936"/>
      <c r="I35" s="416">
        <f t="shared" si="3"/>
        <v>0</v>
      </c>
    </row>
    <row r="36" spans="1:9" s="233" customFormat="1" ht="12">
      <c r="A36" s="271">
        <f t="shared" si="2"/>
        <v>21</v>
      </c>
      <c r="B36" s="241">
        <v>210800147</v>
      </c>
      <c r="C36" s="241"/>
      <c r="D36" s="241" t="s">
        <v>104</v>
      </c>
      <c r="E36" s="242" t="s">
        <v>63</v>
      </c>
      <c r="F36" s="240">
        <v>1950</v>
      </c>
      <c r="G36" s="1275">
        <f t="shared" si="1"/>
        <v>1950</v>
      </c>
      <c r="H36" s="936"/>
      <c r="I36" s="416">
        <f t="shared" si="3"/>
        <v>0</v>
      </c>
    </row>
    <row r="37" spans="1:9" s="233" customFormat="1" ht="12">
      <c r="A37" s="1277">
        <f t="shared" si="2"/>
        <v>22</v>
      </c>
      <c r="B37" s="1278">
        <v>210800148</v>
      </c>
      <c r="C37" s="1278"/>
      <c r="D37" s="1278" t="s">
        <v>117</v>
      </c>
      <c r="E37" s="1279" t="s">
        <v>63</v>
      </c>
      <c r="F37" s="1280">
        <v>190</v>
      </c>
      <c r="G37" s="1275">
        <f t="shared" si="1"/>
        <v>190</v>
      </c>
      <c r="H37" s="936"/>
      <c r="I37" s="416">
        <f t="shared" si="3"/>
        <v>0</v>
      </c>
    </row>
    <row r="38" spans="1:9" s="233" customFormat="1" ht="12">
      <c r="A38" s="271">
        <f>A37+1</f>
        <v>23</v>
      </c>
      <c r="B38" s="241">
        <v>210800164</v>
      </c>
      <c r="C38" s="241"/>
      <c r="D38" s="241" t="s">
        <v>120</v>
      </c>
      <c r="E38" s="242" t="s">
        <v>63</v>
      </c>
      <c r="F38" s="240">
        <v>70</v>
      </c>
      <c r="G38" s="1275">
        <f>F38</f>
        <v>70</v>
      </c>
      <c r="H38" s="936"/>
      <c r="I38" s="416">
        <f t="shared" si="3"/>
        <v>0</v>
      </c>
    </row>
    <row r="39" spans="1:9" s="233" customFormat="1" ht="12">
      <c r="A39" s="271">
        <f t="shared" si="2"/>
        <v>24</v>
      </c>
      <c r="B39" s="241">
        <v>210800158</v>
      </c>
      <c r="C39" s="241"/>
      <c r="D39" s="241" t="s">
        <v>730</v>
      </c>
      <c r="E39" s="242" t="s">
        <v>63</v>
      </c>
      <c r="F39" s="240">
        <v>236</v>
      </c>
      <c r="G39" s="1275">
        <f t="shared" si="1"/>
        <v>236</v>
      </c>
      <c r="H39" s="936"/>
      <c r="I39" s="416">
        <f t="shared" si="3"/>
        <v>0</v>
      </c>
    </row>
    <row r="40" spans="1:9" s="233" customFormat="1" ht="12">
      <c r="A40" s="271">
        <f t="shared" si="2"/>
        <v>25</v>
      </c>
      <c r="B40" s="241">
        <v>210800146</v>
      </c>
      <c r="C40" s="241"/>
      <c r="D40" s="241" t="s">
        <v>105</v>
      </c>
      <c r="E40" s="242" t="s">
        <v>63</v>
      </c>
      <c r="F40" s="240">
        <v>890</v>
      </c>
      <c r="G40" s="1275">
        <f>F40</f>
        <v>890</v>
      </c>
      <c r="H40" s="936"/>
      <c r="I40" s="416">
        <f t="shared" si="3"/>
        <v>0</v>
      </c>
    </row>
    <row r="41" spans="1:9" s="233" customFormat="1" ht="12">
      <c r="A41" s="271">
        <f t="shared" si="2"/>
        <v>26</v>
      </c>
      <c r="B41" s="241">
        <v>210800152</v>
      </c>
      <c r="C41" s="241"/>
      <c r="D41" s="241" t="s">
        <v>731</v>
      </c>
      <c r="E41" s="242" t="s">
        <v>63</v>
      </c>
      <c r="F41" s="240">
        <v>560</v>
      </c>
      <c r="G41" s="1275">
        <f t="shared" si="1"/>
        <v>560</v>
      </c>
      <c r="H41" s="936"/>
      <c r="I41" s="416">
        <f t="shared" si="3"/>
        <v>0</v>
      </c>
    </row>
    <row r="42" spans="1:9" s="233" customFormat="1" ht="12">
      <c r="A42" s="271">
        <f t="shared" si="2"/>
        <v>27</v>
      </c>
      <c r="B42" s="241">
        <v>210800140</v>
      </c>
      <c r="C42" s="241"/>
      <c r="D42" s="241" t="s">
        <v>649</v>
      </c>
      <c r="E42" s="242" t="s">
        <v>63</v>
      </c>
      <c r="F42" s="240">
        <v>830</v>
      </c>
      <c r="G42" s="1275">
        <f t="shared" si="1"/>
        <v>830</v>
      </c>
      <c r="H42" s="936"/>
      <c r="I42" s="416">
        <f t="shared" si="3"/>
        <v>0</v>
      </c>
    </row>
    <row r="43" spans="1:9" s="233" customFormat="1" ht="12">
      <c r="A43" s="271">
        <f t="shared" si="2"/>
        <v>28</v>
      </c>
      <c r="B43" s="241"/>
      <c r="C43" s="241"/>
      <c r="D43" s="241" t="s">
        <v>732</v>
      </c>
      <c r="E43" s="242" t="s">
        <v>63</v>
      </c>
      <c r="F43" s="240">
        <v>50</v>
      </c>
      <c r="G43" s="1275">
        <f t="shared" si="1"/>
        <v>50</v>
      </c>
      <c r="H43" s="936"/>
      <c r="I43" s="416">
        <f t="shared" si="3"/>
        <v>0</v>
      </c>
    </row>
    <row r="44" spans="1:9" s="233" customFormat="1" ht="12">
      <c r="A44" s="271">
        <f>A43+1</f>
        <v>29</v>
      </c>
      <c r="B44" s="241">
        <v>210810185</v>
      </c>
      <c r="C44" s="241"/>
      <c r="D44" s="241" t="s">
        <v>100</v>
      </c>
      <c r="E44" s="242" t="s">
        <v>63</v>
      </c>
      <c r="F44" s="240">
        <v>8</v>
      </c>
      <c r="G44" s="1275">
        <f t="shared" si="1"/>
        <v>8</v>
      </c>
      <c r="H44" s="936"/>
      <c r="I44" s="416">
        <f t="shared" si="3"/>
        <v>0</v>
      </c>
    </row>
    <row r="45" spans="1:9" s="233" customFormat="1" ht="12">
      <c r="A45" s="271">
        <f t="shared" si="2"/>
        <v>30</v>
      </c>
      <c r="B45" s="241">
        <v>210810182</v>
      </c>
      <c r="C45" s="241"/>
      <c r="D45" s="241" t="s">
        <v>101</v>
      </c>
      <c r="E45" s="242" t="s">
        <v>63</v>
      </c>
      <c r="F45" s="240">
        <v>8</v>
      </c>
      <c r="G45" s="1275">
        <f t="shared" si="1"/>
        <v>8</v>
      </c>
      <c r="H45" s="936"/>
      <c r="I45" s="416">
        <f t="shared" si="3"/>
        <v>0</v>
      </c>
    </row>
    <row r="46" spans="1:9" s="233" customFormat="1" ht="20.399999999999999">
      <c r="A46" s="271">
        <f t="shared" si="2"/>
        <v>31</v>
      </c>
      <c r="B46" s="241">
        <v>220061531</v>
      </c>
      <c r="C46" s="241"/>
      <c r="D46" s="241" t="s">
        <v>116</v>
      </c>
      <c r="E46" s="242" t="s">
        <v>63</v>
      </c>
      <c r="F46" s="240">
        <v>100</v>
      </c>
      <c r="G46" s="1275">
        <f t="shared" si="1"/>
        <v>100</v>
      </c>
      <c r="H46" s="936"/>
      <c r="I46" s="416">
        <f t="shared" si="3"/>
        <v>0</v>
      </c>
    </row>
    <row r="47" spans="1:9" s="233" customFormat="1" ht="12">
      <c r="A47" s="271">
        <f t="shared" si="2"/>
        <v>32</v>
      </c>
      <c r="B47" s="241">
        <v>210810157</v>
      </c>
      <c r="C47" s="241"/>
      <c r="D47" s="241" t="s">
        <v>733</v>
      </c>
      <c r="E47" s="242" t="s">
        <v>63</v>
      </c>
      <c r="F47" s="240">
        <v>10</v>
      </c>
      <c r="G47" s="1275">
        <f t="shared" si="1"/>
        <v>10</v>
      </c>
      <c r="H47" s="936"/>
      <c r="I47" s="416">
        <f t="shared" si="3"/>
        <v>0</v>
      </c>
    </row>
    <row r="48" spans="1:9" s="233" customFormat="1" ht="12">
      <c r="A48" s="271">
        <f t="shared" si="2"/>
        <v>33</v>
      </c>
      <c r="B48" s="241">
        <v>210881335</v>
      </c>
      <c r="C48" s="241"/>
      <c r="D48" s="241" t="s">
        <v>734</v>
      </c>
      <c r="E48" s="242" t="s">
        <v>63</v>
      </c>
      <c r="F48" s="240">
        <v>60</v>
      </c>
      <c r="G48" s="1275">
        <f t="shared" si="1"/>
        <v>60</v>
      </c>
      <c r="H48" s="936"/>
      <c r="I48" s="416">
        <f t="shared" si="3"/>
        <v>0</v>
      </c>
    </row>
    <row r="49" spans="1:9" s="233" customFormat="1" ht="12">
      <c r="A49" s="271">
        <f t="shared" si="2"/>
        <v>34</v>
      </c>
      <c r="B49" s="241">
        <v>210881332</v>
      </c>
      <c r="C49" s="241"/>
      <c r="D49" s="241" t="s">
        <v>735</v>
      </c>
      <c r="E49" s="242" t="s">
        <v>63</v>
      </c>
      <c r="F49" s="240">
        <v>408</v>
      </c>
      <c r="G49" s="1275">
        <f t="shared" si="1"/>
        <v>408</v>
      </c>
      <c r="H49" s="936"/>
      <c r="I49" s="416">
        <f t="shared" si="3"/>
        <v>0</v>
      </c>
    </row>
    <row r="50" spans="1:9" s="233" customFormat="1" ht="20.399999999999999">
      <c r="A50" s="1277">
        <f t="shared" si="2"/>
        <v>35</v>
      </c>
      <c r="B50" s="1278">
        <v>210452003</v>
      </c>
      <c r="C50" s="1278"/>
      <c r="D50" s="1278" t="s">
        <v>5492</v>
      </c>
      <c r="E50" s="1279" t="s">
        <v>63</v>
      </c>
      <c r="F50" s="1280">
        <v>127</v>
      </c>
      <c r="G50" s="1275">
        <f t="shared" si="1"/>
        <v>127</v>
      </c>
      <c r="H50" s="936"/>
      <c r="I50" s="416">
        <f t="shared" si="3"/>
        <v>0</v>
      </c>
    </row>
    <row r="51" spans="1:9" s="233" customFormat="1" ht="12">
      <c r="A51" s="1277">
        <f t="shared" si="2"/>
        <v>36</v>
      </c>
      <c r="B51" s="1278">
        <v>210452011</v>
      </c>
      <c r="C51" s="1278"/>
      <c r="D51" s="1278" t="s">
        <v>5493</v>
      </c>
      <c r="E51" s="1279" t="s">
        <v>63</v>
      </c>
      <c r="F51" s="1280">
        <v>117</v>
      </c>
      <c r="G51" s="1275">
        <f t="shared" si="1"/>
        <v>117</v>
      </c>
      <c r="H51" s="936"/>
      <c r="I51" s="416">
        <f t="shared" si="3"/>
        <v>0</v>
      </c>
    </row>
    <row r="52" spans="1:9" s="233" customFormat="1" ht="12">
      <c r="A52" s="1277">
        <f t="shared" si="2"/>
        <v>37</v>
      </c>
      <c r="B52" s="1278">
        <v>210172206</v>
      </c>
      <c r="C52" s="1278"/>
      <c r="D52" s="1278" t="s">
        <v>5494</v>
      </c>
      <c r="E52" s="1279" t="s">
        <v>62</v>
      </c>
      <c r="F52" s="1280">
        <v>6</v>
      </c>
      <c r="G52" s="1275">
        <f t="shared" si="1"/>
        <v>6</v>
      </c>
      <c r="H52" s="936"/>
      <c r="I52" s="416">
        <f t="shared" si="3"/>
        <v>0</v>
      </c>
    </row>
    <row r="53" spans="1:9" s="233" customFormat="1" ht="12">
      <c r="A53" s="1277">
        <f t="shared" si="2"/>
        <v>38</v>
      </c>
      <c r="B53" s="1278">
        <v>210452200</v>
      </c>
      <c r="C53" s="1278"/>
      <c r="D53" s="1278" t="s">
        <v>5495</v>
      </c>
      <c r="E53" s="1279" t="s">
        <v>62</v>
      </c>
      <c r="F53" s="1280">
        <v>3</v>
      </c>
      <c r="G53" s="1275">
        <f t="shared" si="1"/>
        <v>3</v>
      </c>
      <c r="H53" s="936"/>
      <c r="I53" s="416">
        <f t="shared" si="3"/>
        <v>0</v>
      </c>
    </row>
    <row r="54" spans="1:9" s="233" customFormat="1" ht="20.399999999999999">
      <c r="A54" s="1277">
        <f t="shared" si="2"/>
        <v>39</v>
      </c>
      <c r="B54" s="1281">
        <v>210100001</v>
      </c>
      <c r="C54" s="1281"/>
      <c r="D54" s="1281" t="s">
        <v>108</v>
      </c>
      <c r="E54" s="1282" t="s">
        <v>62</v>
      </c>
      <c r="F54" s="1276">
        <v>700</v>
      </c>
      <c r="G54" s="1275">
        <f t="shared" si="1"/>
        <v>700</v>
      </c>
      <c r="H54" s="936"/>
      <c r="I54" s="416">
        <f t="shared" si="3"/>
        <v>0</v>
      </c>
    </row>
    <row r="55" spans="1:9" s="233" customFormat="1" ht="20.399999999999999">
      <c r="A55" s="1283">
        <f t="shared" si="2"/>
        <v>40</v>
      </c>
      <c r="B55" s="1281">
        <v>210100002</v>
      </c>
      <c r="C55" s="1281"/>
      <c r="D55" s="1281" t="s">
        <v>109</v>
      </c>
      <c r="E55" s="1282" t="s">
        <v>62</v>
      </c>
      <c r="F55" s="1276">
        <v>60</v>
      </c>
      <c r="G55" s="1275">
        <f t="shared" si="1"/>
        <v>60</v>
      </c>
      <c r="H55" s="936"/>
      <c r="I55" s="416">
        <f t="shared" si="3"/>
        <v>0</v>
      </c>
    </row>
    <row r="56" spans="1:9" s="233" customFormat="1" ht="20.399999999999999">
      <c r="A56" s="1283">
        <f t="shared" si="2"/>
        <v>41</v>
      </c>
      <c r="B56" s="1281">
        <v>210100005</v>
      </c>
      <c r="C56" s="1281"/>
      <c r="D56" s="1281" t="s">
        <v>736</v>
      </c>
      <c r="E56" s="1282" t="s">
        <v>62</v>
      </c>
      <c r="F56" s="1276">
        <v>20</v>
      </c>
      <c r="G56" s="1275">
        <f t="shared" si="1"/>
        <v>20</v>
      </c>
      <c r="H56" s="936"/>
      <c r="I56" s="416">
        <f t="shared" si="3"/>
        <v>0</v>
      </c>
    </row>
    <row r="57" spans="1:9" s="233" customFormat="1" ht="20.399999999999999">
      <c r="A57" s="1283">
        <f t="shared" si="2"/>
        <v>42</v>
      </c>
      <c r="B57" s="1281">
        <v>210881213</v>
      </c>
      <c r="C57" s="1281"/>
      <c r="D57" s="1281" t="s">
        <v>737</v>
      </c>
      <c r="E57" s="1282" t="s">
        <v>62</v>
      </c>
      <c r="F57" s="1276">
        <v>5</v>
      </c>
      <c r="G57" s="1275">
        <f t="shared" si="1"/>
        <v>5</v>
      </c>
      <c r="H57" s="936"/>
      <c r="I57" s="416">
        <f t="shared" si="3"/>
        <v>0</v>
      </c>
    </row>
    <row r="58" spans="1:9" s="233" customFormat="1" ht="20.399999999999999">
      <c r="A58" s="1283">
        <f t="shared" si="2"/>
        <v>43</v>
      </c>
      <c r="B58" s="1281">
        <v>210100251</v>
      </c>
      <c r="C58" s="1281"/>
      <c r="D58" s="1281" t="s">
        <v>738</v>
      </c>
      <c r="E58" s="1282" t="s">
        <v>62</v>
      </c>
      <c r="F58" s="1276">
        <v>225</v>
      </c>
      <c r="G58" s="1275">
        <f t="shared" si="1"/>
        <v>225</v>
      </c>
      <c r="H58" s="936"/>
      <c r="I58" s="416">
        <f t="shared" si="3"/>
        <v>0</v>
      </c>
    </row>
    <row r="59" spans="1:9" s="233" customFormat="1" ht="20.399999999999999">
      <c r="A59" s="271">
        <f t="shared" si="2"/>
        <v>44</v>
      </c>
      <c r="B59" s="241">
        <v>210100258</v>
      </c>
      <c r="C59" s="241"/>
      <c r="D59" s="241" t="s">
        <v>124</v>
      </c>
      <c r="E59" s="242" t="s">
        <v>62</v>
      </c>
      <c r="F59" s="240">
        <v>16</v>
      </c>
      <c r="G59" s="1275">
        <f t="shared" si="1"/>
        <v>16</v>
      </c>
      <c r="H59" s="936"/>
      <c r="I59" s="416">
        <f t="shared" si="3"/>
        <v>0</v>
      </c>
    </row>
    <row r="60" spans="1:9" s="233" customFormat="1" ht="20.399999999999999">
      <c r="A60" s="271">
        <f t="shared" si="2"/>
        <v>45</v>
      </c>
      <c r="B60" s="241">
        <v>210100259</v>
      </c>
      <c r="C60" s="241"/>
      <c r="D60" s="241" t="s">
        <v>739</v>
      </c>
      <c r="E60" s="242" t="s">
        <v>62</v>
      </c>
      <c r="F60" s="240">
        <v>8</v>
      </c>
      <c r="G60" s="1275">
        <f t="shared" si="1"/>
        <v>8</v>
      </c>
      <c r="H60" s="936"/>
      <c r="I60" s="416">
        <f t="shared" si="3"/>
        <v>0</v>
      </c>
    </row>
    <row r="61" spans="1:9" s="233" customFormat="1" ht="20.399999999999999">
      <c r="A61" s="271">
        <f t="shared" si="2"/>
        <v>46</v>
      </c>
      <c r="B61" s="241" t="s">
        <v>740</v>
      </c>
      <c r="C61" s="241"/>
      <c r="D61" s="241" t="s">
        <v>741</v>
      </c>
      <c r="E61" s="242" t="s">
        <v>62</v>
      </c>
      <c r="F61" s="240">
        <v>2</v>
      </c>
      <c r="G61" s="1275">
        <f t="shared" si="1"/>
        <v>2</v>
      </c>
      <c r="H61" s="936"/>
      <c r="I61" s="416">
        <f t="shared" si="3"/>
        <v>0</v>
      </c>
    </row>
    <row r="62" spans="1:9" s="233" customFormat="1" ht="20.399999999999999">
      <c r="A62" s="271">
        <f t="shared" si="2"/>
        <v>47</v>
      </c>
      <c r="B62" s="241">
        <v>210100262</v>
      </c>
      <c r="C62" s="241"/>
      <c r="D62" s="241" t="s">
        <v>126</v>
      </c>
      <c r="E62" s="242" t="s">
        <v>62</v>
      </c>
      <c r="F62" s="1276">
        <v>4</v>
      </c>
      <c r="G62" s="1275">
        <f t="shared" si="1"/>
        <v>4</v>
      </c>
      <c r="H62" s="936"/>
      <c r="I62" s="416">
        <f t="shared" si="3"/>
        <v>0</v>
      </c>
    </row>
    <row r="63" spans="1:9" s="233" customFormat="1" ht="12">
      <c r="A63" s="271">
        <f t="shared" si="2"/>
        <v>48</v>
      </c>
      <c r="B63" s="241">
        <v>210100301</v>
      </c>
      <c r="C63" s="241"/>
      <c r="D63" s="241" t="s">
        <v>94</v>
      </c>
      <c r="E63" s="242" t="s">
        <v>62</v>
      </c>
      <c r="F63" s="240">
        <v>6</v>
      </c>
      <c r="G63" s="1275">
        <f t="shared" si="1"/>
        <v>6</v>
      </c>
      <c r="H63" s="936"/>
      <c r="I63" s="416">
        <f t="shared" si="3"/>
        <v>0</v>
      </c>
    </row>
    <row r="64" spans="1:9" s="233" customFormat="1" ht="12">
      <c r="A64" s="271">
        <f t="shared" si="2"/>
        <v>49</v>
      </c>
      <c r="B64" s="241">
        <v>210950101</v>
      </c>
      <c r="C64" s="241"/>
      <c r="D64" s="241" t="s">
        <v>106</v>
      </c>
      <c r="E64" s="242" t="s">
        <v>62</v>
      </c>
      <c r="F64" s="240">
        <v>300</v>
      </c>
      <c r="G64" s="1275">
        <f t="shared" si="1"/>
        <v>300</v>
      </c>
      <c r="H64" s="936"/>
      <c r="I64" s="416">
        <f t="shared" si="3"/>
        <v>0</v>
      </c>
    </row>
    <row r="65" spans="1:9" s="233" customFormat="1" ht="12">
      <c r="A65" s="271">
        <f t="shared" si="2"/>
        <v>50</v>
      </c>
      <c r="B65" s="241">
        <v>210010026</v>
      </c>
      <c r="C65" s="241"/>
      <c r="D65" s="241" t="s">
        <v>742</v>
      </c>
      <c r="E65" s="242" t="s">
        <v>63</v>
      </c>
      <c r="F65" s="240">
        <v>120</v>
      </c>
      <c r="G65" s="1275">
        <f t="shared" si="1"/>
        <v>120</v>
      </c>
      <c r="H65" s="936"/>
      <c r="I65" s="416">
        <f t="shared" si="3"/>
        <v>0</v>
      </c>
    </row>
    <row r="66" spans="1:9" s="233" customFormat="1" ht="12">
      <c r="A66" s="271">
        <f t="shared" si="2"/>
        <v>51</v>
      </c>
      <c r="B66" s="241">
        <v>210010583</v>
      </c>
      <c r="C66" s="241"/>
      <c r="D66" s="241" t="s">
        <v>743</v>
      </c>
      <c r="E66" s="242" t="s">
        <v>63</v>
      </c>
      <c r="F66" s="240">
        <v>500</v>
      </c>
      <c r="G66" s="1275">
        <f t="shared" si="1"/>
        <v>500</v>
      </c>
      <c r="H66" s="936"/>
      <c r="I66" s="416">
        <f t="shared" si="3"/>
        <v>0</v>
      </c>
    </row>
    <row r="67" spans="1:9" s="233" customFormat="1" ht="12">
      <c r="A67" s="271">
        <f t="shared" si="2"/>
        <v>52</v>
      </c>
      <c r="B67" s="241">
        <v>210010029</v>
      </c>
      <c r="C67" s="241"/>
      <c r="D67" s="241" t="s">
        <v>744</v>
      </c>
      <c r="E67" s="242" t="s">
        <v>63</v>
      </c>
      <c r="F67" s="240">
        <v>40</v>
      </c>
      <c r="G67" s="1275">
        <f t="shared" si="1"/>
        <v>40</v>
      </c>
      <c r="H67" s="936"/>
      <c r="I67" s="416">
        <f t="shared" si="3"/>
        <v>0</v>
      </c>
    </row>
    <row r="68" spans="1:9" s="233" customFormat="1" ht="12">
      <c r="A68" s="271">
        <f t="shared" si="2"/>
        <v>53</v>
      </c>
      <c r="B68" s="241" t="s">
        <v>111</v>
      </c>
      <c r="C68" s="241"/>
      <c r="D68" s="241" t="s">
        <v>112</v>
      </c>
      <c r="E68" s="242" t="s">
        <v>62</v>
      </c>
      <c r="F68" s="240">
        <v>2</v>
      </c>
      <c r="G68" s="1275">
        <f t="shared" si="1"/>
        <v>2</v>
      </c>
      <c r="H68" s="936"/>
      <c r="I68" s="416">
        <f t="shared" si="3"/>
        <v>0</v>
      </c>
    </row>
    <row r="69" spans="1:9" s="233" customFormat="1" ht="12">
      <c r="A69" s="271">
        <f t="shared" si="2"/>
        <v>54</v>
      </c>
      <c r="B69" s="241" t="s">
        <v>92</v>
      </c>
      <c r="C69" s="241"/>
      <c r="D69" s="241" t="s">
        <v>745</v>
      </c>
      <c r="E69" s="242" t="s">
        <v>85</v>
      </c>
      <c r="F69" s="240">
        <v>2</v>
      </c>
      <c r="G69" s="1275">
        <f t="shared" si="1"/>
        <v>2</v>
      </c>
      <c r="H69" s="936"/>
      <c r="I69" s="416">
        <f t="shared" si="3"/>
        <v>0</v>
      </c>
    </row>
    <row r="70" spans="1:9" s="233" customFormat="1" ht="12">
      <c r="A70" s="271">
        <f t="shared" si="2"/>
        <v>55</v>
      </c>
      <c r="B70" s="241">
        <v>210222252</v>
      </c>
      <c r="C70" s="241"/>
      <c r="D70" s="241" t="s">
        <v>746</v>
      </c>
      <c r="E70" s="242" t="s">
        <v>62</v>
      </c>
      <c r="F70" s="240">
        <v>55</v>
      </c>
      <c r="G70" s="1275">
        <f t="shared" si="1"/>
        <v>55</v>
      </c>
      <c r="H70" s="936"/>
      <c r="I70" s="416">
        <f t="shared" si="3"/>
        <v>0</v>
      </c>
    </row>
    <row r="71" spans="1:9" s="233" customFormat="1" ht="12">
      <c r="A71" s="271">
        <f t="shared" si="2"/>
        <v>56</v>
      </c>
      <c r="B71" s="241">
        <v>210220002</v>
      </c>
      <c r="C71" s="241"/>
      <c r="D71" s="241" t="s">
        <v>83</v>
      </c>
      <c r="E71" s="242" t="s">
        <v>63</v>
      </c>
      <c r="F71" s="240">
        <v>280</v>
      </c>
      <c r="G71" s="1275">
        <f t="shared" si="1"/>
        <v>280</v>
      </c>
      <c r="H71" s="936"/>
      <c r="I71" s="416">
        <f t="shared" si="3"/>
        <v>0</v>
      </c>
    </row>
    <row r="72" spans="1:9" s="233" customFormat="1" ht="12">
      <c r="A72" s="271">
        <f t="shared" si="2"/>
        <v>57</v>
      </c>
      <c r="B72" s="241">
        <v>210220005</v>
      </c>
      <c r="C72" s="241"/>
      <c r="D72" s="241" t="s">
        <v>84</v>
      </c>
      <c r="E72" s="242" t="s">
        <v>63</v>
      </c>
      <c r="F72" s="240">
        <v>125</v>
      </c>
      <c r="G72" s="1275">
        <f t="shared" si="1"/>
        <v>125</v>
      </c>
      <c r="H72" s="936"/>
      <c r="I72" s="416">
        <f t="shared" si="3"/>
        <v>0</v>
      </c>
    </row>
    <row r="73" spans="1:9" s="233" customFormat="1" ht="20.399999999999999">
      <c r="A73" s="271">
        <f t="shared" si="2"/>
        <v>58</v>
      </c>
      <c r="B73" s="241">
        <v>210011316</v>
      </c>
      <c r="C73" s="241"/>
      <c r="D73" s="241" t="s">
        <v>747</v>
      </c>
      <c r="E73" s="242" t="s">
        <v>62</v>
      </c>
      <c r="F73" s="240">
        <v>250</v>
      </c>
      <c r="G73" s="1275">
        <f t="shared" si="1"/>
        <v>250</v>
      </c>
      <c r="H73" s="936"/>
      <c r="I73" s="416">
        <f t="shared" si="3"/>
        <v>0</v>
      </c>
    </row>
    <row r="74" spans="1:9" s="233" customFormat="1" ht="12">
      <c r="A74" s="271">
        <f t="shared" si="2"/>
        <v>59</v>
      </c>
      <c r="B74" s="241" t="s">
        <v>93</v>
      </c>
      <c r="C74" s="241"/>
      <c r="D74" s="241" t="s">
        <v>748</v>
      </c>
      <c r="E74" s="242" t="s">
        <v>85</v>
      </c>
      <c r="F74" s="240">
        <v>25</v>
      </c>
      <c r="G74" s="1275">
        <f t="shared" si="1"/>
        <v>25</v>
      </c>
      <c r="H74" s="936"/>
      <c r="I74" s="416">
        <f t="shared" si="3"/>
        <v>0</v>
      </c>
    </row>
    <row r="75" spans="1:9" s="233" customFormat="1" ht="12">
      <c r="A75" s="271">
        <f t="shared" si="2"/>
        <v>60</v>
      </c>
      <c r="B75" s="241" t="s">
        <v>376</v>
      </c>
      <c r="C75" s="241"/>
      <c r="D75" s="519" t="s">
        <v>749</v>
      </c>
      <c r="E75" s="520" t="s">
        <v>85</v>
      </c>
      <c r="F75" s="240">
        <v>4</v>
      </c>
      <c r="G75" s="1275">
        <f t="shared" si="1"/>
        <v>4</v>
      </c>
      <c r="H75" s="936"/>
      <c r="I75" s="416">
        <f t="shared" si="3"/>
        <v>0</v>
      </c>
    </row>
    <row r="76" spans="1:9" s="233" customFormat="1" ht="12">
      <c r="A76" s="271">
        <f t="shared" si="2"/>
        <v>61</v>
      </c>
      <c r="B76" s="241" t="s">
        <v>377</v>
      </c>
      <c r="C76" s="241"/>
      <c r="D76" s="519" t="s">
        <v>750</v>
      </c>
      <c r="E76" s="520" t="s">
        <v>85</v>
      </c>
      <c r="F76" s="240">
        <v>4</v>
      </c>
      <c r="G76" s="1275">
        <f t="shared" si="1"/>
        <v>4</v>
      </c>
      <c r="H76" s="936"/>
      <c r="I76" s="416">
        <f t="shared" si="3"/>
        <v>0</v>
      </c>
    </row>
    <row r="77" spans="1:9" s="233" customFormat="1" ht="12">
      <c r="A77" s="271">
        <f t="shared" si="2"/>
        <v>62</v>
      </c>
      <c r="B77" s="241" t="s">
        <v>378</v>
      </c>
      <c r="C77" s="241"/>
      <c r="D77" s="433" t="s">
        <v>751</v>
      </c>
      <c r="E77" s="520" t="s">
        <v>85</v>
      </c>
      <c r="F77" s="240">
        <v>4</v>
      </c>
      <c r="G77" s="1275">
        <f t="shared" si="1"/>
        <v>4</v>
      </c>
      <c r="H77" s="936"/>
      <c r="I77" s="416">
        <f t="shared" si="3"/>
        <v>0</v>
      </c>
    </row>
    <row r="78" spans="1:9" s="233" customFormat="1" ht="12">
      <c r="A78" s="271">
        <f t="shared" si="2"/>
        <v>63</v>
      </c>
      <c r="B78" s="241" t="s">
        <v>752</v>
      </c>
      <c r="C78" s="241"/>
      <c r="D78" s="433" t="s">
        <v>753</v>
      </c>
      <c r="E78" s="437" t="s">
        <v>85</v>
      </c>
      <c r="F78" s="240">
        <v>4</v>
      </c>
      <c r="G78" s="1275">
        <f t="shared" si="1"/>
        <v>4</v>
      </c>
      <c r="H78" s="936"/>
      <c r="I78" s="416">
        <f t="shared" si="3"/>
        <v>0</v>
      </c>
    </row>
    <row r="79" spans="1:9" s="233" customFormat="1" ht="12">
      <c r="A79" s="271">
        <f t="shared" si="2"/>
        <v>64</v>
      </c>
      <c r="B79" s="241" t="s">
        <v>754</v>
      </c>
      <c r="C79" s="241"/>
      <c r="D79" s="433" t="s">
        <v>755</v>
      </c>
      <c r="E79" s="437" t="s">
        <v>85</v>
      </c>
      <c r="F79" s="240">
        <v>34</v>
      </c>
      <c r="G79" s="1275">
        <f t="shared" si="1"/>
        <v>34</v>
      </c>
      <c r="H79" s="936"/>
      <c r="I79" s="416">
        <f t="shared" si="3"/>
        <v>0</v>
      </c>
    </row>
    <row r="80" spans="1:9" s="222" customFormat="1" ht="10.199999999999999">
      <c r="A80" s="271">
        <f t="shared" si="2"/>
        <v>65</v>
      </c>
      <c r="B80" s="241">
        <v>210220001</v>
      </c>
      <c r="C80" s="264"/>
      <c r="D80" s="433" t="s">
        <v>756</v>
      </c>
      <c r="E80" s="437" t="s">
        <v>63</v>
      </c>
      <c r="F80" s="274">
        <v>320</v>
      </c>
      <c r="G80" s="1275">
        <f t="shared" si="1"/>
        <v>320</v>
      </c>
      <c r="H80" s="936"/>
      <c r="I80" s="416">
        <f t="shared" si="3"/>
        <v>0</v>
      </c>
    </row>
    <row r="81" spans="1:9" s="222" customFormat="1" ht="10.199999999999999">
      <c r="A81" s="271">
        <f t="shared" si="2"/>
        <v>66</v>
      </c>
      <c r="B81" s="241" t="s">
        <v>757</v>
      </c>
      <c r="C81" s="264"/>
      <c r="D81" s="433" t="s">
        <v>758</v>
      </c>
      <c r="E81" s="437" t="s">
        <v>62</v>
      </c>
      <c r="F81" s="274">
        <v>275</v>
      </c>
      <c r="G81" s="1275">
        <f t="shared" si="1"/>
        <v>275</v>
      </c>
      <c r="H81" s="936"/>
      <c r="I81" s="416">
        <f t="shared" si="3"/>
        <v>0</v>
      </c>
    </row>
    <row r="82" spans="1:9" s="222" customFormat="1" ht="10.199999999999999">
      <c r="A82" s="271">
        <f t="shared" si="2"/>
        <v>67</v>
      </c>
      <c r="B82" s="241" t="s">
        <v>759</v>
      </c>
      <c r="C82" s="264"/>
      <c r="D82" s="433" t="s">
        <v>760</v>
      </c>
      <c r="E82" s="437" t="s">
        <v>62</v>
      </c>
      <c r="F82" s="274">
        <v>4</v>
      </c>
      <c r="G82" s="1275">
        <f t="shared" si="1"/>
        <v>4</v>
      </c>
      <c r="H82" s="936"/>
      <c r="I82" s="416">
        <f t="shared" si="3"/>
        <v>0</v>
      </c>
    </row>
    <row r="83" spans="1:9" s="222" customFormat="1" ht="10.199999999999999">
      <c r="A83" s="271">
        <f t="shared" si="2"/>
        <v>68</v>
      </c>
      <c r="B83" s="241" t="s">
        <v>761</v>
      </c>
      <c r="C83" s="264"/>
      <c r="D83" s="433" t="s">
        <v>762</v>
      </c>
      <c r="E83" s="437" t="s">
        <v>62</v>
      </c>
      <c r="F83" s="274">
        <v>4</v>
      </c>
      <c r="G83" s="1275">
        <f t="shared" si="1"/>
        <v>4</v>
      </c>
      <c r="H83" s="936"/>
      <c r="I83" s="416">
        <f t="shared" si="3"/>
        <v>0</v>
      </c>
    </row>
    <row r="84" spans="1:9" s="222" customFormat="1" ht="10.199999999999999">
      <c r="A84" s="271">
        <f t="shared" si="2"/>
        <v>69</v>
      </c>
      <c r="B84" s="241">
        <v>210220220</v>
      </c>
      <c r="C84" s="264"/>
      <c r="D84" s="433" t="s">
        <v>763</v>
      </c>
      <c r="E84" s="437" t="s">
        <v>62</v>
      </c>
      <c r="F84" s="274">
        <v>4</v>
      </c>
      <c r="G84" s="1275">
        <f t="shared" si="1"/>
        <v>4</v>
      </c>
      <c r="H84" s="936"/>
      <c r="I84" s="416">
        <f t="shared" si="3"/>
        <v>0</v>
      </c>
    </row>
    <row r="85" spans="1:9" s="222" customFormat="1" ht="10.199999999999999">
      <c r="A85" s="271">
        <f t="shared" si="2"/>
        <v>70</v>
      </c>
      <c r="B85" s="241">
        <v>210220247</v>
      </c>
      <c r="C85" s="264"/>
      <c r="D85" s="433" t="s">
        <v>764</v>
      </c>
      <c r="E85" s="437" t="s">
        <v>62</v>
      </c>
      <c r="F85" s="274">
        <v>15</v>
      </c>
      <c r="G85" s="1275">
        <f t="shared" si="1"/>
        <v>15</v>
      </c>
      <c r="H85" s="936"/>
      <c r="I85" s="416">
        <f t="shared" si="3"/>
        <v>0</v>
      </c>
    </row>
    <row r="86" spans="1:9" s="222" customFormat="1" ht="10.199999999999999">
      <c r="A86" s="271">
        <f t="shared" si="2"/>
        <v>71</v>
      </c>
      <c r="B86" s="241">
        <v>210220241</v>
      </c>
      <c r="C86" s="264"/>
      <c r="D86" s="433" t="s">
        <v>765</v>
      </c>
      <c r="E86" s="437" t="s">
        <v>62</v>
      </c>
      <c r="F86" s="274">
        <v>20</v>
      </c>
      <c r="G86" s="1275">
        <f t="shared" si="1"/>
        <v>20</v>
      </c>
      <c r="H86" s="936"/>
      <c r="I86" s="416">
        <f t="shared" si="3"/>
        <v>0</v>
      </c>
    </row>
    <row r="87" spans="1:9" s="222" customFormat="1" ht="10.199999999999999">
      <c r="A87" s="271">
        <f t="shared" si="2"/>
        <v>72</v>
      </c>
      <c r="B87" s="241">
        <v>210220243</v>
      </c>
      <c r="C87" s="264"/>
      <c r="D87" s="433" t="s">
        <v>766</v>
      </c>
      <c r="E87" s="437" t="s">
        <v>62</v>
      </c>
      <c r="F87" s="274">
        <v>20</v>
      </c>
      <c r="G87" s="1275">
        <f t="shared" si="1"/>
        <v>20</v>
      </c>
      <c r="H87" s="936"/>
      <c r="I87" s="416">
        <f t="shared" si="3"/>
        <v>0</v>
      </c>
    </row>
    <row r="88" spans="1:9" s="222" customFormat="1" ht="10.199999999999999">
      <c r="A88" s="271">
        <f t="shared" si="2"/>
        <v>73</v>
      </c>
      <c r="B88" s="241">
        <v>210220246</v>
      </c>
      <c r="C88" s="264"/>
      <c r="D88" s="433" t="s">
        <v>767</v>
      </c>
      <c r="E88" s="437" t="s">
        <v>62</v>
      </c>
      <c r="F88" s="274">
        <v>15</v>
      </c>
      <c r="G88" s="1275">
        <f t="shared" si="1"/>
        <v>15</v>
      </c>
      <c r="H88" s="936"/>
      <c r="I88" s="416">
        <f t="shared" si="3"/>
        <v>0</v>
      </c>
    </row>
    <row r="89" spans="1:9" s="222" customFormat="1" ht="10.199999999999999">
      <c r="A89" s="271">
        <f t="shared" si="2"/>
        <v>74</v>
      </c>
      <c r="B89" s="241">
        <v>210220240</v>
      </c>
      <c r="C89" s="264"/>
      <c r="D89" s="433" t="s">
        <v>768</v>
      </c>
      <c r="E89" s="437" t="s">
        <v>62</v>
      </c>
      <c r="F89" s="274">
        <v>4</v>
      </c>
      <c r="G89" s="1275">
        <f t="shared" si="1"/>
        <v>4</v>
      </c>
      <c r="H89" s="936"/>
      <c r="I89" s="416">
        <f t="shared" si="3"/>
        <v>0</v>
      </c>
    </row>
    <row r="90" spans="1:9" s="222" customFormat="1" ht="10.199999999999999">
      <c r="A90" s="271">
        <f t="shared" si="2"/>
        <v>75</v>
      </c>
      <c r="B90" s="241">
        <v>210220260</v>
      </c>
      <c r="C90" s="264"/>
      <c r="D90" s="433" t="s">
        <v>769</v>
      </c>
      <c r="E90" s="437" t="s">
        <v>62</v>
      </c>
      <c r="F90" s="274">
        <v>15</v>
      </c>
      <c r="G90" s="1259">
        <f t="shared" ref="G90:G93" si="4">F90</f>
        <v>15</v>
      </c>
      <c r="H90" s="936"/>
      <c r="I90" s="416">
        <f t="shared" si="3"/>
        <v>0</v>
      </c>
    </row>
    <row r="91" spans="1:9" s="222" customFormat="1" ht="10.199999999999999">
      <c r="A91" s="271">
        <f t="shared" ref="A91:A96" si="5">A90+1</f>
        <v>76</v>
      </c>
      <c r="B91" s="241">
        <v>210220242</v>
      </c>
      <c r="C91" s="264"/>
      <c r="D91" s="433" t="s">
        <v>770</v>
      </c>
      <c r="E91" s="437" t="s">
        <v>62</v>
      </c>
      <c r="F91" s="274">
        <v>30</v>
      </c>
      <c r="G91" s="1259">
        <f t="shared" si="4"/>
        <v>30</v>
      </c>
      <c r="H91" s="936"/>
      <c r="I91" s="416">
        <f t="shared" si="3"/>
        <v>0</v>
      </c>
    </row>
    <row r="92" spans="1:9" s="222" customFormat="1" ht="10.199999999999999">
      <c r="A92" s="271">
        <f t="shared" si="5"/>
        <v>77</v>
      </c>
      <c r="B92" s="241">
        <v>210220250</v>
      </c>
      <c r="C92" s="264"/>
      <c r="D92" s="433" t="s">
        <v>771</v>
      </c>
      <c r="E92" s="437" t="s">
        <v>62</v>
      </c>
      <c r="F92" s="274">
        <v>20</v>
      </c>
      <c r="G92" s="1259">
        <f t="shared" si="4"/>
        <v>20</v>
      </c>
      <c r="H92" s="936"/>
      <c r="I92" s="416">
        <f t="shared" ref="I92:I93" si="6">F92*H92</f>
        <v>0</v>
      </c>
    </row>
    <row r="93" spans="1:9" s="222" customFormat="1" ht="10.199999999999999">
      <c r="A93" s="271">
        <f t="shared" si="5"/>
        <v>78</v>
      </c>
      <c r="B93" s="241">
        <v>210020901</v>
      </c>
      <c r="C93" s="264"/>
      <c r="D93" s="241" t="s">
        <v>97</v>
      </c>
      <c r="E93" s="242" t="s">
        <v>95</v>
      </c>
      <c r="F93" s="274">
        <v>2</v>
      </c>
      <c r="G93" s="1259">
        <f t="shared" si="4"/>
        <v>2</v>
      </c>
      <c r="H93" s="936"/>
      <c r="I93" s="416">
        <f t="shared" si="6"/>
        <v>0</v>
      </c>
    </row>
    <row r="94" spans="1:9" ht="10.199999999999999">
      <c r="A94" s="271">
        <f t="shared" si="5"/>
        <v>79</v>
      </c>
      <c r="B94" s="420" t="s">
        <v>86</v>
      </c>
      <c r="C94" s="249"/>
      <c r="D94" s="248" t="s">
        <v>87</v>
      </c>
      <c r="E94" s="242" t="s">
        <v>79</v>
      </c>
      <c r="F94" s="754">
        <f>G94</f>
        <v>0</v>
      </c>
      <c r="G94" s="754"/>
      <c r="H94" s="250">
        <f>SUM(I20:I93)</f>
        <v>0</v>
      </c>
      <c r="I94" s="421">
        <f>(F94*H94)/100</f>
        <v>0</v>
      </c>
    </row>
    <row r="95" spans="1:9" ht="10.199999999999999">
      <c r="A95" s="271">
        <f t="shared" si="5"/>
        <v>80</v>
      </c>
      <c r="B95" s="420" t="s">
        <v>88</v>
      </c>
      <c r="C95" s="249"/>
      <c r="D95" s="248" t="s">
        <v>89</v>
      </c>
      <c r="E95" s="242" t="s">
        <v>79</v>
      </c>
      <c r="F95" s="754">
        <f t="shared" ref="F95:F96" si="7">G95</f>
        <v>0</v>
      </c>
      <c r="G95" s="754"/>
      <c r="H95" s="250">
        <f>SUM(I20:I94)</f>
        <v>0</v>
      </c>
      <c r="I95" s="421">
        <f>(F95*H95)/100</f>
        <v>0</v>
      </c>
    </row>
    <row r="96" spans="1:9" ht="13.5" customHeight="1">
      <c r="A96" s="271">
        <f t="shared" si="5"/>
        <v>81</v>
      </c>
      <c r="B96" s="420" t="s">
        <v>129</v>
      </c>
      <c r="C96" s="249"/>
      <c r="D96" s="248" t="s">
        <v>772</v>
      </c>
      <c r="E96" s="242" t="s">
        <v>79</v>
      </c>
      <c r="F96" s="754">
        <f t="shared" si="7"/>
        <v>0</v>
      </c>
      <c r="G96" s="754"/>
      <c r="H96" s="250">
        <f>SUM(I20:I93)</f>
        <v>0</v>
      </c>
      <c r="I96" s="421">
        <f>(F96*H96)/100</f>
        <v>0</v>
      </c>
    </row>
    <row r="97" spans="1:9" ht="28.5" customHeight="1">
      <c r="A97" s="127"/>
      <c r="B97" s="128" t="s">
        <v>130</v>
      </c>
      <c r="C97" s="128"/>
      <c r="D97" s="129" t="s">
        <v>131</v>
      </c>
      <c r="E97" s="129"/>
      <c r="F97" s="126"/>
      <c r="G97" s="126"/>
      <c r="H97" s="122"/>
      <c r="I97" s="232">
        <f>SUM(I98,I130,I164,I180,I197,I199,I202,I203)</f>
        <v>0</v>
      </c>
    </row>
    <row r="98" spans="1:9" s="222" customFormat="1" ht="13.5" customHeight="1">
      <c r="A98" s="251"/>
      <c r="B98" s="252"/>
      <c r="C98" s="264"/>
      <c r="D98" s="436" t="s">
        <v>773</v>
      </c>
      <c r="E98" s="254" t="s">
        <v>61</v>
      </c>
      <c r="F98" s="255">
        <v>1</v>
      </c>
      <c r="G98" s="255"/>
      <c r="H98" s="256">
        <f>SUM(I99:I129)</f>
        <v>0</v>
      </c>
      <c r="I98" s="256">
        <f t="shared" ref="I98" si="8">H98*F98</f>
        <v>0</v>
      </c>
    </row>
    <row r="99" spans="1:9" s="222" customFormat="1" ht="20.399999999999999">
      <c r="A99" s="251">
        <f>A96+1</f>
        <v>82</v>
      </c>
      <c r="B99" s="267" t="s">
        <v>70</v>
      </c>
      <c r="C99" s="264"/>
      <c r="D99" s="267" t="s">
        <v>774</v>
      </c>
      <c r="E99" s="268" t="s">
        <v>62</v>
      </c>
      <c r="F99" s="259">
        <v>49</v>
      </c>
      <c r="G99" s="1058">
        <f>$F$98*F99</f>
        <v>49</v>
      </c>
      <c r="H99" s="937"/>
      <c r="I99" s="260">
        <f>F99*H99</f>
        <v>0</v>
      </c>
    </row>
    <row r="100" spans="1:9" s="222" customFormat="1" ht="20.399999999999999">
      <c r="A100" s="251">
        <f>A99+1</f>
        <v>83</v>
      </c>
      <c r="B100" s="267" t="s">
        <v>71</v>
      </c>
      <c r="C100" s="264"/>
      <c r="D100" s="267" t="s">
        <v>775</v>
      </c>
      <c r="E100" s="268" t="s">
        <v>62</v>
      </c>
      <c r="F100" s="259">
        <v>30</v>
      </c>
      <c r="G100" s="1058">
        <f t="shared" ref="G100:G129" si="9">$F$98*F100</f>
        <v>30</v>
      </c>
      <c r="H100" s="937"/>
      <c r="I100" s="260">
        <f t="shared" ref="I100:I129" si="10">F100*H100</f>
        <v>0</v>
      </c>
    </row>
    <row r="101" spans="1:9" s="222" customFormat="1" ht="20.399999999999999">
      <c r="A101" s="251">
        <f t="shared" ref="A101:A129" si="11">A100+1</f>
        <v>84</v>
      </c>
      <c r="B101" s="267" t="s">
        <v>72</v>
      </c>
      <c r="C101" s="264"/>
      <c r="D101" s="267" t="s">
        <v>776</v>
      </c>
      <c r="E101" s="268" t="s">
        <v>62</v>
      </c>
      <c r="F101" s="259">
        <v>10</v>
      </c>
      <c r="G101" s="1058">
        <f t="shared" si="9"/>
        <v>10</v>
      </c>
      <c r="H101" s="937"/>
      <c r="I101" s="260">
        <f t="shared" si="10"/>
        <v>0</v>
      </c>
    </row>
    <row r="102" spans="1:9" s="222" customFormat="1" ht="20.399999999999999">
      <c r="A102" s="251">
        <f t="shared" si="11"/>
        <v>85</v>
      </c>
      <c r="B102" s="267" t="s">
        <v>73</v>
      </c>
      <c r="C102" s="264"/>
      <c r="D102" s="267" t="s">
        <v>777</v>
      </c>
      <c r="E102" s="268" t="s">
        <v>62</v>
      </c>
      <c r="F102" s="259">
        <v>2</v>
      </c>
      <c r="G102" s="1058">
        <f t="shared" si="9"/>
        <v>2</v>
      </c>
      <c r="H102" s="937"/>
      <c r="I102" s="260">
        <f t="shared" si="10"/>
        <v>0</v>
      </c>
    </row>
    <row r="103" spans="1:9" s="222" customFormat="1" ht="20.399999999999999">
      <c r="A103" s="251">
        <f t="shared" si="11"/>
        <v>86</v>
      </c>
      <c r="B103" s="267" t="s">
        <v>144</v>
      </c>
      <c r="C103" s="264"/>
      <c r="D103" s="267" t="s">
        <v>778</v>
      </c>
      <c r="E103" s="268" t="s">
        <v>62</v>
      </c>
      <c r="F103" s="259">
        <v>7</v>
      </c>
      <c r="G103" s="1058">
        <f t="shared" si="9"/>
        <v>7</v>
      </c>
      <c r="H103" s="937"/>
      <c r="I103" s="260">
        <f t="shared" si="10"/>
        <v>0</v>
      </c>
    </row>
    <row r="104" spans="1:9" s="222" customFormat="1" ht="20.399999999999999">
      <c r="A104" s="251">
        <f t="shared" si="11"/>
        <v>87</v>
      </c>
      <c r="B104" s="267" t="s">
        <v>145</v>
      </c>
      <c r="C104" s="264"/>
      <c r="D104" s="267" t="s">
        <v>779</v>
      </c>
      <c r="E104" s="268" t="s">
        <v>62</v>
      </c>
      <c r="F104" s="259">
        <v>6</v>
      </c>
      <c r="G104" s="1058">
        <f t="shared" si="9"/>
        <v>6</v>
      </c>
      <c r="H104" s="937"/>
      <c r="I104" s="260">
        <f t="shared" si="10"/>
        <v>0</v>
      </c>
    </row>
    <row r="105" spans="1:9" s="222" customFormat="1" ht="20.399999999999999">
      <c r="A105" s="251">
        <f t="shared" si="11"/>
        <v>88</v>
      </c>
      <c r="B105" s="267" t="s">
        <v>146</v>
      </c>
      <c r="C105" s="264"/>
      <c r="D105" s="267" t="s">
        <v>780</v>
      </c>
      <c r="E105" s="268" t="s">
        <v>62</v>
      </c>
      <c r="F105" s="259">
        <v>20</v>
      </c>
      <c r="G105" s="1058">
        <f t="shared" si="9"/>
        <v>20</v>
      </c>
      <c r="H105" s="937"/>
      <c r="I105" s="260">
        <f t="shared" si="10"/>
        <v>0</v>
      </c>
    </row>
    <row r="106" spans="1:9" s="222" customFormat="1" ht="10.199999999999999">
      <c r="A106" s="251">
        <f t="shared" si="11"/>
        <v>89</v>
      </c>
      <c r="B106" s="267" t="s">
        <v>150</v>
      </c>
      <c r="C106" s="264"/>
      <c r="D106" s="267" t="s">
        <v>781</v>
      </c>
      <c r="E106" s="268" t="s">
        <v>62</v>
      </c>
      <c r="F106" s="259">
        <v>25</v>
      </c>
      <c r="G106" s="1058">
        <f t="shared" si="9"/>
        <v>25</v>
      </c>
      <c r="H106" s="937"/>
      <c r="I106" s="260">
        <f t="shared" si="10"/>
        <v>0</v>
      </c>
    </row>
    <row r="107" spans="1:9" s="222" customFormat="1" ht="10.199999999999999">
      <c r="A107" s="251">
        <f t="shared" si="11"/>
        <v>90</v>
      </c>
      <c r="B107" s="267" t="s">
        <v>151</v>
      </c>
      <c r="C107" s="264"/>
      <c r="D107" s="267" t="s">
        <v>782</v>
      </c>
      <c r="E107" s="268" t="s">
        <v>62</v>
      </c>
      <c r="F107" s="259">
        <v>1</v>
      </c>
      <c r="G107" s="1058">
        <f t="shared" si="9"/>
        <v>1</v>
      </c>
      <c r="H107" s="937"/>
      <c r="I107" s="260">
        <f t="shared" si="10"/>
        <v>0</v>
      </c>
    </row>
    <row r="108" spans="1:9" s="222" customFormat="1" ht="10.199999999999999">
      <c r="A108" s="251">
        <f t="shared" si="11"/>
        <v>91</v>
      </c>
      <c r="B108" s="267" t="s">
        <v>155</v>
      </c>
      <c r="C108" s="264"/>
      <c r="D108" s="267" t="s">
        <v>783</v>
      </c>
      <c r="E108" s="268" t="s">
        <v>62</v>
      </c>
      <c r="F108" s="259">
        <v>1</v>
      </c>
      <c r="G108" s="1058">
        <f t="shared" si="9"/>
        <v>1</v>
      </c>
      <c r="H108" s="937"/>
      <c r="I108" s="260">
        <f t="shared" si="10"/>
        <v>0</v>
      </c>
    </row>
    <row r="109" spans="1:9" s="222" customFormat="1" ht="10.199999999999999">
      <c r="A109" s="251">
        <f t="shared" si="11"/>
        <v>92</v>
      </c>
      <c r="B109" s="267" t="s">
        <v>156</v>
      </c>
      <c r="C109" s="264"/>
      <c r="D109" s="267" t="s">
        <v>784</v>
      </c>
      <c r="E109" s="268" t="s">
        <v>62</v>
      </c>
      <c r="F109" s="259">
        <v>2</v>
      </c>
      <c r="G109" s="1058">
        <f t="shared" si="9"/>
        <v>2</v>
      </c>
      <c r="H109" s="937"/>
      <c r="I109" s="260">
        <f t="shared" si="10"/>
        <v>0</v>
      </c>
    </row>
    <row r="110" spans="1:9" s="222" customFormat="1" ht="10.199999999999999">
      <c r="A110" s="251">
        <f t="shared" si="11"/>
        <v>93</v>
      </c>
      <c r="B110" s="267" t="s">
        <v>157</v>
      </c>
      <c r="C110" s="264"/>
      <c r="D110" s="267" t="s">
        <v>785</v>
      </c>
      <c r="E110" s="268" t="s">
        <v>62</v>
      </c>
      <c r="F110" s="259">
        <v>68</v>
      </c>
      <c r="G110" s="1058">
        <f t="shared" si="9"/>
        <v>68</v>
      </c>
      <c r="H110" s="937"/>
      <c r="I110" s="260">
        <f t="shared" si="10"/>
        <v>0</v>
      </c>
    </row>
    <row r="111" spans="1:9" s="222" customFormat="1" ht="10.199999999999999">
      <c r="A111" s="251">
        <f t="shared" si="11"/>
        <v>94</v>
      </c>
      <c r="B111" s="267" t="s">
        <v>158</v>
      </c>
      <c r="C111" s="264"/>
      <c r="D111" s="267" t="s">
        <v>786</v>
      </c>
      <c r="E111" s="268" t="s">
        <v>62</v>
      </c>
      <c r="F111" s="259">
        <v>9</v>
      </c>
      <c r="G111" s="1058">
        <f t="shared" si="9"/>
        <v>9</v>
      </c>
      <c r="H111" s="937"/>
      <c r="I111" s="260">
        <f t="shared" si="10"/>
        <v>0</v>
      </c>
    </row>
    <row r="112" spans="1:9" s="222" customFormat="1" ht="10.199999999999999">
      <c r="A112" s="251">
        <f t="shared" si="11"/>
        <v>95</v>
      </c>
      <c r="B112" s="267" t="s">
        <v>159</v>
      </c>
      <c r="C112" s="264"/>
      <c r="D112" s="267" t="s">
        <v>787</v>
      </c>
      <c r="E112" s="268" t="s">
        <v>62</v>
      </c>
      <c r="F112" s="259">
        <v>1</v>
      </c>
      <c r="G112" s="1058">
        <f t="shared" si="9"/>
        <v>1</v>
      </c>
      <c r="H112" s="937"/>
      <c r="I112" s="260">
        <f t="shared" si="10"/>
        <v>0</v>
      </c>
    </row>
    <row r="113" spans="1:9" s="222" customFormat="1" ht="10.199999999999999">
      <c r="A113" s="251">
        <f t="shared" si="11"/>
        <v>96</v>
      </c>
      <c r="B113" s="267" t="s">
        <v>160</v>
      </c>
      <c r="C113" s="264"/>
      <c r="D113" s="267" t="s">
        <v>788</v>
      </c>
      <c r="E113" s="268" t="s">
        <v>62</v>
      </c>
      <c r="F113" s="259">
        <v>3</v>
      </c>
      <c r="G113" s="1058">
        <f t="shared" si="9"/>
        <v>3</v>
      </c>
      <c r="H113" s="937"/>
      <c r="I113" s="260">
        <f t="shared" si="10"/>
        <v>0</v>
      </c>
    </row>
    <row r="114" spans="1:9" s="222" customFormat="1" ht="10.199999999999999">
      <c r="A114" s="251">
        <f t="shared" si="11"/>
        <v>97</v>
      </c>
      <c r="B114" s="267" t="s">
        <v>161</v>
      </c>
      <c r="C114" s="264"/>
      <c r="D114" s="267" t="s">
        <v>789</v>
      </c>
      <c r="E114" s="268" t="s">
        <v>62</v>
      </c>
      <c r="F114" s="259">
        <v>12</v>
      </c>
      <c r="G114" s="1284">
        <f t="shared" si="9"/>
        <v>12</v>
      </c>
      <c r="H114" s="937"/>
      <c r="I114" s="260">
        <f t="shared" si="10"/>
        <v>0</v>
      </c>
    </row>
    <row r="115" spans="1:9" s="222" customFormat="1" ht="10.199999999999999">
      <c r="A115" s="251">
        <f t="shared" si="11"/>
        <v>98</v>
      </c>
      <c r="B115" s="267" t="s">
        <v>162</v>
      </c>
      <c r="C115" s="264"/>
      <c r="D115" s="267" t="s">
        <v>790</v>
      </c>
      <c r="E115" s="268" t="s">
        <v>62</v>
      </c>
      <c r="F115" s="259">
        <v>1</v>
      </c>
      <c r="G115" s="1284">
        <f t="shared" si="9"/>
        <v>1</v>
      </c>
      <c r="H115" s="937"/>
      <c r="I115" s="260">
        <f t="shared" si="10"/>
        <v>0</v>
      </c>
    </row>
    <row r="116" spans="1:9" s="222" customFormat="1" ht="10.199999999999999">
      <c r="A116" s="251">
        <f t="shared" si="11"/>
        <v>99</v>
      </c>
      <c r="B116" s="267" t="s">
        <v>163</v>
      </c>
      <c r="C116" s="264"/>
      <c r="D116" s="267" t="s">
        <v>791</v>
      </c>
      <c r="E116" s="268" t="s">
        <v>62</v>
      </c>
      <c r="F116" s="259">
        <v>14</v>
      </c>
      <c r="G116" s="1284">
        <f t="shared" si="9"/>
        <v>14</v>
      </c>
      <c r="H116" s="937"/>
      <c r="I116" s="260">
        <f t="shared" si="10"/>
        <v>0</v>
      </c>
    </row>
    <row r="117" spans="1:9" s="222" customFormat="1" ht="10.199999999999999">
      <c r="A117" s="251">
        <f t="shared" si="11"/>
        <v>100</v>
      </c>
      <c r="B117" s="267" t="s">
        <v>164</v>
      </c>
      <c r="C117" s="264"/>
      <c r="D117" s="267" t="s">
        <v>668</v>
      </c>
      <c r="E117" s="268" t="s">
        <v>62</v>
      </c>
      <c r="F117" s="259">
        <v>85</v>
      </c>
      <c r="G117" s="1058">
        <f t="shared" si="9"/>
        <v>85</v>
      </c>
      <c r="H117" s="937"/>
      <c r="I117" s="260">
        <f t="shared" si="10"/>
        <v>0</v>
      </c>
    </row>
    <row r="118" spans="1:9" s="222" customFormat="1" ht="10.199999999999999">
      <c r="A118" s="251">
        <f t="shared" si="11"/>
        <v>101</v>
      </c>
      <c r="B118" s="267" t="s">
        <v>166</v>
      </c>
      <c r="C118" s="264"/>
      <c r="D118" s="267" t="s">
        <v>792</v>
      </c>
      <c r="E118" s="268" t="s">
        <v>62</v>
      </c>
      <c r="F118" s="259">
        <v>250</v>
      </c>
      <c r="G118" s="1058">
        <f t="shared" si="9"/>
        <v>250</v>
      </c>
      <c r="H118" s="937"/>
      <c r="I118" s="260">
        <f t="shared" si="10"/>
        <v>0</v>
      </c>
    </row>
    <row r="119" spans="1:9" s="222" customFormat="1" ht="10.199999999999999">
      <c r="A119" s="251">
        <f t="shared" si="11"/>
        <v>102</v>
      </c>
      <c r="B119" s="267" t="s">
        <v>167</v>
      </c>
      <c r="C119" s="264"/>
      <c r="D119" s="267" t="s">
        <v>793</v>
      </c>
      <c r="E119" s="268" t="s">
        <v>64</v>
      </c>
      <c r="F119" s="259">
        <v>1</v>
      </c>
      <c r="G119" s="1058">
        <f t="shared" si="9"/>
        <v>1</v>
      </c>
      <c r="H119" s="937"/>
      <c r="I119" s="260">
        <f t="shared" si="10"/>
        <v>0</v>
      </c>
    </row>
    <row r="120" spans="1:9" s="222" customFormat="1" ht="10.199999999999999">
      <c r="A120" s="251">
        <f t="shared" si="11"/>
        <v>103</v>
      </c>
      <c r="B120" s="267" t="s">
        <v>168</v>
      </c>
      <c r="C120" s="264"/>
      <c r="D120" s="267" t="s">
        <v>794</v>
      </c>
      <c r="E120" s="268" t="s">
        <v>62</v>
      </c>
      <c r="F120" s="259">
        <v>12</v>
      </c>
      <c r="G120" s="1058">
        <f t="shared" si="9"/>
        <v>12</v>
      </c>
      <c r="H120" s="937"/>
      <c r="I120" s="260">
        <f t="shared" si="10"/>
        <v>0</v>
      </c>
    </row>
    <row r="121" spans="1:9" s="222" customFormat="1" ht="20.399999999999999">
      <c r="A121" s="251">
        <f t="shared" si="11"/>
        <v>104</v>
      </c>
      <c r="B121" s="267" t="s">
        <v>169</v>
      </c>
      <c r="C121" s="264"/>
      <c r="D121" s="267" t="s">
        <v>795</v>
      </c>
      <c r="E121" s="268" t="s">
        <v>62</v>
      </c>
      <c r="F121" s="259">
        <v>1</v>
      </c>
      <c r="G121" s="1058">
        <f t="shared" si="9"/>
        <v>1</v>
      </c>
      <c r="H121" s="937"/>
      <c r="I121" s="260">
        <f t="shared" si="10"/>
        <v>0</v>
      </c>
    </row>
    <row r="122" spans="1:9" s="222" customFormat="1" ht="20.399999999999999">
      <c r="A122" s="251">
        <f t="shared" si="11"/>
        <v>105</v>
      </c>
      <c r="B122" s="267" t="s">
        <v>170</v>
      </c>
      <c r="C122" s="264"/>
      <c r="D122" s="267" t="s">
        <v>796</v>
      </c>
      <c r="E122" s="268" t="s">
        <v>62</v>
      </c>
      <c r="F122" s="259">
        <v>1</v>
      </c>
      <c r="G122" s="1058">
        <f t="shared" si="9"/>
        <v>1</v>
      </c>
      <c r="H122" s="937"/>
      <c r="I122" s="260">
        <f t="shared" si="10"/>
        <v>0</v>
      </c>
    </row>
    <row r="123" spans="1:9" s="222" customFormat="1" ht="13.5" customHeight="1">
      <c r="A123" s="251">
        <f t="shared" si="11"/>
        <v>106</v>
      </c>
      <c r="B123" s="267" t="s">
        <v>171</v>
      </c>
      <c r="C123" s="264"/>
      <c r="D123" s="267" t="s">
        <v>797</v>
      </c>
      <c r="E123" s="268" t="s">
        <v>62</v>
      </c>
      <c r="F123" s="259">
        <v>1</v>
      </c>
      <c r="G123" s="1058">
        <f t="shared" si="9"/>
        <v>1</v>
      </c>
      <c r="H123" s="937"/>
      <c r="I123" s="260">
        <f t="shared" si="10"/>
        <v>0</v>
      </c>
    </row>
    <row r="124" spans="1:9" s="222" customFormat="1" ht="20.399999999999999">
      <c r="A124" s="251">
        <f t="shared" si="11"/>
        <v>107</v>
      </c>
      <c r="B124" s="267" t="s">
        <v>172</v>
      </c>
      <c r="C124" s="264"/>
      <c r="D124" s="267" t="s">
        <v>798</v>
      </c>
      <c r="E124" s="268" t="s">
        <v>62</v>
      </c>
      <c r="F124" s="259">
        <v>1</v>
      </c>
      <c r="G124" s="1058">
        <f t="shared" si="9"/>
        <v>1</v>
      </c>
      <c r="H124" s="937"/>
      <c r="I124" s="260">
        <f t="shared" si="10"/>
        <v>0</v>
      </c>
    </row>
    <row r="125" spans="1:9" s="222" customFormat="1" ht="10.199999999999999">
      <c r="A125" s="251">
        <f t="shared" si="11"/>
        <v>108</v>
      </c>
      <c r="B125" s="267" t="s">
        <v>173</v>
      </c>
      <c r="C125" s="264"/>
      <c r="D125" s="267" t="s">
        <v>799</v>
      </c>
      <c r="E125" s="268" t="s">
        <v>62</v>
      </c>
      <c r="F125" s="259">
        <v>1</v>
      </c>
      <c r="G125" s="1058">
        <f t="shared" si="9"/>
        <v>1</v>
      </c>
      <c r="H125" s="937"/>
      <c r="I125" s="260">
        <f t="shared" si="10"/>
        <v>0</v>
      </c>
    </row>
    <row r="126" spans="1:9" s="222" customFormat="1" ht="10.199999999999999">
      <c r="A126" s="251">
        <f t="shared" si="11"/>
        <v>109</v>
      </c>
      <c r="B126" s="267" t="s">
        <v>175</v>
      </c>
      <c r="C126" s="264"/>
      <c r="D126" s="267" t="s">
        <v>800</v>
      </c>
      <c r="E126" s="268" t="s">
        <v>62</v>
      </c>
      <c r="F126" s="259">
        <v>1</v>
      </c>
      <c r="G126" s="1058">
        <f t="shared" si="9"/>
        <v>1</v>
      </c>
      <c r="H126" s="937"/>
      <c r="I126" s="260">
        <f t="shared" si="10"/>
        <v>0</v>
      </c>
    </row>
    <row r="127" spans="1:9" s="222" customFormat="1" ht="10.199999999999999">
      <c r="A127" s="251">
        <f t="shared" si="11"/>
        <v>110</v>
      </c>
      <c r="B127" s="267" t="s">
        <v>177</v>
      </c>
      <c r="C127" s="264"/>
      <c r="D127" s="267" t="s">
        <v>801</v>
      </c>
      <c r="E127" s="268" t="s">
        <v>62</v>
      </c>
      <c r="F127" s="259">
        <v>2</v>
      </c>
      <c r="G127" s="1058">
        <f t="shared" si="9"/>
        <v>2</v>
      </c>
      <c r="H127" s="937"/>
      <c r="I127" s="260">
        <f t="shared" si="10"/>
        <v>0</v>
      </c>
    </row>
    <row r="128" spans="1:9" s="222" customFormat="1" ht="10.199999999999999">
      <c r="A128" s="251">
        <f t="shared" si="11"/>
        <v>111</v>
      </c>
      <c r="B128" s="267" t="s">
        <v>186</v>
      </c>
      <c r="C128" s="264"/>
      <c r="D128" s="267" t="s">
        <v>802</v>
      </c>
      <c r="E128" s="268" t="s">
        <v>62</v>
      </c>
      <c r="F128" s="259">
        <v>1</v>
      </c>
      <c r="G128" s="1058">
        <f t="shared" si="9"/>
        <v>1</v>
      </c>
      <c r="H128" s="937"/>
      <c r="I128" s="260">
        <f t="shared" si="10"/>
        <v>0</v>
      </c>
    </row>
    <row r="129" spans="1:9" s="222" customFormat="1" ht="10.199999999999999">
      <c r="A129" s="251">
        <f t="shared" si="11"/>
        <v>112</v>
      </c>
      <c r="B129" s="267" t="s">
        <v>187</v>
      </c>
      <c r="C129" s="264"/>
      <c r="D129" s="267" t="s">
        <v>803</v>
      </c>
      <c r="E129" s="268" t="s">
        <v>63</v>
      </c>
      <c r="F129" s="259">
        <v>40</v>
      </c>
      <c r="G129" s="1058">
        <f t="shared" si="9"/>
        <v>40</v>
      </c>
      <c r="H129" s="937"/>
      <c r="I129" s="260">
        <f t="shared" si="10"/>
        <v>0</v>
      </c>
    </row>
    <row r="130" spans="1:9" s="222" customFormat="1" ht="13.5" customHeight="1">
      <c r="A130" s="251"/>
      <c r="B130" s="252"/>
      <c r="C130" s="264"/>
      <c r="D130" s="538" t="s">
        <v>804</v>
      </c>
      <c r="E130" s="254" t="s">
        <v>61</v>
      </c>
      <c r="F130" s="255">
        <v>1</v>
      </c>
      <c r="G130" s="255"/>
      <c r="H130" s="256">
        <f>SUM(I131:I161)</f>
        <v>0</v>
      </c>
      <c r="I130" s="256">
        <f t="shared" ref="I130" si="12">H130*F130</f>
        <v>0</v>
      </c>
    </row>
    <row r="131" spans="1:9" s="222" customFormat="1" ht="10.199999999999999">
      <c r="A131" s="251">
        <f>A129+1</f>
        <v>113</v>
      </c>
      <c r="B131" s="267" t="s">
        <v>173</v>
      </c>
      <c r="C131" s="264"/>
      <c r="D131" s="267" t="s">
        <v>805</v>
      </c>
      <c r="E131" s="268" t="s">
        <v>63</v>
      </c>
      <c r="F131" s="259">
        <v>60</v>
      </c>
      <c r="G131" s="1058">
        <f>$F$130*F131</f>
        <v>60</v>
      </c>
      <c r="H131" s="938"/>
      <c r="I131" s="260">
        <f>F131*H131</f>
        <v>0</v>
      </c>
    </row>
    <row r="132" spans="1:9" s="222" customFormat="1" ht="10.199999999999999">
      <c r="A132" s="251">
        <f>A131+1</f>
        <v>114</v>
      </c>
      <c r="B132" s="267" t="s">
        <v>175</v>
      </c>
      <c r="C132" s="264"/>
      <c r="D132" s="267" t="s">
        <v>806</v>
      </c>
      <c r="E132" s="268" t="s">
        <v>63</v>
      </c>
      <c r="F132" s="259">
        <v>130</v>
      </c>
      <c r="G132" s="1058">
        <f t="shared" ref="G132:G161" si="13">$F$130*F132</f>
        <v>130</v>
      </c>
      <c r="H132" s="938"/>
      <c r="I132" s="260">
        <f t="shared" ref="I132:I161" si="14">F132*H132</f>
        <v>0</v>
      </c>
    </row>
    <row r="133" spans="1:9" s="222" customFormat="1" ht="10.199999999999999">
      <c r="A133" s="251">
        <f>A132+1</f>
        <v>115</v>
      </c>
      <c r="B133" s="267" t="s">
        <v>177</v>
      </c>
      <c r="C133" s="264"/>
      <c r="D133" s="267" t="s">
        <v>285</v>
      </c>
      <c r="E133" s="268" t="s">
        <v>63</v>
      </c>
      <c r="F133" s="259">
        <v>1950</v>
      </c>
      <c r="G133" s="1058">
        <f t="shared" si="13"/>
        <v>1950</v>
      </c>
      <c r="H133" s="938"/>
      <c r="I133" s="260">
        <f t="shared" si="14"/>
        <v>0</v>
      </c>
    </row>
    <row r="134" spans="1:9" s="222" customFormat="1" ht="10.199999999999999">
      <c r="A134" s="1285">
        <f t="shared" ref="A134:A135" si="15">A133+1</f>
        <v>116</v>
      </c>
      <c r="B134" s="1286" t="s">
        <v>186</v>
      </c>
      <c r="C134" s="1287"/>
      <c r="D134" s="1286" t="s">
        <v>911</v>
      </c>
      <c r="E134" s="1288" t="s">
        <v>63</v>
      </c>
      <c r="F134" s="1289">
        <v>190</v>
      </c>
      <c r="G134" s="1284">
        <f t="shared" ref="G134" si="16">$F$130*F134</f>
        <v>190</v>
      </c>
      <c r="H134" s="938"/>
      <c r="I134" s="260">
        <f t="shared" ref="I134" si="17">F134*H134</f>
        <v>0</v>
      </c>
    </row>
    <row r="135" spans="1:9" s="222" customFormat="1" ht="10.199999999999999">
      <c r="A135" s="1285">
        <f t="shared" si="15"/>
        <v>117</v>
      </c>
      <c r="B135" s="1286" t="s">
        <v>187</v>
      </c>
      <c r="C135" s="1290"/>
      <c r="D135" s="1291" t="s">
        <v>807</v>
      </c>
      <c r="E135" s="1292" t="s">
        <v>63</v>
      </c>
      <c r="F135" s="1293">
        <v>70</v>
      </c>
      <c r="G135" s="1284">
        <f t="shared" si="13"/>
        <v>70</v>
      </c>
      <c r="H135" s="938"/>
      <c r="I135" s="260">
        <f t="shared" si="14"/>
        <v>0</v>
      </c>
    </row>
    <row r="136" spans="1:9" s="222" customFormat="1" ht="10.199999999999999">
      <c r="A136" s="1294">
        <f t="shared" ref="A136:A161" si="18">A135+1</f>
        <v>118</v>
      </c>
      <c r="B136" s="1286" t="s">
        <v>188</v>
      </c>
      <c r="C136" s="1290"/>
      <c r="D136" s="1291" t="s">
        <v>808</v>
      </c>
      <c r="E136" s="1292" t="s">
        <v>63</v>
      </c>
      <c r="F136" s="1293">
        <v>8</v>
      </c>
      <c r="G136" s="1284">
        <f t="shared" si="13"/>
        <v>8</v>
      </c>
      <c r="H136" s="938"/>
      <c r="I136" s="260">
        <f t="shared" si="14"/>
        <v>0</v>
      </c>
    </row>
    <row r="137" spans="1:9" s="222" customFormat="1" ht="10.199999999999999">
      <c r="A137" s="1294">
        <f t="shared" si="18"/>
        <v>119</v>
      </c>
      <c r="B137" s="1286" t="s">
        <v>189</v>
      </c>
      <c r="C137" s="1290"/>
      <c r="D137" s="1291" t="s">
        <v>809</v>
      </c>
      <c r="E137" s="1292" t="s">
        <v>63</v>
      </c>
      <c r="F137" s="1293">
        <v>210</v>
      </c>
      <c r="G137" s="1284">
        <f t="shared" si="13"/>
        <v>210</v>
      </c>
      <c r="H137" s="938"/>
      <c r="I137" s="260">
        <f t="shared" si="14"/>
        <v>0</v>
      </c>
    </row>
    <row r="138" spans="1:9" s="222" customFormat="1" ht="10.199999999999999">
      <c r="A138" s="1294">
        <f t="shared" si="18"/>
        <v>120</v>
      </c>
      <c r="B138" s="1286" t="s">
        <v>190</v>
      </c>
      <c r="C138" s="1290"/>
      <c r="D138" s="1291" t="s">
        <v>810</v>
      </c>
      <c r="E138" s="1292" t="s">
        <v>63</v>
      </c>
      <c r="F138" s="1293">
        <v>820</v>
      </c>
      <c r="G138" s="1284">
        <f t="shared" si="13"/>
        <v>820</v>
      </c>
      <c r="H138" s="938"/>
      <c r="I138" s="260">
        <f t="shared" si="14"/>
        <v>0</v>
      </c>
    </row>
    <row r="139" spans="1:9" s="222" customFormat="1" ht="10.199999999999999">
      <c r="A139" s="251">
        <f t="shared" si="18"/>
        <v>121</v>
      </c>
      <c r="B139" s="130" t="s">
        <v>191</v>
      </c>
      <c r="C139" s="264"/>
      <c r="D139" s="267" t="s">
        <v>811</v>
      </c>
      <c r="E139" s="268" t="s">
        <v>63</v>
      </c>
      <c r="F139" s="259">
        <v>220</v>
      </c>
      <c r="G139" s="1058">
        <f t="shared" si="13"/>
        <v>220</v>
      </c>
      <c r="H139" s="938"/>
      <c r="I139" s="260">
        <f t="shared" si="14"/>
        <v>0</v>
      </c>
    </row>
    <row r="140" spans="1:9" s="222" customFormat="1" ht="10.199999999999999">
      <c r="A140" s="251">
        <f t="shared" si="18"/>
        <v>122</v>
      </c>
      <c r="B140" s="130" t="s">
        <v>192</v>
      </c>
      <c r="C140" s="264"/>
      <c r="D140" s="267" t="s">
        <v>812</v>
      </c>
      <c r="E140" s="268" t="s">
        <v>63</v>
      </c>
      <c r="F140" s="259">
        <v>350</v>
      </c>
      <c r="G140" s="1058">
        <f t="shared" si="13"/>
        <v>350</v>
      </c>
      <c r="H140" s="938"/>
      <c r="I140" s="260">
        <f t="shared" si="14"/>
        <v>0</v>
      </c>
    </row>
    <row r="141" spans="1:9" s="222" customFormat="1" ht="10.199999999999999">
      <c r="A141" s="251">
        <f t="shared" si="18"/>
        <v>123</v>
      </c>
      <c r="B141" s="130" t="s">
        <v>205</v>
      </c>
      <c r="C141" s="264"/>
      <c r="D141" s="267" t="s">
        <v>813</v>
      </c>
      <c r="E141" s="268" t="s">
        <v>63</v>
      </c>
      <c r="F141" s="259">
        <v>70</v>
      </c>
      <c r="G141" s="1058">
        <f t="shared" si="13"/>
        <v>70</v>
      </c>
      <c r="H141" s="938"/>
      <c r="I141" s="260">
        <f t="shared" si="14"/>
        <v>0</v>
      </c>
    </row>
    <row r="142" spans="1:9" s="222" customFormat="1" ht="10.199999999999999">
      <c r="A142" s="251">
        <f t="shared" si="18"/>
        <v>124</v>
      </c>
      <c r="B142" s="130" t="s">
        <v>207</v>
      </c>
      <c r="C142" s="264"/>
      <c r="D142" s="267" t="s">
        <v>814</v>
      </c>
      <c r="E142" s="268" t="s">
        <v>63</v>
      </c>
      <c r="F142" s="259">
        <v>410</v>
      </c>
      <c r="G142" s="1058">
        <f t="shared" si="13"/>
        <v>410</v>
      </c>
      <c r="H142" s="938"/>
      <c r="I142" s="260">
        <f t="shared" si="14"/>
        <v>0</v>
      </c>
    </row>
    <row r="143" spans="1:9" s="222" customFormat="1" ht="10.199999999999999">
      <c r="A143" s="251">
        <f t="shared" si="18"/>
        <v>125</v>
      </c>
      <c r="B143" s="130" t="s">
        <v>208</v>
      </c>
      <c r="C143" s="264"/>
      <c r="D143" s="267" t="s">
        <v>815</v>
      </c>
      <c r="E143" s="268" t="s">
        <v>63</v>
      </c>
      <c r="F143" s="259">
        <v>50</v>
      </c>
      <c r="G143" s="1058">
        <f t="shared" si="13"/>
        <v>50</v>
      </c>
      <c r="H143" s="938"/>
      <c r="I143" s="260">
        <f t="shared" si="14"/>
        <v>0</v>
      </c>
    </row>
    <row r="144" spans="1:9" s="222" customFormat="1" ht="10.199999999999999">
      <c r="A144" s="251">
        <f t="shared" si="18"/>
        <v>126</v>
      </c>
      <c r="B144" s="130" t="s">
        <v>210</v>
      </c>
      <c r="C144" s="264"/>
      <c r="D144" s="267" t="s">
        <v>816</v>
      </c>
      <c r="E144" s="268" t="s">
        <v>63</v>
      </c>
      <c r="F144" s="259">
        <v>8</v>
      </c>
      <c r="G144" s="1058">
        <f t="shared" si="13"/>
        <v>8</v>
      </c>
      <c r="H144" s="938"/>
      <c r="I144" s="260">
        <f t="shared" si="14"/>
        <v>0</v>
      </c>
    </row>
    <row r="145" spans="1:9" s="222" customFormat="1" ht="10.199999999999999">
      <c r="A145" s="251">
        <f t="shared" si="18"/>
        <v>127</v>
      </c>
      <c r="B145" s="130" t="s">
        <v>212</v>
      </c>
      <c r="C145" s="264"/>
      <c r="D145" s="267" t="s">
        <v>817</v>
      </c>
      <c r="E145" s="268" t="s">
        <v>63</v>
      </c>
      <c r="F145" s="259">
        <v>8</v>
      </c>
      <c r="G145" s="1058">
        <f t="shared" si="13"/>
        <v>8</v>
      </c>
      <c r="H145" s="938"/>
      <c r="I145" s="260">
        <f t="shared" si="14"/>
        <v>0</v>
      </c>
    </row>
    <row r="146" spans="1:9" s="222" customFormat="1" ht="10.199999999999999">
      <c r="A146" s="251">
        <f t="shared" si="18"/>
        <v>128</v>
      </c>
      <c r="B146" s="130" t="s">
        <v>622</v>
      </c>
      <c r="C146" s="264"/>
      <c r="D146" s="267" t="s">
        <v>818</v>
      </c>
      <c r="E146" s="268" t="s">
        <v>63</v>
      </c>
      <c r="F146" s="259">
        <v>40</v>
      </c>
      <c r="G146" s="1058">
        <f t="shared" si="13"/>
        <v>40</v>
      </c>
      <c r="H146" s="938"/>
      <c r="I146" s="260">
        <f t="shared" si="14"/>
        <v>0</v>
      </c>
    </row>
    <row r="147" spans="1:9" s="222" customFormat="1" ht="10.199999999999999">
      <c r="A147" s="251">
        <f t="shared" si="18"/>
        <v>129</v>
      </c>
      <c r="B147" s="130" t="s">
        <v>623</v>
      </c>
      <c r="C147" s="264"/>
      <c r="D147" s="267" t="s">
        <v>819</v>
      </c>
      <c r="E147" s="268" t="s">
        <v>63</v>
      </c>
      <c r="F147" s="259">
        <v>60</v>
      </c>
      <c r="G147" s="1058">
        <f t="shared" si="13"/>
        <v>60</v>
      </c>
      <c r="H147" s="938"/>
      <c r="I147" s="260">
        <f t="shared" si="14"/>
        <v>0</v>
      </c>
    </row>
    <row r="148" spans="1:9" s="222" customFormat="1" ht="20.399999999999999">
      <c r="A148" s="251">
        <f t="shared" si="18"/>
        <v>130</v>
      </c>
      <c r="B148" s="130" t="s">
        <v>624</v>
      </c>
      <c r="C148" s="264"/>
      <c r="D148" s="267" t="s">
        <v>820</v>
      </c>
      <c r="E148" s="268" t="s">
        <v>63</v>
      </c>
      <c r="F148" s="259">
        <v>60</v>
      </c>
      <c r="G148" s="1058">
        <f t="shared" si="13"/>
        <v>60</v>
      </c>
      <c r="H148" s="938"/>
      <c r="I148" s="260">
        <f t="shared" si="14"/>
        <v>0</v>
      </c>
    </row>
    <row r="149" spans="1:9" s="222" customFormat="1" ht="20.399999999999999">
      <c r="A149" s="251">
        <f t="shared" si="18"/>
        <v>131</v>
      </c>
      <c r="B149" s="130" t="s">
        <v>822</v>
      </c>
      <c r="C149" s="264"/>
      <c r="D149" s="267" t="s">
        <v>821</v>
      </c>
      <c r="E149" s="268" t="s">
        <v>63</v>
      </c>
      <c r="F149" s="259">
        <v>8</v>
      </c>
      <c r="G149" s="1058">
        <f t="shared" si="13"/>
        <v>8</v>
      </c>
      <c r="H149" s="938"/>
      <c r="I149" s="260">
        <f t="shared" si="14"/>
        <v>0</v>
      </c>
    </row>
    <row r="150" spans="1:9" s="222" customFormat="1" ht="20.399999999999999">
      <c r="A150" s="251">
        <f t="shared" si="18"/>
        <v>132</v>
      </c>
      <c r="B150" s="130" t="s">
        <v>824</v>
      </c>
      <c r="C150" s="264"/>
      <c r="D150" s="267" t="s">
        <v>823</v>
      </c>
      <c r="E150" s="268" t="s">
        <v>63</v>
      </c>
      <c r="F150" s="259">
        <v>400</v>
      </c>
      <c r="G150" s="1058">
        <f t="shared" si="13"/>
        <v>400</v>
      </c>
      <c r="H150" s="938"/>
      <c r="I150" s="260">
        <f t="shared" si="14"/>
        <v>0</v>
      </c>
    </row>
    <row r="151" spans="1:9" s="222" customFormat="1" ht="10.199999999999999">
      <c r="A151" s="1285">
        <f t="shared" si="18"/>
        <v>133</v>
      </c>
      <c r="B151" s="1286" t="s">
        <v>826</v>
      </c>
      <c r="C151" s="1287"/>
      <c r="D151" s="1286" t="s">
        <v>5496</v>
      </c>
      <c r="E151" s="1288" t="s">
        <v>63</v>
      </c>
      <c r="F151" s="1289">
        <v>244</v>
      </c>
      <c r="G151" s="1284">
        <f t="shared" si="13"/>
        <v>244</v>
      </c>
      <c r="H151" s="938"/>
      <c r="I151" s="260">
        <f t="shared" si="14"/>
        <v>0</v>
      </c>
    </row>
    <row r="152" spans="1:9" s="222" customFormat="1" ht="10.199999999999999">
      <c r="A152" s="1285">
        <f t="shared" si="18"/>
        <v>134</v>
      </c>
      <c r="B152" s="1286" t="s">
        <v>827</v>
      </c>
      <c r="C152" s="1287"/>
      <c r="D152" s="1286" t="s">
        <v>5497</v>
      </c>
      <c r="E152" s="1288" t="s">
        <v>62</v>
      </c>
      <c r="F152" s="1289">
        <v>12</v>
      </c>
      <c r="G152" s="1284">
        <f t="shared" si="13"/>
        <v>12</v>
      </c>
      <c r="H152" s="938"/>
      <c r="I152" s="260">
        <f t="shared" si="14"/>
        <v>0</v>
      </c>
    </row>
    <row r="153" spans="1:9" s="222" customFormat="1" ht="10.199999999999999">
      <c r="A153" s="1285">
        <f t="shared" si="18"/>
        <v>135</v>
      </c>
      <c r="B153" s="1286" t="s">
        <v>829</v>
      </c>
      <c r="C153" s="1287"/>
      <c r="D153" s="1286" t="s">
        <v>5498</v>
      </c>
      <c r="E153" s="1288" t="s">
        <v>62</v>
      </c>
      <c r="F153" s="1289">
        <v>6</v>
      </c>
      <c r="G153" s="1284">
        <f t="shared" si="13"/>
        <v>6</v>
      </c>
      <c r="H153" s="938"/>
      <c r="I153" s="260">
        <f t="shared" si="14"/>
        <v>0</v>
      </c>
    </row>
    <row r="154" spans="1:9" s="222" customFormat="1" ht="10.199999999999999">
      <c r="A154" s="1285">
        <f t="shared" si="18"/>
        <v>136</v>
      </c>
      <c r="B154" s="1286" t="s">
        <v>831</v>
      </c>
      <c r="C154" s="1287"/>
      <c r="D154" s="1286" t="s">
        <v>5499</v>
      </c>
      <c r="E154" s="1288" t="s">
        <v>134</v>
      </c>
      <c r="F154" s="1289">
        <v>10</v>
      </c>
      <c r="G154" s="1284">
        <f t="shared" si="13"/>
        <v>10</v>
      </c>
      <c r="H154" s="938"/>
      <c r="I154" s="260">
        <f t="shared" si="14"/>
        <v>0</v>
      </c>
    </row>
    <row r="155" spans="1:9" s="222" customFormat="1" ht="10.199999999999999">
      <c r="A155" s="1285">
        <f t="shared" si="18"/>
        <v>137</v>
      </c>
      <c r="B155" s="1286" t="s">
        <v>834</v>
      </c>
      <c r="C155" s="1287"/>
      <c r="D155" s="1286" t="s">
        <v>5500</v>
      </c>
      <c r="E155" s="1288" t="s">
        <v>63</v>
      </c>
      <c r="F155" s="1289">
        <v>96</v>
      </c>
      <c r="G155" s="1284">
        <f t="shared" si="13"/>
        <v>96</v>
      </c>
      <c r="H155" s="938"/>
      <c r="I155" s="260">
        <f t="shared" si="14"/>
        <v>0</v>
      </c>
    </row>
    <row r="156" spans="1:9" s="222" customFormat="1" ht="10.199999999999999">
      <c r="A156" s="1285">
        <f t="shared" si="18"/>
        <v>138</v>
      </c>
      <c r="B156" s="1286" t="s">
        <v>836</v>
      </c>
      <c r="C156" s="1287"/>
      <c r="D156" s="1286" t="s">
        <v>5501</v>
      </c>
      <c r="E156" s="1288" t="s">
        <v>62</v>
      </c>
      <c r="F156" s="1289">
        <v>3</v>
      </c>
      <c r="G156" s="1284">
        <f t="shared" si="13"/>
        <v>3</v>
      </c>
      <c r="H156" s="938"/>
      <c r="I156" s="260">
        <f t="shared" si="14"/>
        <v>0</v>
      </c>
    </row>
    <row r="157" spans="1:9" s="222" customFormat="1" ht="11.4">
      <c r="A157" s="251">
        <f>A150+1</f>
        <v>133</v>
      </c>
      <c r="B157" s="130" t="s">
        <v>837</v>
      </c>
      <c r="C157" s="264"/>
      <c r="D157" s="267" t="s">
        <v>825</v>
      </c>
      <c r="E157" s="268" t="s">
        <v>62</v>
      </c>
      <c r="F157" s="259">
        <v>20</v>
      </c>
      <c r="G157" s="1058">
        <f t="shared" si="13"/>
        <v>20</v>
      </c>
      <c r="H157" s="938"/>
      <c r="I157" s="260">
        <f t="shared" si="14"/>
        <v>0</v>
      </c>
    </row>
    <row r="158" spans="1:9" s="222" customFormat="1" ht="10.199999999999999">
      <c r="A158" s="251">
        <f t="shared" si="18"/>
        <v>134</v>
      </c>
      <c r="B158" s="130" t="s">
        <v>839</v>
      </c>
      <c r="C158" s="264"/>
      <c r="D158" s="521" t="s">
        <v>174</v>
      </c>
      <c r="E158" s="522" t="s">
        <v>62</v>
      </c>
      <c r="F158" s="259">
        <v>300</v>
      </c>
      <c r="G158" s="1058">
        <f t="shared" si="13"/>
        <v>300</v>
      </c>
      <c r="H158" s="938"/>
      <c r="I158" s="260">
        <f t="shared" si="14"/>
        <v>0</v>
      </c>
    </row>
    <row r="159" spans="1:9" s="222" customFormat="1" ht="10.199999999999999">
      <c r="A159" s="251">
        <f t="shared" si="18"/>
        <v>135</v>
      </c>
      <c r="B159" s="130" t="s">
        <v>841</v>
      </c>
      <c r="C159" s="264"/>
      <c r="D159" s="267" t="s">
        <v>828</v>
      </c>
      <c r="E159" s="268" t="s">
        <v>63</v>
      </c>
      <c r="F159" s="259">
        <v>500</v>
      </c>
      <c r="G159" s="1058">
        <f t="shared" si="13"/>
        <v>500</v>
      </c>
      <c r="H159" s="938"/>
      <c r="I159" s="260">
        <f t="shared" si="14"/>
        <v>0</v>
      </c>
    </row>
    <row r="160" spans="1:9" s="222" customFormat="1" ht="10.199999999999999">
      <c r="A160" s="251">
        <f t="shared" si="18"/>
        <v>136</v>
      </c>
      <c r="B160" s="130" t="s">
        <v>843</v>
      </c>
      <c r="C160" s="264"/>
      <c r="D160" s="267" t="s">
        <v>830</v>
      </c>
      <c r="E160" s="268" t="s">
        <v>63</v>
      </c>
      <c r="F160" s="259">
        <v>120</v>
      </c>
      <c r="G160" s="1058">
        <f t="shared" si="13"/>
        <v>120</v>
      </c>
      <c r="H160" s="938"/>
      <c r="I160" s="260">
        <f t="shared" si="14"/>
        <v>0</v>
      </c>
    </row>
    <row r="161" spans="1:9" s="222" customFormat="1" ht="10.199999999999999">
      <c r="A161" s="251">
        <f t="shared" si="18"/>
        <v>137</v>
      </c>
      <c r="B161" s="130" t="s">
        <v>845</v>
      </c>
      <c r="C161" s="264"/>
      <c r="D161" s="267" t="s">
        <v>176</v>
      </c>
      <c r="E161" s="268" t="s">
        <v>64</v>
      </c>
      <c r="F161" s="259">
        <v>1</v>
      </c>
      <c r="G161" s="1058">
        <f t="shared" si="13"/>
        <v>1</v>
      </c>
      <c r="H161" s="938"/>
      <c r="I161" s="260">
        <f t="shared" si="14"/>
        <v>0</v>
      </c>
    </row>
    <row r="162" spans="1:9" s="222" customFormat="1" ht="13.5" customHeight="1">
      <c r="A162" s="251"/>
      <c r="B162" s="252"/>
      <c r="C162" s="264"/>
      <c r="D162" s="538" t="s">
        <v>832</v>
      </c>
      <c r="E162" s="254"/>
      <c r="F162" s="240"/>
      <c r="G162" s="1260"/>
      <c r="H162" s="256"/>
      <c r="I162" s="256"/>
    </row>
    <row r="163" spans="1:9" s="222" customFormat="1" ht="40.799999999999997">
      <c r="A163" s="251">
        <f>A161+1</f>
        <v>138</v>
      </c>
      <c r="B163" s="252"/>
      <c r="C163" s="264"/>
      <c r="D163" s="539" t="s">
        <v>833</v>
      </c>
      <c r="E163" s="254"/>
      <c r="F163" s="240"/>
      <c r="G163" s="1260"/>
      <c r="H163" s="256"/>
      <c r="I163" s="256"/>
    </row>
    <row r="164" spans="1:9" s="222" customFormat="1" ht="13.5" customHeight="1">
      <c r="A164" s="251"/>
      <c r="B164" s="252"/>
      <c r="C164" s="264"/>
      <c r="D164" s="436" t="s">
        <v>68</v>
      </c>
      <c r="E164" s="254" t="s">
        <v>61</v>
      </c>
      <c r="F164" s="255">
        <v>1</v>
      </c>
      <c r="G164" s="255"/>
      <c r="H164" s="256">
        <f>SUM(I165:I179)</f>
        <v>0</v>
      </c>
      <c r="I164" s="256">
        <f t="shared" ref="I164" si="19">H164*F164</f>
        <v>0</v>
      </c>
    </row>
    <row r="165" spans="1:9" s="222" customFormat="1" ht="13.5" customHeight="1">
      <c r="A165" s="251">
        <f>A163+1</f>
        <v>139</v>
      </c>
      <c r="B165" s="267" t="s">
        <v>834</v>
      </c>
      <c r="C165" s="264"/>
      <c r="D165" s="267" t="s">
        <v>835</v>
      </c>
      <c r="E165" s="268" t="s">
        <v>63</v>
      </c>
      <c r="F165" s="259">
        <v>125</v>
      </c>
      <c r="G165" s="1058">
        <f>$F$164*F165</f>
        <v>125</v>
      </c>
      <c r="H165" s="938"/>
      <c r="I165" s="260">
        <f>F165*H165</f>
        <v>0</v>
      </c>
    </row>
    <row r="166" spans="1:9" s="222" customFormat="1" ht="13.5" customHeight="1">
      <c r="A166" s="251">
        <f t="shared" ref="A166:A179" si="20">A165+1</f>
        <v>140</v>
      </c>
      <c r="B166" s="267" t="s">
        <v>836</v>
      </c>
      <c r="C166" s="264"/>
      <c r="D166" s="267" t="s">
        <v>468</v>
      </c>
      <c r="E166" s="268" t="s">
        <v>63</v>
      </c>
      <c r="F166" s="259">
        <v>210</v>
      </c>
      <c r="G166" s="1058">
        <f t="shared" ref="G166:G179" si="21">$F$164*F166</f>
        <v>210</v>
      </c>
      <c r="H166" s="938"/>
      <c r="I166" s="260">
        <f t="shared" ref="I166:I179" si="22">F166*H166</f>
        <v>0</v>
      </c>
    </row>
    <row r="167" spans="1:9" s="222" customFormat="1" ht="10.199999999999999">
      <c r="A167" s="251">
        <f t="shared" si="20"/>
        <v>141</v>
      </c>
      <c r="B167" s="267" t="s">
        <v>837</v>
      </c>
      <c r="C167" s="506"/>
      <c r="D167" s="267" t="s">
        <v>838</v>
      </c>
      <c r="E167" s="268" t="s">
        <v>62</v>
      </c>
      <c r="F167" s="259">
        <v>250</v>
      </c>
      <c r="G167" s="1058">
        <f t="shared" si="21"/>
        <v>250</v>
      </c>
      <c r="H167" s="938"/>
      <c r="I167" s="260">
        <f t="shared" si="22"/>
        <v>0</v>
      </c>
    </row>
    <row r="168" spans="1:9" s="222" customFormat="1" ht="20.399999999999999">
      <c r="A168" s="251">
        <f t="shared" si="20"/>
        <v>142</v>
      </c>
      <c r="B168" s="267" t="s">
        <v>839</v>
      </c>
      <c r="C168" s="506"/>
      <c r="D168" s="267" t="s">
        <v>840</v>
      </c>
      <c r="E168" s="268" t="s">
        <v>95</v>
      </c>
      <c r="F168" s="259">
        <v>5</v>
      </c>
      <c r="G168" s="1058">
        <f t="shared" si="21"/>
        <v>5</v>
      </c>
      <c r="H168" s="938"/>
      <c r="I168" s="260">
        <f t="shared" si="22"/>
        <v>0</v>
      </c>
    </row>
    <row r="169" spans="1:9" s="222" customFormat="1" ht="10.199999999999999">
      <c r="A169" s="251">
        <f t="shared" si="20"/>
        <v>143</v>
      </c>
      <c r="B169" s="267" t="s">
        <v>841</v>
      </c>
      <c r="C169" s="506"/>
      <c r="D169" s="267" t="s">
        <v>842</v>
      </c>
      <c r="E169" s="268" t="s">
        <v>82</v>
      </c>
      <c r="F169" s="259">
        <v>2</v>
      </c>
      <c r="G169" s="1058">
        <f t="shared" si="21"/>
        <v>2</v>
      </c>
      <c r="H169" s="938"/>
      <c r="I169" s="260">
        <f t="shared" si="22"/>
        <v>0</v>
      </c>
    </row>
    <row r="170" spans="1:9" s="222" customFormat="1" ht="13.5" customHeight="1">
      <c r="A170" s="251">
        <f t="shared" si="20"/>
        <v>144</v>
      </c>
      <c r="B170" s="267" t="s">
        <v>843</v>
      </c>
      <c r="C170" s="264"/>
      <c r="D170" s="267" t="s">
        <v>844</v>
      </c>
      <c r="E170" s="268" t="s">
        <v>62</v>
      </c>
      <c r="F170" s="259">
        <v>55</v>
      </c>
      <c r="G170" s="1058">
        <f t="shared" si="21"/>
        <v>55</v>
      </c>
      <c r="H170" s="938"/>
      <c r="I170" s="260">
        <f t="shared" si="22"/>
        <v>0</v>
      </c>
    </row>
    <row r="171" spans="1:9" s="222" customFormat="1" ht="13.5" customHeight="1">
      <c r="A171" s="251">
        <f t="shared" si="20"/>
        <v>145</v>
      </c>
      <c r="B171" s="267" t="s">
        <v>845</v>
      </c>
      <c r="C171" s="495"/>
      <c r="D171" s="267" t="s">
        <v>846</v>
      </c>
      <c r="E171" s="268" t="s">
        <v>62</v>
      </c>
      <c r="F171" s="259">
        <v>17</v>
      </c>
      <c r="G171" s="1058">
        <f t="shared" si="21"/>
        <v>17</v>
      </c>
      <c r="H171" s="938"/>
      <c r="I171" s="260">
        <f t="shared" si="22"/>
        <v>0</v>
      </c>
    </row>
    <row r="172" spans="1:9" s="222" customFormat="1" ht="13.5" customHeight="1">
      <c r="A172" s="251">
        <f t="shared" si="20"/>
        <v>146</v>
      </c>
      <c r="B172" s="267" t="s">
        <v>847</v>
      </c>
      <c r="C172" s="506"/>
      <c r="D172" s="267" t="s">
        <v>179</v>
      </c>
      <c r="E172" s="268" t="s">
        <v>82</v>
      </c>
      <c r="F172" s="259">
        <v>5</v>
      </c>
      <c r="G172" s="1058">
        <f t="shared" si="21"/>
        <v>5</v>
      </c>
      <c r="H172" s="939"/>
      <c r="I172" s="260">
        <f t="shared" si="22"/>
        <v>0</v>
      </c>
    </row>
    <row r="173" spans="1:9" s="222" customFormat="1" ht="13.5" customHeight="1">
      <c r="A173" s="251">
        <f t="shared" si="20"/>
        <v>147</v>
      </c>
      <c r="B173" s="267" t="s">
        <v>848</v>
      </c>
      <c r="C173" s="264"/>
      <c r="D173" s="267" t="s">
        <v>180</v>
      </c>
      <c r="E173" s="268" t="s">
        <v>82</v>
      </c>
      <c r="F173" s="259">
        <v>1</v>
      </c>
      <c r="G173" s="1058">
        <f t="shared" si="21"/>
        <v>1</v>
      </c>
      <c r="H173" s="938"/>
      <c r="I173" s="260">
        <f t="shared" si="22"/>
        <v>0</v>
      </c>
    </row>
    <row r="174" spans="1:9" s="222" customFormat="1" ht="13.5" customHeight="1">
      <c r="A174" s="251">
        <f t="shared" si="20"/>
        <v>148</v>
      </c>
      <c r="B174" s="267" t="s">
        <v>849</v>
      </c>
      <c r="C174" s="506"/>
      <c r="D174" s="267" t="s">
        <v>181</v>
      </c>
      <c r="E174" s="268" t="s">
        <v>82</v>
      </c>
      <c r="F174" s="259">
        <v>1</v>
      </c>
      <c r="G174" s="1058">
        <f t="shared" si="21"/>
        <v>1</v>
      </c>
      <c r="H174" s="938"/>
      <c r="I174" s="260">
        <f t="shared" si="22"/>
        <v>0</v>
      </c>
    </row>
    <row r="175" spans="1:9" s="222" customFormat="1" ht="13.5" customHeight="1">
      <c r="A175" s="251">
        <f t="shared" si="20"/>
        <v>149</v>
      </c>
      <c r="B175" s="267" t="s">
        <v>850</v>
      </c>
      <c r="C175" s="264"/>
      <c r="D175" s="267" t="s">
        <v>182</v>
      </c>
      <c r="E175" s="268" t="s">
        <v>82</v>
      </c>
      <c r="F175" s="259">
        <v>7</v>
      </c>
      <c r="G175" s="1058">
        <f t="shared" si="21"/>
        <v>7</v>
      </c>
      <c r="H175" s="938"/>
      <c r="I175" s="260">
        <f t="shared" si="22"/>
        <v>0</v>
      </c>
    </row>
    <row r="176" spans="1:9" s="222" customFormat="1" ht="13.5" customHeight="1">
      <c r="A176" s="251">
        <f t="shared" si="20"/>
        <v>150</v>
      </c>
      <c r="B176" s="267" t="s">
        <v>851</v>
      </c>
      <c r="C176" s="264"/>
      <c r="D176" s="267" t="s">
        <v>852</v>
      </c>
      <c r="E176" s="268" t="s">
        <v>63</v>
      </c>
      <c r="F176" s="259">
        <v>10</v>
      </c>
      <c r="G176" s="1058">
        <f t="shared" si="21"/>
        <v>10</v>
      </c>
      <c r="H176" s="938"/>
      <c r="I176" s="260">
        <f t="shared" si="22"/>
        <v>0</v>
      </c>
    </row>
    <row r="177" spans="1:9" s="222" customFormat="1" ht="13.5" customHeight="1">
      <c r="A177" s="251">
        <f t="shared" si="20"/>
        <v>151</v>
      </c>
      <c r="B177" s="267" t="s">
        <v>197</v>
      </c>
      <c r="C177" s="264"/>
      <c r="D177" s="267" t="s">
        <v>853</v>
      </c>
      <c r="E177" s="268" t="s">
        <v>63</v>
      </c>
      <c r="F177" s="259">
        <v>10</v>
      </c>
      <c r="G177" s="1058">
        <f t="shared" si="21"/>
        <v>10</v>
      </c>
      <c r="H177" s="938"/>
      <c r="I177" s="260">
        <f t="shared" si="22"/>
        <v>0</v>
      </c>
    </row>
    <row r="178" spans="1:9" s="222" customFormat="1" ht="13.5" customHeight="1">
      <c r="A178" s="251">
        <f t="shared" si="20"/>
        <v>152</v>
      </c>
      <c r="B178" s="267" t="s">
        <v>199</v>
      </c>
      <c r="C178" s="264"/>
      <c r="D178" s="267" t="s">
        <v>854</v>
      </c>
      <c r="E178" s="268" t="s">
        <v>63</v>
      </c>
      <c r="F178" s="259">
        <v>25</v>
      </c>
      <c r="G178" s="1058">
        <f t="shared" si="21"/>
        <v>25</v>
      </c>
      <c r="H178" s="938"/>
      <c r="I178" s="260">
        <f t="shared" si="22"/>
        <v>0</v>
      </c>
    </row>
    <row r="179" spans="1:9" s="222" customFormat="1" ht="10.199999999999999">
      <c r="A179" s="251">
        <f t="shared" si="20"/>
        <v>153</v>
      </c>
      <c r="B179" s="267" t="s">
        <v>855</v>
      </c>
      <c r="C179" s="264"/>
      <c r="D179" s="267" t="s">
        <v>856</v>
      </c>
      <c r="E179" s="268" t="s">
        <v>63</v>
      </c>
      <c r="F179" s="259">
        <v>10</v>
      </c>
      <c r="G179" s="1058">
        <f t="shared" si="21"/>
        <v>10</v>
      </c>
      <c r="H179" s="938"/>
      <c r="I179" s="260">
        <f t="shared" si="22"/>
        <v>0</v>
      </c>
    </row>
    <row r="180" spans="1:9" s="222" customFormat="1" ht="13.5" customHeight="1">
      <c r="A180" s="251"/>
      <c r="B180" s="252"/>
      <c r="C180" s="264"/>
      <c r="D180" s="436" t="s">
        <v>143</v>
      </c>
      <c r="E180" s="254" t="s">
        <v>61</v>
      </c>
      <c r="F180" s="255">
        <v>1</v>
      </c>
      <c r="G180" s="255"/>
      <c r="H180" s="256">
        <f>SUM(I181:I196)</f>
        <v>0</v>
      </c>
      <c r="I180" s="256">
        <f t="shared" ref="I180" si="23">H180*F180</f>
        <v>0</v>
      </c>
    </row>
    <row r="181" spans="1:9" s="222" customFormat="1" ht="13.5" customHeight="1">
      <c r="A181" s="251">
        <f>A179+1</f>
        <v>154</v>
      </c>
      <c r="B181" s="267" t="s">
        <v>857</v>
      </c>
      <c r="C181" s="264"/>
      <c r="D181" s="267" t="s">
        <v>858</v>
      </c>
      <c r="E181" s="268" t="s">
        <v>62</v>
      </c>
      <c r="F181" s="259">
        <v>320</v>
      </c>
      <c r="G181" s="1058">
        <f>$F$180*F181</f>
        <v>320</v>
      </c>
      <c r="H181" s="938"/>
      <c r="I181" s="260">
        <f>F181*H181</f>
        <v>0</v>
      </c>
    </row>
    <row r="182" spans="1:9" s="222" customFormat="1" ht="13.5" customHeight="1">
      <c r="A182" s="251">
        <f t="shared" ref="A182:A196" si="24">A181+1</f>
        <v>155</v>
      </c>
      <c r="B182" s="267" t="s">
        <v>859</v>
      </c>
      <c r="C182" s="264"/>
      <c r="D182" s="267" t="s">
        <v>860</v>
      </c>
      <c r="E182" s="268" t="s">
        <v>62</v>
      </c>
      <c r="F182" s="259">
        <v>45</v>
      </c>
      <c r="G182" s="1058">
        <f t="shared" ref="G182:G196" si="25">$F$180*F182</f>
        <v>45</v>
      </c>
      <c r="H182" s="938"/>
      <c r="I182" s="260">
        <f t="shared" ref="I182:I196" si="26">F182*H182</f>
        <v>0</v>
      </c>
    </row>
    <row r="183" spans="1:9" s="222" customFormat="1" ht="21.45" customHeight="1">
      <c r="A183" s="251">
        <f t="shared" si="24"/>
        <v>156</v>
      </c>
      <c r="B183" s="267" t="s">
        <v>861</v>
      </c>
      <c r="C183" s="264"/>
      <c r="D183" s="267" t="s">
        <v>862</v>
      </c>
      <c r="E183" s="268" t="s">
        <v>62</v>
      </c>
      <c r="F183" s="259">
        <v>120</v>
      </c>
      <c r="G183" s="1058">
        <f t="shared" si="25"/>
        <v>120</v>
      </c>
      <c r="H183" s="938"/>
      <c r="I183" s="260">
        <f t="shared" si="26"/>
        <v>0</v>
      </c>
    </row>
    <row r="184" spans="1:9" s="222" customFormat="1" ht="20.399999999999999">
      <c r="A184" s="251">
        <f t="shared" si="24"/>
        <v>157</v>
      </c>
      <c r="B184" s="267" t="s">
        <v>863</v>
      </c>
      <c r="C184" s="264"/>
      <c r="D184" s="267" t="s">
        <v>864</v>
      </c>
      <c r="E184" s="268" t="s">
        <v>62</v>
      </c>
      <c r="F184" s="259">
        <v>110</v>
      </c>
      <c r="G184" s="1058">
        <f t="shared" si="25"/>
        <v>110</v>
      </c>
      <c r="H184" s="938"/>
      <c r="I184" s="260">
        <f t="shared" si="26"/>
        <v>0</v>
      </c>
    </row>
    <row r="185" spans="1:9" s="222" customFormat="1" ht="13.5" customHeight="1">
      <c r="A185" s="251">
        <f t="shared" si="24"/>
        <v>158</v>
      </c>
      <c r="B185" s="267" t="s">
        <v>865</v>
      </c>
      <c r="C185" s="264"/>
      <c r="D185" s="267" t="s">
        <v>866</v>
      </c>
      <c r="E185" s="268" t="s">
        <v>62</v>
      </c>
      <c r="F185" s="259">
        <v>4</v>
      </c>
      <c r="G185" s="1058">
        <f t="shared" si="25"/>
        <v>4</v>
      </c>
      <c r="H185" s="938"/>
      <c r="I185" s="260">
        <f t="shared" si="26"/>
        <v>0</v>
      </c>
    </row>
    <row r="186" spans="1:9" s="222" customFormat="1" ht="13.5" customHeight="1">
      <c r="A186" s="251">
        <f t="shared" si="24"/>
        <v>159</v>
      </c>
      <c r="B186" s="267" t="s">
        <v>867</v>
      </c>
      <c r="C186" s="264"/>
      <c r="D186" s="267" t="s">
        <v>868</v>
      </c>
      <c r="E186" s="268" t="s">
        <v>62</v>
      </c>
      <c r="F186" s="259">
        <v>2</v>
      </c>
      <c r="G186" s="1058">
        <f t="shared" si="25"/>
        <v>2</v>
      </c>
      <c r="H186" s="938"/>
      <c r="I186" s="260">
        <f t="shared" si="26"/>
        <v>0</v>
      </c>
    </row>
    <row r="187" spans="1:9" s="222" customFormat="1" ht="13.5" customHeight="1">
      <c r="A187" s="251">
        <f t="shared" si="24"/>
        <v>160</v>
      </c>
      <c r="B187" s="267" t="s">
        <v>869</v>
      </c>
      <c r="C187" s="264"/>
      <c r="D187" s="267" t="s">
        <v>468</v>
      </c>
      <c r="E187" s="268" t="s">
        <v>63</v>
      </c>
      <c r="F187" s="259">
        <v>70</v>
      </c>
      <c r="G187" s="1058">
        <f t="shared" si="25"/>
        <v>70</v>
      </c>
      <c r="H187" s="938"/>
      <c r="I187" s="260">
        <f t="shared" si="26"/>
        <v>0</v>
      </c>
    </row>
    <row r="188" spans="1:9" s="222" customFormat="1" ht="13.5" customHeight="1">
      <c r="A188" s="251">
        <f t="shared" si="24"/>
        <v>161</v>
      </c>
      <c r="B188" s="267" t="s">
        <v>870</v>
      </c>
      <c r="C188" s="264"/>
      <c r="D188" s="267" t="s">
        <v>871</v>
      </c>
      <c r="E188" s="268" t="s">
        <v>62</v>
      </c>
      <c r="F188" s="259">
        <v>15</v>
      </c>
      <c r="G188" s="1058">
        <f t="shared" si="25"/>
        <v>15</v>
      </c>
      <c r="H188" s="938"/>
      <c r="I188" s="260">
        <f t="shared" si="26"/>
        <v>0</v>
      </c>
    </row>
    <row r="189" spans="1:9" s="222" customFormat="1" ht="13.5" customHeight="1">
      <c r="A189" s="251"/>
      <c r="B189" s="267"/>
      <c r="C189" s="264"/>
      <c r="D189" s="267" t="s">
        <v>872</v>
      </c>
      <c r="E189" s="268" t="s">
        <v>62</v>
      </c>
      <c r="F189" s="259">
        <v>15</v>
      </c>
      <c r="G189" s="1058">
        <f t="shared" si="25"/>
        <v>15</v>
      </c>
      <c r="H189" s="938"/>
      <c r="I189" s="260">
        <f t="shared" si="26"/>
        <v>0</v>
      </c>
    </row>
    <row r="190" spans="1:9" s="222" customFormat="1" ht="13.5" customHeight="1">
      <c r="A190" s="251">
        <f>A188+1</f>
        <v>162</v>
      </c>
      <c r="B190" s="267" t="s">
        <v>873</v>
      </c>
      <c r="C190" s="264"/>
      <c r="D190" s="267" t="s">
        <v>874</v>
      </c>
      <c r="E190" s="268" t="s">
        <v>62</v>
      </c>
      <c r="F190" s="259">
        <v>20</v>
      </c>
      <c r="G190" s="1058">
        <f t="shared" si="25"/>
        <v>20</v>
      </c>
      <c r="H190" s="938"/>
      <c r="I190" s="260">
        <f t="shared" si="26"/>
        <v>0</v>
      </c>
    </row>
    <row r="191" spans="1:9" s="222" customFormat="1" ht="13.5" customHeight="1">
      <c r="A191" s="251">
        <f t="shared" si="24"/>
        <v>163</v>
      </c>
      <c r="B191" s="267" t="s">
        <v>875</v>
      </c>
      <c r="C191" s="264"/>
      <c r="D191" s="267" t="s">
        <v>876</v>
      </c>
      <c r="E191" s="268" t="s">
        <v>62</v>
      </c>
      <c r="F191" s="259">
        <v>20</v>
      </c>
      <c r="G191" s="1058">
        <f t="shared" si="25"/>
        <v>20</v>
      </c>
      <c r="H191" s="938"/>
      <c r="I191" s="260">
        <f t="shared" si="26"/>
        <v>0</v>
      </c>
    </row>
    <row r="192" spans="1:9" s="222" customFormat="1" ht="13.5" customHeight="1">
      <c r="A192" s="251">
        <f t="shared" si="24"/>
        <v>164</v>
      </c>
      <c r="B192" s="267" t="s">
        <v>877</v>
      </c>
      <c r="C192" s="264"/>
      <c r="D192" s="267" t="s">
        <v>878</v>
      </c>
      <c r="E192" s="268" t="s">
        <v>62</v>
      </c>
      <c r="F192" s="259">
        <v>15</v>
      </c>
      <c r="G192" s="1058">
        <f t="shared" si="25"/>
        <v>15</v>
      </c>
      <c r="H192" s="938"/>
      <c r="I192" s="260">
        <f t="shared" si="26"/>
        <v>0</v>
      </c>
    </row>
    <row r="193" spans="1:9" s="222" customFormat="1" ht="13.5" customHeight="1">
      <c r="A193" s="251">
        <f t="shared" si="24"/>
        <v>165</v>
      </c>
      <c r="B193" s="267" t="s">
        <v>879</v>
      </c>
      <c r="C193" s="264"/>
      <c r="D193" s="267" t="s">
        <v>880</v>
      </c>
      <c r="E193" s="268" t="s">
        <v>62</v>
      </c>
      <c r="F193" s="259">
        <v>15</v>
      </c>
      <c r="G193" s="1058">
        <f t="shared" si="25"/>
        <v>15</v>
      </c>
      <c r="H193" s="938"/>
      <c r="I193" s="260">
        <f t="shared" si="26"/>
        <v>0</v>
      </c>
    </row>
    <row r="194" spans="1:9" s="222" customFormat="1" ht="13.5" customHeight="1">
      <c r="A194" s="251">
        <f t="shared" si="24"/>
        <v>166</v>
      </c>
      <c r="B194" s="267" t="s">
        <v>881</v>
      </c>
      <c r="C194" s="264"/>
      <c r="D194" s="267" t="s">
        <v>882</v>
      </c>
      <c r="E194" s="268" t="s">
        <v>62</v>
      </c>
      <c r="F194" s="259">
        <v>30</v>
      </c>
      <c r="G194" s="1058">
        <f t="shared" si="25"/>
        <v>30</v>
      </c>
      <c r="H194" s="938"/>
      <c r="I194" s="260">
        <f t="shared" si="26"/>
        <v>0</v>
      </c>
    </row>
    <row r="195" spans="1:9" s="222" customFormat="1" ht="13.5" customHeight="1">
      <c r="A195" s="251">
        <f t="shared" si="24"/>
        <v>167</v>
      </c>
      <c r="B195" s="267" t="s">
        <v>883</v>
      </c>
      <c r="C195" s="264"/>
      <c r="D195" s="267" t="s">
        <v>884</v>
      </c>
      <c r="E195" s="268" t="s">
        <v>62</v>
      </c>
      <c r="F195" s="259">
        <v>30</v>
      </c>
      <c r="G195" s="1058">
        <f t="shared" si="25"/>
        <v>30</v>
      </c>
      <c r="H195" s="938"/>
      <c r="I195" s="260">
        <f t="shared" si="26"/>
        <v>0</v>
      </c>
    </row>
    <row r="196" spans="1:9" s="222" customFormat="1" ht="13.5" customHeight="1">
      <c r="A196" s="251">
        <f t="shared" si="24"/>
        <v>168</v>
      </c>
      <c r="B196" s="267" t="s">
        <v>885</v>
      </c>
      <c r="C196" s="264"/>
      <c r="D196" s="267" t="s">
        <v>886</v>
      </c>
      <c r="E196" s="268" t="s">
        <v>64</v>
      </c>
      <c r="F196" s="259">
        <v>1</v>
      </c>
      <c r="G196" s="1058">
        <f t="shared" si="25"/>
        <v>1</v>
      </c>
      <c r="H196" s="938"/>
      <c r="I196" s="260">
        <f t="shared" si="26"/>
        <v>0</v>
      </c>
    </row>
    <row r="197" spans="1:9" s="222" customFormat="1" ht="13.5" customHeight="1">
      <c r="A197" s="434"/>
      <c r="B197" s="267"/>
      <c r="C197" s="507"/>
      <c r="D197" s="265" t="s">
        <v>184</v>
      </c>
      <c r="E197" s="254" t="s">
        <v>61</v>
      </c>
      <c r="F197" s="255">
        <v>1</v>
      </c>
      <c r="G197" s="255"/>
      <c r="H197" s="256">
        <f>SUM(I198)</f>
        <v>0</v>
      </c>
      <c r="I197" s="256">
        <f>F197*H197</f>
        <v>0</v>
      </c>
    </row>
    <row r="198" spans="1:9" s="222" customFormat="1" ht="20.399999999999999">
      <c r="A198" s="422">
        <f>A196+1</f>
        <v>169</v>
      </c>
      <c r="B198" s="267" t="s">
        <v>210</v>
      </c>
      <c r="C198" s="135"/>
      <c r="D198" s="136" t="s">
        <v>682</v>
      </c>
      <c r="E198" s="424" t="s">
        <v>95</v>
      </c>
      <c r="F198" s="425">
        <v>2</v>
      </c>
      <c r="G198" s="1058">
        <f>$F$197*F198</f>
        <v>2</v>
      </c>
      <c r="H198" s="940"/>
      <c r="I198" s="270">
        <f>H198*F198</f>
        <v>0</v>
      </c>
    </row>
    <row r="199" spans="1:9" s="245" customFormat="1" ht="13.5" customHeight="1">
      <c r="A199" s="422"/>
      <c r="B199" s="267"/>
      <c r="C199" s="508"/>
      <c r="D199" s="423" t="s">
        <v>214</v>
      </c>
      <c r="E199" s="254" t="s">
        <v>61</v>
      </c>
      <c r="F199" s="255">
        <v>1</v>
      </c>
      <c r="G199" s="255"/>
      <c r="H199" s="256">
        <f>SUM(I200:I201)</f>
        <v>0</v>
      </c>
      <c r="I199" s="256">
        <f>F199*H199</f>
        <v>0</v>
      </c>
    </row>
    <row r="200" spans="1:9" ht="13.5" customHeight="1">
      <c r="A200" s="427">
        <f>A198+1</f>
        <v>170</v>
      </c>
      <c r="B200" s="267" t="s">
        <v>212</v>
      </c>
      <c r="C200" s="508"/>
      <c r="D200" s="267" t="s">
        <v>215</v>
      </c>
      <c r="E200" s="268" t="s">
        <v>216</v>
      </c>
      <c r="F200" s="269">
        <v>5</v>
      </c>
      <c r="G200" s="1058">
        <f>$F$199*F200</f>
        <v>5</v>
      </c>
      <c r="H200" s="941"/>
      <c r="I200" s="428">
        <f>F200*H200</f>
        <v>0</v>
      </c>
    </row>
    <row r="201" spans="1:9" ht="10.199999999999999">
      <c r="A201" s="427">
        <f>A200+1</f>
        <v>171</v>
      </c>
      <c r="B201" s="267" t="s">
        <v>622</v>
      </c>
      <c r="C201" s="508"/>
      <c r="D201" s="267" t="s">
        <v>683</v>
      </c>
      <c r="E201" s="268" t="s">
        <v>63</v>
      </c>
      <c r="F201" s="269">
        <v>30</v>
      </c>
      <c r="G201" s="1058">
        <f>$F$199*F201</f>
        <v>30</v>
      </c>
      <c r="H201" s="941"/>
      <c r="I201" s="428">
        <f>F201*H201</f>
        <v>0</v>
      </c>
    </row>
    <row r="202" spans="1:9" ht="13.5" customHeight="1">
      <c r="A202" s="427">
        <f>A201+1</f>
        <v>172</v>
      </c>
      <c r="B202" s="241" t="s">
        <v>136</v>
      </c>
      <c r="C202" s="249"/>
      <c r="D202" s="241" t="s">
        <v>137</v>
      </c>
      <c r="E202" s="242" t="s">
        <v>79</v>
      </c>
      <c r="F202" s="754">
        <f>G202</f>
        <v>0</v>
      </c>
      <c r="G202" s="754"/>
      <c r="H202" s="942"/>
      <c r="I202" s="250">
        <f>(F202*H202)/100</f>
        <v>0</v>
      </c>
    </row>
    <row r="203" spans="1:9" ht="13.5" customHeight="1">
      <c r="A203" s="509">
        <f t="shared" ref="A203" si="27">A202+1</f>
        <v>173</v>
      </c>
      <c r="B203" s="510" t="s">
        <v>138</v>
      </c>
      <c r="C203" s="511"/>
      <c r="D203" s="510" t="s">
        <v>139</v>
      </c>
      <c r="E203" s="512" t="s">
        <v>79</v>
      </c>
      <c r="F203" s="754">
        <f>G203</f>
        <v>0</v>
      </c>
      <c r="G203" s="944"/>
      <c r="H203" s="943"/>
      <c r="I203" s="513">
        <f>(F203*H203)/100</f>
        <v>0</v>
      </c>
    </row>
    <row r="204" spans="1:9" s="233" customFormat="1" ht="13.2">
      <c r="A204" s="480"/>
      <c r="B204" s="289" t="s">
        <v>217</v>
      </c>
      <c r="C204" s="289"/>
      <c r="D204" s="289" t="s">
        <v>229</v>
      </c>
      <c r="E204" s="291"/>
      <c r="F204" s="292"/>
      <c r="G204" s="292"/>
      <c r="H204" s="250"/>
      <c r="I204" s="232">
        <f>SUM(I205:I221)</f>
        <v>0</v>
      </c>
    </row>
    <row r="205" spans="1:9" s="233" customFormat="1" ht="12">
      <c r="A205" s="271">
        <f>A203+1</f>
        <v>174</v>
      </c>
      <c r="B205" s="514" t="s">
        <v>686</v>
      </c>
      <c r="C205" s="514"/>
      <c r="D205" s="514" t="s">
        <v>687</v>
      </c>
      <c r="E205" s="515" t="s">
        <v>63</v>
      </c>
      <c r="F205" s="240">
        <v>30</v>
      </c>
      <c r="G205" s="1260">
        <f>F205</f>
        <v>30</v>
      </c>
      <c r="H205" s="945"/>
      <c r="I205" s="250">
        <f t="shared" ref="I205:I219" si="28">F205*H205</f>
        <v>0</v>
      </c>
    </row>
    <row r="206" spans="1:9" s="233" customFormat="1" ht="20.399999999999999">
      <c r="A206" s="271">
        <f>A205+1</f>
        <v>175</v>
      </c>
      <c r="B206" s="514" t="s">
        <v>218</v>
      </c>
      <c r="C206" s="514"/>
      <c r="D206" s="514" t="s">
        <v>688</v>
      </c>
      <c r="E206" s="515" t="s">
        <v>216</v>
      </c>
      <c r="F206" s="240">
        <f>F205*0.35*0.8/3</f>
        <v>2.8000000000000003</v>
      </c>
      <c r="G206" s="1260">
        <f t="shared" ref="G206:G220" si="29">F206</f>
        <v>2.8000000000000003</v>
      </c>
      <c r="H206" s="945"/>
      <c r="I206" s="250">
        <f t="shared" si="28"/>
        <v>0</v>
      </c>
    </row>
    <row r="207" spans="1:9" s="233" customFormat="1" ht="12">
      <c r="A207" s="271"/>
      <c r="B207" s="514"/>
      <c r="C207" s="514"/>
      <c r="D207" s="516" t="s">
        <v>887</v>
      </c>
      <c r="E207" s="517" t="s">
        <v>216</v>
      </c>
      <c r="F207" s="518">
        <f>0.35*0.8*F205/3</f>
        <v>2.7999999999999994</v>
      </c>
      <c r="G207" s="1260">
        <f t="shared" si="29"/>
        <v>2.7999999999999994</v>
      </c>
      <c r="H207" s="941"/>
      <c r="I207" s="426"/>
    </row>
    <row r="208" spans="1:9" s="233" customFormat="1" ht="20.399999999999999">
      <c r="A208" s="271">
        <f>A206+1</f>
        <v>176</v>
      </c>
      <c r="B208" s="514" t="s">
        <v>220</v>
      </c>
      <c r="C208" s="514"/>
      <c r="D208" s="514" t="s">
        <v>690</v>
      </c>
      <c r="E208" s="242" t="s">
        <v>63</v>
      </c>
      <c r="F208" s="540">
        <f>F205</f>
        <v>30</v>
      </c>
      <c r="G208" s="1260">
        <f t="shared" si="29"/>
        <v>30</v>
      </c>
      <c r="H208" s="945"/>
      <c r="I208" s="250">
        <f t="shared" si="28"/>
        <v>0</v>
      </c>
    </row>
    <row r="209" spans="1:9" s="233" customFormat="1" ht="20.399999999999999">
      <c r="A209" s="271">
        <f t="shared" ref="A209:A212" si="30">A208+1</f>
        <v>177</v>
      </c>
      <c r="B209" s="514" t="s">
        <v>222</v>
      </c>
      <c r="C209" s="514"/>
      <c r="D209" s="514" t="s">
        <v>691</v>
      </c>
      <c r="E209" s="515" t="s">
        <v>216</v>
      </c>
      <c r="F209" s="240">
        <f>0.2*0.35*F205</f>
        <v>2.0999999999999996</v>
      </c>
      <c r="G209" s="1260">
        <f t="shared" si="29"/>
        <v>2.0999999999999996</v>
      </c>
      <c r="H209" s="945"/>
      <c r="I209" s="250">
        <f t="shared" si="28"/>
        <v>0</v>
      </c>
    </row>
    <row r="210" spans="1:9" s="233" customFormat="1" ht="12">
      <c r="A210" s="271"/>
      <c r="B210" s="514"/>
      <c r="C210" s="514"/>
      <c r="D210" s="516" t="s">
        <v>888</v>
      </c>
      <c r="E210" s="517" t="s">
        <v>216</v>
      </c>
      <c r="F210" s="518">
        <f>0.35*0.2*F205</f>
        <v>2.0999999999999996</v>
      </c>
      <c r="G210" s="1260">
        <f t="shared" si="29"/>
        <v>2.0999999999999996</v>
      </c>
      <c r="H210" s="941"/>
      <c r="I210" s="426"/>
    </row>
    <row r="211" spans="1:9" s="233" customFormat="1" ht="12">
      <c r="A211" s="271">
        <f>A209+1</f>
        <v>178</v>
      </c>
      <c r="B211" s="514" t="s">
        <v>221</v>
      </c>
      <c r="C211" s="514"/>
      <c r="D211" s="514" t="s">
        <v>385</v>
      </c>
      <c r="E211" s="242" t="s">
        <v>63</v>
      </c>
      <c r="F211" s="240">
        <v>30</v>
      </c>
      <c r="G211" s="1260">
        <f t="shared" si="29"/>
        <v>30</v>
      </c>
      <c r="H211" s="945"/>
      <c r="I211" s="250">
        <f t="shared" si="28"/>
        <v>0</v>
      </c>
    </row>
    <row r="212" spans="1:9" s="233" customFormat="1" ht="20.399999999999999">
      <c r="A212" s="271">
        <f t="shared" si="30"/>
        <v>179</v>
      </c>
      <c r="B212" s="514" t="s">
        <v>222</v>
      </c>
      <c r="C212" s="514"/>
      <c r="D212" s="514" t="s">
        <v>693</v>
      </c>
      <c r="E212" s="515" t="s">
        <v>216</v>
      </c>
      <c r="F212" s="240">
        <f>F209</f>
        <v>2.0999999999999996</v>
      </c>
      <c r="G212" s="1260">
        <f t="shared" si="29"/>
        <v>2.0999999999999996</v>
      </c>
      <c r="H212" s="945"/>
      <c r="I212" s="250">
        <f t="shared" si="28"/>
        <v>0</v>
      </c>
    </row>
    <row r="213" spans="1:9" s="233" customFormat="1" ht="12">
      <c r="A213" s="271"/>
      <c r="B213" s="514"/>
      <c r="C213" s="514"/>
      <c r="D213" s="516" t="s">
        <v>888</v>
      </c>
      <c r="E213" s="517" t="s">
        <v>216</v>
      </c>
      <c r="F213" s="518">
        <f>0.35*0.2*F208</f>
        <v>2.0999999999999996</v>
      </c>
      <c r="G213" s="1260">
        <f t="shared" si="29"/>
        <v>2.0999999999999996</v>
      </c>
      <c r="H213" s="941"/>
      <c r="I213" s="426"/>
    </row>
    <row r="214" spans="1:9" s="233" customFormat="1" ht="20.399999999999999">
      <c r="A214" s="271">
        <f>A212+1</f>
        <v>180</v>
      </c>
      <c r="B214" s="514" t="s">
        <v>222</v>
      </c>
      <c r="C214" s="514"/>
      <c r="D214" s="514" t="s">
        <v>694</v>
      </c>
      <c r="E214" s="515" t="s">
        <v>216</v>
      </c>
      <c r="F214" s="240">
        <f>0.3*0.35*F205</f>
        <v>3.15</v>
      </c>
      <c r="G214" s="1260">
        <f t="shared" si="29"/>
        <v>3.15</v>
      </c>
      <c r="H214" s="945"/>
      <c r="I214" s="250">
        <f t="shared" si="28"/>
        <v>0</v>
      </c>
    </row>
    <row r="215" spans="1:9" s="233" customFormat="1" ht="12">
      <c r="A215" s="271"/>
      <c r="B215" s="514"/>
      <c r="C215" s="514"/>
      <c r="D215" s="516" t="s">
        <v>889</v>
      </c>
      <c r="E215" s="517" t="s">
        <v>216</v>
      </c>
      <c r="F215" s="518">
        <f>0.35*0.3*F205</f>
        <v>3.15</v>
      </c>
      <c r="G215" s="1260">
        <f t="shared" si="29"/>
        <v>3.15</v>
      </c>
      <c r="H215" s="941"/>
      <c r="I215" s="426"/>
    </row>
    <row r="216" spans="1:9" s="233" customFormat="1" ht="12">
      <c r="A216" s="271">
        <f>A214+1</f>
        <v>181</v>
      </c>
      <c r="B216" s="514" t="s">
        <v>225</v>
      </c>
      <c r="C216" s="514"/>
      <c r="D216" s="514" t="s">
        <v>226</v>
      </c>
      <c r="E216" s="515" t="s">
        <v>216</v>
      </c>
      <c r="F216" s="240">
        <f>0.35*0.5*F205</f>
        <v>5.25</v>
      </c>
      <c r="G216" s="1260">
        <f t="shared" si="29"/>
        <v>5.25</v>
      </c>
      <c r="H216" s="945"/>
      <c r="I216" s="250">
        <f t="shared" si="28"/>
        <v>0</v>
      </c>
    </row>
    <row r="217" spans="1:9" s="233" customFormat="1" ht="12">
      <c r="A217" s="271">
        <f>A216+1</f>
        <v>182</v>
      </c>
      <c r="B217" s="514" t="s">
        <v>266</v>
      </c>
      <c r="C217" s="514"/>
      <c r="D217" s="514" t="s">
        <v>696</v>
      </c>
      <c r="E217" s="515" t="s">
        <v>216</v>
      </c>
      <c r="F217" s="240">
        <f>F218</f>
        <v>105</v>
      </c>
      <c r="G217" s="1260">
        <f t="shared" si="29"/>
        <v>105</v>
      </c>
      <c r="H217" s="945"/>
      <c r="I217" s="250">
        <f t="shared" si="28"/>
        <v>0</v>
      </c>
    </row>
    <row r="218" spans="1:9" s="233" customFormat="1" ht="12">
      <c r="A218" s="271"/>
      <c r="B218" s="514"/>
      <c r="C218" s="514"/>
      <c r="D218" s="516" t="s">
        <v>890</v>
      </c>
      <c r="E218" s="517" t="s">
        <v>216</v>
      </c>
      <c r="F218" s="518">
        <v>105</v>
      </c>
      <c r="G218" s="1260">
        <f t="shared" si="29"/>
        <v>105</v>
      </c>
      <c r="H218" s="941"/>
      <c r="I218" s="426"/>
    </row>
    <row r="219" spans="1:9" s="233" customFormat="1" ht="25.2" customHeight="1">
      <c r="A219" s="271">
        <f>A217+1</f>
        <v>183</v>
      </c>
      <c r="B219" s="514" t="s">
        <v>223</v>
      </c>
      <c r="C219" s="514"/>
      <c r="D219" s="514" t="s">
        <v>224</v>
      </c>
      <c r="E219" s="515" t="s">
        <v>95</v>
      </c>
      <c r="F219" s="240">
        <f>2*0.35*F205</f>
        <v>21</v>
      </c>
      <c r="G219" s="1260">
        <f t="shared" si="29"/>
        <v>21</v>
      </c>
      <c r="H219" s="945"/>
      <c r="I219" s="250">
        <f t="shared" si="28"/>
        <v>0</v>
      </c>
    </row>
    <row r="220" spans="1:9" s="233" customFormat="1" ht="12">
      <c r="A220" s="271"/>
      <c r="B220" s="514"/>
      <c r="C220" s="514"/>
      <c r="D220" s="516" t="s">
        <v>891</v>
      </c>
      <c r="E220" s="517" t="s">
        <v>95</v>
      </c>
      <c r="F220" s="518">
        <f>2*0.35*F205</f>
        <v>21</v>
      </c>
      <c r="G220" s="1260">
        <f t="shared" si="29"/>
        <v>21</v>
      </c>
      <c r="H220" s="941"/>
      <c r="I220" s="426"/>
    </row>
    <row r="221" spans="1:9" s="233" customFormat="1" ht="13.5" customHeight="1">
      <c r="A221" s="271">
        <f>A219+1</f>
        <v>184</v>
      </c>
      <c r="B221" s="238" t="s">
        <v>227</v>
      </c>
      <c r="C221" s="249"/>
      <c r="D221" s="238" t="s">
        <v>228</v>
      </c>
      <c r="E221" s="239" t="s">
        <v>79</v>
      </c>
      <c r="F221" s="754">
        <f>G221</f>
        <v>0</v>
      </c>
      <c r="G221" s="754"/>
      <c r="H221" s="429">
        <f>SUM(I205:I219)</f>
        <v>0</v>
      </c>
      <c r="I221" s="250">
        <f>F221*H221/100</f>
        <v>0</v>
      </c>
    </row>
    <row r="222" spans="1:9" ht="28.5" customHeight="1">
      <c r="A222" s="123"/>
      <c r="B222" s="124" t="s">
        <v>230</v>
      </c>
      <c r="C222" s="124"/>
      <c r="D222" s="125" t="s">
        <v>231</v>
      </c>
      <c r="E222" s="125"/>
      <c r="F222" s="137"/>
      <c r="G222" s="137"/>
      <c r="H222" s="138"/>
      <c r="I222" s="138">
        <f>SUM(I223:I225)</f>
        <v>0</v>
      </c>
    </row>
    <row r="223" spans="1:9" s="222" customFormat="1" ht="13.5" customHeight="1">
      <c r="A223" s="272">
        <f>A221+1</f>
        <v>185</v>
      </c>
      <c r="B223" s="273" t="s">
        <v>232</v>
      </c>
      <c r="C223" s="249"/>
      <c r="D223" s="241" t="s">
        <v>238</v>
      </c>
      <c r="E223" s="242" t="s">
        <v>85</v>
      </c>
      <c r="F223" s="139">
        <v>32</v>
      </c>
      <c r="G223" s="139">
        <f>F223</f>
        <v>32</v>
      </c>
      <c r="H223" s="946"/>
      <c r="I223" s="244">
        <f>H223*F223</f>
        <v>0</v>
      </c>
    </row>
    <row r="224" spans="1:9" s="222" customFormat="1" ht="13.5" customHeight="1">
      <c r="A224" s="272">
        <f t="shared" ref="A224:A225" si="31">A223+1</f>
        <v>186</v>
      </c>
      <c r="B224" s="273" t="s">
        <v>233</v>
      </c>
      <c r="C224" s="249"/>
      <c r="D224" s="241" t="s">
        <v>235</v>
      </c>
      <c r="E224" s="419" t="s">
        <v>85</v>
      </c>
      <c r="F224" s="240">
        <v>8</v>
      </c>
      <c r="G224" s="139">
        <f t="shared" ref="G224:G225" si="32">F224</f>
        <v>8</v>
      </c>
      <c r="H224" s="946"/>
      <c r="I224" s="244">
        <f>H224*F224</f>
        <v>0</v>
      </c>
    </row>
    <row r="225" spans="1:9" s="222" customFormat="1" ht="13.5" customHeight="1">
      <c r="A225" s="272">
        <f t="shared" si="31"/>
        <v>187</v>
      </c>
      <c r="B225" s="273" t="s">
        <v>234</v>
      </c>
      <c r="C225" s="249"/>
      <c r="D225" s="411" t="s">
        <v>708</v>
      </c>
      <c r="E225" s="419" t="s">
        <v>61</v>
      </c>
      <c r="F225" s="240">
        <v>1</v>
      </c>
      <c r="G225" s="139">
        <f t="shared" si="32"/>
        <v>1</v>
      </c>
      <c r="H225" s="946"/>
      <c r="I225" s="244">
        <f t="shared" ref="I225" si="33">H225*F225</f>
        <v>0</v>
      </c>
    </row>
    <row r="226" spans="1:9" s="222" customFormat="1" ht="21" customHeight="1">
      <c r="A226" s="276"/>
      <c r="B226" s="277"/>
      <c r="C226" s="277"/>
      <c r="D226" s="278" t="s">
        <v>240</v>
      </c>
      <c r="E226" s="279"/>
      <c r="F226" s="280"/>
      <c r="G226" s="280"/>
      <c r="H226" s="281"/>
      <c r="I226" s="282">
        <f>I12</f>
        <v>0</v>
      </c>
    </row>
    <row r="227" spans="1:9" ht="28.5" customHeight="1">
      <c r="A227" s="283"/>
      <c r="B227" s="284" t="s">
        <v>241</v>
      </c>
      <c r="C227" s="284"/>
      <c r="D227" s="284" t="s">
        <v>242</v>
      </c>
      <c r="E227" s="285"/>
      <c r="F227" s="286"/>
      <c r="G227" s="286"/>
      <c r="H227" s="287"/>
      <c r="I227" s="287">
        <f>SUM(I228:I232)</f>
        <v>0</v>
      </c>
    </row>
    <row r="228" spans="1:9" ht="13.5" customHeight="1">
      <c r="A228" s="272">
        <f>A225+1</f>
        <v>188</v>
      </c>
      <c r="B228" s="273" t="s">
        <v>243</v>
      </c>
      <c r="C228" s="273"/>
      <c r="D228" s="273" t="s">
        <v>244</v>
      </c>
      <c r="E228" s="175" t="s">
        <v>85</v>
      </c>
      <c r="F228" s="274">
        <v>24</v>
      </c>
      <c r="G228" s="274">
        <f>F228</f>
        <v>24</v>
      </c>
      <c r="H228" s="752"/>
      <c r="I228" s="275">
        <f>H228*F228</f>
        <v>0</v>
      </c>
    </row>
    <row r="229" spans="1:9" ht="13.5" customHeight="1">
      <c r="A229" s="272">
        <f>A228+1</f>
        <v>189</v>
      </c>
      <c r="B229" s="273" t="s">
        <v>245</v>
      </c>
      <c r="C229" s="273"/>
      <c r="D229" s="273" t="s">
        <v>246</v>
      </c>
      <c r="E229" s="175" t="s">
        <v>85</v>
      </c>
      <c r="F229" s="274">
        <v>16</v>
      </c>
      <c r="G229" s="274">
        <f t="shared" ref="G229:G232" si="34">F229</f>
        <v>16</v>
      </c>
      <c r="H229" s="752"/>
      <c r="I229" s="275">
        <f>H229*F229</f>
        <v>0</v>
      </c>
    </row>
    <row r="230" spans="1:9" ht="13.5" customHeight="1">
      <c r="A230" s="272">
        <f t="shared" ref="A230:A232" si="35">A229+1</f>
        <v>190</v>
      </c>
      <c r="B230" s="273" t="s">
        <v>247</v>
      </c>
      <c r="C230" s="273"/>
      <c r="D230" s="273" t="s">
        <v>892</v>
      </c>
      <c r="E230" s="175" t="s">
        <v>85</v>
      </c>
      <c r="F230" s="274">
        <v>4</v>
      </c>
      <c r="G230" s="274">
        <f t="shared" si="34"/>
        <v>4</v>
      </c>
      <c r="H230" s="752"/>
      <c r="I230" s="275">
        <f>H230*F230</f>
        <v>0</v>
      </c>
    </row>
    <row r="231" spans="1:9" ht="13.5" customHeight="1">
      <c r="A231" s="272">
        <f t="shared" si="35"/>
        <v>191</v>
      </c>
      <c r="B231" s="273" t="s">
        <v>249</v>
      </c>
      <c r="C231" s="273"/>
      <c r="D231" s="273" t="s">
        <v>248</v>
      </c>
      <c r="E231" s="175" t="s">
        <v>85</v>
      </c>
      <c r="F231" s="274">
        <v>8</v>
      </c>
      <c r="G231" s="274">
        <f t="shared" si="34"/>
        <v>8</v>
      </c>
      <c r="H231" s="752"/>
      <c r="I231" s="275">
        <f>H231*F231</f>
        <v>0</v>
      </c>
    </row>
    <row r="232" spans="1:9" ht="13.5" customHeight="1">
      <c r="A232" s="272">
        <f t="shared" si="35"/>
        <v>192</v>
      </c>
      <c r="B232" s="273" t="s">
        <v>251</v>
      </c>
      <c r="C232" s="273"/>
      <c r="D232" s="273" t="s">
        <v>250</v>
      </c>
      <c r="E232" s="541" t="s">
        <v>85</v>
      </c>
      <c r="F232" s="274">
        <v>12</v>
      </c>
      <c r="G232" s="274">
        <f t="shared" si="34"/>
        <v>12</v>
      </c>
      <c r="H232" s="752"/>
      <c r="I232" s="275">
        <f>H232*F232</f>
        <v>0</v>
      </c>
    </row>
    <row r="233" spans="1:9" s="293" customFormat="1" ht="21" customHeight="1">
      <c r="A233" s="288"/>
      <c r="B233" s="289"/>
      <c r="C233" s="289"/>
      <c r="D233" s="290" t="s">
        <v>252</v>
      </c>
      <c r="E233" s="291"/>
      <c r="F233" s="292"/>
      <c r="G233" s="292"/>
      <c r="H233" s="232"/>
      <c r="I233" s="282">
        <f>I227</f>
        <v>0</v>
      </c>
    </row>
    <row r="234" spans="1:9" s="222" customFormat="1" ht="28.5" customHeight="1">
      <c r="A234" s="294"/>
      <c r="B234" s="79" t="s">
        <v>253</v>
      </c>
      <c r="C234" s="295"/>
      <c r="D234" s="296" t="s">
        <v>254</v>
      </c>
      <c r="E234" s="297"/>
      <c r="F234" s="298"/>
      <c r="G234" s="298"/>
      <c r="H234" s="299"/>
      <c r="I234" s="300">
        <f>SUM(I235)</f>
        <v>0</v>
      </c>
    </row>
    <row r="235" spans="1:9" s="233" customFormat="1" ht="30.6">
      <c r="A235" s="301">
        <f>A232+1</f>
        <v>193</v>
      </c>
      <c r="B235" s="302" t="s">
        <v>255</v>
      </c>
      <c r="C235" s="302"/>
      <c r="D235" s="303" t="s">
        <v>1198</v>
      </c>
      <c r="E235" s="239" t="s">
        <v>79</v>
      </c>
      <c r="F235" s="757">
        <f>G235</f>
        <v>0</v>
      </c>
      <c r="G235" s="757"/>
      <c r="H235" s="39">
        <f>$I$226</f>
        <v>0</v>
      </c>
      <c r="I235" s="305">
        <f>H235*F235/100</f>
        <v>0</v>
      </c>
    </row>
    <row r="236" spans="1:9" s="222" customFormat="1" ht="21" customHeight="1">
      <c r="A236" s="306"/>
      <c r="B236" s="307"/>
      <c r="C236" s="307"/>
      <c r="D236" s="308" t="s">
        <v>256</v>
      </c>
      <c r="E236" s="306"/>
      <c r="F236" s="309"/>
      <c r="G236" s="309"/>
      <c r="H236" s="310"/>
      <c r="I236" s="311">
        <f>I234</f>
        <v>0</v>
      </c>
    </row>
    <row r="237" spans="1:9" s="222" customFormat="1" ht="13.5" customHeight="1">
      <c r="A237" s="312"/>
      <c r="B237" s="313"/>
      <c r="C237" s="313"/>
      <c r="D237" s="314"/>
      <c r="E237" s="315"/>
      <c r="F237" s="316"/>
      <c r="G237" s="316"/>
      <c r="H237" s="317"/>
      <c r="I237" s="317"/>
    </row>
    <row r="238" spans="1:9" s="293" customFormat="1" ht="21" customHeight="1">
      <c r="A238" s="318"/>
      <c r="B238" s="318"/>
      <c r="C238" s="318"/>
      <c r="D238" s="319" t="s">
        <v>257</v>
      </c>
      <c r="E238" s="320"/>
      <c r="F238" s="321"/>
      <c r="G238" s="321"/>
      <c r="H238" s="322"/>
      <c r="I238" s="323">
        <f>SUM(I226,I233,I236)</f>
        <v>0</v>
      </c>
    </row>
    <row r="239" spans="1:9" s="329" customFormat="1" ht="13.5" customHeight="1">
      <c r="A239" s="324"/>
      <c r="B239" s="324"/>
      <c r="C239" s="324"/>
      <c r="D239" s="325"/>
      <c r="E239" s="246"/>
      <c r="F239" s="326"/>
      <c r="G239" s="326"/>
      <c r="H239" s="327"/>
      <c r="I239" s="328"/>
    </row>
    <row r="240" spans="1:9" s="329" customFormat="1" ht="21" customHeight="1">
      <c r="A240" s="324"/>
      <c r="B240" s="324"/>
      <c r="C240" s="324"/>
      <c r="D240" s="179"/>
      <c r="E240" s="320"/>
      <c r="F240" s="321"/>
      <c r="G240" s="321"/>
      <c r="H240" s="330"/>
      <c r="I240" s="331"/>
    </row>
  </sheetData>
  <autoFilter ref="A11:I565"/>
  <dataConsolidate/>
  <customSheetViews>
    <customSheetView guid="{528951BC-AEE0-4955-AE94-C32C5D2DEF39}" scale="115" showPageBreaks="1" printArea="1" showAutoFilter="1" hiddenColumns="1" view="pageBreakPreview">
      <pane xSplit="13" ySplit="11" topLeftCell="N138" activePane="bottomRight" state="frozen"/>
      <selection pane="bottomRight" activeCell="G163" sqref="G163"/>
      <rowBreaks count="1" manualBreakCount="1">
        <brk id="209" max="5" man="1"/>
      </rowBreaks>
      <pageMargins left="0.19685039370078741" right="0.19685039370078741" top="0.39370078740157483" bottom="0.78740157480314965" header="0.39370078740157483" footer="0.19685039370078741"/>
      <printOptions horizontalCentered="1"/>
      <pageSetup paperSize="9" fitToHeight="0" orientation="portrait" r:id="rId1"/>
      <headerFooter>
        <oddFooter>&amp;C&amp;"Arial,Normálne"&amp;8Táto dokumentácia je duševným majetkom zhotoviteľa
Žiadna časť tejto dokumentácie nesmie byť reprodukovaná alebo použitá bez jej písomného povolenia.
Arch. č.: 2423_VPP_01_2315_S05_ELI_003_VYV_00&amp;RList č.: &amp;P</oddFooter>
      </headerFooter>
      <autoFilter ref="A11:BI555">
        <sortState ref="A13:BI555">
          <sortCondition ref="L11:L555"/>
        </sortState>
      </autoFilter>
    </customSheetView>
    <customSheetView guid="{61BB9AB2-CC6F-4923-A5A4-B8772605E1EF}" scale="115" showPageBreaks="1" printArea="1" showAutoFilter="1" hiddenColumns="1" view="pageBreakPreview">
      <pane xSplit="13" ySplit="11" topLeftCell="N13" activePane="bottomRight" state="frozen"/>
      <selection pane="bottomRight" activeCell="H13" sqref="H13"/>
      <rowBreaks count="1" manualBreakCount="1">
        <brk id="209" max="5" man="1"/>
      </rowBreaks>
      <pageMargins left="0.19685039370078741" right="0.19685039370078741" top="0.39370078740157483" bottom="0.78740157480314965" header="0.39370078740157483" footer="0.19685039370078741"/>
      <printOptions horizontalCentered="1"/>
      <pageSetup paperSize="9" fitToHeight="0" orientation="portrait" r:id="rId2"/>
      <headerFooter>
        <oddFooter>&amp;C&amp;"Arial,Normálne"&amp;8Táto dokumentácia je duševným majetkom zhotoviteľa
Žiadna časť tejto dokumentácie nesmie byť reprodukovaná alebo použitá bez jej písomného povolenia.
Arch. č.: 2423_VPP_01_2315_S05_ELI_003_VYV_00&amp;RList č.: &amp;P</oddFooter>
      </headerFooter>
      <autoFilter ref="A11:BI555">
        <sortState ref="A12:BI555">
          <sortCondition ref="L11:L555"/>
        </sortState>
      </autoFilter>
    </customSheetView>
    <customSheetView guid="{A9D1DD74-94BA-42CE-815C-B24B34713708}" scale="115" showPageBreaks="1" printArea="1" showAutoFilter="1" hiddenColumns="1" view="pageBreakPreview">
      <pane xSplit="13" ySplit="11" topLeftCell="N138" activePane="bottomRight" state="frozen"/>
      <selection pane="bottomRight" activeCell="G163" sqref="G163"/>
      <rowBreaks count="1" manualBreakCount="1">
        <brk id="209" max="5" man="1"/>
      </rowBreaks>
      <pageMargins left="0.19685039370078741" right="0.19685039370078741" top="0.39370078740157483" bottom="0.78740157480314965" header="0.39370078740157483" footer="0.19685039370078741"/>
      <printOptions horizontalCentered="1"/>
      <pageSetup paperSize="9" fitToHeight="0" orientation="portrait" r:id="rId3"/>
      <headerFooter>
        <oddFooter>&amp;C&amp;"Arial,Normálne"&amp;8Táto dokumentácia je duševným majetkom zhotoviteľa
Žiadna časť tejto dokumentácie nesmie byť reprodukovaná alebo použitá bez jej písomného povolenia.
Arch. č.: 2423_VPP_01_2315_S05_ELI_003_VYV_00&amp;RList č.: &amp;P</oddFooter>
      </headerFooter>
      <autoFilter ref="A11:BI555">
        <sortState ref="A13:BI555">
          <sortCondition ref="L11:L555"/>
        </sortState>
      </autoFilter>
    </customSheetView>
  </customSheetViews>
  <phoneticPr fontId="56" type="noConversion"/>
  <printOptions horizontalCentered="1"/>
  <pageMargins left="0.19685039370078741" right="0.19685039370078741" top="0.39370078740157483" bottom="0.78740157480314965" header="0.39370078740157483" footer="0.19685039370078741"/>
  <pageSetup paperSize="9" scale="80" fitToHeight="0" orientation="portrait" r:id="rId4"/>
  <headerFooter>
    <oddFooter>&amp;C&amp;"Arial,Normálne"&amp;8Táto dokumentácia je duševným majetkom zhotoviteľa
Žiadna časť tejto dokumentácie nesmie byť reprodukovaná alebo použitá bez jej písomného povolenia.
Arch. č.: 2423_VPP_01_2315_S05_ELI_003_VYV_00&amp;RList č.: &amp;P</oddFooter>
  </headerFooter>
  <rowBreaks count="2" manualBreakCount="2">
    <brk id="121" max="7" man="1"/>
    <brk id="193" max="7" man="1"/>
  </rowBreaks>
  <legacyDrawing r:id="rId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6">
    <tabColor rgb="FF00B050"/>
    <pageSetUpPr autoPageBreaks="0"/>
  </sheetPr>
  <dimension ref="A1:K141"/>
  <sheetViews>
    <sheetView view="pageBreakPreview" zoomScale="120" zoomScaleNormal="106" zoomScaleSheetLayoutView="120" workbookViewId="0">
      <pane xSplit="9" ySplit="11" topLeftCell="J12" activePane="bottomRight" state="frozen"/>
      <selection activeCell="N20" sqref="N20"/>
      <selection pane="topRight" activeCell="N20" sqref="N20"/>
      <selection pane="bottomLeft" activeCell="N20" sqref="N20"/>
      <selection pane="bottomRight" activeCell="I139" sqref="I139"/>
    </sheetView>
  </sheetViews>
  <sheetFormatPr defaultColWidth="7" defaultRowHeight="11.25" customHeight="1"/>
  <cols>
    <col min="1" max="1" width="3.54296875" style="332" customWidth="1"/>
    <col min="2" max="2" width="8.26953125" style="333" customWidth="1"/>
    <col min="3" max="3" width="11.26953125" style="333" customWidth="1"/>
    <col min="4" max="4" width="47.26953125" style="333" customWidth="1"/>
    <col min="5" max="5" width="3.54296875" style="334" customWidth="1"/>
    <col min="6" max="6" width="7.54296875" style="335" hidden="1" customWidth="1"/>
    <col min="7" max="7" width="7.54296875" style="335" customWidth="1"/>
    <col min="8" max="8" width="9" style="336" customWidth="1"/>
    <col min="9" max="9" width="10.26953125" style="336" customWidth="1"/>
    <col min="10" max="16384" width="7" style="162"/>
  </cols>
  <sheetData>
    <row r="1" spans="1:11" ht="32.25" customHeight="1">
      <c r="A1" s="651" t="str">
        <f>+TL!A13</f>
        <v>VÝKAZ VÝMER</v>
      </c>
      <c r="B1" s="651"/>
      <c r="C1" s="651"/>
      <c r="D1" s="651"/>
      <c r="E1" s="651"/>
      <c r="F1" s="651"/>
      <c r="G1" s="651" t="s">
        <v>5491</v>
      </c>
      <c r="H1" s="651"/>
      <c r="I1" s="651"/>
    </row>
    <row r="2" spans="1:11" s="212" customFormat="1" ht="12.75" customHeight="1">
      <c r="A2" s="652" t="s">
        <v>44</v>
      </c>
      <c r="B2" s="652"/>
      <c r="C2" s="652"/>
      <c r="D2" s="653" t="str">
        <f>Obsah!N1</f>
        <v>15709 - Nižná / Tr 110/22kV</v>
      </c>
      <c r="E2" s="653"/>
      <c r="F2" s="653"/>
      <c r="G2" s="653"/>
      <c r="H2" s="947"/>
      <c r="I2" s="653"/>
    </row>
    <row r="3" spans="1:11" s="212" customFormat="1" ht="12.75" customHeight="1">
      <c r="A3" s="652"/>
      <c r="B3" s="652"/>
      <c r="C3" s="652"/>
      <c r="D3" s="653" t="str">
        <f>Obsah!N2</f>
        <v>- komplexná rekonštrukcia</v>
      </c>
      <c r="E3" s="653"/>
      <c r="F3" s="653"/>
      <c r="G3" s="653"/>
      <c r="H3" s="653"/>
      <c r="I3" s="653"/>
    </row>
    <row r="4" spans="1:11" s="212" customFormat="1" ht="12.75" customHeight="1">
      <c r="A4" s="652"/>
      <c r="B4" s="652"/>
      <c r="C4" s="652"/>
      <c r="D4" s="653" t="str">
        <f>Obsah!N3</f>
        <v xml:space="preserve"> </v>
      </c>
      <c r="E4" s="653"/>
      <c r="F4" s="653"/>
      <c r="G4" s="653"/>
      <c r="H4" s="653"/>
      <c r="I4" s="653"/>
    </row>
    <row r="5" spans="1:11" s="212" customFormat="1" ht="13.5" customHeight="1">
      <c r="A5" s="654" t="s">
        <v>6</v>
      </c>
      <c r="B5" s="654"/>
      <c r="C5" s="655"/>
      <c r="D5" s="656" t="str">
        <f>Obsah!B6</f>
        <v>D. Dokumentácia stavebných objektov a prevádzkových súborov</v>
      </c>
      <c r="E5" s="657"/>
      <c r="F5" s="657"/>
      <c r="G5" s="657"/>
      <c r="H5" s="657"/>
      <c r="I5" s="657"/>
    </row>
    <row r="6" spans="1:11" ht="12.75" customHeight="1">
      <c r="A6" s="654" t="s">
        <v>45</v>
      </c>
      <c r="B6" s="654"/>
      <c r="C6" s="655"/>
      <c r="D6" s="657" t="str">
        <f>Obsah!B34</f>
        <v>S05_SO34.07_Výzbroj káblových trás</v>
      </c>
      <c r="E6" s="657"/>
      <c r="F6" s="657"/>
      <c r="G6" s="657"/>
      <c r="H6" s="657"/>
      <c r="I6" s="657"/>
    </row>
    <row r="7" spans="1:11" ht="13.5" customHeight="1">
      <c r="A7" s="659"/>
      <c r="B7" s="659"/>
      <c r="C7" s="660"/>
      <c r="D7" s="660"/>
      <c r="E7" s="661"/>
      <c r="F7" s="659"/>
      <c r="G7" s="659"/>
      <c r="H7" s="662"/>
      <c r="I7" s="663"/>
    </row>
    <row r="8" spans="1:11" s="169" customFormat="1" ht="13.5" customHeight="1">
      <c r="A8" s="658" t="s">
        <v>46</v>
      </c>
      <c r="B8" s="658"/>
      <c r="C8" s="658"/>
      <c r="D8" s="658" t="str">
        <f>Obsah!Z1</f>
        <v>Stredoslovenská distribučná, a. s., Pri Rajčianke 2927/8, 010 47 Žilina</v>
      </c>
      <c r="E8" s="664"/>
      <c r="F8" s="658"/>
      <c r="G8" s="658"/>
      <c r="H8" s="665" t="s">
        <v>47</v>
      </c>
      <c r="I8" s="665" t="s">
        <v>18</v>
      </c>
    </row>
    <row r="9" spans="1:11" s="169" customFormat="1" ht="13.5" customHeight="1">
      <c r="A9" s="658" t="s">
        <v>49</v>
      </c>
      <c r="B9" s="658"/>
      <c r="C9" s="658"/>
      <c r="D9" s="658" t="str">
        <f>Obsah!Z2</f>
        <v>Tr 110/22 kV Nižná</v>
      </c>
      <c r="E9" s="666"/>
      <c r="F9" s="667"/>
      <c r="G9" s="667"/>
      <c r="H9" s="665" t="s">
        <v>50</v>
      </c>
      <c r="I9" s="948">
        <f>Obsah!Z3</f>
        <v>46174</v>
      </c>
      <c r="J9" s="222"/>
      <c r="K9" s="222"/>
    </row>
    <row r="10" spans="1:11" ht="6.75" customHeight="1">
      <c r="A10" s="668"/>
      <c r="B10" s="668"/>
      <c r="C10" s="668"/>
      <c r="D10" s="668"/>
      <c r="E10" s="669"/>
      <c r="F10" s="668"/>
      <c r="G10" s="668"/>
      <c r="H10" s="670"/>
      <c r="I10" s="670"/>
    </row>
    <row r="11" spans="1:11" ht="24" customHeight="1">
      <c r="A11" s="671" t="s">
        <v>51</v>
      </c>
      <c r="B11" s="671" t="s">
        <v>52</v>
      </c>
      <c r="C11" s="672" t="s">
        <v>53</v>
      </c>
      <c r="D11" s="671" t="s">
        <v>54</v>
      </c>
      <c r="E11" s="671" t="s">
        <v>55</v>
      </c>
      <c r="F11" s="671" t="s">
        <v>56</v>
      </c>
      <c r="G11" s="671" t="s">
        <v>56</v>
      </c>
      <c r="H11" s="672" t="s">
        <v>57</v>
      </c>
      <c r="I11" s="672" t="s">
        <v>58</v>
      </c>
    </row>
    <row r="12" spans="1:11" ht="30.75" customHeight="1">
      <c r="A12" s="673"/>
      <c r="B12" s="674" t="s">
        <v>59</v>
      </c>
      <c r="C12" s="674"/>
      <c r="D12" s="674" t="s">
        <v>60</v>
      </c>
      <c r="E12" s="675"/>
      <c r="F12" s="676"/>
      <c r="G12" s="676"/>
      <c r="H12" s="677"/>
      <c r="I12" s="683">
        <f>SUM(I13,I20,I130,I133)</f>
        <v>0</v>
      </c>
    </row>
    <row r="13" spans="1:11" ht="28.5" customHeight="1">
      <c r="A13" s="949"/>
      <c r="B13" s="950" t="s">
        <v>80</v>
      </c>
      <c r="C13" s="950"/>
      <c r="D13" s="951" t="s">
        <v>81</v>
      </c>
      <c r="E13" s="951"/>
      <c r="F13" s="682"/>
      <c r="G13" s="682"/>
      <c r="H13" s="683"/>
      <c r="I13" s="684">
        <f>SUM(I14:I19)</f>
        <v>0</v>
      </c>
    </row>
    <row r="14" spans="1:11" s="245" customFormat="1" ht="13.5" customHeight="1">
      <c r="A14" s="952">
        <v>1</v>
      </c>
      <c r="B14" s="953" t="s">
        <v>128</v>
      </c>
      <c r="C14" s="953"/>
      <c r="D14" s="953" t="s">
        <v>478</v>
      </c>
      <c r="E14" s="954" t="s">
        <v>63</v>
      </c>
      <c r="F14" s="955">
        <v>324</v>
      </c>
      <c r="G14" s="955">
        <f>F14</f>
        <v>324</v>
      </c>
      <c r="H14" s="1011"/>
      <c r="I14" s="956">
        <f t="shared" ref="I14:I17" si="0">H14*F14</f>
        <v>0</v>
      </c>
    </row>
    <row r="15" spans="1:11" s="44" customFormat="1" ht="20.399999999999999">
      <c r="A15" s="957">
        <v>2</v>
      </c>
      <c r="B15" s="958">
        <v>210011310</v>
      </c>
      <c r="C15" s="959"/>
      <c r="D15" s="959" t="s">
        <v>455</v>
      </c>
      <c r="E15" s="960" t="s">
        <v>62</v>
      </c>
      <c r="F15" s="955">
        <v>103</v>
      </c>
      <c r="G15" s="955">
        <f t="shared" ref="G15:G17" si="1">F15</f>
        <v>103</v>
      </c>
      <c r="H15" s="1011"/>
      <c r="I15" s="956">
        <f t="shared" si="0"/>
        <v>0</v>
      </c>
    </row>
    <row r="16" spans="1:11" s="233" customFormat="1" ht="20.399999999999999">
      <c r="A16" s="957">
        <v>3</v>
      </c>
      <c r="B16" s="961">
        <v>210011311</v>
      </c>
      <c r="C16" s="959"/>
      <c r="D16" s="959" t="s">
        <v>479</v>
      </c>
      <c r="E16" s="960" t="s">
        <v>62</v>
      </c>
      <c r="F16" s="955">
        <v>48</v>
      </c>
      <c r="G16" s="955">
        <f t="shared" si="1"/>
        <v>48</v>
      </c>
      <c r="H16" s="1011"/>
      <c r="I16" s="956">
        <f t="shared" si="0"/>
        <v>0</v>
      </c>
    </row>
    <row r="17" spans="1:9" s="233" customFormat="1" ht="20.399999999999999">
      <c r="A17" s="962">
        <v>4</v>
      </c>
      <c r="B17" s="963">
        <v>210020801</v>
      </c>
      <c r="C17" s="964"/>
      <c r="D17" s="964" t="s">
        <v>460</v>
      </c>
      <c r="E17" s="965" t="s">
        <v>95</v>
      </c>
      <c r="F17" s="955">
        <v>15.5</v>
      </c>
      <c r="G17" s="955">
        <f t="shared" si="1"/>
        <v>15.5</v>
      </c>
      <c r="H17" s="1011"/>
      <c r="I17" s="956">
        <f t="shared" si="0"/>
        <v>0</v>
      </c>
    </row>
    <row r="18" spans="1:9" ht="10.199999999999999">
      <c r="A18" s="966">
        <f t="shared" ref="A18:A19" si="2">A17+1</f>
        <v>5</v>
      </c>
      <c r="B18" s="967" t="s">
        <v>86</v>
      </c>
      <c r="C18" s="968"/>
      <c r="D18" s="969" t="s">
        <v>87</v>
      </c>
      <c r="E18" s="954" t="s">
        <v>79</v>
      </c>
      <c r="F18" s="1012">
        <f>G18</f>
        <v>0</v>
      </c>
      <c r="G18" s="1012"/>
      <c r="H18" s="970">
        <f>SUM(I14:I17)</f>
        <v>0</v>
      </c>
      <c r="I18" s="971">
        <f>(F18*H18)/100</f>
        <v>0</v>
      </c>
    </row>
    <row r="19" spans="1:9" ht="13.5" customHeight="1">
      <c r="A19" s="966">
        <f t="shared" si="2"/>
        <v>6</v>
      </c>
      <c r="B19" s="967" t="s">
        <v>88</v>
      </c>
      <c r="C19" s="968"/>
      <c r="D19" s="969" t="s">
        <v>89</v>
      </c>
      <c r="E19" s="954" t="s">
        <v>79</v>
      </c>
      <c r="F19" s="1012">
        <f>G19</f>
        <v>0</v>
      </c>
      <c r="G19" s="1012"/>
      <c r="H19" s="970">
        <f>SUM(I14:I18)</f>
        <v>0</v>
      </c>
      <c r="I19" s="971">
        <f>(F19*H19)/100</f>
        <v>0</v>
      </c>
    </row>
    <row r="20" spans="1:9" ht="28.5" customHeight="1">
      <c r="A20" s="689"/>
      <c r="B20" s="690" t="s">
        <v>130</v>
      </c>
      <c r="C20" s="690"/>
      <c r="D20" s="691" t="s">
        <v>131</v>
      </c>
      <c r="E20" s="691"/>
      <c r="F20" s="682"/>
      <c r="G20" s="682"/>
      <c r="H20" s="683"/>
      <c r="I20" s="972">
        <f>SUM(I21,I72,I94,I108,I125,I128:I129)</f>
        <v>0</v>
      </c>
    </row>
    <row r="21" spans="1:9" s="222" customFormat="1" ht="13.5" customHeight="1">
      <c r="A21" s="692"/>
      <c r="B21" s="973"/>
      <c r="C21" s="974"/>
      <c r="D21" s="28" t="s">
        <v>480</v>
      </c>
      <c r="E21" s="975" t="s">
        <v>61</v>
      </c>
      <c r="F21" s="976">
        <v>1</v>
      </c>
      <c r="G21" s="1261"/>
      <c r="H21" s="977">
        <f>SUM(I22:I71)</f>
        <v>0</v>
      </c>
      <c r="I21" s="978">
        <f t="shared" ref="I21:I84" si="3">H21*F21</f>
        <v>0</v>
      </c>
    </row>
    <row r="22" spans="1:9" s="222" customFormat="1" ht="13.5" customHeight="1">
      <c r="A22" s="692">
        <f>A19+1</f>
        <v>7</v>
      </c>
      <c r="B22" s="32">
        <v>1</v>
      </c>
      <c r="C22" s="24"/>
      <c r="D22" s="24" t="s">
        <v>488</v>
      </c>
      <c r="E22" s="27" t="s">
        <v>63</v>
      </c>
      <c r="F22" s="979">
        <v>99</v>
      </c>
      <c r="G22" s="1262">
        <f>F22*$F$21</f>
        <v>99</v>
      </c>
      <c r="H22" s="1013"/>
      <c r="I22" s="696">
        <f t="shared" si="3"/>
        <v>0</v>
      </c>
    </row>
    <row r="23" spans="1:9" s="222" customFormat="1" ht="13.5" customHeight="1">
      <c r="A23" s="692">
        <f>A22+1</f>
        <v>8</v>
      </c>
      <c r="B23" s="32">
        <f t="shared" ref="B23:B42" si="4">B22+1</f>
        <v>2</v>
      </c>
      <c r="C23" s="35"/>
      <c r="D23" s="69" t="s">
        <v>489</v>
      </c>
      <c r="E23" s="27" t="s">
        <v>62</v>
      </c>
      <c r="F23" s="979">
        <v>10</v>
      </c>
      <c r="G23" s="1262">
        <f t="shared" ref="G23:G71" si="5">F23*$F$21</f>
        <v>10</v>
      </c>
      <c r="H23" s="1013"/>
      <c r="I23" s="696">
        <f t="shared" si="3"/>
        <v>0</v>
      </c>
    </row>
    <row r="24" spans="1:9" s="222" customFormat="1" ht="13.5" customHeight="1">
      <c r="A24" s="692">
        <f t="shared" ref="A24" si="6">A23+1</f>
        <v>9</v>
      </c>
      <c r="B24" s="32">
        <f t="shared" si="4"/>
        <v>3</v>
      </c>
      <c r="C24" s="35"/>
      <c r="D24" s="70" t="s">
        <v>490</v>
      </c>
      <c r="E24" s="27" t="s">
        <v>62</v>
      </c>
      <c r="F24" s="979">
        <v>30</v>
      </c>
      <c r="G24" s="1262">
        <f t="shared" si="5"/>
        <v>30</v>
      </c>
      <c r="H24" s="1013"/>
      <c r="I24" s="696">
        <f t="shared" si="3"/>
        <v>0</v>
      </c>
    </row>
    <row r="25" spans="1:9" s="222" customFormat="1" ht="13.5" customHeight="1">
      <c r="A25" s="692">
        <f t="shared" ref="A25" si="7">A23+1</f>
        <v>9</v>
      </c>
      <c r="B25" s="32">
        <f t="shared" si="4"/>
        <v>4</v>
      </c>
      <c r="C25" s="24"/>
      <c r="D25" s="24" t="s">
        <v>491</v>
      </c>
      <c r="E25" s="33" t="s">
        <v>62</v>
      </c>
      <c r="F25" s="980">
        <v>40</v>
      </c>
      <c r="G25" s="1262">
        <f t="shared" si="5"/>
        <v>40</v>
      </c>
      <c r="H25" s="1013"/>
      <c r="I25" s="695">
        <f t="shared" si="3"/>
        <v>0</v>
      </c>
    </row>
    <row r="26" spans="1:9" s="222" customFormat="1" ht="13.5" customHeight="1">
      <c r="A26" s="692">
        <f t="shared" ref="A26" si="8">A25+1</f>
        <v>10</v>
      </c>
      <c r="B26" s="32">
        <f t="shared" si="4"/>
        <v>5</v>
      </c>
      <c r="C26" s="24"/>
      <c r="D26" s="24" t="s">
        <v>492</v>
      </c>
      <c r="E26" s="33" t="s">
        <v>62</v>
      </c>
      <c r="F26" s="980">
        <v>3</v>
      </c>
      <c r="G26" s="1262">
        <f t="shared" si="5"/>
        <v>3</v>
      </c>
      <c r="H26" s="1013"/>
      <c r="I26" s="695">
        <f t="shared" si="3"/>
        <v>0</v>
      </c>
    </row>
    <row r="27" spans="1:9" s="222" customFormat="1" ht="13.5" customHeight="1">
      <c r="A27" s="692">
        <f t="shared" ref="A27" si="9">A25+1</f>
        <v>10</v>
      </c>
      <c r="B27" s="32">
        <f t="shared" si="4"/>
        <v>6</v>
      </c>
      <c r="C27" s="24"/>
      <c r="D27" s="70" t="s">
        <v>493</v>
      </c>
      <c r="E27" s="27" t="s">
        <v>62</v>
      </c>
      <c r="F27" s="979">
        <v>15</v>
      </c>
      <c r="G27" s="1262">
        <f t="shared" si="5"/>
        <v>15</v>
      </c>
      <c r="H27" s="1013"/>
      <c r="I27" s="695">
        <f t="shared" si="3"/>
        <v>0</v>
      </c>
    </row>
    <row r="28" spans="1:9" s="222" customFormat="1" ht="13.5" customHeight="1">
      <c r="A28" s="692">
        <f t="shared" ref="A28" si="10">A27+1</f>
        <v>11</v>
      </c>
      <c r="B28" s="32">
        <f t="shared" si="4"/>
        <v>7</v>
      </c>
      <c r="C28" s="24"/>
      <c r="D28" s="70" t="s">
        <v>494</v>
      </c>
      <c r="E28" s="27" t="s">
        <v>62</v>
      </c>
      <c r="F28" s="979">
        <v>15</v>
      </c>
      <c r="G28" s="1262">
        <f t="shared" si="5"/>
        <v>15</v>
      </c>
      <c r="H28" s="1013"/>
      <c r="I28" s="695">
        <f t="shared" si="3"/>
        <v>0</v>
      </c>
    </row>
    <row r="29" spans="1:9" s="222" customFormat="1" ht="13.5" customHeight="1">
      <c r="A29" s="692">
        <f t="shared" ref="A29" si="11">A27+1</f>
        <v>11</v>
      </c>
      <c r="B29" s="32">
        <f t="shared" si="4"/>
        <v>8</v>
      </c>
      <c r="C29" s="24"/>
      <c r="D29" s="70" t="s">
        <v>494</v>
      </c>
      <c r="E29" s="27" t="s">
        <v>62</v>
      </c>
      <c r="F29" s="979">
        <v>3</v>
      </c>
      <c r="G29" s="1262">
        <f t="shared" si="5"/>
        <v>3</v>
      </c>
      <c r="H29" s="1013"/>
      <c r="I29" s="695">
        <f t="shared" si="3"/>
        <v>0</v>
      </c>
    </row>
    <row r="30" spans="1:9" s="222" customFormat="1" ht="13.5" customHeight="1">
      <c r="A30" s="692">
        <f t="shared" ref="A30" si="12">A29+1</f>
        <v>12</v>
      </c>
      <c r="B30" s="32">
        <f t="shared" si="4"/>
        <v>9</v>
      </c>
      <c r="C30" s="24"/>
      <c r="D30" s="70" t="s">
        <v>201</v>
      </c>
      <c r="E30" s="27" t="s">
        <v>62</v>
      </c>
      <c r="F30" s="979">
        <v>220</v>
      </c>
      <c r="G30" s="1262">
        <f t="shared" si="5"/>
        <v>220</v>
      </c>
      <c r="H30" s="1013"/>
      <c r="I30" s="695">
        <f t="shared" si="3"/>
        <v>0</v>
      </c>
    </row>
    <row r="31" spans="1:9" s="222" customFormat="1" ht="13.5" customHeight="1">
      <c r="A31" s="692">
        <f t="shared" ref="A31" si="13">A29+1</f>
        <v>12</v>
      </c>
      <c r="B31" s="32">
        <f t="shared" si="4"/>
        <v>10</v>
      </c>
      <c r="C31" s="34"/>
      <c r="D31" s="24" t="s">
        <v>495</v>
      </c>
      <c r="E31" s="33" t="s">
        <v>481</v>
      </c>
      <c r="F31" s="980">
        <v>3</v>
      </c>
      <c r="G31" s="1262">
        <f t="shared" si="5"/>
        <v>3</v>
      </c>
      <c r="H31" s="1013"/>
      <c r="I31" s="695">
        <f t="shared" si="3"/>
        <v>0</v>
      </c>
    </row>
    <row r="32" spans="1:9" s="222" customFormat="1" ht="13.5" customHeight="1">
      <c r="A32" s="692">
        <f t="shared" ref="A32" si="14">A31+1</f>
        <v>13</v>
      </c>
      <c r="B32" s="32">
        <f t="shared" si="4"/>
        <v>11</v>
      </c>
      <c r="C32" s="34"/>
      <c r="D32" s="24" t="s">
        <v>495</v>
      </c>
      <c r="E32" s="27" t="s">
        <v>481</v>
      </c>
      <c r="F32" s="979">
        <v>1</v>
      </c>
      <c r="G32" s="1262">
        <f t="shared" si="5"/>
        <v>1</v>
      </c>
      <c r="H32" s="1013"/>
      <c r="I32" s="695">
        <f t="shared" si="3"/>
        <v>0</v>
      </c>
    </row>
    <row r="33" spans="1:9" s="222" customFormat="1" ht="13.5" customHeight="1">
      <c r="A33" s="692">
        <f t="shared" ref="A33" si="15">A31+1</f>
        <v>13</v>
      </c>
      <c r="B33" s="32">
        <f t="shared" si="4"/>
        <v>12</v>
      </c>
      <c r="C33" s="24"/>
      <c r="D33" s="24" t="s">
        <v>496</v>
      </c>
      <c r="E33" s="27" t="s">
        <v>481</v>
      </c>
      <c r="F33" s="979">
        <v>3</v>
      </c>
      <c r="G33" s="1262">
        <f t="shared" si="5"/>
        <v>3</v>
      </c>
      <c r="H33" s="1013"/>
      <c r="I33" s="695">
        <f t="shared" si="3"/>
        <v>0</v>
      </c>
    </row>
    <row r="34" spans="1:9" s="222" customFormat="1" ht="13.5" customHeight="1">
      <c r="A34" s="692">
        <f t="shared" ref="A34" si="16">A33+1</f>
        <v>14</v>
      </c>
      <c r="B34" s="32">
        <f t="shared" si="4"/>
        <v>13</v>
      </c>
      <c r="C34" s="24"/>
      <c r="D34" s="24" t="s">
        <v>496</v>
      </c>
      <c r="E34" s="27" t="s">
        <v>481</v>
      </c>
      <c r="F34" s="979">
        <v>2</v>
      </c>
      <c r="G34" s="1262">
        <f t="shared" si="5"/>
        <v>2</v>
      </c>
      <c r="H34" s="1013"/>
      <c r="I34" s="695">
        <f t="shared" si="3"/>
        <v>0</v>
      </c>
    </row>
    <row r="35" spans="1:9" s="222" customFormat="1" ht="13.5" customHeight="1">
      <c r="A35" s="692">
        <f t="shared" ref="A35" si="17">A33+1</f>
        <v>14</v>
      </c>
      <c r="B35" s="32">
        <f t="shared" si="4"/>
        <v>14</v>
      </c>
      <c r="C35" s="24"/>
      <c r="D35" s="24" t="s">
        <v>497</v>
      </c>
      <c r="E35" s="27" t="s">
        <v>62</v>
      </c>
      <c r="F35" s="979">
        <v>48</v>
      </c>
      <c r="G35" s="1262">
        <f t="shared" si="5"/>
        <v>48</v>
      </c>
      <c r="H35" s="1013"/>
      <c r="I35" s="695">
        <f t="shared" si="3"/>
        <v>0</v>
      </c>
    </row>
    <row r="36" spans="1:9" s="222" customFormat="1" ht="13.5" customHeight="1">
      <c r="A36" s="692">
        <f t="shared" ref="A36" si="18">A35+1</f>
        <v>15</v>
      </c>
      <c r="B36" s="32">
        <f t="shared" si="4"/>
        <v>15</v>
      </c>
      <c r="C36" s="24"/>
      <c r="D36" s="24" t="s">
        <v>498</v>
      </c>
      <c r="E36" s="27" t="s">
        <v>62</v>
      </c>
      <c r="F36" s="979">
        <v>270</v>
      </c>
      <c r="G36" s="1262">
        <f t="shared" si="5"/>
        <v>270</v>
      </c>
      <c r="H36" s="1013"/>
      <c r="I36" s="695">
        <f t="shared" si="3"/>
        <v>0</v>
      </c>
    </row>
    <row r="37" spans="1:9" s="222" customFormat="1" ht="13.5" customHeight="1">
      <c r="A37" s="692">
        <f t="shared" ref="A37" si="19">A35+1</f>
        <v>15</v>
      </c>
      <c r="B37" s="32">
        <f t="shared" si="4"/>
        <v>16</v>
      </c>
      <c r="C37" s="24"/>
      <c r="D37" s="24" t="s">
        <v>499</v>
      </c>
      <c r="E37" s="27" t="s">
        <v>62</v>
      </c>
      <c r="F37" s="979">
        <v>13</v>
      </c>
      <c r="G37" s="1262">
        <f t="shared" si="5"/>
        <v>13</v>
      </c>
      <c r="H37" s="1013"/>
      <c r="I37" s="695">
        <f t="shared" si="3"/>
        <v>0</v>
      </c>
    </row>
    <row r="38" spans="1:9" s="222" customFormat="1" ht="13.5" customHeight="1">
      <c r="A38" s="692">
        <f t="shared" ref="A38" si="20">A37+1</f>
        <v>16</v>
      </c>
      <c r="B38" s="32">
        <f t="shared" si="4"/>
        <v>17</v>
      </c>
      <c r="C38" s="24"/>
      <c r="D38" s="981" t="s">
        <v>500</v>
      </c>
      <c r="E38" s="27" t="s">
        <v>62</v>
      </c>
      <c r="F38" s="979">
        <v>56</v>
      </c>
      <c r="G38" s="1262">
        <f t="shared" si="5"/>
        <v>56</v>
      </c>
      <c r="H38" s="1013"/>
      <c r="I38" s="695">
        <f t="shared" si="3"/>
        <v>0</v>
      </c>
    </row>
    <row r="39" spans="1:9" s="222" customFormat="1" ht="13.5" customHeight="1">
      <c r="A39" s="692">
        <f t="shared" ref="A39" si="21">A37+1</f>
        <v>16</v>
      </c>
      <c r="B39" s="32">
        <f t="shared" si="4"/>
        <v>18</v>
      </c>
      <c r="C39" s="24"/>
      <c r="D39" s="24" t="s">
        <v>501</v>
      </c>
      <c r="E39" s="27" t="s">
        <v>62</v>
      </c>
      <c r="F39" s="979">
        <v>40</v>
      </c>
      <c r="G39" s="1262">
        <f t="shared" si="5"/>
        <v>40</v>
      </c>
      <c r="H39" s="1013"/>
      <c r="I39" s="695">
        <f t="shared" si="3"/>
        <v>0</v>
      </c>
    </row>
    <row r="40" spans="1:9" s="222" customFormat="1" ht="13.5" customHeight="1">
      <c r="A40" s="692">
        <f t="shared" ref="A40" si="22">A39+1</f>
        <v>17</v>
      </c>
      <c r="B40" s="32">
        <f t="shared" si="4"/>
        <v>19</v>
      </c>
      <c r="C40" s="32"/>
      <c r="D40" s="24" t="s">
        <v>502</v>
      </c>
      <c r="E40" s="27" t="s">
        <v>62</v>
      </c>
      <c r="F40" s="979">
        <v>6</v>
      </c>
      <c r="G40" s="1262">
        <f t="shared" si="5"/>
        <v>6</v>
      </c>
      <c r="H40" s="1013"/>
      <c r="I40" s="695">
        <f t="shared" si="3"/>
        <v>0</v>
      </c>
    </row>
    <row r="41" spans="1:9" s="222" customFormat="1" ht="13.5" customHeight="1">
      <c r="A41" s="692">
        <f t="shared" ref="A41" si="23">A39+1</f>
        <v>17</v>
      </c>
      <c r="B41" s="32">
        <f t="shared" si="4"/>
        <v>20</v>
      </c>
      <c r="C41" s="32"/>
      <c r="D41" s="24" t="s">
        <v>503</v>
      </c>
      <c r="E41" s="27" t="s">
        <v>62</v>
      </c>
      <c r="F41" s="979">
        <v>16</v>
      </c>
      <c r="G41" s="1262">
        <f t="shared" si="5"/>
        <v>16</v>
      </c>
      <c r="H41" s="1013"/>
      <c r="I41" s="695">
        <f t="shared" si="3"/>
        <v>0</v>
      </c>
    </row>
    <row r="42" spans="1:9" s="222" customFormat="1" ht="13.5" customHeight="1">
      <c r="A42" s="692">
        <f t="shared" ref="A42" si="24">A41+1</f>
        <v>18</v>
      </c>
      <c r="B42" s="32">
        <f t="shared" si="4"/>
        <v>21</v>
      </c>
      <c r="C42" s="36"/>
      <c r="D42" s="70" t="s">
        <v>504</v>
      </c>
      <c r="E42" s="27" t="s">
        <v>62</v>
      </c>
      <c r="F42" s="979">
        <v>23</v>
      </c>
      <c r="G42" s="1262">
        <f t="shared" si="5"/>
        <v>23</v>
      </c>
      <c r="H42" s="1013"/>
      <c r="I42" s="695">
        <f t="shared" si="3"/>
        <v>0</v>
      </c>
    </row>
    <row r="43" spans="1:9" s="222" customFormat="1" ht="13.5" customHeight="1">
      <c r="A43" s="692">
        <f t="shared" ref="A43" si="25">A41+1</f>
        <v>18</v>
      </c>
      <c r="B43" s="32">
        <f>B42+1</f>
        <v>22</v>
      </c>
      <c r="C43" s="24"/>
      <c r="D43" s="24" t="s">
        <v>505</v>
      </c>
      <c r="E43" s="27" t="s">
        <v>62</v>
      </c>
      <c r="F43" s="979">
        <v>7</v>
      </c>
      <c r="G43" s="1262">
        <f t="shared" si="5"/>
        <v>7</v>
      </c>
      <c r="H43" s="1013"/>
      <c r="I43" s="695">
        <f t="shared" si="3"/>
        <v>0</v>
      </c>
    </row>
    <row r="44" spans="1:9" s="222" customFormat="1" ht="13.5" customHeight="1">
      <c r="A44" s="692">
        <f t="shared" ref="A44:B59" si="26">A43+1</f>
        <v>19</v>
      </c>
      <c r="B44" s="32">
        <f t="shared" si="26"/>
        <v>23</v>
      </c>
      <c r="C44" s="24"/>
      <c r="D44" s="24" t="s">
        <v>506</v>
      </c>
      <c r="E44" s="27" t="s">
        <v>62</v>
      </c>
      <c r="F44" s="979">
        <v>2</v>
      </c>
      <c r="G44" s="1262">
        <f t="shared" si="5"/>
        <v>2</v>
      </c>
      <c r="H44" s="1013"/>
      <c r="I44" s="695">
        <f t="shared" si="3"/>
        <v>0</v>
      </c>
    </row>
    <row r="45" spans="1:9" s="222" customFormat="1" ht="13.5" customHeight="1">
      <c r="A45" s="692">
        <f t="shared" ref="A45" si="27">A43+1</f>
        <v>19</v>
      </c>
      <c r="B45" s="32">
        <f t="shared" si="26"/>
        <v>24</v>
      </c>
      <c r="C45" s="24"/>
      <c r="D45" s="24" t="s">
        <v>507</v>
      </c>
      <c r="E45" s="27" t="s">
        <v>482</v>
      </c>
      <c r="F45" s="979">
        <v>140</v>
      </c>
      <c r="G45" s="1262">
        <f t="shared" si="5"/>
        <v>140</v>
      </c>
      <c r="H45" s="1013"/>
      <c r="I45" s="695">
        <f t="shared" si="3"/>
        <v>0</v>
      </c>
    </row>
    <row r="46" spans="1:9" s="222" customFormat="1" ht="13.5" customHeight="1">
      <c r="A46" s="692">
        <f t="shared" ref="A46" si="28">A45+1</f>
        <v>20</v>
      </c>
      <c r="B46" s="32">
        <f t="shared" si="26"/>
        <v>25</v>
      </c>
      <c r="C46" s="24"/>
      <c r="D46" s="24" t="s">
        <v>508</v>
      </c>
      <c r="E46" s="27" t="s">
        <v>481</v>
      </c>
      <c r="F46" s="979">
        <v>6</v>
      </c>
      <c r="G46" s="1262">
        <f t="shared" si="5"/>
        <v>6</v>
      </c>
      <c r="H46" s="1013"/>
      <c r="I46" s="695">
        <f t="shared" si="3"/>
        <v>0</v>
      </c>
    </row>
    <row r="47" spans="1:9" s="222" customFormat="1" ht="13.5" customHeight="1">
      <c r="A47" s="692">
        <f t="shared" ref="A47" si="29">A45+1</f>
        <v>20</v>
      </c>
      <c r="B47" s="32">
        <f t="shared" si="26"/>
        <v>26</v>
      </c>
      <c r="C47" s="24"/>
      <c r="D47" s="24" t="s">
        <v>508</v>
      </c>
      <c r="E47" s="27" t="s">
        <v>481</v>
      </c>
      <c r="F47" s="979">
        <v>3</v>
      </c>
      <c r="G47" s="1262">
        <f t="shared" si="5"/>
        <v>3</v>
      </c>
      <c r="H47" s="1013"/>
      <c r="I47" s="695">
        <f t="shared" si="3"/>
        <v>0</v>
      </c>
    </row>
    <row r="48" spans="1:9" s="222" customFormat="1" ht="13.5" customHeight="1">
      <c r="A48" s="692">
        <f t="shared" ref="A48" si="30">A47+1</f>
        <v>21</v>
      </c>
      <c r="B48" s="32">
        <f t="shared" si="26"/>
        <v>27</v>
      </c>
      <c r="C48" s="24"/>
      <c r="D48" s="24" t="s">
        <v>509</v>
      </c>
      <c r="E48" s="27" t="s">
        <v>62</v>
      </c>
      <c r="F48" s="979">
        <v>20</v>
      </c>
      <c r="G48" s="1262">
        <f t="shared" si="5"/>
        <v>20</v>
      </c>
      <c r="H48" s="1013"/>
      <c r="I48" s="695">
        <f t="shared" si="3"/>
        <v>0</v>
      </c>
    </row>
    <row r="49" spans="1:9" s="222" customFormat="1" ht="13.5" customHeight="1">
      <c r="A49" s="692">
        <f t="shared" ref="A49" si="31">A47+1</f>
        <v>21</v>
      </c>
      <c r="B49" s="32">
        <f t="shared" si="26"/>
        <v>28</v>
      </c>
      <c r="C49" s="24"/>
      <c r="D49" s="24" t="s">
        <v>510</v>
      </c>
      <c r="E49" s="27" t="s">
        <v>63</v>
      </c>
      <c r="F49" s="979">
        <v>24</v>
      </c>
      <c r="G49" s="1262">
        <f t="shared" si="5"/>
        <v>24</v>
      </c>
      <c r="H49" s="1013"/>
      <c r="I49" s="695">
        <f t="shared" si="3"/>
        <v>0</v>
      </c>
    </row>
    <row r="50" spans="1:9" s="222" customFormat="1" ht="13.5" customHeight="1">
      <c r="A50" s="692">
        <f t="shared" ref="A50" si="32">A49+1</f>
        <v>22</v>
      </c>
      <c r="B50" s="32">
        <f t="shared" si="26"/>
        <v>29</v>
      </c>
      <c r="C50" s="982"/>
      <c r="D50" s="983" t="s">
        <v>511</v>
      </c>
      <c r="E50" s="984" t="s">
        <v>62</v>
      </c>
      <c r="F50" s="979">
        <v>50</v>
      </c>
      <c r="G50" s="1262">
        <f t="shared" si="5"/>
        <v>50</v>
      </c>
      <c r="H50" s="1013"/>
      <c r="I50" s="696">
        <f t="shared" si="3"/>
        <v>0</v>
      </c>
    </row>
    <row r="51" spans="1:9" s="222" customFormat="1" ht="13.5" customHeight="1">
      <c r="A51" s="692">
        <f t="shared" ref="A51" si="33">A49+1</f>
        <v>22</v>
      </c>
      <c r="B51" s="32">
        <f t="shared" si="26"/>
        <v>30</v>
      </c>
      <c r="C51" s="982"/>
      <c r="D51" s="71" t="s">
        <v>512</v>
      </c>
      <c r="E51" s="27" t="s">
        <v>62</v>
      </c>
      <c r="F51" s="979">
        <v>19</v>
      </c>
      <c r="G51" s="1262">
        <f t="shared" si="5"/>
        <v>19</v>
      </c>
      <c r="H51" s="1013"/>
      <c r="I51" s="696">
        <f t="shared" si="3"/>
        <v>0</v>
      </c>
    </row>
    <row r="52" spans="1:9" s="222" customFormat="1" ht="13.5" customHeight="1">
      <c r="A52" s="692">
        <f t="shared" ref="A52" si="34">A51+1</f>
        <v>23</v>
      </c>
      <c r="B52" s="32">
        <f t="shared" si="26"/>
        <v>31</v>
      </c>
      <c r="C52" s="982"/>
      <c r="D52" s="72" t="s">
        <v>513</v>
      </c>
      <c r="E52" s="27" t="s">
        <v>62</v>
      </c>
      <c r="F52" s="979">
        <v>12</v>
      </c>
      <c r="G52" s="1262">
        <f t="shared" si="5"/>
        <v>12</v>
      </c>
      <c r="H52" s="1013"/>
      <c r="I52" s="696">
        <f t="shared" si="3"/>
        <v>0</v>
      </c>
    </row>
    <row r="53" spans="1:9" s="222" customFormat="1" ht="13.5" customHeight="1">
      <c r="A53" s="692">
        <f t="shared" ref="A53" si="35">A51+1</f>
        <v>23</v>
      </c>
      <c r="B53" s="32">
        <f t="shared" si="26"/>
        <v>32</v>
      </c>
      <c r="C53" s="982"/>
      <c r="D53" s="72" t="s">
        <v>514</v>
      </c>
      <c r="E53" s="27" t="s">
        <v>62</v>
      </c>
      <c r="F53" s="979">
        <v>64</v>
      </c>
      <c r="G53" s="1262">
        <f t="shared" si="5"/>
        <v>64</v>
      </c>
      <c r="H53" s="1013"/>
      <c r="I53" s="696">
        <f t="shared" si="3"/>
        <v>0</v>
      </c>
    </row>
    <row r="54" spans="1:9" s="222" customFormat="1" ht="13.5" customHeight="1">
      <c r="A54" s="692">
        <f t="shared" ref="A54" si="36">A53+1</f>
        <v>24</v>
      </c>
      <c r="B54" s="32">
        <f t="shared" si="26"/>
        <v>33</v>
      </c>
      <c r="C54" s="982"/>
      <c r="D54" s="72" t="s">
        <v>514</v>
      </c>
      <c r="E54" s="27" t="s">
        <v>62</v>
      </c>
      <c r="F54" s="979">
        <v>3</v>
      </c>
      <c r="G54" s="1262">
        <f t="shared" si="5"/>
        <v>3</v>
      </c>
      <c r="H54" s="1013"/>
      <c r="I54" s="696">
        <f t="shared" si="3"/>
        <v>0</v>
      </c>
    </row>
    <row r="55" spans="1:9" s="222" customFormat="1" ht="13.5" customHeight="1">
      <c r="A55" s="692">
        <f t="shared" ref="A55" si="37">A53+1</f>
        <v>24</v>
      </c>
      <c r="B55" s="32">
        <f t="shared" si="26"/>
        <v>34</v>
      </c>
      <c r="C55" s="982"/>
      <c r="D55" s="72" t="s">
        <v>515</v>
      </c>
      <c r="E55" s="27" t="s">
        <v>481</v>
      </c>
      <c r="F55" s="979">
        <v>1</v>
      </c>
      <c r="G55" s="1262">
        <f t="shared" si="5"/>
        <v>1</v>
      </c>
      <c r="H55" s="1013"/>
      <c r="I55" s="696">
        <f t="shared" si="3"/>
        <v>0</v>
      </c>
    </row>
    <row r="56" spans="1:9" s="222" customFormat="1" ht="13.5" customHeight="1">
      <c r="A56" s="692">
        <f t="shared" ref="A56" si="38">A55+1</f>
        <v>25</v>
      </c>
      <c r="B56" s="32">
        <f t="shared" si="26"/>
        <v>35</v>
      </c>
      <c r="C56" s="982"/>
      <c r="D56" s="72" t="s">
        <v>516</v>
      </c>
      <c r="E56" s="27" t="s">
        <v>63</v>
      </c>
      <c r="F56" s="979">
        <v>12</v>
      </c>
      <c r="G56" s="1262">
        <f t="shared" si="5"/>
        <v>12</v>
      </c>
      <c r="H56" s="1013"/>
      <c r="I56" s="696">
        <f t="shared" si="3"/>
        <v>0</v>
      </c>
    </row>
    <row r="57" spans="1:9" s="222" customFormat="1" ht="13.5" customHeight="1">
      <c r="A57" s="692">
        <f t="shared" ref="A57" si="39">A55+1</f>
        <v>25</v>
      </c>
      <c r="B57" s="32">
        <f t="shared" si="26"/>
        <v>36</v>
      </c>
      <c r="C57" s="24"/>
      <c r="D57" s="24" t="s">
        <v>517</v>
      </c>
      <c r="E57" s="27" t="s">
        <v>63</v>
      </c>
      <c r="F57" s="979">
        <v>21</v>
      </c>
      <c r="G57" s="1262">
        <f t="shared" si="5"/>
        <v>21</v>
      </c>
      <c r="H57" s="1013"/>
      <c r="I57" s="695">
        <f t="shared" si="3"/>
        <v>0</v>
      </c>
    </row>
    <row r="58" spans="1:9" s="222" customFormat="1" ht="13.5" customHeight="1">
      <c r="A58" s="692">
        <f t="shared" ref="A58" si="40">A57+1</f>
        <v>26</v>
      </c>
      <c r="B58" s="32">
        <f t="shared" si="26"/>
        <v>37</v>
      </c>
      <c r="C58" s="24"/>
      <c r="D58" s="24" t="s">
        <v>518</v>
      </c>
      <c r="E58" s="27" t="s">
        <v>62</v>
      </c>
      <c r="F58" s="979">
        <v>19</v>
      </c>
      <c r="G58" s="1262">
        <f t="shared" si="5"/>
        <v>19</v>
      </c>
      <c r="H58" s="1013"/>
      <c r="I58" s="695">
        <f t="shared" si="3"/>
        <v>0</v>
      </c>
    </row>
    <row r="59" spans="1:9" s="222" customFormat="1" ht="13.5" customHeight="1">
      <c r="A59" s="692">
        <f t="shared" ref="A59" si="41">A57+1</f>
        <v>26</v>
      </c>
      <c r="B59" s="32">
        <f t="shared" si="26"/>
        <v>38</v>
      </c>
      <c r="C59" s="24"/>
      <c r="D59" s="24" t="s">
        <v>519</v>
      </c>
      <c r="E59" s="27" t="s">
        <v>62</v>
      </c>
      <c r="F59" s="979">
        <v>16</v>
      </c>
      <c r="G59" s="1262">
        <f t="shared" si="5"/>
        <v>16</v>
      </c>
      <c r="H59" s="1013"/>
      <c r="I59" s="695">
        <f t="shared" si="3"/>
        <v>0</v>
      </c>
    </row>
    <row r="60" spans="1:9" s="222" customFormat="1" ht="13.5" customHeight="1">
      <c r="A60" s="692">
        <f t="shared" ref="A60:B75" si="42">A59+1</f>
        <v>27</v>
      </c>
      <c r="B60" s="32">
        <f t="shared" si="42"/>
        <v>39</v>
      </c>
      <c r="C60" s="24"/>
      <c r="D60" s="24" t="s">
        <v>520</v>
      </c>
      <c r="E60" s="27" t="s">
        <v>62</v>
      </c>
      <c r="F60" s="979">
        <v>4</v>
      </c>
      <c r="G60" s="1262">
        <f t="shared" si="5"/>
        <v>4</v>
      </c>
      <c r="H60" s="1013"/>
      <c r="I60" s="695">
        <f t="shared" si="3"/>
        <v>0</v>
      </c>
    </row>
    <row r="61" spans="1:9" s="222" customFormat="1" ht="13.5" customHeight="1">
      <c r="A61" s="692">
        <f t="shared" ref="A61" si="43">A59+1</f>
        <v>27</v>
      </c>
      <c r="B61" s="32">
        <f t="shared" si="42"/>
        <v>40</v>
      </c>
      <c r="C61" s="24"/>
      <c r="D61" s="24" t="s">
        <v>521</v>
      </c>
      <c r="E61" s="27" t="s">
        <v>62</v>
      </c>
      <c r="F61" s="979">
        <v>10</v>
      </c>
      <c r="G61" s="1262">
        <f t="shared" si="5"/>
        <v>10</v>
      </c>
      <c r="H61" s="1013"/>
      <c r="I61" s="695">
        <f t="shared" si="3"/>
        <v>0</v>
      </c>
    </row>
    <row r="62" spans="1:9" s="222" customFormat="1" ht="13.5" customHeight="1">
      <c r="A62" s="692">
        <f t="shared" ref="A62" si="44">A61+1</f>
        <v>28</v>
      </c>
      <c r="B62" s="32">
        <f t="shared" si="42"/>
        <v>41</v>
      </c>
      <c r="C62" s="24"/>
      <c r="D62" s="24" t="s">
        <v>522</v>
      </c>
      <c r="E62" s="27" t="s">
        <v>62</v>
      </c>
      <c r="F62" s="979">
        <v>20</v>
      </c>
      <c r="G62" s="1262">
        <f t="shared" si="5"/>
        <v>20</v>
      </c>
      <c r="H62" s="1013"/>
      <c r="I62" s="695">
        <f t="shared" si="3"/>
        <v>0</v>
      </c>
    </row>
    <row r="63" spans="1:9" s="222" customFormat="1" ht="13.5" customHeight="1">
      <c r="A63" s="692">
        <f t="shared" ref="A63" si="45">A61+1</f>
        <v>28</v>
      </c>
      <c r="B63" s="32">
        <f t="shared" si="42"/>
        <v>42</v>
      </c>
      <c r="C63" s="24"/>
      <c r="D63" s="24" t="s">
        <v>523</v>
      </c>
      <c r="E63" s="27" t="s">
        <v>62</v>
      </c>
      <c r="F63" s="979">
        <v>20</v>
      </c>
      <c r="G63" s="1262">
        <f t="shared" si="5"/>
        <v>20</v>
      </c>
      <c r="H63" s="1013"/>
      <c r="I63" s="695">
        <f t="shared" si="3"/>
        <v>0</v>
      </c>
    </row>
    <row r="64" spans="1:9" s="222" customFormat="1" ht="13.5" customHeight="1">
      <c r="A64" s="692">
        <f t="shared" ref="A64" si="46">A63+1</f>
        <v>29</v>
      </c>
      <c r="B64" s="32">
        <f t="shared" si="42"/>
        <v>43</v>
      </c>
      <c r="C64" s="24"/>
      <c r="D64" s="24" t="s">
        <v>524</v>
      </c>
      <c r="E64" s="27" t="s">
        <v>62</v>
      </c>
      <c r="F64" s="979">
        <v>36</v>
      </c>
      <c r="G64" s="1262">
        <f t="shared" si="5"/>
        <v>36</v>
      </c>
      <c r="H64" s="1013"/>
      <c r="I64" s="695">
        <f t="shared" si="3"/>
        <v>0</v>
      </c>
    </row>
    <row r="65" spans="1:9" s="222" customFormat="1" ht="13.5" customHeight="1">
      <c r="A65" s="692">
        <f t="shared" ref="A65" si="47">A63+1</f>
        <v>29</v>
      </c>
      <c r="B65" s="32">
        <f t="shared" si="42"/>
        <v>44</v>
      </c>
      <c r="C65" s="24"/>
      <c r="D65" s="24" t="s">
        <v>525</v>
      </c>
      <c r="E65" s="27" t="s">
        <v>62</v>
      </c>
      <c r="F65" s="979">
        <v>20</v>
      </c>
      <c r="G65" s="1262">
        <f t="shared" si="5"/>
        <v>20</v>
      </c>
      <c r="H65" s="1013"/>
      <c r="I65" s="695">
        <f t="shared" si="3"/>
        <v>0</v>
      </c>
    </row>
    <row r="66" spans="1:9" s="222" customFormat="1" ht="13.5" customHeight="1">
      <c r="A66" s="692">
        <f t="shared" ref="A66" si="48">A65+1</f>
        <v>30</v>
      </c>
      <c r="B66" s="32">
        <f t="shared" si="42"/>
        <v>45</v>
      </c>
      <c r="C66" s="24"/>
      <c r="D66" s="24" t="s">
        <v>525</v>
      </c>
      <c r="E66" s="27" t="s">
        <v>62</v>
      </c>
      <c r="F66" s="979">
        <v>20</v>
      </c>
      <c r="G66" s="1262">
        <f t="shared" si="5"/>
        <v>20</v>
      </c>
      <c r="H66" s="1013"/>
      <c r="I66" s="695">
        <f t="shared" si="3"/>
        <v>0</v>
      </c>
    </row>
    <row r="67" spans="1:9" s="222" customFormat="1" ht="13.5" customHeight="1">
      <c r="A67" s="692">
        <f t="shared" ref="A67" si="49">A65+1</f>
        <v>30</v>
      </c>
      <c r="B67" s="32">
        <f t="shared" si="42"/>
        <v>46</v>
      </c>
      <c r="C67" s="24"/>
      <c r="D67" s="24" t="s">
        <v>526</v>
      </c>
      <c r="E67" s="27" t="s">
        <v>62</v>
      </c>
      <c r="F67" s="979">
        <v>20</v>
      </c>
      <c r="G67" s="1262">
        <f t="shared" si="5"/>
        <v>20</v>
      </c>
      <c r="H67" s="1013"/>
      <c r="I67" s="695">
        <f t="shared" si="3"/>
        <v>0</v>
      </c>
    </row>
    <row r="68" spans="1:9" s="222" customFormat="1" ht="13.5" customHeight="1">
      <c r="A68" s="692">
        <f t="shared" ref="A68" si="50">A67+1</f>
        <v>31</v>
      </c>
      <c r="B68" s="32">
        <f t="shared" si="42"/>
        <v>47</v>
      </c>
      <c r="C68" s="24"/>
      <c r="D68" s="24" t="s">
        <v>527</v>
      </c>
      <c r="E68" s="27" t="s">
        <v>62</v>
      </c>
      <c r="F68" s="979">
        <v>40</v>
      </c>
      <c r="G68" s="1262">
        <f t="shared" si="5"/>
        <v>40</v>
      </c>
      <c r="H68" s="1013"/>
      <c r="I68" s="695">
        <f t="shared" si="3"/>
        <v>0</v>
      </c>
    </row>
    <row r="69" spans="1:9" s="222" customFormat="1" ht="13.5" customHeight="1">
      <c r="A69" s="692">
        <f t="shared" ref="A69" si="51">A67+1</f>
        <v>31</v>
      </c>
      <c r="B69" s="32">
        <f t="shared" si="42"/>
        <v>48</v>
      </c>
      <c r="C69" s="24"/>
      <c r="D69" s="24" t="s">
        <v>528</v>
      </c>
      <c r="E69" s="27" t="s">
        <v>62</v>
      </c>
      <c r="F69" s="979">
        <v>40</v>
      </c>
      <c r="G69" s="1262">
        <f t="shared" si="5"/>
        <v>40</v>
      </c>
      <c r="H69" s="1013"/>
      <c r="I69" s="695">
        <f t="shared" si="3"/>
        <v>0</v>
      </c>
    </row>
    <row r="70" spans="1:9" s="222" customFormat="1" ht="13.5" customHeight="1">
      <c r="A70" s="692">
        <f t="shared" ref="A70" si="52">A69+1</f>
        <v>32</v>
      </c>
      <c r="B70" s="32">
        <f t="shared" si="42"/>
        <v>49</v>
      </c>
      <c r="C70" s="24"/>
      <c r="D70" s="24" t="s">
        <v>529</v>
      </c>
      <c r="E70" s="27" t="s">
        <v>481</v>
      </c>
      <c r="F70" s="979">
        <v>1</v>
      </c>
      <c r="G70" s="1262">
        <f t="shared" si="5"/>
        <v>1</v>
      </c>
      <c r="H70" s="1013"/>
      <c r="I70" s="695">
        <f t="shared" si="3"/>
        <v>0</v>
      </c>
    </row>
    <row r="71" spans="1:9" s="222" customFormat="1" ht="13.5" customHeight="1">
      <c r="A71" s="692">
        <f t="shared" ref="A71" si="53">A69+1</f>
        <v>32</v>
      </c>
      <c r="B71" s="32">
        <f t="shared" si="42"/>
        <v>50</v>
      </c>
      <c r="C71" s="24"/>
      <c r="D71" s="24" t="s">
        <v>530</v>
      </c>
      <c r="E71" s="27" t="s">
        <v>481</v>
      </c>
      <c r="F71" s="979">
        <v>1</v>
      </c>
      <c r="G71" s="1262">
        <f t="shared" si="5"/>
        <v>1</v>
      </c>
      <c r="H71" s="1013"/>
      <c r="I71" s="695">
        <f t="shared" si="3"/>
        <v>0</v>
      </c>
    </row>
    <row r="72" spans="1:9" s="222" customFormat="1" ht="13.5" customHeight="1">
      <c r="A72" s="985"/>
      <c r="B72" s="973"/>
      <c r="C72" s="974"/>
      <c r="D72" s="28" t="s">
        <v>483</v>
      </c>
      <c r="E72" s="975" t="s">
        <v>61</v>
      </c>
      <c r="F72" s="976">
        <v>1</v>
      </c>
      <c r="G72" s="1261"/>
      <c r="H72" s="977">
        <f>SUM(I73:I93)</f>
        <v>0</v>
      </c>
      <c r="I72" s="978">
        <f t="shared" si="3"/>
        <v>0</v>
      </c>
    </row>
    <row r="73" spans="1:9" s="222" customFormat="1" ht="13.5" customHeight="1">
      <c r="A73" s="692">
        <f>A71+1</f>
        <v>33</v>
      </c>
      <c r="B73" s="32">
        <f>B71+1</f>
        <v>51</v>
      </c>
      <c r="C73" s="24"/>
      <c r="D73" s="24" t="s">
        <v>531</v>
      </c>
      <c r="E73" s="27" t="s">
        <v>63</v>
      </c>
      <c r="F73" s="979">
        <v>204</v>
      </c>
      <c r="G73" s="1189">
        <f>F73*$F$72</f>
        <v>204</v>
      </c>
      <c r="H73" s="1014"/>
      <c r="I73" s="695">
        <f t="shared" si="3"/>
        <v>0</v>
      </c>
    </row>
    <row r="74" spans="1:9" s="222" customFormat="1" ht="13.5" customHeight="1">
      <c r="A74" s="692">
        <f t="shared" si="42"/>
        <v>34</v>
      </c>
      <c r="B74" s="32">
        <f t="shared" si="42"/>
        <v>52</v>
      </c>
      <c r="C74" s="24"/>
      <c r="D74" s="24" t="s">
        <v>532</v>
      </c>
      <c r="E74" s="27" t="s">
        <v>62</v>
      </c>
      <c r="F74" s="979">
        <v>5</v>
      </c>
      <c r="G74" s="1189">
        <f t="shared" ref="G74:G93" si="54">F74*$F$72</f>
        <v>5</v>
      </c>
      <c r="H74" s="1014"/>
      <c r="I74" s="695">
        <f t="shared" si="3"/>
        <v>0</v>
      </c>
    </row>
    <row r="75" spans="1:9" s="222" customFormat="1" ht="13.5" customHeight="1">
      <c r="A75" s="692">
        <f t="shared" si="42"/>
        <v>35</v>
      </c>
      <c r="B75" s="32">
        <f t="shared" si="42"/>
        <v>53</v>
      </c>
      <c r="C75" s="24"/>
      <c r="D75" s="24" t="s">
        <v>493</v>
      </c>
      <c r="E75" s="27" t="s">
        <v>62</v>
      </c>
      <c r="F75" s="979">
        <v>33</v>
      </c>
      <c r="G75" s="1189">
        <f t="shared" si="54"/>
        <v>33</v>
      </c>
      <c r="H75" s="1014"/>
      <c r="I75" s="695">
        <f t="shared" si="3"/>
        <v>0</v>
      </c>
    </row>
    <row r="76" spans="1:9" s="222" customFormat="1" ht="13.5" customHeight="1">
      <c r="A76" s="986">
        <f t="shared" ref="A76:B91" si="55">A75+1</f>
        <v>36</v>
      </c>
      <c r="B76" s="143">
        <f t="shared" si="55"/>
        <v>54</v>
      </c>
      <c r="C76" s="24"/>
      <c r="D76" s="73" t="s">
        <v>533</v>
      </c>
      <c r="E76" s="33" t="s">
        <v>62</v>
      </c>
      <c r="F76" s="980">
        <v>2</v>
      </c>
      <c r="G76" s="1189">
        <f t="shared" si="54"/>
        <v>2</v>
      </c>
      <c r="H76" s="1014"/>
      <c r="I76" s="987">
        <f t="shared" si="3"/>
        <v>0</v>
      </c>
    </row>
    <row r="77" spans="1:9" s="222" customFormat="1" ht="13.5" customHeight="1">
      <c r="A77" s="986">
        <f t="shared" si="55"/>
        <v>37</v>
      </c>
      <c r="B77" s="143">
        <f t="shared" si="55"/>
        <v>55</v>
      </c>
      <c r="C77" s="24"/>
      <c r="D77" s="73" t="s">
        <v>534</v>
      </c>
      <c r="E77" s="33" t="s">
        <v>62</v>
      </c>
      <c r="F77" s="980">
        <v>235</v>
      </c>
      <c r="G77" s="1189">
        <f t="shared" si="54"/>
        <v>235</v>
      </c>
      <c r="H77" s="1014"/>
      <c r="I77" s="987">
        <f t="shared" si="3"/>
        <v>0</v>
      </c>
    </row>
    <row r="78" spans="1:9" s="222" customFormat="1" ht="13.5" customHeight="1">
      <c r="A78" s="692">
        <f t="shared" si="55"/>
        <v>38</v>
      </c>
      <c r="B78" s="32">
        <f t="shared" si="55"/>
        <v>56</v>
      </c>
      <c r="C78" s="24"/>
      <c r="D78" s="24" t="s">
        <v>497</v>
      </c>
      <c r="E78" s="27" t="s">
        <v>62</v>
      </c>
      <c r="F78" s="979">
        <v>85</v>
      </c>
      <c r="G78" s="1189">
        <f t="shared" si="54"/>
        <v>85</v>
      </c>
      <c r="H78" s="1014"/>
      <c r="I78" s="695">
        <f t="shared" si="3"/>
        <v>0</v>
      </c>
    </row>
    <row r="79" spans="1:9" s="222" customFormat="1" ht="13.5" customHeight="1">
      <c r="A79" s="692">
        <f t="shared" si="55"/>
        <v>39</v>
      </c>
      <c r="B79" s="32">
        <f t="shared" si="55"/>
        <v>57</v>
      </c>
      <c r="C79" s="24"/>
      <c r="D79" s="24" t="s">
        <v>535</v>
      </c>
      <c r="E79" s="27" t="s">
        <v>62</v>
      </c>
      <c r="F79" s="979">
        <v>15</v>
      </c>
      <c r="G79" s="1189">
        <f t="shared" si="54"/>
        <v>15</v>
      </c>
      <c r="H79" s="1014"/>
      <c r="I79" s="695">
        <f t="shared" si="3"/>
        <v>0</v>
      </c>
    </row>
    <row r="80" spans="1:9" s="222" customFormat="1" ht="13.5" customHeight="1">
      <c r="A80" s="692">
        <f t="shared" si="55"/>
        <v>40</v>
      </c>
      <c r="B80" s="32">
        <f t="shared" si="55"/>
        <v>58</v>
      </c>
      <c r="C80" s="24"/>
      <c r="D80" s="24" t="s">
        <v>536</v>
      </c>
      <c r="E80" s="27" t="s">
        <v>62</v>
      </c>
      <c r="F80" s="979">
        <v>145</v>
      </c>
      <c r="G80" s="1189">
        <f t="shared" si="54"/>
        <v>145</v>
      </c>
      <c r="H80" s="1014"/>
      <c r="I80" s="695">
        <f t="shared" si="3"/>
        <v>0</v>
      </c>
    </row>
    <row r="81" spans="1:9" s="222" customFormat="1" ht="13.5" customHeight="1">
      <c r="A81" s="692">
        <f t="shared" si="55"/>
        <v>41</v>
      </c>
      <c r="B81" s="32">
        <f t="shared" si="55"/>
        <v>59</v>
      </c>
      <c r="C81" s="24"/>
      <c r="D81" s="24" t="s">
        <v>537</v>
      </c>
      <c r="E81" s="27" t="s">
        <v>62</v>
      </c>
      <c r="F81" s="979">
        <v>150</v>
      </c>
      <c r="G81" s="1189">
        <f t="shared" si="54"/>
        <v>150</v>
      </c>
      <c r="H81" s="1014"/>
      <c r="I81" s="695">
        <f t="shared" si="3"/>
        <v>0</v>
      </c>
    </row>
    <row r="82" spans="1:9" s="222" customFormat="1" ht="13.5" customHeight="1">
      <c r="A82" s="692">
        <f t="shared" si="55"/>
        <v>42</v>
      </c>
      <c r="B82" s="32">
        <f t="shared" si="55"/>
        <v>60</v>
      </c>
      <c r="C82" s="24"/>
      <c r="D82" s="24" t="s">
        <v>538</v>
      </c>
      <c r="E82" s="27" t="s">
        <v>481</v>
      </c>
      <c r="F82" s="979">
        <v>5</v>
      </c>
      <c r="G82" s="1189">
        <f t="shared" si="54"/>
        <v>5</v>
      </c>
      <c r="H82" s="1014"/>
      <c r="I82" s="695">
        <f t="shared" si="3"/>
        <v>0</v>
      </c>
    </row>
    <row r="83" spans="1:9" s="222" customFormat="1" ht="13.5" customHeight="1">
      <c r="A83" s="692">
        <f t="shared" si="55"/>
        <v>43</v>
      </c>
      <c r="B83" s="32">
        <f t="shared" si="55"/>
        <v>61</v>
      </c>
      <c r="C83" s="24"/>
      <c r="D83" s="24" t="s">
        <v>539</v>
      </c>
      <c r="E83" s="27" t="s">
        <v>481</v>
      </c>
      <c r="F83" s="979">
        <v>5</v>
      </c>
      <c r="G83" s="1189">
        <f t="shared" si="54"/>
        <v>5</v>
      </c>
      <c r="H83" s="1014"/>
      <c r="I83" s="695">
        <f t="shared" si="3"/>
        <v>0</v>
      </c>
    </row>
    <row r="84" spans="1:9" s="222" customFormat="1" ht="13.5" customHeight="1">
      <c r="A84" s="692">
        <f t="shared" si="55"/>
        <v>44</v>
      </c>
      <c r="B84" s="32">
        <f t="shared" si="55"/>
        <v>62</v>
      </c>
      <c r="C84" s="24"/>
      <c r="D84" s="24" t="s">
        <v>540</v>
      </c>
      <c r="E84" s="27" t="s">
        <v>62</v>
      </c>
      <c r="F84" s="979">
        <v>17</v>
      </c>
      <c r="G84" s="1189">
        <f t="shared" si="54"/>
        <v>17</v>
      </c>
      <c r="H84" s="1014"/>
      <c r="I84" s="695">
        <f t="shared" si="3"/>
        <v>0</v>
      </c>
    </row>
    <row r="85" spans="1:9" s="222" customFormat="1" ht="13.5" customHeight="1">
      <c r="A85" s="692">
        <f t="shared" si="55"/>
        <v>45</v>
      </c>
      <c r="B85" s="32">
        <f t="shared" si="55"/>
        <v>63</v>
      </c>
      <c r="C85" s="24"/>
      <c r="D85" s="24" t="s">
        <v>541</v>
      </c>
      <c r="E85" s="27" t="s">
        <v>62</v>
      </c>
      <c r="F85" s="979">
        <v>20</v>
      </c>
      <c r="G85" s="1189">
        <f t="shared" si="54"/>
        <v>20</v>
      </c>
      <c r="H85" s="1014"/>
      <c r="I85" s="695">
        <f t="shared" ref="I85:I127" si="56">H85*F85</f>
        <v>0</v>
      </c>
    </row>
    <row r="86" spans="1:9" s="222" customFormat="1" ht="13.5" customHeight="1">
      <c r="A86" s="692">
        <f t="shared" si="55"/>
        <v>46</v>
      </c>
      <c r="B86" s="32">
        <f t="shared" si="55"/>
        <v>64</v>
      </c>
      <c r="C86" s="24"/>
      <c r="D86" s="24" t="s">
        <v>508</v>
      </c>
      <c r="E86" s="27" t="s">
        <v>481</v>
      </c>
      <c r="F86" s="979">
        <v>8</v>
      </c>
      <c r="G86" s="1189">
        <f t="shared" si="54"/>
        <v>8</v>
      </c>
      <c r="H86" s="1014"/>
      <c r="I86" s="695">
        <f t="shared" si="56"/>
        <v>0</v>
      </c>
    </row>
    <row r="87" spans="1:9" s="222" customFormat="1" ht="13.5" customHeight="1">
      <c r="A87" s="692">
        <f t="shared" si="55"/>
        <v>47</v>
      </c>
      <c r="B87" s="32">
        <f t="shared" si="55"/>
        <v>65</v>
      </c>
      <c r="C87" s="24"/>
      <c r="D87" s="24" t="s">
        <v>508</v>
      </c>
      <c r="E87" s="27" t="s">
        <v>481</v>
      </c>
      <c r="F87" s="979">
        <v>1</v>
      </c>
      <c r="G87" s="1189">
        <f t="shared" si="54"/>
        <v>1</v>
      </c>
      <c r="H87" s="1014"/>
      <c r="I87" s="695">
        <f t="shared" si="56"/>
        <v>0</v>
      </c>
    </row>
    <row r="88" spans="1:9" s="222" customFormat="1" ht="13.5" customHeight="1">
      <c r="A88" s="692">
        <f t="shared" si="55"/>
        <v>48</v>
      </c>
      <c r="B88" s="32">
        <f t="shared" si="55"/>
        <v>66</v>
      </c>
      <c r="C88" s="24"/>
      <c r="D88" s="24" t="s">
        <v>542</v>
      </c>
      <c r="E88" s="27" t="s">
        <v>63</v>
      </c>
      <c r="F88" s="979">
        <v>6</v>
      </c>
      <c r="G88" s="1189">
        <f t="shared" si="54"/>
        <v>6</v>
      </c>
      <c r="H88" s="1014"/>
      <c r="I88" s="695">
        <f t="shared" si="56"/>
        <v>0</v>
      </c>
    </row>
    <row r="89" spans="1:9" s="222" customFormat="1" ht="13.5" customHeight="1">
      <c r="A89" s="692">
        <f t="shared" si="55"/>
        <v>49</v>
      </c>
      <c r="B89" s="32">
        <f t="shared" si="55"/>
        <v>67</v>
      </c>
      <c r="C89" s="24"/>
      <c r="D89" s="24" t="s">
        <v>514</v>
      </c>
      <c r="E89" s="27" t="s">
        <v>62</v>
      </c>
      <c r="F89" s="979">
        <v>24</v>
      </c>
      <c r="G89" s="1189">
        <f t="shared" si="54"/>
        <v>24</v>
      </c>
      <c r="H89" s="1014"/>
      <c r="I89" s="695">
        <f t="shared" si="56"/>
        <v>0</v>
      </c>
    </row>
    <row r="90" spans="1:9" s="222" customFormat="1" ht="13.5" customHeight="1">
      <c r="A90" s="692">
        <f t="shared" si="55"/>
        <v>50</v>
      </c>
      <c r="B90" s="32">
        <f t="shared" si="55"/>
        <v>68</v>
      </c>
      <c r="C90" s="24"/>
      <c r="D90" s="24" t="s">
        <v>525</v>
      </c>
      <c r="E90" s="27" t="s">
        <v>62</v>
      </c>
      <c r="F90" s="979">
        <v>50</v>
      </c>
      <c r="G90" s="1189">
        <f t="shared" si="54"/>
        <v>50</v>
      </c>
      <c r="H90" s="1014"/>
      <c r="I90" s="695">
        <f t="shared" si="56"/>
        <v>0</v>
      </c>
    </row>
    <row r="91" spans="1:9" s="222" customFormat="1" ht="13.5" customHeight="1">
      <c r="A91" s="692">
        <f t="shared" si="55"/>
        <v>51</v>
      </c>
      <c r="B91" s="32">
        <f t="shared" si="55"/>
        <v>69</v>
      </c>
      <c r="C91" s="24"/>
      <c r="D91" s="24" t="s">
        <v>525</v>
      </c>
      <c r="E91" s="27" t="s">
        <v>62</v>
      </c>
      <c r="F91" s="979">
        <v>70</v>
      </c>
      <c r="G91" s="1189">
        <f t="shared" si="54"/>
        <v>70</v>
      </c>
      <c r="H91" s="1014"/>
      <c r="I91" s="695">
        <f t="shared" si="56"/>
        <v>0</v>
      </c>
    </row>
    <row r="92" spans="1:9" s="222" customFormat="1" ht="13.5" customHeight="1">
      <c r="A92" s="692">
        <f t="shared" ref="A92:B107" si="57">A91+1</f>
        <v>52</v>
      </c>
      <c r="B92" s="32">
        <f>B91+1</f>
        <v>70</v>
      </c>
      <c r="C92" s="24"/>
      <c r="D92" s="24" t="s">
        <v>525</v>
      </c>
      <c r="E92" s="27" t="s">
        <v>62</v>
      </c>
      <c r="F92" s="979">
        <v>60</v>
      </c>
      <c r="G92" s="1189">
        <f t="shared" si="54"/>
        <v>60</v>
      </c>
      <c r="H92" s="1014"/>
      <c r="I92" s="695">
        <f t="shared" si="56"/>
        <v>0</v>
      </c>
    </row>
    <row r="93" spans="1:9" s="222" customFormat="1" ht="13.5" customHeight="1">
      <c r="A93" s="692">
        <f t="shared" si="57"/>
        <v>53</v>
      </c>
      <c r="B93" s="32">
        <f t="shared" si="57"/>
        <v>71</v>
      </c>
      <c r="C93" s="24"/>
      <c r="D93" s="24" t="s">
        <v>525</v>
      </c>
      <c r="E93" s="27" t="s">
        <v>62</v>
      </c>
      <c r="F93" s="979">
        <v>40</v>
      </c>
      <c r="G93" s="1189">
        <f t="shared" si="54"/>
        <v>40</v>
      </c>
      <c r="H93" s="1014"/>
      <c r="I93" s="695">
        <f t="shared" si="56"/>
        <v>0</v>
      </c>
    </row>
    <row r="94" spans="1:9" s="222" customFormat="1" ht="13.5" customHeight="1">
      <c r="A94" s="985"/>
      <c r="B94" s="973"/>
      <c r="C94" s="974"/>
      <c r="D94" s="28" t="s">
        <v>484</v>
      </c>
      <c r="E94" s="975" t="s">
        <v>61</v>
      </c>
      <c r="F94" s="976">
        <v>1</v>
      </c>
      <c r="G94" s="1261"/>
      <c r="H94" s="977">
        <f>SUM(I95:I107)</f>
        <v>0</v>
      </c>
      <c r="I94" s="978">
        <f t="shared" si="56"/>
        <v>0</v>
      </c>
    </row>
    <row r="95" spans="1:9" s="222" customFormat="1" ht="13.5" customHeight="1">
      <c r="A95" s="692">
        <f>A93+1</f>
        <v>54</v>
      </c>
      <c r="B95" s="32">
        <f>B93+1</f>
        <v>72</v>
      </c>
      <c r="C95" s="24"/>
      <c r="D95" s="24" t="s">
        <v>543</v>
      </c>
      <c r="E95" s="27" t="s">
        <v>63</v>
      </c>
      <c r="F95" s="979">
        <v>18</v>
      </c>
      <c r="G95" s="1189">
        <f>F95*$F$94</f>
        <v>18</v>
      </c>
      <c r="H95" s="1014"/>
      <c r="I95" s="695">
        <f t="shared" si="56"/>
        <v>0</v>
      </c>
    </row>
    <row r="96" spans="1:9" s="222" customFormat="1" ht="13.5" customHeight="1">
      <c r="A96" s="692">
        <f t="shared" si="57"/>
        <v>55</v>
      </c>
      <c r="B96" s="32">
        <f t="shared" si="57"/>
        <v>73</v>
      </c>
      <c r="C96" s="24"/>
      <c r="D96" s="24" t="s">
        <v>520</v>
      </c>
      <c r="E96" s="27" t="s">
        <v>62</v>
      </c>
      <c r="F96" s="979">
        <v>8</v>
      </c>
      <c r="G96" s="1189">
        <f t="shared" ref="G96:G107" si="58">F96*$F$94</f>
        <v>8</v>
      </c>
      <c r="H96" s="1014"/>
      <c r="I96" s="695">
        <f t="shared" si="56"/>
        <v>0</v>
      </c>
    </row>
    <row r="97" spans="1:9" s="222" customFormat="1" ht="13.5" customHeight="1">
      <c r="A97" s="692">
        <f t="shared" si="57"/>
        <v>56</v>
      </c>
      <c r="B97" s="32">
        <f t="shared" si="57"/>
        <v>74</v>
      </c>
      <c r="C97" s="24"/>
      <c r="D97" s="24" t="s">
        <v>544</v>
      </c>
      <c r="E97" s="27" t="s">
        <v>62</v>
      </c>
      <c r="F97" s="979">
        <v>4</v>
      </c>
      <c r="G97" s="1189">
        <f t="shared" si="58"/>
        <v>4</v>
      </c>
      <c r="H97" s="1014"/>
      <c r="I97" s="695">
        <f t="shared" si="56"/>
        <v>0</v>
      </c>
    </row>
    <row r="98" spans="1:9" s="222" customFormat="1" ht="13.5" customHeight="1">
      <c r="A98" s="692">
        <f t="shared" si="57"/>
        <v>57</v>
      </c>
      <c r="B98" s="32">
        <f t="shared" si="57"/>
        <v>75</v>
      </c>
      <c r="C98" s="24"/>
      <c r="D98" s="24" t="s">
        <v>545</v>
      </c>
      <c r="E98" s="27" t="s">
        <v>62</v>
      </c>
      <c r="F98" s="979">
        <v>8</v>
      </c>
      <c r="G98" s="1189">
        <f t="shared" si="58"/>
        <v>8</v>
      </c>
      <c r="H98" s="1014"/>
      <c r="I98" s="695">
        <f t="shared" si="56"/>
        <v>0</v>
      </c>
    </row>
    <row r="99" spans="1:9" s="222" customFormat="1" ht="13.5" customHeight="1">
      <c r="A99" s="692">
        <f t="shared" si="57"/>
        <v>58</v>
      </c>
      <c r="B99" s="32">
        <f t="shared" si="57"/>
        <v>76</v>
      </c>
      <c r="C99" s="24"/>
      <c r="D99" s="24" t="s">
        <v>514</v>
      </c>
      <c r="E99" s="27" t="s">
        <v>62</v>
      </c>
      <c r="F99" s="979">
        <v>16</v>
      </c>
      <c r="G99" s="1189">
        <f t="shared" si="58"/>
        <v>16</v>
      </c>
      <c r="H99" s="1014"/>
      <c r="I99" s="695">
        <f t="shared" si="56"/>
        <v>0</v>
      </c>
    </row>
    <row r="100" spans="1:9" s="222" customFormat="1" ht="13.5" customHeight="1">
      <c r="A100" s="692">
        <f t="shared" si="57"/>
        <v>59</v>
      </c>
      <c r="B100" s="32">
        <f t="shared" si="57"/>
        <v>77</v>
      </c>
      <c r="C100" s="24"/>
      <c r="D100" s="24" t="s">
        <v>546</v>
      </c>
      <c r="E100" s="27" t="s">
        <v>481</v>
      </c>
      <c r="F100" s="979">
        <v>1</v>
      </c>
      <c r="G100" s="1189">
        <f t="shared" si="58"/>
        <v>1</v>
      </c>
      <c r="H100" s="1014"/>
      <c r="I100" s="695">
        <f t="shared" si="56"/>
        <v>0</v>
      </c>
    </row>
    <row r="101" spans="1:9" s="222" customFormat="1" ht="13.5" customHeight="1">
      <c r="A101" s="692">
        <f t="shared" si="57"/>
        <v>60</v>
      </c>
      <c r="B101" s="32">
        <f t="shared" si="57"/>
        <v>78</v>
      </c>
      <c r="C101" s="24"/>
      <c r="D101" s="24" t="s">
        <v>547</v>
      </c>
      <c r="E101" s="27" t="s">
        <v>62</v>
      </c>
      <c r="F101" s="979">
        <v>16</v>
      </c>
      <c r="G101" s="1189">
        <f t="shared" si="58"/>
        <v>16</v>
      </c>
      <c r="H101" s="1014"/>
      <c r="I101" s="695">
        <f t="shared" si="56"/>
        <v>0</v>
      </c>
    </row>
    <row r="102" spans="1:9" s="222" customFormat="1" ht="13.5" customHeight="1">
      <c r="A102" s="692">
        <f t="shared" si="57"/>
        <v>61</v>
      </c>
      <c r="B102" s="32">
        <f t="shared" si="57"/>
        <v>79</v>
      </c>
      <c r="C102" s="24"/>
      <c r="D102" s="24" t="s">
        <v>548</v>
      </c>
      <c r="E102" s="27" t="s">
        <v>62</v>
      </c>
      <c r="F102" s="979">
        <v>19</v>
      </c>
      <c r="G102" s="1189">
        <f t="shared" si="58"/>
        <v>19</v>
      </c>
      <c r="H102" s="1014"/>
      <c r="I102" s="695">
        <f t="shared" si="56"/>
        <v>0</v>
      </c>
    </row>
    <row r="103" spans="1:9" s="222" customFormat="1" ht="13.5" customHeight="1">
      <c r="A103" s="692">
        <f t="shared" si="57"/>
        <v>62</v>
      </c>
      <c r="B103" s="32">
        <f t="shared" si="57"/>
        <v>80</v>
      </c>
      <c r="C103" s="24"/>
      <c r="D103" s="24" t="s">
        <v>549</v>
      </c>
      <c r="E103" s="27" t="s">
        <v>62</v>
      </c>
      <c r="F103" s="979">
        <v>10</v>
      </c>
      <c r="G103" s="1189">
        <f t="shared" si="58"/>
        <v>10</v>
      </c>
      <c r="H103" s="1014"/>
      <c r="I103" s="695">
        <f t="shared" si="56"/>
        <v>0</v>
      </c>
    </row>
    <row r="104" spans="1:9" s="222" customFormat="1" ht="13.5" customHeight="1">
      <c r="A104" s="692">
        <f t="shared" si="57"/>
        <v>63</v>
      </c>
      <c r="B104" s="32">
        <f t="shared" si="57"/>
        <v>81</v>
      </c>
      <c r="C104" s="24"/>
      <c r="D104" s="24" t="s">
        <v>527</v>
      </c>
      <c r="E104" s="27" t="s">
        <v>62</v>
      </c>
      <c r="F104" s="979">
        <v>38</v>
      </c>
      <c r="G104" s="1189">
        <f t="shared" si="58"/>
        <v>38</v>
      </c>
      <c r="H104" s="1014"/>
      <c r="I104" s="695">
        <f t="shared" si="56"/>
        <v>0</v>
      </c>
    </row>
    <row r="105" spans="1:9" s="222" customFormat="1" ht="13.5" customHeight="1">
      <c r="A105" s="692">
        <f t="shared" si="57"/>
        <v>64</v>
      </c>
      <c r="B105" s="32">
        <f t="shared" si="57"/>
        <v>82</v>
      </c>
      <c r="C105" s="24"/>
      <c r="D105" s="24" t="s">
        <v>550</v>
      </c>
      <c r="E105" s="27" t="s">
        <v>62</v>
      </c>
      <c r="F105" s="979">
        <v>38</v>
      </c>
      <c r="G105" s="1189">
        <f t="shared" si="58"/>
        <v>38</v>
      </c>
      <c r="H105" s="1014"/>
      <c r="I105" s="695">
        <f t="shared" si="56"/>
        <v>0</v>
      </c>
    </row>
    <row r="106" spans="1:9" s="222" customFormat="1" ht="13.5" customHeight="1">
      <c r="A106" s="692">
        <f t="shared" si="57"/>
        <v>65</v>
      </c>
      <c r="B106" s="32">
        <f t="shared" si="57"/>
        <v>83</v>
      </c>
      <c r="C106" s="24"/>
      <c r="D106" s="24" t="s">
        <v>551</v>
      </c>
      <c r="E106" s="27" t="s">
        <v>481</v>
      </c>
      <c r="F106" s="979">
        <v>1</v>
      </c>
      <c r="G106" s="1189">
        <f t="shared" si="58"/>
        <v>1</v>
      </c>
      <c r="H106" s="1014"/>
      <c r="I106" s="695">
        <f t="shared" si="56"/>
        <v>0</v>
      </c>
    </row>
    <row r="107" spans="1:9" s="222" customFormat="1" ht="13.5" customHeight="1">
      <c r="A107" s="692">
        <f t="shared" si="57"/>
        <v>66</v>
      </c>
      <c r="B107" s="32">
        <f t="shared" si="57"/>
        <v>84</v>
      </c>
      <c r="C107" s="24"/>
      <c r="D107" s="24" t="s">
        <v>530</v>
      </c>
      <c r="E107" s="27" t="s">
        <v>481</v>
      </c>
      <c r="F107" s="979">
        <v>1</v>
      </c>
      <c r="G107" s="1189">
        <f t="shared" si="58"/>
        <v>1</v>
      </c>
      <c r="H107" s="1014"/>
      <c r="I107" s="695">
        <f t="shared" si="56"/>
        <v>0</v>
      </c>
    </row>
    <row r="108" spans="1:9" s="222" customFormat="1" ht="13.5" customHeight="1">
      <c r="A108" s="985"/>
      <c r="B108" s="973"/>
      <c r="C108" s="974"/>
      <c r="D108" s="28" t="s">
        <v>485</v>
      </c>
      <c r="E108" s="975" t="s">
        <v>61</v>
      </c>
      <c r="F108" s="976">
        <v>1</v>
      </c>
      <c r="G108" s="1261"/>
      <c r="H108" s="977">
        <f>SUM(I109:I124)</f>
        <v>0</v>
      </c>
      <c r="I108" s="978">
        <f t="shared" si="56"/>
        <v>0</v>
      </c>
    </row>
    <row r="109" spans="1:9" s="222" customFormat="1" ht="13.5" customHeight="1">
      <c r="A109" s="692">
        <f>A107+1</f>
        <v>67</v>
      </c>
      <c r="B109" s="32">
        <f>B107+1</f>
        <v>85</v>
      </c>
      <c r="C109" s="24"/>
      <c r="D109" s="24" t="s">
        <v>552</v>
      </c>
      <c r="E109" s="27" t="s">
        <v>62</v>
      </c>
      <c r="F109" s="979">
        <v>10</v>
      </c>
      <c r="G109" s="1189">
        <f>F109*$F$108</f>
        <v>10</v>
      </c>
      <c r="H109" s="1014"/>
      <c r="I109" s="695">
        <f t="shared" si="56"/>
        <v>0</v>
      </c>
    </row>
    <row r="110" spans="1:9" s="222" customFormat="1" ht="13.5" customHeight="1">
      <c r="A110" s="692">
        <f>A109+1</f>
        <v>68</v>
      </c>
      <c r="B110" s="32">
        <f>B109+1</f>
        <v>86</v>
      </c>
      <c r="C110" s="24"/>
      <c r="D110" s="24" t="s">
        <v>553</v>
      </c>
      <c r="E110" s="27" t="s">
        <v>62</v>
      </c>
      <c r="F110" s="979">
        <v>8</v>
      </c>
      <c r="G110" s="1189">
        <f t="shared" ref="G110:G124" si="59">F110*$F$108</f>
        <v>8</v>
      </c>
      <c r="H110" s="1014"/>
      <c r="I110" s="695">
        <f>H110*F110</f>
        <v>0</v>
      </c>
    </row>
    <row r="111" spans="1:9" s="222" customFormat="1" ht="13.5" customHeight="1">
      <c r="A111" s="692">
        <f t="shared" ref="A111" si="60">A109+1</f>
        <v>68</v>
      </c>
      <c r="B111" s="32">
        <f>B110+1</f>
        <v>87</v>
      </c>
      <c r="C111" s="24"/>
      <c r="D111" s="24" t="s">
        <v>545</v>
      </c>
      <c r="E111" s="27" t="s">
        <v>62</v>
      </c>
      <c r="F111" s="979">
        <v>16</v>
      </c>
      <c r="G111" s="1189">
        <f t="shared" si="59"/>
        <v>16</v>
      </c>
      <c r="H111" s="1014"/>
      <c r="I111" s="695">
        <f t="shared" si="56"/>
        <v>0</v>
      </c>
    </row>
    <row r="112" spans="1:9" s="222" customFormat="1" ht="13.5" customHeight="1">
      <c r="A112" s="692">
        <f t="shared" ref="A112:B124" si="61">A111+1</f>
        <v>69</v>
      </c>
      <c r="B112" s="32">
        <f t="shared" si="61"/>
        <v>88</v>
      </c>
      <c r="C112" s="24"/>
      <c r="D112" s="24" t="s">
        <v>497</v>
      </c>
      <c r="E112" s="27" t="s">
        <v>62</v>
      </c>
      <c r="F112" s="979">
        <v>16</v>
      </c>
      <c r="G112" s="1189">
        <f t="shared" si="59"/>
        <v>16</v>
      </c>
      <c r="H112" s="1014"/>
      <c r="I112" s="695">
        <f t="shared" si="56"/>
        <v>0</v>
      </c>
    </row>
    <row r="113" spans="1:9" s="222" customFormat="1" ht="13.5" customHeight="1">
      <c r="A113" s="692">
        <f t="shared" ref="A113" si="62">A111+1</f>
        <v>69</v>
      </c>
      <c r="B113" s="32">
        <f t="shared" si="61"/>
        <v>89</v>
      </c>
      <c r="C113" s="24"/>
      <c r="D113" s="24" t="s">
        <v>514</v>
      </c>
      <c r="E113" s="27" t="s">
        <v>62</v>
      </c>
      <c r="F113" s="979">
        <v>16</v>
      </c>
      <c r="G113" s="1189">
        <f t="shared" si="59"/>
        <v>16</v>
      </c>
      <c r="H113" s="1014"/>
      <c r="I113" s="695">
        <f t="shared" si="56"/>
        <v>0</v>
      </c>
    </row>
    <row r="114" spans="1:9" s="222" customFormat="1" ht="13.5" customHeight="1">
      <c r="A114" s="692">
        <f t="shared" ref="A114" si="63">A113+1</f>
        <v>70</v>
      </c>
      <c r="B114" s="32">
        <f t="shared" si="61"/>
        <v>90</v>
      </c>
      <c r="C114" s="24"/>
      <c r="D114" s="24" t="s">
        <v>552</v>
      </c>
      <c r="E114" s="27" t="s">
        <v>62</v>
      </c>
      <c r="F114" s="979">
        <v>12</v>
      </c>
      <c r="G114" s="1189">
        <f t="shared" si="59"/>
        <v>12</v>
      </c>
      <c r="H114" s="1014"/>
      <c r="I114" s="695">
        <f t="shared" si="56"/>
        <v>0</v>
      </c>
    </row>
    <row r="115" spans="1:9" s="222" customFormat="1" ht="13.5" customHeight="1">
      <c r="A115" s="692">
        <f t="shared" ref="A115" si="64">A113+1</f>
        <v>70</v>
      </c>
      <c r="B115" s="32">
        <f t="shared" si="61"/>
        <v>91</v>
      </c>
      <c r="C115" s="24"/>
      <c r="D115" s="24" t="s">
        <v>553</v>
      </c>
      <c r="E115" s="27" t="s">
        <v>62</v>
      </c>
      <c r="F115" s="979">
        <v>12</v>
      </c>
      <c r="G115" s="1189">
        <f t="shared" si="59"/>
        <v>12</v>
      </c>
      <c r="H115" s="1014"/>
      <c r="I115" s="695">
        <f t="shared" si="56"/>
        <v>0</v>
      </c>
    </row>
    <row r="116" spans="1:9" s="222" customFormat="1" ht="13.5" customHeight="1">
      <c r="A116" s="692">
        <f t="shared" ref="A116" si="65">A115+1</f>
        <v>71</v>
      </c>
      <c r="B116" s="32">
        <f t="shared" si="61"/>
        <v>92</v>
      </c>
      <c r="C116" s="24"/>
      <c r="D116" s="24" t="s">
        <v>200</v>
      </c>
      <c r="E116" s="27" t="s">
        <v>62</v>
      </c>
      <c r="F116" s="979">
        <v>64</v>
      </c>
      <c r="G116" s="1189">
        <f t="shared" si="59"/>
        <v>64</v>
      </c>
      <c r="H116" s="1014"/>
      <c r="I116" s="695">
        <f t="shared" si="56"/>
        <v>0</v>
      </c>
    </row>
    <row r="117" spans="1:9" s="222" customFormat="1" ht="13.5" customHeight="1">
      <c r="A117" s="692">
        <f t="shared" ref="A117" si="66">A115+1</f>
        <v>71</v>
      </c>
      <c r="B117" s="32">
        <f t="shared" si="61"/>
        <v>93</v>
      </c>
      <c r="C117" s="24"/>
      <c r="D117" s="24" t="s">
        <v>554</v>
      </c>
      <c r="E117" s="27" t="s">
        <v>481</v>
      </c>
      <c r="F117" s="979">
        <v>3</v>
      </c>
      <c r="G117" s="1189">
        <f t="shared" si="59"/>
        <v>3</v>
      </c>
      <c r="H117" s="1014"/>
      <c r="I117" s="695">
        <f t="shared" si="56"/>
        <v>0</v>
      </c>
    </row>
    <row r="118" spans="1:9" s="222" customFormat="1" ht="13.5" customHeight="1">
      <c r="A118" s="692">
        <f t="shared" ref="A118" si="67">A117+1</f>
        <v>72</v>
      </c>
      <c r="B118" s="32">
        <f t="shared" si="61"/>
        <v>94</v>
      </c>
      <c r="C118" s="24"/>
      <c r="D118" s="24" t="s">
        <v>554</v>
      </c>
      <c r="E118" s="27" t="s">
        <v>481</v>
      </c>
      <c r="F118" s="979">
        <v>1</v>
      </c>
      <c r="G118" s="1189">
        <f t="shared" si="59"/>
        <v>1</v>
      </c>
      <c r="H118" s="1014"/>
      <c r="I118" s="695">
        <f t="shared" si="56"/>
        <v>0</v>
      </c>
    </row>
    <row r="119" spans="1:9" s="222" customFormat="1" ht="13.5" customHeight="1">
      <c r="A119" s="692">
        <f t="shared" ref="A119" si="68">A117+1</f>
        <v>72</v>
      </c>
      <c r="B119" s="32">
        <f t="shared" si="61"/>
        <v>95</v>
      </c>
      <c r="C119" s="24"/>
      <c r="D119" s="24" t="s">
        <v>554</v>
      </c>
      <c r="E119" s="27" t="s">
        <v>481</v>
      </c>
      <c r="F119" s="979">
        <v>1</v>
      </c>
      <c r="G119" s="1189">
        <f t="shared" si="59"/>
        <v>1</v>
      </c>
      <c r="H119" s="1014"/>
      <c r="I119" s="695">
        <f t="shared" si="56"/>
        <v>0</v>
      </c>
    </row>
    <row r="120" spans="1:9" s="222" customFormat="1" ht="13.5" customHeight="1">
      <c r="A120" s="692">
        <f t="shared" ref="A120" si="69">A119+1</f>
        <v>73</v>
      </c>
      <c r="B120" s="32">
        <f t="shared" si="61"/>
        <v>96</v>
      </c>
      <c r="C120" s="24"/>
      <c r="D120" s="24" t="s">
        <v>555</v>
      </c>
      <c r="E120" s="27" t="s">
        <v>62</v>
      </c>
      <c r="F120" s="979">
        <v>36</v>
      </c>
      <c r="G120" s="1189">
        <f t="shared" si="59"/>
        <v>36</v>
      </c>
      <c r="H120" s="1014"/>
      <c r="I120" s="695">
        <f t="shared" si="56"/>
        <v>0</v>
      </c>
    </row>
    <row r="121" spans="1:9" s="222" customFormat="1" ht="13.5" customHeight="1">
      <c r="A121" s="692">
        <f t="shared" ref="A121" si="70">A119+1</f>
        <v>73</v>
      </c>
      <c r="B121" s="32">
        <f t="shared" si="61"/>
        <v>97</v>
      </c>
      <c r="C121" s="24"/>
      <c r="D121" s="24" t="s">
        <v>527</v>
      </c>
      <c r="E121" s="27" t="s">
        <v>62</v>
      </c>
      <c r="F121" s="979">
        <v>72</v>
      </c>
      <c r="G121" s="1189">
        <f t="shared" si="59"/>
        <v>72</v>
      </c>
      <c r="H121" s="1014"/>
      <c r="I121" s="695">
        <f t="shared" si="56"/>
        <v>0</v>
      </c>
    </row>
    <row r="122" spans="1:9" s="222" customFormat="1" ht="13.5" customHeight="1">
      <c r="A122" s="692">
        <f t="shared" ref="A122" si="71">A121+1</f>
        <v>74</v>
      </c>
      <c r="B122" s="32">
        <f t="shared" si="61"/>
        <v>98</v>
      </c>
      <c r="C122" s="24"/>
      <c r="D122" s="24" t="s">
        <v>550</v>
      </c>
      <c r="E122" s="27" t="s">
        <v>62</v>
      </c>
      <c r="F122" s="979">
        <v>72</v>
      </c>
      <c r="G122" s="1189">
        <f t="shared" si="59"/>
        <v>72</v>
      </c>
      <c r="H122" s="1014"/>
      <c r="I122" s="695">
        <f t="shared" si="56"/>
        <v>0</v>
      </c>
    </row>
    <row r="123" spans="1:9" s="222" customFormat="1" ht="13.5" customHeight="1">
      <c r="A123" s="692">
        <f t="shared" ref="A123" si="72">A121+1</f>
        <v>74</v>
      </c>
      <c r="B123" s="32">
        <f t="shared" si="61"/>
        <v>99</v>
      </c>
      <c r="C123" s="24"/>
      <c r="D123" s="24" t="s">
        <v>551</v>
      </c>
      <c r="E123" s="27" t="s">
        <v>481</v>
      </c>
      <c r="F123" s="979">
        <v>2</v>
      </c>
      <c r="G123" s="1189">
        <f t="shared" si="59"/>
        <v>2</v>
      </c>
      <c r="H123" s="1014"/>
      <c r="I123" s="695">
        <f t="shared" si="56"/>
        <v>0</v>
      </c>
    </row>
    <row r="124" spans="1:9" s="222" customFormat="1" ht="13.5" customHeight="1">
      <c r="A124" s="692">
        <f t="shared" ref="A124" si="73">A123+1</f>
        <v>75</v>
      </c>
      <c r="B124" s="32">
        <f t="shared" si="61"/>
        <v>100</v>
      </c>
      <c r="C124" s="24"/>
      <c r="D124" s="24" t="s">
        <v>530</v>
      </c>
      <c r="E124" s="27" t="s">
        <v>481</v>
      </c>
      <c r="F124" s="979">
        <v>2</v>
      </c>
      <c r="G124" s="1189">
        <f t="shared" si="59"/>
        <v>2</v>
      </c>
      <c r="H124" s="1014"/>
      <c r="I124" s="695">
        <f t="shared" si="56"/>
        <v>0</v>
      </c>
    </row>
    <row r="125" spans="1:9" s="222" customFormat="1" ht="13.5" customHeight="1">
      <c r="A125" s="985"/>
      <c r="B125" s="973"/>
      <c r="C125" s="974"/>
      <c r="D125" s="28" t="s">
        <v>486</v>
      </c>
      <c r="E125" s="975" t="s">
        <v>61</v>
      </c>
      <c r="F125" s="976">
        <v>1</v>
      </c>
      <c r="G125" s="1261"/>
      <c r="H125" s="977">
        <f>SUM(I126:I127)</f>
        <v>0</v>
      </c>
      <c r="I125" s="978">
        <f t="shared" si="56"/>
        <v>0</v>
      </c>
    </row>
    <row r="126" spans="1:9" s="222" customFormat="1" ht="30.6">
      <c r="A126" s="692">
        <f>A124+1</f>
        <v>76</v>
      </c>
      <c r="B126" s="32">
        <f>B124+1</f>
        <v>101</v>
      </c>
      <c r="C126" s="24"/>
      <c r="D126" s="24" t="s">
        <v>265</v>
      </c>
      <c r="E126" s="27" t="s">
        <v>63</v>
      </c>
      <c r="F126" s="979">
        <v>99</v>
      </c>
      <c r="G126" s="1189">
        <f>F126*$F$125</f>
        <v>99</v>
      </c>
      <c r="H126" s="1014"/>
      <c r="I126" s="695">
        <f t="shared" si="56"/>
        <v>0</v>
      </c>
    </row>
    <row r="127" spans="1:9" s="222" customFormat="1" ht="30.6">
      <c r="A127" s="692">
        <f>A126+1</f>
        <v>77</v>
      </c>
      <c r="B127" s="32">
        <f>B126+1</f>
        <v>102</v>
      </c>
      <c r="C127" s="24"/>
      <c r="D127" s="24" t="s">
        <v>487</v>
      </c>
      <c r="E127" s="27" t="s">
        <v>63</v>
      </c>
      <c r="F127" s="979">
        <v>21</v>
      </c>
      <c r="G127" s="1189">
        <f>F127*$F$125</f>
        <v>21</v>
      </c>
      <c r="H127" s="1014"/>
      <c r="I127" s="695">
        <f t="shared" si="56"/>
        <v>0</v>
      </c>
    </row>
    <row r="128" spans="1:9" ht="13.5" customHeight="1">
      <c r="A128" s="988">
        <f>A127+1</f>
        <v>78</v>
      </c>
      <c r="B128" s="953" t="s">
        <v>136</v>
      </c>
      <c r="C128" s="968"/>
      <c r="D128" s="953" t="s">
        <v>137</v>
      </c>
      <c r="E128" s="954" t="s">
        <v>79</v>
      </c>
      <c r="F128" s="1012">
        <f>G128</f>
        <v>0</v>
      </c>
      <c r="G128" s="1012"/>
      <c r="H128" s="711">
        <f>SUM(I125,I108,I72,I94,I21)</f>
        <v>0</v>
      </c>
      <c r="I128" s="970">
        <f>(F128*H128)/100</f>
        <v>0</v>
      </c>
    </row>
    <row r="129" spans="1:9" ht="13.5" customHeight="1">
      <c r="A129" s="988">
        <f>A128+1</f>
        <v>79</v>
      </c>
      <c r="B129" s="702" t="s">
        <v>138</v>
      </c>
      <c r="C129" s="989"/>
      <c r="D129" s="702" t="s">
        <v>139</v>
      </c>
      <c r="E129" s="704" t="s">
        <v>79</v>
      </c>
      <c r="F129" s="1012">
        <f>G129</f>
        <v>0</v>
      </c>
      <c r="G129" s="756"/>
      <c r="H129" s="711">
        <f>SUM(I128,I125,I108,I72,I94,I21)</f>
        <v>0</v>
      </c>
      <c r="I129" s="990">
        <f>(F129*H129)/100</f>
        <v>0</v>
      </c>
    </row>
    <row r="130" spans="1:9" ht="28.5" customHeight="1">
      <c r="A130" s="991"/>
      <c r="B130" s="728" t="s">
        <v>260</v>
      </c>
      <c r="C130" s="728"/>
      <c r="D130" s="728" t="s">
        <v>261</v>
      </c>
      <c r="E130" s="992"/>
      <c r="F130" s="993"/>
      <c r="G130" s="993"/>
      <c r="H130" s="994"/>
      <c r="I130" s="729">
        <f>SUM(I131:I132)</f>
        <v>0</v>
      </c>
    </row>
    <row r="131" spans="1:9" ht="13.5" customHeight="1">
      <c r="A131" s="707">
        <f>A129+1</f>
        <v>80</v>
      </c>
      <c r="B131" s="708" t="s">
        <v>232</v>
      </c>
      <c r="C131" s="708"/>
      <c r="D131" s="708" t="s">
        <v>235</v>
      </c>
      <c r="E131" s="709" t="s">
        <v>85</v>
      </c>
      <c r="F131" s="710">
        <v>32</v>
      </c>
      <c r="G131" s="710">
        <f>F131</f>
        <v>32</v>
      </c>
      <c r="H131" s="933"/>
      <c r="I131" s="711">
        <f t="shared" ref="I131" si="74">H131*F131</f>
        <v>0</v>
      </c>
    </row>
    <row r="132" spans="1:9" s="222" customFormat="1" ht="13.5" customHeight="1">
      <c r="A132" s="707">
        <f>A131+1</f>
        <v>81</v>
      </c>
      <c r="B132" s="708" t="s">
        <v>233</v>
      </c>
      <c r="C132" s="698"/>
      <c r="D132" s="57" t="s">
        <v>238</v>
      </c>
      <c r="E132" s="58" t="s">
        <v>85</v>
      </c>
      <c r="F132" s="995">
        <v>8</v>
      </c>
      <c r="G132" s="710">
        <f>F132</f>
        <v>8</v>
      </c>
      <c r="H132" s="932"/>
      <c r="I132" s="996">
        <f>H132*F132</f>
        <v>0</v>
      </c>
    </row>
    <row r="133" spans="1:9" ht="28.5" customHeight="1">
      <c r="A133" s="991"/>
      <c r="B133" s="728" t="s">
        <v>241</v>
      </c>
      <c r="C133" s="728"/>
      <c r="D133" s="728" t="s">
        <v>284</v>
      </c>
      <c r="E133" s="992"/>
      <c r="F133" s="997"/>
      <c r="G133" s="997"/>
      <c r="H133" s="729"/>
      <c r="I133" s="729">
        <f>SUM(I134:I134)</f>
        <v>0</v>
      </c>
    </row>
    <row r="134" spans="1:9" ht="13.5" customHeight="1">
      <c r="A134" s="707">
        <f>A132+1</f>
        <v>82</v>
      </c>
      <c r="B134" s="708" t="s">
        <v>243</v>
      </c>
      <c r="C134" s="708"/>
      <c r="D134" s="708" t="s">
        <v>250</v>
      </c>
      <c r="E134" s="998" t="s">
        <v>85</v>
      </c>
      <c r="F134" s="710">
        <v>16</v>
      </c>
      <c r="G134" s="710">
        <f>F134</f>
        <v>16</v>
      </c>
      <c r="H134" s="933"/>
      <c r="I134" s="711">
        <f t="shared" ref="I134" si="75">H134*F134</f>
        <v>0</v>
      </c>
    </row>
    <row r="135" spans="1:9" s="222" customFormat="1" ht="21" customHeight="1">
      <c r="A135" s="712"/>
      <c r="B135" s="713"/>
      <c r="C135" s="713"/>
      <c r="D135" s="3" t="s">
        <v>240</v>
      </c>
      <c r="E135" s="999"/>
      <c r="F135" s="1000"/>
      <c r="G135" s="715"/>
      <c r="H135" s="1001"/>
      <c r="I135" s="64">
        <f>I12</f>
        <v>0</v>
      </c>
    </row>
    <row r="136" spans="1:9" ht="28.5" customHeight="1">
      <c r="A136" s="738" t="s">
        <v>256</v>
      </c>
      <c r="B136" s="739"/>
      <c r="C136" s="739"/>
      <c r="D136" s="740"/>
      <c r="E136" s="741"/>
      <c r="F136" s="740"/>
      <c r="G136" s="740"/>
      <c r="H136" s="1002"/>
      <c r="I136" s="1002"/>
    </row>
    <row r="137" spans="1:9" s="535" customFormat="1" ht="30.6">
      <c r="A137" s="730">
        <f>A134+1</f>
        <v>83</v>
      </c>
      <c r="B137" s="1003" t="s">
        <v>255</v>
      </c>
      <c r="C137" s="1003"/>
      <c r="D137" s="1004" t="s">
        <v>1198</v>
      </c>
      <c r="E137" s="704" t="s">
        <v>79</v>
      </c>
      <c r="F137" s="1273">
        <f>G137</f>
        <v>0</v>
      </c>
      <c r="G137" s="1273"/>
      <c r="H137" s="1274">
        <f>$I$135</f>
        <v>0</v>
      </c>
      <c r="I137" s="1005">
        <f>H137*F137/100</f>
        <v>0</v>
      </c>
    </row>
    <row r="138" spans="1:9" s="536" customFormat="1" ht="21" customHeight="1">
      <c r="A138" s="732"/>
      <c r="B138" s="733"/>
      <c r="C138" s="733"/>
      <c r="D138" s="1006" t="s">
        <v>283</v>
      </c>
      <c r="E138" s="732"/>
      <c r="F138" s="1006"/>
      <c r="G138" s="1006"/>
      <c r="H138" s="1007"/>
      <c r="I138" s="1008">
        <f>SUM(I137:I137)</f>
        <v>0</v>
      </c>
    </row>
    <row r="139" spans="1:9" s="329" customFormat="1" ht="13.5" customHeight="1">
      <c r="A139" s="10"/>
      <c r="B139" s="10"/>
      <c r="C139" s="10"/>
      <c r="D139" s="11"/>
      <c r="E139" s="12"/>
      <c r="F139" s="13"/>
      <c r="G139" s="13"/>
      <c r="H139" s="14"/>
      <c r="I139" s="9"/>
    </row>
    <row r="140" spans="1:9" s="329" customFormat="1" ht="21" customHeight="1">
      <c r="A140" s="10"/>
      <c r="B140" s="10"/>
      <c r="C140" s="10"/>
      <c r="D140" s="1009" t="s">
        <v>257</v>
      </c>
      <c r="E140" s="746"/>
      <c r="F140" s="1010"/>
      <c r="G140" s="1010"/>
      <c r="H140" s="747"/>
      <c r="I140" s="747">
        <f>SUM(I138,I135)</f>
        <v>0</v>
      </c>
    </row>
    <row r="141" spans="1:9" s="329" customFormat="1" ht="21" customHeight="1">
      <c r="A141" s="324"/>
      <c r="B141" s="324"/>
      <c r="C141" s="324"/>
      <c r="D141" s="179"/>
      <c r="E141" s="320"/>
      <c r="F141" s="321"/>
      <c r="G141" s="321"/>
      <c r="H141" s="330"/>
      <c r="I141" s="331"/>
    </row>
  </sheetData>
  <autoFilter ref="A11:I466"/>
  <dataConsolidate/>
  <customSheetViews>
    <customSheetView guid="{528951BC-AEE0-4955-AE94-C32C5D2DEF39}" scale="55" printArea="1" showAutoFilter="1" hiddenColumns="1" view="pageBreakPreview">
      <pane xSplit="13" ySplit="11" topLeftCell="N126" activePane="bottomRight" state="frozen"/>
      <selection pane="bottomRight" activeCell="A136" sqref="A136:H138"/>
      <pageMargins left="0.19685039370078741" right="0.19685039370078741" top="0.39370078740157483" bottom="0.78740157480314965" header="0.39370078740157483" footer="0.19685039370078741"/>
      <printOptions horizontalCentered="1"/>
      <pageSetup paperSize="9" scale="80" fitToHeight="0" orientation="portrait" r:id="rId1"/>
      <headerFooter>
        <oddFooter>&amp;C&amp;"Arial,Normálne"&amp;10Výmery uvedené v tabuľke majú len informatívny charakter. Dodávateľ je povinný si výmery overiť a prípadne opraviť, resp. doplniť chýbajúce položky na základe kontroly priloženej dokumentácie.
&amp;RList č.: &amp;P</oddFooter>
      </headerFooter>
      <autoFilter ref="A11:BI470">
        <sortState ref="A12:BI470">
          <sortCondition ref="L11:L470"/>
        </sortState>
      </autoFilter>
    </customSheetView>
    <customSheetView guid="{61BB9AB2-CC6F-4923-A5A4-B8772605E1EF}" scale="55" printArea="1" showAutoFilter="1" hiddenColumns="1" view="pageBreakPreview">
      <pane xSplit="13" ySplit="11" topLeftCell="N126" activePane="bottomRight" state="frozen"/>
      <selection pane="bottomRight" activeCell="A136" sqref="A136:H138"/>
      <pageMargins left="0.19685039370078741" right="0.19685039370078741" top="0.39370078740157483" bottom="0.78740157480314965" header="0.39370078740157483" footer="0.19685039370078741"/>
      <printOptions horizontalCentered="1"/>
      <pageSetup paperSize="9" scale="80" fitToHeight="0" orientation="portrait" r:id="rId2"/>
      <headerFooter>
        <oddFooter>&amp;C&amp;"Arial,Normálne"&amp;10Výmery uvedené v tabuľke majú len informatívny charakter. Dodávateľ je povinný si výmery overiť a prípadne opraviť, resp. doplniť chýbajúce položky na základe kontroly priloženej dokumentácie.
&amp;RList č.: &amp;P</oddFooter>
      </headerFooter>
      <autoFilter ref="A11:BI470">
        <sortState ref="A12:BI470">
          <sortCondition ref="L11:L470"/>
        </sortState>
      </autoFilter>
    </customSheetView>
    <customSheetView guid="{91BDB633-9259-4256-B41C-66F4E297D14F}" scale="115" showPageBreaks="1" printArea="1" showAutoFilter="1" hiddenColumns="1" view="pageBreakPreview">
      <pane xSplit="13" ySplit="11" topLeftCell="N33" activePane="bottomRight" state="frozen"/>
      <selection pane="bottomRight" activeCell="N125" sqref="N125"/>
      <pageMargins left="0.19685039370078741" right="0.19685039370078741" top="0.39370078740157483" bottom="0.78740157480314965" header="0.39370078740157483" footer="0.19685039370078741"/>
      <printOptions horizontalCentered="1"/>
      <pageSetup paperSize="9" scale="80" fitToHeight="0" orientation="portrait" r:id="rId3"/>
      <headerFooter>
        <oddFooter>&amp;C&amp;"Arial,Normálne"&amp;10Výmery uvedené v tabuľke majú len informatívny charakter. Dodávateľ je povinný si výmery overiť a prípadne opraviť, resp. doplniť chýbajúce položky na základe kontroly priloženej dokumentácie.
&amp;RList č.: &amp;P</oddFooter>
      </headerFooter>
      <autoFilter ref="A11:BI470">
        <sortState ref="A12:BI470">
          <sortCondition ref="L11:L470"/>
        </sortState>
      </autoFilter>
    </customSheetView>
    <customSheetView guid="{A9D1DD74-94BA-42CE-815C-B24B34713708}" scale="55" printArea="1" showAutoFilter="1" hiddenColumns="1" view="pageBreakPreview">
      <pane xSplit="13" ySplit="11" topLeftCell="N126" activePane="bottomRight" state="frozen"/>
      <selection pane="bottomRight" activeCell="A136" sqref="A136:H138"/>
      <pageMargins left="0.19685039370078741" right="0.19685039370078741" top="0.39370078740157483" bottom="0.78740157480314965" header="0.39370078740157483" footer="0.19685039370078741"/>
      <printOptions horizontalCentered="1"/>
      <pageSetup paperSize="9" scale="80" fitToHeight="0" orientation="portrait" r:id="rId4"/>
      <headerFooter>
        <oddFooter>&amp;C&amp;"Arial,Normálne"&amp;10Výmery uvedené v tabuľke majú len informatívny charakter. Dodávateľ je povinný si výmery overiť a prípadne opraviť, resp. doplniť chýbajúce položky na základe kontroly priloženej dokumentácie.
&amp;RList č.: &amp;P</oddFooter>
      </headerFooter>
      <autoFilter ref="A11:BI470">
        <sortState ref="A12:BI470">
          <sortCondition ref="L11:L470"/>
        </sortState>
      </autoFilter>
    </customSheetView>
  </customSheetViews>
  <phoneticPr fontId="56" type="noConversion"/>
  <printOptions horizontalCentered="1"/>
  <pageMargins left="0.19685039370078741" right="0.19685039370078741" top="0.39370078740157483" bottom="0.78740157480314965" header="0.39370078740157483" footer="0.19685039370078741"/>
  <pageSetup paperSize="9" scale="80" fitToHeight="0" orientation="portrait" r:id="rId5"/>
  <headerFooter>
    <oddFooter>&amp;C&amp;"Arial,Normálne"&amp;10Výmery uvedené v tabuľke majú len informatívny charakter. Dodávateľ je povinný si výmery overiť a prípadne opraviť, resp. doplniť chýbajúce položky na základe kontroly priloženej dokumentácie.
&amp;RList č.: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7">
    <tabColor rgb="FF00B050"/>
    <pageSetUpPr autoPageBreaks="0"/>
  </sheetPr>
  <dimension ref="A1:J51"/>
  <sheetViews>
    <sheetView view="pageBreakPreview" zoomScale="120" zoomScaleNormal="106" zoomScaleSheetLayoutView="120" workbookViewId="0">
      <pane xSplit="9" ySplit="11" topLeftCell="J12" activePane="bottomRight" state="frozen"/>
      <selection activeCell="N20" sqref="N20"/>
      <selection pane="topRight" activeCell="N20" sqref="N20"/>
      <selection pane="bottomLeft" activeCell="N20" sqref="N20"/>
      <selection pane="bottomRight" activeCell="J47" sqref="J47"/>
    </sheetView>
  </sheetViews>
  <sheetFormatPr defaultColWidth="7" defaultRowHeight="11.25" customHeight="1"/>
  <cols>
    <col min="1" max="1" width="3.54296875" style="332" customWidth="1"/>
    <col min="2" max="2" width="8.26953125" style="333" customWidth="1"/>
    <col min="3" max="3" width="11.26953125" style="333" customWidth="1"/>
    <col min="4" max="4" width="47.26953125" style="333" customWidth="1"/>
    <col min="5" max="5" width="3.54296875" style="334" customWidth="1"/>
    <col min="6" max="6" width="7.54296875" style="335" hidden="1" customWidth="1"/>
    <col min="7" max="7" width="7.54296875" style="335" customWidth="1"/>
    <col min="8" max="8" width="9" style="336" customWidth="1"/>
    <col min="9" max="9" width="10.26953125" style="336" customWidth="1"/>
    <col min="10" max="16384" width="7" style="162"/>
  </cols>
  <sheetData>
    <row r="1" spans="1:10" ht="32.25" customHeight="1">
      <c r="A1" s="161" t="str">
        <f>+TL!A13</f>
        <v>VÝKAZ VÝMER</v>
      </c>
      <c r="B1" s="161"/>
      <c r="C1" s="161"/>
      <c r="D1" s="161"/>
      <c r="E1" s="161"/>
      <c r="F1" s="161"/>
      <c r="G1" s="651" t="s">
        <v>5491</v>
      </c>
      <c r="H1" s="161"/>
      <c r="I1" s="161"/>
    </row>
    <row r="2" spans="1:10" s="212" customFormat="1" ht="12.75" customHeight="1">
      <c r="A2" s="211" t="s">
        <v>44</v>
      </c>
      <c r="B2" s="211"/>
      <c r="C2" s="211"/>
      <c r="D2" s="164" t="str">
        <f>Obsah!N1</f>
        <v>15709 - Nižná / Tr 110/22kV</v>
      </c>
      <c r="E2" s="164"/>
      <c r="F2" s="164"/>
      <c r="G2" s="164"/>
      <c r="H2" s="164"/>
      <c r="I2" s="164"/>
    </row>
    <row r="3" spans="1:10" s="212" customFormat="1" ht="12.75" customHeight="1">
      <c r="A3" s="211"/>
      <c r="B3" s="211"/>
      <c r="C3" s="211"/>
      <c r="D3" s="164" t="str">
        <f>Obsah!N2</f>
        <v>- komplexná rekonštrukcia</v>
      </c>
      <c r="E3" s="164"/>
      <c r="F3" s="164"/>
      <c r="G3" s="164"/>
      <c r="H3" s="164"/>
      <c r="I3" s="164"/>
    </row>
    <row r="4" spans="1:10" s="212" customFormat="1" ht="12.75" customHeight="1">
      <c r="A4" s="211"/>
      <c r="B4" s="211"/>
      <c r="C4" s="211"/>
      <c r="D4" s="164" t="str">
        <f>Obsah!N3</f>
        <v xml:space="preserve"> </v>
      </c>
      <c r="E4" s="164"/>
      <c r="F4" s="164"/>
      <c r="G4" s="164"/>
      <c r="H4" s="164"/>
      <c r="I4" s="164"/>
    </row>
    <row r="5" spans="1:10" s="212" customFormat="1" ht="13.5" customHeight="1">
      <c r="A5" s="213" t="s">
        <v>6</v>
      </c>
      <c r="B5" s="213"/>
      <c r="C5" s="214"/>
      <c r="D5" s="215" t="str">
        <f>Obsah!B6</f>
        <v>D. Dokumentácia stavebných objektov a prevádzkových súborov</v>
      </c>
      <c r="E5" s="216"/>
      <c r="F5" s="216"/>
      <c r="G5" s="216"/>
      <c r="H5" s="216"/>
      <c r="I5" s="216"/>
    </row>
    <row r="6" spans="1:10" ht="12.75" customHeight="1">
      <c r="A6" s="213" t="s">
        <v>45</v>
      </c>
      <c r="B6" s="213"/>
      <c r="C6" s="214"/>
      <c r="D6" s="216" t="str">
        <f>Obsah!B35</f>
        <v>S05_SO34.08_Systémové prestupy</v>
      </c>
      <c r="E6" s="216"/>
      <c r="F6" s="216"/>
      <c r="G6" s="216"/>
      <c r="H6" s="216"/>
      <c r="I6" s="216"/>
    </row>
    <row r="7" spans="1:10" ht="13.5" customHeight="1">
      <c r="A7" s="217"/>
      <c r="B7" s="217"/>
      <c r="C7" s="218"/>
      <c r="D7" s="218"/>
      <c r="E7" s="219"/>
      <c r="F7" s="217"/>
      <c r="G7" s="217"/>
      <c r="H7" s="220"/>
      <c r="I7" s="412"/>
    </row>
    <row r="8" spans="1:10" s="169" customFormat="1" ht="13.5" customHeight="1">
      <c r="A8" s="167" t="s">
        <v>46</v>
      </c>
      <c r="B8" s="167"/>
      <c r="C8" s="167"/>
      <c r="D8" s="167" t="str">
        <f>Obsah!Z1</f>
        <v>Stredoslovenská distribučná, a. s., Pri Rajčianke 2927/8, 010 47 Žilina</v>
      </c>
      <c r="E8" s="221"/>
      <c r="F8" s="167"/>
      <c r="G8" s="167"/>
      <c r="H8" s="168" t="s">
        <v>47</v>
      </c>
      <c r="I8" s="168" t="s">
        <v>18</v>
      </c>
    </row>
    <row r="9" spans="1:10" s="169" customFormat="1" ht="13.5" customHeight="1">
      <c r="A9" s="167" t="s">
        <v>49</v>
      </c>
      <c r="B9" s="167"/>
      <c r="C9" s="167"/>
      <c r="D9" s="167" t="str">
        <f>Obsah!Z2</f>
        <v>Tr 110/22 kV Nižná</v>
      </c>
      <c r="E9" s="223"/>
      <c r="F9" s="224"/>
      <c r="G9" s="224"/>
      <c r="H9" s="168" t="s">
        <v>50</v>
      </c>
      <c r="I9" s="432">
        <f>Obsah!Z3</f>
        <v>46174</v>
      </c>
      <c r="J9" s="222"/>
    </row>
    <row r="10" spans="1:10" ht="6.75" customHeight="1">
      <c r="A10" s="227"/>
      <c r="B10" s="227"/>
      <c r="C10" s="227"/>
      <c r="D10" s="227"/>
      <c r="E10" s="228"/>
      <c r="F10" s="227"/>
      <c r="G10" s="227"/>
      <c r="H10" s="229"/>
      <c r="I10" s="229"/>
    </row>
    <row r="11" spans="1:10" ht="24" customHeight="1">
      <c r="A11" s="230" t="s">
        <v>51</v>
      </c>
      <c r="B11" s="230" t="s">
        <v>52</v>
      </c>
      <c r="C11" s="231" t="s">
        <v>53</v>
      </c>
      <c r="D11" s="230" t="s">
        <v>54</v>
      </c>
      <c r="E11" s="230" t="s">
        <v>55</v>
      </c>
      <c r="F11" s="230" t="s">
        <v>56</v>
      </c>
      <c r="G11" s="230" t="s">
        <v>56</v>
      </c>
      <c r="H11" s="231" t="s">
        <v>57</v>
      </c>
      <c r="I11" s="231" t="s">
        <v>58</v>
      </c>
    </row>
    <row r="12" spans="1:10" ht="30.75" customHeight="1">
      <c r="A12" s="59"/>
      <c r="B12" s="60" t="s">
        <v>59</v>
      </c>
      <c r="C12" s="60"/>
      <c r="D12" s="60" t="s">
        <v>60</v>
      </c>
      <c r="E12" s="61"/>
      <c r="F12" s="62"/>
      <c r="G12" s="62"/>
      <c r="H12" s="63"/>
      <c r="I12" s="484">
        <f>SUM(I13,I20,I37,I40)</f>
        <v>0</v>
      </c>
    </row>
    <row r="13" spans="1:10" ht="28.5" customHeight="1">
      <c r="A13" s="485"/>
      <c r="B13" s="486" t="s">
        <v>136</v>
      </c>
      <c r="C13" s="486"/>
      <c r="D13" s="486" t="s">
        <v>258</v>
      </c>
      <c r="E13" s="487"/>
      <c r="F13" s="488"/>
      <c r="G13" s="488"/>
      <c r="H13" s="489"/>
      <c r="I13" s="489">
        <f>SUM(I14:I19)</f>
        <v>0</v>
      </c>
    </row>
    <row r="14" spans="1:10" s="245" customFormat="1" ht="13.5" customHeight="1">
      <c r="A14" s="142">
        <v>1</v>
      </c>
      <c r="B14" s="144">
        <v>210800515</v>
      </c>
      <c r="C14" s="145"/>
      <c r="D14" s="144" t="s">
        <v>114</v>
      </c>
      <c r="E14" s="145" t="s">
        <v>63</v>
      </c>
      <c r="F14" s="140">
        <v>7</v>
      </c>
      <c r="G14" s="140">
        <f>F14</f>
        <v>7</v>
      </c>
      <c r="H14" s="1011"/>
      <c r="I14" s="141">
        <f t="shared" ref="I14:I15" si="0">H14*F14</f>
        <v>0</v>
      </c>
      <c r="J14" s="1297" t="s">
        <v>5503</v>
      </c>
    </row>
    <row r="15" spans="1:10" s="44" customFormat="1" ht="20.399999999999999">
      <c r="A15" s="142">
        <f t="shared" ref="A15:A19" si="1">A14+1</f>
        <v>2</v>
      </c>
      <c r="B15" s="144">
        <v>210100003</v>
      </c>
      <c r="C15" s="145"/>
      <c r="D15" s="144" t="s">
        <v>115</v>
      </c>
      <c r="E15" s="145" t="s">
        <v>62</v>
      </c>
      <c r="F15" s="140">
        <v>28</v>
      </c>
      <c r="G15" s="140">
        <f t="shared" ref="G15:G17" si="2">F15</f>
        <v>28</v>
      </c>
      <c r="H15" s="1011"/>
      <c r="I15" s="141">
        <f t="shared" si="0"/>
        <v>0</v>
      </c>
      <c r="J15" s="1297" t="s">
        <v>5503</v>
      </c>
    </row>
    <row r="16" spans="1:10" s="44" customFormat="1" ht="14.4">
      <c r="A16" s="142">
        <f t="shared" si="1"/>
        <v>3</v>
      </c>
      <c r="B16" s="146" t="s">
        <v>90</v>
      </c>
      <c r="C16" s="146"/>
      <c r="D16" s="146" t="s">
        <v>556</v>
      </c>
      <c r="E16" s="147" t="s">
        <v>85</v>
      </c>
      <c r="F16" s="148">
        <f>6*15</f>
        <v>90</v>
      </c>
      <c r="G16" s="140">
        <f t="shared" si="2"/>
        <v>90</v>
      </c>
      <c r="H16" s="1015"/>
      <c r="I16" s="430">
        <f>H16*F16</f>
        <v>0</v>
      </c>
      <c r="J16" s="1297" t="s">
        <v>5503</v>
      </c>
    </row>
    <row r="17" spans="1:10" s="233" customFormat="1" ht="12">
      <c r="A17" s="142">
        <f t="shared" si="1"/>
        <v>4</v>
      </c>
      <c r="B17" s="146">
        <v>210020901</v>
      </c>
      <c r="C17" s="146"/>
      <c r="D17" s="146" t="s">
        <v>557</v>
      </c>
      <c r="E17" s="147" t="s">
        <v>95</v>
      </c>
      <c r="F17" s="148">
        <v>7.79</v>
      </c>
      <c r="G17" s="140">
        <f t="shared" si="2"/>
        <v>7.79</v>
      </c>
      <c r="H17" s="1015"/>
      <c r="I17" s="430">
        <f>H17*F17</f>
        <v>0</v>
      </c>
      <c r="J17" s="1297" t="s">
        <v>5503</v>
      </c>
    </row>
    <row r="18" spans="1:10" s="233" customFormat="1" ht="12">
      <c r="A18" s="142">
        <f t="shared" si="1"/>
        <v>5</v>
      </c>
      <c r="B18" s="235" t="s">
        <v>86</v>
      </c>
      <c r="C18" s="235"/>
      <c r="D18" s="235" t="s">
        <v>87</v>
      </c>
      <c r="E18" s="236" t="s">
        <v>79</v>
      </c>
      <c r="F18" s="1016">
        <f>G18</f>
        <v>0</v>
      </c>
      <c r="G18" s="1016"/>
      <c r="H18" s="176">
        <f>SUM(I14:I17)</f>
        <v>0</v>
      </c>
      <c r="I18" s="176">
        <f>H18*F18/100</f>
        <v>0</v>
      </c>
      <c r="J18" s="1297" t="s">
        <v>5503</v>
      </c>
    </row>
    <row r="19" spans="1:10" s="233" customFormat="1" ht="12">
      <c r="A19" s="142">
        <f t="shared" si="1"/>
        <v>6</v>
      </c>
      <c r="B19" s="235" t="s">
        <v>88</v>
      </c>
      <c r="C19" s="235"/>
      <c r="D19" s="235" t="s">
        <v>89</v>
      </c>
      <c r="E19" s="236" t="s">
        <v>79</v>
      </c>
      <c r="F19" s="1016">
        <f>G19</f>
        <v>0</v>
      </c>
      <c r="G19" s="1016"/>
      <c r="H19" s="176">
        <f>SUM(I14:I18)</f>
        <v>0</v>
      </c>
      <c r="I19" s="176">
        <f>H19*F19/100</f>
        <v>0</v>
      </c>
      <c r="J19" s="1297" t="s">
        <v>5503</v>
      </c>
    </row>
    <row r="20" spans="1:10" ht="28.5" customHeight="1">
      <c r="A20" s="485"/>
      <c r="B20" s="486" t="s">
        <v>130</v>
      </c>
      <c r="C20" s="486"/>
      <c r="D20" s="486" t="s">
        <v>259</v>
      </c>
      <c r="E20" s="487"/>
      <c r="F20" s="488"/>
      <c r="G20" s="488"/>
      <c r="H20" s="489"/>
      <c r="I20" s="489">
        <f>SUM(I21,I31,I35:I36)</f>
        <v>0</v>
      </c>
      <c r="J20" s="1297" t="s">
        <v>5503</v>
      </c>
    </row>
    <row r="21" spans="1:10" s="44" customFormat="1" ht="14.4">
      <c r="A21" s="530"/>
      <c r="B21" s="531"/>
      <c r="C21" s="531"/>
      <c r="D21" s="253" t="s">
        <v>1464</v>
      </c>
      <c r="E21" s="490" t="s">
        <v>61</v>
      </c>
      <c r="F21" s="491">
        <v>1</v>
      </c>
      <c r="G21" s="1263"/>
      <c r="H21" s="492">
        <f>SUM(I22:I30)</f>
        <v>0</v>
      </c>
      <c r="I21" s="493">
        <f t="shared" ref="I21:I34" si="3">H21*F21</f>
        <v>0</v>
      </c>
      <c r="J21" s="1297" t="s">
        <v>5503</v>
      </c>
    </row>
    <row r="22" spans="1:10" s="233" customFormat="1" ht="12">
      <c r="A22" s="251">
        <f>A19+1</f>
        <v>7</v>
      </c>
      <c r="B22" s="257">
        <v>1</v>
      </c>
      <c r="C22" s="252"/>
      <c r="D22" s="252" t="s">
        <v>558</v>
      </c>
      <c r="E22" s="258" t="s">
        <v>62</v>
      </c>
      <c r="F22" s="259">
        <v>14</v>
      </c>
      <c r="G22" s="1264">
        <f>F22*$F$21</f>
        <v>14</v>
      </c>
      <c r="H22" s="1013"/>
      <c r="I22" s="261">
        <f t="shared" si="3"/>
        <v>0</v>
      </c>
      <c r="J22" s="1297" t="s">
        <v>5503</v>
      </c>
    </row>
    <row r="23" spans="1:10" s="233" customFormat="1" ht="20.399999999999999">
      <c r="A23" s="251">
        <f>A22+1</f>
        <v>8</v>
      </c>
      <c r="B23" s="257">
        <f>B22+1</f>
        <v>2</v>
      </c>
      <c r="C23" s="252"/>
      <c r="D23" s="252" t="s">
        <v>559</v>
      </c>
      <c r="E23" s="262" t="s">
        <v>62</v>
      </c>
      <c r="F23" s="263">
        <v>32</v>
      </c>
      <c r="G23" s="1264">
        <f t="shared" ref="G23:G30" si="4">F23*$F$21</f>
        <v>32</v>
      </c>
      <c r="H23" s="1013"/>
      <c r="I23" s="260">
        <f t="shared" si="3"/>
        <v>0</v>
      </c>
      <c r="J23" s="1297" t="s">
        <v>5503</v>
      </c>
    </row>
    <row r="24" spans="1:10" s="44" customFormat="1" ht="20.399999999999999">
      <c r="A24" s="251">
        <f t="shared" ref="A24:B30" si="5">A23+1</f>
        <v>9</v>
      </c>
      <c r="B24" s="257">
        <f t="shared" si="5"/>
        <v>3</v>
      </c>
      <c r="C24" s="252"/>
      <c r="D24" s="252" t="s">
        <v>194</v>
      </c>
      <c r="E24" s="262" t="s">
        <v>62</v>
      </c>
      <c r="F24" s="263">
        <v>36</v>
      </c>
      <c r="G24" s="1264">
        <f t="shared" si="4"/>
        <v>36</v>
      </c>
      <c r="H24" s="1013"/>
      <c r="I24" s="260">
        <f t="shared" si="3"/>
        <v>0</v>
      </c>
      <c r="J24" s="1297" t="s">
        <v>5503</v>
      </c>
    </row>
    <row r="25" spans="1:10" s="233" customFormat="1" ht="20.399999999999999">
      <c r="A25" s="251">
        <f t="shared" si="5"/>
        <v>10</v>
      </c>
      <c r="B25" s="257">
        <f t="shared" si="5"/>
        <v>4</v>
      </c>
      <c r="C25" s="252"/>
      <c r="D25" s="252" t="s">
        <v>195</v>
      </c>
      <c r="E25" s="262" t="s">
        <v>62</v>
      </c>
      <c r="F25" s="263">
        <v>60</v>
      </c>
      <c r="G25" s="1264">
        <f t="shared" si="4"/>
        <v>60</v>
      </c>
      <c r="H25" s="1013"/>
      <c r="I25" s="260">
        <f t="shared" si="3"/>
        <v>0</v>
      </c>
      <c r="J25" s="1297" t="s">
        <v>5503</v>
      </c>
    </row>
    <row r="26" spans="1:10" s="233" customFormat="1" ht="20.399999999999999">
      <c r="A26" s="251">
        <f t="shared" si="5"/>
        <v>11</v>
      </c>
      <c r="B26" s="257">
        <f t="shared" si="5"/>
        <v>5</v>
      </c>
      <c r="C26" s="252"/>
      <c r="D26" s="252" t="s">
        <v>560</v>
      </c>
      <c r="E26" s="262" t="s">
        <v>62</v>
      </c>
      <c r="F26" s="263">
        <v>28</v>
      </c>
      <c r="G26" s="1264">
        <f t="shared" si="4"/>
        <v>28</v>
      </c>
      <c r="H26" s="1013"/>
      <c r="I26" s="260">
        <f t="shared" si="3"/>
        <v>0</v>
      </c>
      <c r="J26" s="1297" t="s">
        <v>5503</v>
      </c>
    </row>
    <row r="27" spans="1:10" s="233" customFormat="1" ht="20.399999999999999">
      <c r="A27" s="251">
        <f t="shared" si="5"/>
        <v>12</v>
      </c>
      <c r="B27" s="257">
        <f t="shared" si="5"/>
        <v>6</v>
      </c>
      <c r="C27" s="252"/>
      <c r="D27" s="252" t="s">
        <v>193</v>
      </c>
      <c r="E27" s="262" t="s">
        <v>62</v>
      </c>
      <c r="F27" s="263">
        <v>9</v>
      </c>
      <c r="G27" s="1264">
        <f t="shared" si="4"/>
        <v>9</v>
      </c>
      <c r="H27" s="1013"/>
      <c r="I27" s="260">
        <f t="shared" si="3"/>
        <v>0</v>
      </c>
      <c r="J27" s="1297" t="s">
        <v>5503</v>
      </c>
    </row>
    <row r="28" spans="1:10" s="233" customFormat="1" ht="20.399999999999999">
      <c r="A28" s="251">
        <f t="shared" si="5"/>
        <v>13</v>
      </c>
      <c r="B28" s="257">
        <f t="shared" si="5"/>
        <v>7</v>
      </c>
      <c r="C28" s="252"/>
      <c r="D28" s="252" t="s">
        <v>561</v>
      </c>
      <c r="E28" s="262" t="s">
        <v>62</v>
      </c>
      <c r="F28" s="263">
        <v>15</v>
      </c>
      <c r="G28" s="1264">
        <f t="shared" si="4"/>
        <v>15</v>
      </c>
      <c r="H28" s="1013"/>
      <c r="I28" s="260">
        <f t="shared" si="3"/>
        <v>0</v>
      </c>
      <c r="J28" s="1297" t="s">
        <v>5503</v>
      </c>
    </row>
    <row r="29" spans="1:10" s="44" customFormat="1" ht="14.4">
      <c r="A29" s="251">
        <f t="shared" si="5"/>
        <v>14</v>
      </c>
      <c r="B29" s="257">
        <f t="shared" si="5"/>
        <v>8</v>
      </c>
      <c r="C29" s="252"/>
      <c r="D29" s="494" t="s">
        <v>198</v>
      </c>
      <c r="E29" s="262" t="s">
        <v>63</v>
      </c>
      <c r="F29" s="263">
        <v>7</v>
      </c>
      <c r="G29" s="1264">
        <f t="shared" si="4"/>
        <v>7</v>
      </c>
      <c r="H29" s="1013"/>
      <c r="I29" s="260">
        <f t="shared" si="3"/>
        <v>0</v>
      </c>
      <c r="J29" s="1297" t="s">
        <v>5503</v>
      </c>
    </row>
    <row r="30" spans="1:10" s="233" customFormat="1" ht="12">
      <c r="A30" s="251">
        <f t="shared" si="5"/>
        <v>15</v>
      </c>
      <c r="B30" s="257">
        <f t="shared" si="5"/>
        <v>9</v>
      </c>
      <c r="C30" s="252"/>
      <c r="D30" s="494" t="s">
        <v>203</v>
      </c>
      <c r="E30" s="258" t="s">
        <v>62</v>
      </c>
      <c r="F30" s="259">
        <v>28</v>
      </c>
      <c r="G30" s="1264">
        <f t="shared" si="4"/>
        <v>28</v>
      </c>
      <c r="H30" s="1013"/>
      <c r="I30" s="260">
        <f t="shared" si="3"/>
        <v>0</v>
      </c>
      <c r="J30" s="1297" t="s">
        <v>5503</v>
      </c>
    </row>
    <row r="31" spans="1:10" s="233" customFormat="1" ht="12">
      <c r="A31" s="530"/>
      <c r="B31" s="531"/>
      <c r="C31" s="531"/>
      <c r="D31" s="253" t="s">
        <v>562</v>
      </c>
      <c r="E31" s="490" t="s">
        <v>61</v>
      </c>
      <c r="F31" s="491">
        <v>1</v>
      </c>
      <c r="G31" s="1263"/>
      <c r="H31" s="492">
        <f>SUM(I32:I34)</f>
        <v>0</v>
      </c>
      <c r="I31" s="493">
        <f t="shared" si="3"/>
        <v>0</v>
      </c>
      <c r="J31" s="1297" t="s">
        <v>5503</v>
      </c>
    </row>
    <row r="32" spans="1:10" s="233" customFormat="1" ht="81.599999999999994">
      <c r="A32" s="251">
        <f>A30+1</f>
        <v>16</v>
      </c>
      <c r="B32" s="257">
        <f>B30+1</f>
        <v>10</v>
      </c>
      <c r="C32" s="252"/>
      <c r="D32" s="494" t="s">
        <v>563</v>
      </c>
      <c r="E32" s="258" t="s">
        <v>62</v>
      </c>
      <c r="F32" s="259">
        <v>1</v>
      </c>
      <c r="G32" s="1264">
        <f>F32*$F$31</f>
        <v>1</v>
      </c>
      <c r="H32" s="1013"/>
      <c r="I32" s="260">
        <f t="shared" si="3"/>
        <v>0</v>
      </c>
      <c r="J32" s="1297" t="s">
        <v>5503</v>
      </c>
    </row>
    <row r="33" spans="1:10" s="44" customFormat="1" ht="81.599999999999994">
      <c r="A33" s="251">
        <f t="shared" ref="A33:B34" si="6">A32+1</f>
        <v>17</v>
      </c>
      <c r="B33" s="257">
        <f t="shared" si="6"/>
        <v>11</v>
      </c>
      <c r="C33" s="252"/>
      <c r="D33" s="494" t="s">
        <v>564</v>
      </c>
      <c r="E33" s="258" t="s">
        <v>62</v>
      </c>
      <c r="F33" s="259">
        <v>2</v>
      </c>
      <c r="G33" s="1264">
        <f t="shared" ref="G33:G34" si="7">F33*$F$31</f>
        <v>2</v>
      </c>
      <c r="H33" s="1013"/>
      <c r="I33" s="260">
        <f t="shared" si="3"/>
        <v>0</v>
      </c>
      <c r="J33" s="1297" t="s">
        <v>5503</v>
      </c>
    </row>
    <row r="34" spans="1:10" s="233" customFormat="1" ht="81.599999999999994">
      <c r="A34" s="251">
        <f t="shared" si="6"/>
        <v>18</v>
      </c>
      <c r="B34" s="257">
        <f t="shared" si="6"/>
        <v>12</v>
      </c>
      <c r="C34" s="252"/>
      <c r="D34" s="494" t="s">
        <v>565</v>
      </c>
      <c r="E34" s="258" t="s">
        <v>62</v>
      </c>
      <c r="F34" s="259">
        <v>1</v>
      </c>
      <c r="G34" s="1264">
        <f t="shared" si="7"/>
        <v>1</v>
      </c>
      <c r="H34" s="1013"/>
      <c r="I34" s="260">
        <f t="shared" si="3"/>
        <v>0</v>
      </c>
      <c r="J34" s="1297" t="s">
        <v>5503</v>
      </c>
    </row>
    <row r="35" spans="1:10" s="233" customFormat="1" ht="12">
      <c r="A35" s="272">
        <f>A34+1</f>
        <v>19</v>
      </c>
      <c r="B35" s="273" t="s">
        <v>136</v>
      </c>
      <c r="C35" s="273"/>
      <c r="D35" s="273" t="s">
        <v>137</v>
      </c>
      <c r="E35" s="175" t="s">
        <v>79</v>
      </c>
      <c r="F35" s="1017">
        <f>G35</f>
        <v>0</v>
      </c>
      <c r="G35" s="1017"/>
      <c r="H35" s="275">
        <f>SUM(I21,I31)</f>
        <v>0</v>
      </c>
      <c r="I35" s="275">
        <f>H35*F35/100</f>
        <v>0</v>
      </c>
      <c r="J35" s="1297" t="s">
        <v>5503</v>
      </c>
    </row>
    <row r="36" spans="1:10" s="44" customFormat="1" ht="14.4">
      <c r="A36" s="272">
        <f>A35+1</f>
        <v>20</v>
      </c>
      <c r="B36" s="273" t="s">
        <v>138</v>
      </c>
      <c r="C36" s="273"/>
      <c r="D36" s="273" t="s">
        <v>139</v>
      </c>
      <c r="E36" s="175" t="s">
        <v>79</v>
      </c>
      <c r="F36" s="1017">
        <f>G36</f>
        <v>0</v>
      </c>
      <c r="G36" s="1017"/>
      <c r="H36" s="275">
        <f>SUM(I35,I21,I31)</f>
        <v>0</v>
      </c>
      <c r="I36" s="275">
        <f>H36*F36/100</f>
        <v>0</v>
      </c>
      <c r="J36" s="1297" t="s">
        <v>5503</v>
      </c>
    </row>
    <row r="37" spans="1:10" ht="28.5" customHeight="1">
      <c r="A37" s="485"/>
      <c r="B37" s="486" t="s">
        <v>260</v>
      </c>
      <c r="C37" s="486"/>
      <c r="D37" s="486" t="s">
        <v>261</v>
      </c>
      <c r="E37" s="487"/>
      <c r="F37" s="488"/>
      <c r="G37" s="488"/>
      <c r="H37" s="489"/>
      <c r="I37" s="489">
        <f>SUM(I38:I39)</f>
        <v>0</v>
      </c>
      <c r="J37" s="1297" t="s">
        <v>5503</v>
      </c>
    </row>
    <row r="38" spans="1:10" s="44" customFormat="1" ht="14.4">
      <c r="A38" s="272">
        <f>A36+1</f>
        <v>21</v>
      </c>
      <c r="B38" s="273" t="s">
        <v>232</v>
      </c>
      <c r="C38" s="273"/>
      <c r="D38" s="496" t="s">
        <v>566</v>
      </c>
      <c r="E38" s="497" t="s">
        <v>61</v>
      </c>
      <c r="F38" s="498">
        <v>1</v>
      </c>
      <c r="G38" s="498">
        <f>F38</f>
        <v>1</v>
      </c>
      <c r="H38" s="1018"/>
      <c r="I38" s="275">
        <f t="shared" ref="I38" si="8">H38*F38</f>
        <v>0</v>
      </c>
      <c r="J38" s="1297" t="s">
        <v>5503</v>
      </c>
    </row>
    <row r="39" spans="1:10" s="222" customFormat="1" ht="13.5" customHeight="1">
      <c r="A39" s="272">
        <f>A38+1</f>
        <v>22</v>
      </c>
      <c r="B39" s="273" t="s">
        <v>233</v>
      </c>
      <c r="C39" s="249"/>
      <c r="D39" s="241" t="s">
        <v>238</v>
      </c>
      <c r="E39" s="242" t="s">
        <v>85</v>
      </c>
      <c r="F39" s="139">
        <v>4</v>
      </c>
      <c r="G39" s="498">
        <f>F39</f>
        <v>4</v>
      </c>
      <c r="H39" s="932"/>
      <c r="I39" s="244">
        <f>H39*F39</f>
        <v>0</v>
      </c>
      <c r="J39" s="1297" t="s">
        <v>5503</v>
      </c>
    </row>
    <row r="40" spans="1:10" ht="28.5" customHeight="1">
      <c r="A40" s="485"/>
      <c r="B40" s="486" t="s">
        <v>241</v>
      </c>
      <c r="C40" s="486"/>
      <c r="D40" s="486" t="s">
        <v>284</v>
      </c>
      <c r="E40" s="487"/>
      <c r="F40" s="488"/>
      <c r="G40" s="488"/>
      <c r="H40" s="489"/>
      <c r="I40" s="489">
        <f>SUM(I41:I44)</f>
        <v>0</v>
      </c>
      <c r="J40" s="1297" t="s">
        <v>5503</v>
      </c>
    </row>
    <row r="41" spans="1:10" s="44" customFormat="1" ht="14.4">
      <c r="A41" s="272">
        <f>A39+1</f>
        <v>23</v>
      </c>
      <c r="B41" s="273" t="s">
        <v>243</v>
      </c>
      <c r="C41" s="273"/>
      <c r="D41" s="273" t="s">
        <v>244</v>
      </c>
      <c r="E41" s="175" t="s">
        <v>85</v>
      </c>
      <c r="F41" s="274">
        <v>24</v>
      </c>
      <c r="G41" s="274">
        <f>F41</f>
        <v>24</v>
      </c>
      <c r="H41" s="933"/>
      <c r="I41" s="275">
        <f t="shared" ref="I41:I44" si="9">H41*F41</f>
        <v>0</v>
      </c>
      <c r="J41" s="1297" t="s">
        <v>5503</v>
      </c>
    </row>
    <row r="42" spans="1:10" s="44" customFormat="1" ht="14.4">
      <c r="A42" s="272">
        <f>A41+1</f>
        <v>24</v>
      </c>
      <c r="B42" s="273" t="s">
        <v>245</v>
      </c>
      <c r="C42" s="273"/>
      <c r="D42" s="273" t="s">
        <v>452</v>
      </c>
      <c r="E42" s="175" t="s">
        <v>85</v>
      </c>
      <c r="F42" s="274">
        <v>8</v>
      </c>
      <c r="G42" s="274">
        <f t="shared" ref="G42:G44" si="10">F42</f>
        <v>8</v>
      </c>
      <c r="H42" s="933"/>
      <c r="I42" s="275">
        <f t="shared" si="9"/>
        <v>0</v>
      </c>
      <c r="J42" s="1297" t="s">
        <v>5503</v>
      </c>
    </row>
    <row r="43" spans="1:10" s="44" customFormat="1" ht="14.4">
      <c r="A43" s="272">
        <f>A42+1</f>
        <v>25</v>
      </c>
      <c r="B43" s="273" t="s">
        <v>247</v>
      </c>
      <c r="C43" s="273"/>
      <c r="D43" s="273" t="s">
        <v>248</v>
      </c>
      <c r="E43" s="175" t="s">
        <v>85</v>
      </c>
      <c r="F43" s="274">
        <v>2</v>
      </c>
      <c r="G43" s="274">
        <f t="shared" si="10"/>
        <v>2</v>
      </c>
      <c r="H43" s="933"/>
      <c r="I43" s="275">
        <f t="shared" si="9"/>
        <v>0</v>
      </c>
      <c r="J43" s="1297" t="s">
        <v>5503</v>
      </c>
    </row>
    <row r="44" spans="1:10" ht="11.4">
      <c r="A44" s="272">
        <f>A43+1</f>
        <v>26</v>
      </c>
      <c r="B44" s="273" t="s">
        <v>249</v>
      </c>
      <c r="C44" s="273"/>
      <c r="D44" s="273" t="s">
        <v>250</v>
      </c>
      <c r="E44" s="481" t="s">
        <v>85</v>
      </c>
      <c r="F44" s="274">
        <v>16</v>
      </c>
      <c r="G44" s="274">
        <f t="shared" si="10"/>
        <v>16</v>
      </c>
      <c r="H44" s="933"/>
      <c r="I44" s="275">
        <f t="shared" si="9"/>
        <v>0</v>
      </c>
      <c r="J44" s="1297" t="s">
        <v>5503</v>
      </c>
    </row>
    <row r="45" spans="1:10" ht="28.5" customHeight="1">
      <c r="A45" s="485"/>
      <c r="B45" s="486"/>
      <c r="C45" s="486"/>
      <c r="D45" s="486" t="s">
        <v>240</v>
      </c>
      <c r="E45" s="487"/>
      <c r="F45" s="488"/>
      <c r="G45" s="488"/>
      <c r="H45" s="489"/>
      <c r="I45" s="489">
        <f>I12</f>
        <v>0</v>
      </c>
      <c r="J45" s="1296"/>
    </row>
    <row r="46" spans="1:10" ht="28.5" customHeight="1">
      <c r="A46" s="312" t="s">
        <v>256</v>
      </c>
      <c r="B46" s="313"/>
      <c r="C46" s="313"/>
      <c r="D46" s="314"/>
      <c r="E46" s="315"/>
      <c r="F46" s="314"/>
      <c r="G46" s="314"/>
      <c r="H46" s="505"/>
      <c r="I46" s="505"/>
      <c r="J46" s="1296"/>
    </row>
    <row r="47" spans="1:10" s="222" customFormat="1" ht="30.6">
      <c r="A47" s="301">
        <f>A44+1</f>
        <v>27</v>
      </c>
      <c r="B47" s="532" t="s">
        <v>255</v>
      </c>
      <c r="C47" s="532"/>
      <c r="D47" s="533" t="s">
        <v>1198</v>
      </c>
      <c r="E47" s="175" t="s">
        <v>79</v>
      </c>
      <c r="F47" s="1272">
        <f>G47</f>
        <v>0</v>
      </c>
      <c r="G47" s="1272"/>
      <c r="H47" s="1274">
        <f>$I$45</f>
        <v>0</v>
      </c>
      <c r="I47" s="534">
        <f>H47*F47/100</f>
        <v>0</v>
      </c>
      <c r="J47" s="1297" t="s">
        <v>5503</v>
      </c>
    </row>
    <row r="48" spans="1:10" s="222" customFormat="1" ht="13.5" customHeight="1">
      <c r="A48" s="306"/>
      <c r="B48" s="307"/>
      <c r="C48" s="307"/>
      <c r="D48" s="499" t="s">
        <v>283</v>
      </c>
      <c r="E48" s="306"/>
      <c r="F48" s="499"/>
      <c r="G48" s="499"/>
      <c r="H48" s="500"/>
      <c r="I48" s="501">
        <f>SUM(I47:I47)</f>
        <v>0</v>
      </c>
      <c r="J48" s="1295"/>
    </row>
    <row r="49" spans="1:10" s="222" customFormat="1" ht="13.5" customHeight="1">
      <c r="A49" s="324"/>
      <c r="B49" s="324"/>
      <c r="C49" s="324"/>
      <c r="D49" s="325"/>
      <c r="E49" s="246"/>
      <c r="F49" s="502"/>
      <c r="G49" s="502"/>
      <c r="H49" s="503"/>
      <c r="I49" s="299"/>
      <c r="J49" s="1295"/>
    </row>
    <row r="50" spans="1:10" s="222" customFormat="1" ht="13.5" customHeight="1">
      <c r="A50" s="324"/>
      <c r="B50" s="324"/>
      <c r="C50" s="324"/>
      <c r="D50" s="179" t="s">
        <v>257</v>
      </c>
      <c r="E50" s="320"/>
      <c r="F50" s="504"/>
      <c r="G50" s="504"/>
      <c r="H50" s="321"/>
      <c r="I50" s="321">
        <f>SUM(I48,I45)</f>
        <v>0</v>
      </c>
      <c r="J50" s="1295"/>
    </row>
    <row r="51" spans="1:10" ht="11.25" customHeight="1">
      <c r="J51" s="1296"/>
    </row>
  </sheetData>
  <autoFilter ref="A11:I364"/>
  <dataConsolidate/>
  <customSheetViews>
    <customSheetView guid="{528951BC-AEE0-4955-AE94-C32C5D2DEF39}" scale="55" printArea="1" showAutoFilter="1" hiddenColumns="1" view="pageBreakPreview">
      <pane xSplit="13" ySplit="11" topLeftCell="N12" activePane="bottomRight" state="frozen"/>
      <selection pane="bottomRight" activeCell="K34" sqref="K34"/>
      <pageMargins left="0.19685039370078741" right="0.19685039370078741" top="0.39370078740157483" bottom="0.78740157480314965" header="0.39370078740157483" footer="0.19685039370078741"/>
      <printOptions horizontalCentered="1"/>
      <pageSetup paperSize="9" scale="80" fitToHeight="0" orientation="portrait" r:id="rId1"/>
      <headerFooter>
        <oddFooter>&amp;C&amp;"Arial,Normálne"&amp;10Výmery uvedené v tabuľke majú len informatívny charakter. Dodávateľ je povinný si výmery overiť a prípadne opraviť, resp. doplniť chýbajúce položky na základe kontroly priloženej dokumentácie.
&amp;RList č.: &amp;P</oddFooter>
      </headerFooter>
      <autoFilter ref="A11:BI368">
        <sortState ref="A12:BI368">
          <sortCondition ref="L11:L368"/>
        </sortState>
      </autoFilter>
    </customSheetView>
    <customSheetView guid="{61BB9AB2-CC6F-4923-A5A4-B8772605E1EF}" scale="55" printArea="1" showAutoFilter="1" hiddenColumns="1" view="pageBreakPreview">
      <pane xSplit="13" ySplit="11" topLeftCell="N12" activePane="bottomRight" state="frozen"/>
      <selection pane="bottomRight" activeCell="K34" sqref="K34"/>
      <pageMargins left="0.19685039370078741" right="0.19685039370078741" top="0.39370078740157483" bottom="0.78740157480314965" header="0.39370078740157483" footer="0.19685039370078741"/>
      <printOptions horizontalCentered="1"/>
      <pageSetup paperSize="9" scale="80" fitToHeight="0" orientation="portrait" r:id="rId2"/>
      <headerFooter>
        <oddFooter>&amp;C&amp;"Arial,Normálne"&amp;10Výmery uvedené v tabuľke majú len informatívny charakter. Dodávateľ je povinný si výmery overiť a prípadne opraviť, resp. doplniť chýbajúce položky na základe kontroly priloženej dokumentácie.
&amp;RList č.: &amp;P</oddFooter>
      </headerFooter>
      <autoFilter ref="A11:BI368">
        <sortState ref="A12:BI368">
          <sortCondition ref="L11:L368"/>
        </sortState>
      </autoFilter>
    </customSheetView>
    <customSheetView guid="{91BDB633-9259-4256-B41C-66F4E297D14F}" scale="115" showPageBreaks="1" printArea="1" showAutoFilter="1" hiddenColumns="1" view="pageBreakPreview">
      <selection activeCell="N20" sqref="N20"/>
      <pageMargins left="0.19685039370078741" right="0.19685039370078741" top="0.39370078740157483" bottom="0.78740157480314965" header="0.39370078740157483" footer="0.19685039370078741"/>
      <printOptions horizontalCentered="1"/>
      <pageSetup paperSize="9" scale="80" fitToHeight="0" orientation="portrait" r:id="rId3"/>
      <headerFooter>
        <oddFooter>&amp;C&amp;"Arial,Normálne"&amp;10Výmery uvedené v tabuľke majú len informatívny charakter. Dodávateľ je povinný si výmery overiť a prípadne opraviť, resp. doplniť chýbajúce položky na základe kontroly priloženej dokumentácie.
&amp;RList č.: &amp;P</oddFooter>
      </headerFooter>
      <autoFilter ref="A11:BI368">
        <sortState ref="A12:BI368">
          <sortCondition ref="L11:L368"/>
        </sortState>
      </autoFilter>
    </customSheetView>
    <customSheetView guid="{A9D1DD74-94BA-42CE-815C-B24B34713708}" scale="55" printArea="1" showAutoFilter="1" hiddenColumns="1" view="pageBreakPreview">
      <pane xSplit="13" ySplit="11" topLeftCell="N12" activePane="bottomRight" state="frozen"/>
      <selection pane="bottomRight" activeCell="K34" sqref="K34"/>
      <pageMargins left="0.19685039370078741" right="0.19685039370078741" top="0.39370078740157483" bottom="0.78740157480314965" header="0.39370078740157483" footer="0.19685039370078741"/>
      <printOptions horizontalCentered="1"/>
      <pageSetup paperSize="9" scale="80" fitToHeight="0" orientation="portrait" r:id="rId4"/>
      <headerFooter>
        <oddFooter>&amp;C&amp;"Arial,Normálne"&amp;10Výmery uvedené v tabuľke majú len informatívny charakter. Dodávateľ je povinný si výmery overiť a prípadne opraviť, resp. doplniť chýbajúce položky na základe kontroly priloženej dokumentácie.
&amp;RList č.: &amp;P</oddFooter>
      </headerFooter>
      <autoFilter ref="A11:BI368">
        <sortState ref="A12:BI368">
          <sortCondition ref="L11:L368"/>
        </sortState>
      </autoFilter>
    </customSheetView>
  </customSheetViews>
  <phoneticPr fontId="56" type="noConversion"/>
  <printOptions horizontalCentered="1"/>
  <pageMargins left="0.19685039370078741" right="0.19685039370078741" top="0.39370078740157483" bottom="0.78740157480314965" header="0.39370078740157483" footer="0.19685039370078741"/>
  <pageSetup paperSize="9" scale="80" fitToHeight="0" orientation="portrait" r:id="rId5"/>
  <headerFooter>
    <oddFooter>&amp;C&amp;"Arial,Normálne"&amp;10Výmery uvedené v tabuľke majú len informatívny charakter. Dodávateľ je povinný si výmery overiť a prípadne opraviť, resp. doplniť chýbajúce položky na základe kontroly priloženej dokumentácie.
&amp;RList č.: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6">
    <pageSetUpPr fitToPage="1"/>
  </sheetPr>
  <dimension ref="B2:BM139"/>
  <sheetViews>
    <sheetView showGridLines="0" view="pageBreakPreview" topLeftCell="A127" zoomScale="120" zoomScaleNormal="120" zoomScaleSheetLayoutView="120" workbookViewId="0">
      <selection activeCell="F19" sqref="F19"/>
    </sheetView>
  </sheetViews>
  <sheetFormatPr defaultColWidth="8.7265625" defaultRowHeight="10.199999999999999"/>
  <cols>
    <col min="1" max="1" width="5.54296875" style="190" customWidth="1"/>
    <col min="2" max="2" width="0.7265625" style="190" customWidth="1"/>
    <col min="3" max="4" width="2.7265625" style="190" customWidth="1"/>
    <col min="5" max="5" width="11.453125" style="190" customWidth="1"/>
    <col min="6" max="6" width="33.7265625" style="190" customWidth="1"/>
    <col min="7" max="7" width="5" style="190" customWidth="1"/>
    <col min="8" max="8" width="9.26953125" style="190" customWidth="1"/>
    <col min="9" max="9" width="10.54296875" style="190" customWidth="1"/>
    <col min="10" max="10" width="14.7265625" style="190" customWidth="1"/>
    <col min="11" max="11" width="14.7265625" style="190" hidden="1" customWidth="1"/>
    <col min="12" max="12" width="6" style="190" customWidth="1"/>
    <col min="13" max="13" width="7" style="190" hidden="1" customWidth="1"/>
    <col min="14" max="14" width="8.7265625" style="190"/>
    <col min="15" max="20" width="9.453125" style="190" hidden="1" customWidth="1"/>
    <col min="21" max="21" width="10.7265625" style="190" hidden="1" customWidth="1"/>
    <col min="22" max="22" width="8" style="190" customWidth="1"/>
    <col min="23" max="23" width="10.7265625" style="190" customWidth="1"/>
    <col min="24" max="24" width="8" style="190" customWidth="1"/>
    <col min="25" max="25" width="10" style="190" customWidth="1"/>
    <col min="26" max="26" width="7.26953125" style="190" customWidth="1"/>
    <col min="27" max="27" width="10" style="190" customWidth="1"/>
    <col min="28" max="28" width="10.7265625" style="190" customWidth="1"/>
    <col min="29" max="29" width="7.26953125" style="190" customWidth="1"/>
    <col min="30" max="30" width="10" style="190" customWidth="1"/>
    <col min="31" max="31" width="10.7265625" style="190" customWidth="1"/>
    <col min="32" max="16384" width="8.7265625" style="190"/>
  </cols>
  <sheetData>
    <row r="2" spans="2:46" ht="37.200000000000003" customHeight="1">
      <c r="L2" s="1357" t="s">
        <v>292</v>
      </c>
      <c r="M2" s="1358"/>
      <c r="N2" s="1358"/>
      <c r="O2" s="1358"/>
      <c r="P2" s="1358"/>
      <c r="Q2" s="1358"/>
      <c r="R2" s="1358"/>
      <c r="S2" s="1358"/>
      <c r="T2" s="1358"/>
      <c r="U2" s="1358"/>
      <c r="V2" s="1358"/>
      <c r="AT2" s="337" t="s">
        <v>1473</v>
      </c>
    </row>
    <row r="3" spans="2:46" ht="7.2" customHeight="1">
      <c r="B3" s="191"/>
      <c r="C3" s="192"/>
      <c r="D3" s="192"/>
      <c r="E3" s="192"/>
      <c r="F3" s="192"/>
      <c r="G3" s="192"/>
      <c r="H3" s="192"/>
      <c r="I3" s="192"/>
      <c r="J3" s="192"/>
      <c r="K3" s="192"/>
      <c r="L3" s="193"/>
      <c r="AT3" s="337" t="s">
        <v>319</v>
      </c>
    </row>
    <row r="4" spans="2:46" ht="25.2" customHeight="1">
      <c r="B4" s="193"/>
      <c r="C4" s="758"/>
      <c r="D4" s="759" t="s">
        <v>321</v>
      </c>
      <c r="E4" s="758"/>
      <c r="F4" s="758"/>
      <c r="G4" s="758"/>
      <c r="H4" s="758"/>
      <c r="I4" s="758"/>
      <c r="J4" s="758"/>
      <c r="L4" s="193"/>
      <c r="M4" s="339" t="s">
        <v>294</v>
      </c>
      <c r="AT4" s="337" t="s">
        <v>291</v>
      </c>
    </row>
    <row r="5" spans="2:46" ht="7.2" customHeight="1">
      <c r="B5" s="193"/>
      <c r="C5" s="758"/>
      <c r="D5" s="758"/>
      <c r="E5" s="758"/>
      <c r="F5" s="758"/>
      <c r="G5" s="758"/>
      <c r="H5" s="758"/>
      <c r="I5" s="758"/>
      <c r="J5" s="758"/>
      <c r="L5" s="193"/>
    </row>
    <row r="6" spans="2:46" ht="12" customHeight="1">
      <c r="B6" s="193"/>
      <c r="C6" s="758"/>
      <c r="D6" s="760" t="s">
        <v>5</v>
      </c>
      <c r="E6" s="758"/>
      <c r="F6" s="758"/>
      <c r="G6" s="758"/>
      <c r="H6" s="758"/>
      <c r="I6" s="758"/>
      <c r="J6" s="758"/>
      <c r="L6" s="193"/>
    </row>
    <row r="7" spans="2:46" ht="16.5" customHeight="1">
      <c r="B7" s="193"/>
      <c r="C7" s="758"/>
      <c r="D7" s="758"/>
      <c r="E7" s="1353" t="str">
        <f>_xlfn.CONCAT(Obsah!N1," ",Obsah!N2)</f>
        <v>15709 - Nižná / Tr 110/22kV - komplexná rekonštrukcia</v>
      </c>
      <c r="F7" s="1354"/>
      <c r="G7" s="1354"/>
      <c r="H7" s="1354"/>
      <c r="I7" s="758"/>
      <c r="J7" s="758"/>
      <c r="L7" s="193"/>
    </row>
    <row r="8" spans="2:46" s="194" customFormat="1" ht="12" customHeight="1">
      <c r="B8" s="76"/>
      <c r="C8" s="761"/>
      <c r="D8" s="760" t="s">
        <v>404</v>
      </c>
      <c r="E8" s="761"/>
      <c r="F8" s="761"/>
      <c r="G8" s="761"/>
      <c r="H8" s="761"/>
      <c r="I8" s="761"/>
      <c r="J8" s="761"/>
      <c r="L8" s="76"/>
    </row>
    <row r="9" spans="2:46" s="194" customFormat="1" ht="16.5" customHeight="1">
      <c r="B9" s="76"/>
      <c r="C9" s="761"/>
      <c r="D9" s="761"/>
      <c r="E9" s="1355" t="s">
        <v>3600</v>
      </c>
      <c r="F9" s="1356"/>
      <c r="G9" s="1356"/>
      <c r="H9" s="1356"/>
      <c r="I9" s="761"/>
      <c r="J9" s="761"/>
      <c r="L9" s="76"/>
    </row>
    <row r="10" spans="2:46" s="194" customFormat="1">
      <c r="B10" s="76"/>
      <c r="C10" s="761"/>
      <c r="D10" s="761"/>
      <c r="E10" s="761"/>
      <c r="F10" s="761"/>
      <c r="G10" s="761"/>
      <c r="H10" s="761"/>
      <c r="I10" s="761"/>
      <c r="J10" s="761"/>
      <c r="L10" s="76"/>
    </row>
    <row r="11" spans="2:46" s="194" customFormat="1" ht="12" customHeight="1">
      <c r="B11" s="76"/>
      <c r="C11" s="761"/>
      <c r="D11" s="760" t="s">
        <v>295</v>
      </c>
      <c r="E11" s="761"/>
      <c r="F11" s="762" t="s">
        <v>290</v>
      </c>
      <c r="G11" s="761"/>
      <c r="H11" s="761"/>
      <c r="I11" s="760" t="s">
        <v>619</v>
      </c>
      <c r="J11" s="762" t="s">
        <v>290</v>
      </c>
      <c r="L11" s="76"/>
    </row>
    <row r="12" spans="2:46" s="194" customFormat="1" ht="12" customHeight="1">
      <c r="B12" s="76"/>
      <c r="C12" s="761"/>
      <c r="D12" s="760" t="s">
        <v>296</v>
      </c>
      <c r="E12" s="761"/>
      <c r="F12" s="762" t="s">
        <v>1151</v>
      </c>
      <c r="G12" s="761"/>
      <c r="H12" s="761"/>
      <c r="I12" s="760" t="s">
        <v>1</v>
      </c>
      <c r="J12" s="763">
        <f>Obsah!Z3</f>
        <v>46174</v>
      </c>
      <c r="L12" s="76"/>
    </row>
    <row r="13" spans="2:46" s="194" customFormat="1" ht="11.25" customHeight="1">
      <c r="B13" s="76"/>
      <c r="C13" s="761"/>
      <c r="D13" s="761"/>
      <c r="E13" s="761"/>
      <c r="F13" s="761"/>
      <c r="G13" s="761"/>
      <c r="H13" s="761"/>
      <c r="I13" s="761"/>
      <c r="J13" s="761"/>
      <c r="L13" s="76"/>
    </row>
    <row r="14" spans="2:46" s="194" customFormat="1" ht="12" customHeight="1">
      <c r="B14" s="76"/>
      <c r="C14" s="761"/>
      <c r="D14" s="760" t="s">
        <v>2</v>
      </c>
      <c r="E14" s="761"/>
      <c r="F14" s="761"/>
      <c r="G14" s="761"/>
      <c r="H14" s="761"/>
      <c r="I14" s="760" t="s">
        <v>297</v>
      </c>
      <c r="J14" s="762" t="s">
        <v>290</v>
      </c>
      <c r="L14" s="76"/>
    </row>
    <row r="15" spans="2:46" s="194" customFormat="1" ht="18" customHeight="1">
      <c r="B15" s="76"/>
      <c r="C15" s="761"/>
      <c r="D15" s="761"/>
      <c r="E15" s="762" t="s">
        <v>1469</v>
      </c>
      <c r="F15" s="761"/>
      <c r="G15" s="761"/>
      <c r="H15" s="761"/>
      <c r="I15" s="760" t="s">
        <v>298</v>
      </c>
      <c r="J15" s="762" t="s">
        <v>290</v>
      </c>
      <c r="L15" s="76"/>
    </row>
    <row r="16" spans="2:46" s="194" customFormat="1" ht="7.2" customHeight="1">
      <c r="B16" s="76"/>
      <c r="C16" s="761"/>
      <c r="D16" s="761"/>
      <c r="E16" s="761"/>
      <c r="F16" s="761"/>
      <c r="G16" s="761"/>
      <c r="H16" s="761"/>
      <c r="I16" s="761"/>
      <c r="J16" s="761"/>
      <c r="L16" s="76"/>
    </row>
    <row r="17" spans="2:12" s="194" customFormat="1" ht="12" customHeight="1">
      <c r="B17" s="76"/>
      <c r="C17" s="761"/>
      <c r="D17" s="760" t="s">
        <v>15</v>
      </c>
      <c r="E17" s="761"/>
      <c r="F17" s="761"/>
      <c r="G17" s="761"/>
      <c r="H17" s="761"/>
      <c r="I17" s="760" t="s">
        <v>297</v>
      </c>
      <c r="J17" s="762" t="s">
        <v>290</v>
      </c>
      <c r="L17" s="76"/>
    </row>
    <row r="18" spans="2:12" s="194" customFormat="1" ht="18" customHeight="1">
      <c r="B18" s="76"/>
      <c r="C18" s="761"/>
      <c r="D18" s="761"/>
      <c r="E18" s="762" t="s">
        <v>299</v>
      </c>
      <c r="F18" s="761"/>
      <c r="G18" s="761"/>
      <c r="H18" s="761"/>
      <c r="I18" s="760" t="s">
        <v>298</v>
      </c>
      <c r="J18" s="762" t="s">
        <v>290</v>
      </c>
      <c r="L18" s="76"/>
    </row>
    <row r="19" spans="2:12" s="194" customFormat="1" ht="7.2" customHeight="1">
      <c r="B19" s="76"/>
      <c r="C19" s="761"/>
      <c r="D19" s="761"/>
      <c r="E19" s="761"/>
      <c r="F19" s="761"/>
      <c r="G19" s="761"/>
      <c r="H19" s="761"/>
      <c r="I19" s="761"/>
      <c r="J19" s="761"/>
      <c r="L19" s="76"/>
    </row>
    <row r="20" spans="2:12" s="194" customFormat="1" ht="12" customHeight="1">
      <c r="B20" s="76"/>
      <c r="C20" s="761"/>
      <c r="D20" s="760" t="s">
        <v>286</v>
      </c>
      <c r="E20" s="761"/>
      <c r="F20" s="761"/>
      <c r="G20" s="761"/>
      <c r="H20" s="761"/>
      <c r="I20" s="760" t="s">
        <v>297</v>
      </c>
      <c r="J20" s="762" t="s">
        <v>290</v>
      </c>
      <c r="L20" s="76"/>
    </row>
    <row r="21" spans="2:12" s="194" customFormat="1" ht="18" customHeight="1">
      <c r="B21" s="76"/>
      <c r="C21" s="761"/>
      <c r="D21" s="761"/>
      <c r="E21" s="762" t="s">
        <v>268</v>
      </c>
      <c r="F21" s="761"/>
      <c r="G21" s="761"/>
      <c r="H21" s="761"/>
      <c r="I21" s="760" t="s">
        <v>298</v>
      </c>
      <c r="J21" s="762" t="s">
        <v>290</v>
      </c>
      <c r="L21" s="76"/>
    </row>
    <row r="22" spans="2:12" s="194" customFormat="1" ht="7.2" customHeight="1">
      <c r="B22" s="76"/>
      <c r="C22" s="761"/>
      <c r="D22" s="761"/>
      <c r="E22" s="761"/>
      <c r="F22" s="761"/>
      <c r="G22" s="761"/>
      <c r="H22" s="761"/>
      <c r="I22" s="761"/>
      <c r="J22" s="761"/>
      <c r="L22" s="76"/>
    </row>
    <row r="23" spans="2:12" s="194" customFormat="1" ht="12" customHeight="1">
      <c r="B23" s="76"/>
      <c r="C23" s="761"/>
      <c r="D23" s="760" t="s">
        <v>300</v>
      </c>
      <c r="E23" s="761"/>
      <c r="F23" s="761"/>
      <c r="G23" s="761"/>
      <c r="H23" s="761"/>
      <c r="I23" s="760" t="s">
        <v>297</v>
      </c>
      <c r="J23" s="762" t="s">
        <v>290</v>
      </c>
      <c r="L23" s="76"/>
    </row>
    <row r="24" spans="2:12" s="194" customFormat="1" ht="18" customHeight="1">
      <c r="B24" s="76"/>
      <c r="C24" s="761"/>
      <c r="D24" s="761"/>
      <c r="E24" s="762" t="s">
        <v>301</v>
      </c>
      <c r="F24" s="761"/>
      <c r="G24" s="761"/>
      <c r="H24" s="761"/>
      <c r="I24" s="760" t="s">
        <v>298</v>
      </c>
      <c r="J24" s="762" t="s">
        <v>290</v>
      </c>
      <c r="L24" s="76"/>
    </row>
    <row r="25" spans="2:12" s="194" customFormat="1" ht="7.2" customHeight="1">
      <c r="B25" s="76"/>
      <c r="C25" s="761"/>
      <c r="D25" s="761"/>
      <c r="E25" s="761"/>
      <c r="F25" s="761"/>
      <c r="G25" s="761"/>
      <c r="H25" s="761"/>
      <c r="I25" s="761"/>
      <c r="J25" s="761"/>
      <c r="L25" s="76"/>
    </row>
    <row r="26" spans="2:12" s="194" customFormat="1" ht="12" customHeight="1">
      <c r="B26" s="76"/>
      <c r="C26" s="761"/>
      <c r="D26" s="760" t="s">
        <v>288</v>
      </c>
      <c r="E26" s="761"/>
      <c r="F26" s="761"/>
      <c r="G26" s="761"/>
      <c r="H26" s="761"/>
      <c r="I26" s="761"/>
      <c r="J26" s="761"/>
      <c r="L26" s="76"/>
    </row>
    <row r="27" spans="2:12" s="196" customFormat="1" ht="16.5" customHeight="1">
      <c r="B27" s="195"/>
      <c r="C27" s="764"/>
      <c r="D27" s="764"/>
      <c r="E27" s="1359" t="s">
        <v>290</v>
      </c>
      <c r="F27" s="1359"/>
      <c r="G27" s="1359"/>
      <c r="H27" s="1359"/>
      <c r="I27" s="764"/>
      <c r="J27" s="764"/>
      <c r="L27" s="195"/>
    </row>
    <row r="28" spans="2:12" s="194" customFormat="1" ht="7.2" customHeight="1">
      <c r="B28" s="76"/>
      <c r="C28" s="761"/>
      <c r="D28" s="761"/>
      <c r="E28" s="761"/>
      <c r="F28" s="761"/>
      <c r="G28" s="761"/>
      <c r="H28" s="761"/>
      <c r="I28" s="761"/>
      <c r="J28" s="761"/>
      <c r="L28" s="76"/>
    </row>
    <row r="29" spans="2:12" s="194" customFormat="1" ht="7.2" customHeight="1">
      <c r="B29" s="76"/>
      <c r="C29" s="761"/>
      <c r="D29" s="766"/>
      <c r="E29" s="766"/>
      <c r="F29" s="766"/>
      <c r="G29" s="766"/>
      <c r="H29" s="766"/>
      <c r="I29" s="766"/>
      <c r="J29" s="766"/>
      <c r="K29" s="197"/>
      <c r="L29" s="76"/>
    </row>
    <row r="30" spans="2:12" s="194" customFormat="1" ht="25.5" customHeight="1">
      <c r="B30" s="76"/>
      <c r="C30" s="761"/>
      <c r="D30" s="767" t="s">
        <v>23</v>
      </c>
      <c r="E30" s="761"/>
      <c r="F30" s="761"/>
      <c r="G30" s="761"/>
      <c r="H30" s="761"/>
      <c r="I30" s="761"/>
      <c r="J30" s="768">
        <f>ROUND(J96, 2)</f>
        <v>0</v>
      </c>
      <c r="L30" s="76"/>
    </row>
    <row r="31" spans="2:12" s="194" customFormat="1" ht="7.2" customHeight="1">
      <c r="B31" s="76"/>
      <c r="C31" s="761"/>
      <c r="D31" s="766"/>
      <c r="E31" s="766"/>
      <c r="F31" s="766"/>
      <c r="G31" s="766"/>
      <c r="H31" s="766"/>
      <c r="I31" s="766"/>
      <c r="J31" s="766"/>
      <c r="K31" s="197"/>
      <c r="L31" s="76"/>
    </row>
    <row r="32" spans="2:12" s="194" customFormat="1" ht="14.7" customHeight="1">
      <c r="B32" s="76"/>
      <c r="C32" s="761"/>
      <c r="D32" s="761"/>
      <c r="E32" s="761"/>
      <c r="F32" s="769" t="s">
        <v>303</v>
      </c>
      <c r="G32" s="761"/>
      <c r="H32" s="761"/>
      <c r="I32" s="769" t="s">
        <v>302</v>
      </c>
      <c r="J32" s="769" t="s">
        <v>304</v>
      </c>
      <c r="L32" s="76"/>
    </row>
    <row r="33" spans="2:12" s="194" customFormat="1" ht="14.7" customHeight="1">
      <c r="B33" s="76"/>
      <c r="C33" s="761"/>
      <c r="D33" s="770" t="s">
        <v>24</v>
      </c>
      <c r="E33" s="771" t="s">
        <v>305</v>
      </c>
      <c r="F33" s="772">
        <f>ROUND((SUM(BE124:BE136)),  2)</f>
        <v>0</v>
      </c>
      <c r="G33" s="773"/>
      <c r="H33" s="773"/>
      <c r="I33" s="774">
        <v>0.23</v>
      </c>
      <c r="J33" s="772">
        <f>ROUND(((SUM(BE124:BE136))*I33),  2)</f>
        <v>0</v>
      </c>
      <c r="L33" s="76"/>
    </row>
    <row r="34" spans="2:12" s="194" customFormat="1" ht="14.7" customHeight="1">
      <c r="B34" s="76"/>
      <c r="C34" s="761"/>
      <c r="D34" s="761"/>
      <c r="E34" s="771" t="s">
        <v>306</v>
      </c>
      <c r="F34" s="775">
        <f>ROUND(J30,  2)</f>
        <v>0</v>
      </c>
      <c r="G34" s="761"/>
      <c r="H34" s="761"/>
      <c r="I34" s="776">
        <v>0.23</v>
      </c>
      <c r="J34" s="775">
        <f>ROUND((F34*I34),  2)</f>
        <v>0</v>
      </c>
      <c r="L34" s="76"/>
    </row>
    <row r="35" spans="2:12" s="194" customFormat="1" ht="14.7" hidden="1" customHeight="1">
      <c r="B35" s="76"/>
      <c r="C35" s="761"/>
      <c r="D35" s="761"/>
      <c r="E35" s="760" t="s">
        <v>307</v>
      </c>
      <c r="F35" s="775">
        <f>ROUND((SUM(BG124:BG136)),  2)</f>
        <v>0</v>
      </c>
      <c r="G35" s="761"/>
      <c r="H35" s="761"/>
      <c r="I35" s="776">
        <v>0.23</v>
      </c>
      <c r="J35" s="775">
        <f>0</f>
        <v>0</v>
      </c>
      <c r="L35" s="76"/>
    </row>
    <row r="36" spans="2:12" s="194" customFormat="1" ht="14.7" hidden="1" customHeight="1">
      <c r="B36" s="76"/>
      <c r="C36" s="761"/>
      <c r="D36" s="761"/>
      <c r="E36" s="760" t="s">
        <v>308</v>
      </c>
      <c r="F36" s="775">
        <f>ROUND((SUM(BH124:BH136)),  2)</f>
        <v>0</v>
      </c>
      <c r="G36" s="761"/>
      <c r="H36" s="761"/>
      <c r="I36" s="776">
        <v>0.23</v>
      </c>
      <c r="J36" s="775">
        <f>0</f>
        <v>0</v>
      </c>
      <c r="L36" s="76"/>
    </row>
    <row r="37" spans="2:12" s="194" customFormat="1" ht="14.7" hidden="1" customHeight="1">
      <c r="B37" s="76"/>
      <c r="C37" s="761"/>
      <c r="D37" s="761"/>
      <c r="E37" s="771" t="s">
        <v>309</v>
      </c>
      <c r="F37" s="772">
        <f>ROUND((SUM(BI124:BI136)),  2)</f>
        <v>0</v>
      </c>
      <c r="G37" s="773"/>
      <c r="H37" s="773"/>
      <c r="I37" s="774">
        <v>0</v>
      </c>
      <c r="J37" s="772">
        <f>0</f>
        <v>0</v>
      </c>
      <c r="L37" s="76"/>
    </row>
    <row r="38" spans="2:12" s="194" customFormat="1" ht="7.2" customHeight="1">
      <c r="B38" s="76"/>
      <c r="C38" s="761"/>
      <c r="D38" s="761"/>
      <c r="E38" s="761"/>
      <c r="F38" s="761"/>
      <c r="G38" s="761"/>
      <c r="H38" s="761"/>
      <c r="I38" s="761"/>
      <c r="J38" s="761"/>
      <c r="L38" s="76"/>
    </row>
    <row r="39" spans="2:12" s="194" customFormat="1" ht="25.5" customHeight="1">
      <c r="B39" s="76"/>
      <c r="C39" s="777"/>
      <c r="D39" s="778" t="s">
        <v>25</v>
      </c>
      <c r="E39" s="779"/>
      <c r="F39" s="779"/>
      <c r="G39" s="780" t="s">
        <v>310</v>
      </c>
      <c r="H39" s="781" t="s">
        <v>311</v>
      </c>
      <c r="I39" s="779"/>
      <c r="J39" s="782">
        <f>SUM(J30:J37)</f>
        <v>0</v>
      </c>
      <c r="K39" s="359"/>
      <c r="L39" s="76"/>
    </row>
    <row r="40" spans="2:12" s="194" customFormat="1" ht="14.7" customHeight="1">
      <c r="B40" s="76"/>
      <c r="C40" s="761"/>
      <c r="D40" s="761"/>
      <c r="E40" s="761"/>
      <c r="F40" s="761"/>
      <c r="G40" s="761"/>
      <c r="H40" s="761"/>
      <c r="I40" s="761"/>
      <c r="J40" s="761"/>
      <c r="L40" s="76"/>
    </row>
    <row r="41" spans="2:12" ht="14.7" customHeight="1">
      <c r="B41" s="193"/>
      <c r="C41" s="758"/>
      <c r="D41" s="758"/>
      <c r="E41" s="758"/>
      <c r="F41" s="758"/>
      <c r="G41" s="758"/>
      <c r="H41" s="758"/>
      <c r="I41" s="758"/>
      <c r="J41" s="758"/>
      <c r="L41" s="193"/>
    </row>
    <row r="42" spans="2:12" ht="14.7" customHeight="1">
      <c r="B42" s="193"/>
      <c r="C42" s="758"/>
      <c r="D42" s="758"/>
      <c r="E42" s="758"/>
      <c r="F42" s="758"/>
      <c r="G42" s="758"/>
      <c r="H42" s="758"/>
      <c r="I42" s="758"/>
      <c r="J42" s="758"/>
      <c r="L42" s="193"/>
    </row>
    <row r="43" spans="2:12" ht="14.7" customHeight="1">
      <c r="B43" s="193"/>
      <c r="C43" s="758"/>
      <c r="D43" s="758"/>
      <c r="E43" s="758"/>
      <c r="F43" s="758"/>
      <c r="G43" s="758"/>
      <c r="H43" s="758"/>
      <c r="I43" s="758"/>
      <c r="J43" s="758"/>
      <c r="L43" s="193"/>
    </row>
    <row r="44" spans="2:12" ht="14.7" customHeight="1">
      <c r="B44" s="193"/>
      <c r="C44" s="758"/>
      <c r="D44" s="758"/>
      <c r="E44" s="758"/>
      <c r="F44" s="758"/>
      <c r="G44" s="758"/>
      <c r="H44" s="758"/>
      <c r="I44" s="758"/>
      <c r="J44" s="758"/>
      <c r="L44" s="193"/>
    </row>
    <row r="45" spans="2:12" ht="14.7" customHeight="1">
      <c r="B45" s="193"/>
      <c r="C45" s="758"/>
      <c r="D45" s="758"/>
      <c r="E45" s="758"/>
      <c r="F45" s="758"/>
      <c r="G45" s="758"/>
      <c r="H45" s="758"/>
      <c r="I45" s="758"/>
      <c r="J45" s="758"/>
      <c r="L45" s="193"/>
    </row>
    <row r="46" spans="2:12" ht="14.7" customHeight="1">
      <c r="B46" s="193"/>
      <c r="C46" s="758"/>
      <c r="D46" s="758"/>
      <c r="E46" s="758"/>
      <c r="F46" s="758"/>
      <c r="G46" s="758"/>
      <c r="H46" s="758"/>
      <c r="I46" s="758"/>
      <c r="J46" s="758"/>
      <c r="L46" s="193"/>
    </row>
    <row r="47" spans="2:12" ht="14.7" customHeight="1">
      <c r="B47" s="193"/>
      <c r="C47" s="758"/>
      <c r="D47" s="758"/>
      <c r="E47" s="758"/>
      <c r="F47" s="758"/>
      <c r="G47" s="758"/>
      <c r="H47" s="758"/>
      <c r="I47" s="758"/>
      <c r="J47" s="758"/>
      <c r="L47" s="193"/>
    </row>
    <row r="48" spans="2:12" ht="14.7" customHeight="1">
      <c r="B48" s="193"/>
      <c r="C48" s="758"/>
      <c r="D48" s="758"/>
      <c r="E48" s="758"/>
      <c r="F48" s="758"/>
      <c r="G48" s="758"/>
      <c r="H48" s="758"/>
      <c r="I48" s="758"/>
      <c r="J48" s="758"/>
      <c r="L48" s="193"/>
    </row>
    <row r="49" spans="2:12" ht="14.7" customHeight="1">
      <c r="B49" s="193"/>
      <c r="C49" s="758"/>
      <c r="D49" s="758"/>
      <c r="E49" s="758"/>
      <c r="F49" s="758"/>
      <c r="G49" s="758"/>
      <c r="H49" s="758"/>
      <c r="I49" s="758"/>
      <c r="J49" s="758"/>
      <c r="L49" s="193"/>
    </row>
    <row r="50" spans="2:12" s="194" customFormat="1" ht="14.7" customHeight="1">
      <c r="B50" s="76"/>
      <c r="C50" s="761"/>
      <c r="D50" s="783" t="s">
        <v>312</v>
      </c>
      <c r="E50" s="784"/>
      <c r="F50" s="784"/>
      <c r="G50" s="783" t="s">
        <v>313</v>
      </c>
      <c r="H50" s="784"/>
      <c r="I50" s="784"/>
      <c r="J50" s="784"/>
      <c r="K50" s="198"/>
      <c r="L50" s="76"/>
    </row>
    <row r="51" spans="2:12">
      <c r="B51" s="193"/>
      <c r="C51" s="758"/>
      <c r="D51" s="758"/>
      <c r="E51" s="758"/>
      <c r="F51" s="758"/>
      <c r="G51" s="758"/>
      <c r="H51" s="758"/>
      <c r="I51" s="758"/>
      <c r="J51" s="758"/>
      <c r="L51" s="193"/>
    </row>
    <row r="52" spans="2:12">
      <c r="B52" s="193"/>
      <c r="C52" s="758"/>
      <c r="D52" s="758"/>
      <c r="E52" s="758"/>
      <c r="F52" s="758"/>
      <c r="G52" s="758"/>
      <c r="H52" s="758"/>
      <c r="I52" s="758"/>
      <c r="J52" s="758"/>
      <c r="L52" s="193"/>
    </row>
    <row r="53" spans="2:12">
      <c r="B53" s="193"/>
      <c r="C53" s="758"/>
      <c r="D53" s="758"/>
      <c r="E53" s="758"/>
      <c r="F53" s="758"/>
      <c r="G53" s="758"/>
      <c r="H53" s="758"/>
      <c r="I53" s="758"/>
      <c r="J53" s="758"/>
      <c r="L53" s="193"/>
    </row>
    <row r="54" spans="2:12">
      <c r="B54" s="193"/>
      <c r="C54" s="758"/>
      <c r="D54" s="758"/>
      <c r="E54" s="758"/>
      <c r="F54" s="758"/>
      <c r="G54" s="758"/>
      <c r="H54" s="758"/>
      <c r="I54" s="758"/>
      <c r="J54" s="758"/>
      <c r="L54" s="193"/>
    </row>
    <row r="55" spans="2:12">
      <c r="B55" s="193"/>
      <c r="C55" s="758"/>
      <c r="D55" s="758"/>
      <c r="E55" s="758"/>
      <c r="F55" s="758"/>
      <c r="G55" s="758"/>
      <c r="H55" s="758"/>
      <c r="I55" s="758"/>
      <c r="J55" s="758"/>
      <c r="L55" s="193"/>
    </row>
    <row r="56" spans="2:12">
      <c r="B56" s="193"/>
      <c r="C56" s="758"/>
      <c r="D56" s="758"/>
      <c r="E56" s="758"/>
      <c r="F56" s="758"/>
      <c r="G56" s="758"/>
      <c r="H56" s="758"/>
      <c r="I56" s="758"/>
      <c r="J56" s="758"/>
      <c r="L56" s="193"/>
    </row>
    <row r="57" spans="2:12">
      <c r="B57" s="193"/>
      <c r="C57" s="758"/>
      <c r="D57" s="758"/>
      <c r="E57" s="758"/>
      <c r="F57" s="758"/>
      <c r="G57" s="758"/>
      <c r="H57" s="758"/>
      <c r="I57" s="758"/>
      <c r="J57" s="758"/>
      <c r="L57" s="193"/>
    </row>
    <row r="58" spans="2:12">
      <c r="B58" s="193"/>
      <c r="C58" s="758"/>
      <c r="D58" s="758"/>
      <c r="E58" s="758"/>
      <c r="F58" s="758"/>
      <c r="G58" s="758"/>
      <c r="H58" s="758"/>
      <c r="I58" s="758"/>
      <c r="J58" s="758"/>
      <c r="L58" s="193"/>
    </row>
    <row r="59" spans="2:12">
      <c r="B59" s="193"/>
      <c r="C59" s="758"/>
      <c r="D59" s="758"/>
      <c r="E59" s="758"/>
      <c r="F59" s="758"/>
      <c r="G59" s="758"/>
      <c r="H59" s="758"/>
      <c r="I59" s="758"/>
      <c r="J59" s="758"/>
      <c r="L59" s="193"/>
    </row>
    <row r="60" spans="2:12">
      <c r="B60" s="193"/>
      <c r="C60" s="758"/>
      <c r="D60" s="758"/>
      <c r="E60" s="758"/>
      <c r="F60" s="758"/>
      <c r="G60" s="758"/>
      <c r="H60" s="758"/>
      <c r="I60" s="758"/>
      <c r="J60" s="758"/>
      <c r="L60" s="193"/>
    </row>
    <row r="61" spans="2:12" s="194" customFormat="1" ht="13.2">
      <c r="B61" s="76"/>
      <c r="C61" s="761"/>
      <c r="D61" s="785" t="s">
        <v>314</v>
      </c>
      <c r="E61" s="786"/>
      <c r="F61" s="787" t="s">
        <v>315</v>
      </c>
      <c r="G61" s="785" t="s">
        <v>314</v>
      </c>
      <c r="H61" s="786"/>
      <c r="I61" s="786"/>
      <c r="J61" s="788" t="s">
        <v>315</v>
      </c>
      <c r="K61" s="199"/>
      <c r="L61" s="76"/>
    </row>
    <row r="62" spans="2:12">
      <c r="B62" s="193"/>
      <c r="C62" s="758"/>
      <c r="D62" s="758"/>
      <c r="E62" s="758"/>
      <c r="F62" s="758"/>
      <c r="G62" s="758"/>
      <c r="H62" s="758"/>
      <c r="I62" s="758"/>
      <c r="J62" s="758"/>
      <c r="L62" s="193"/>
    </row>
    <row r="63" spans="2:12">
      <c r="B63" s="193"/>
      <c r="C63" s="758"/>
      <c r="D63" s="758"/>
      <c r="E63" s="758"/>
      <c r="F63" s="758"/>
      <c r="G63" s="758"/>
      <c r="H63" s="758"/>
      <c r="I63" s="758"/>
      <c r="J63" s="758"/>
      <c r="L63" s="193"/>
    </row>
    <row r="64" spans="2:12">
      <c r="B64" s="193"/>
      <c r="C64" s="758"/>
      <c r="D64" s="758"/>
      <c r="E64" s="758"/>
      <c r="F64" s="758"/>
      <c r="G64" s="758"/>
      <c r="H64" s="758"/>
      <c r="I64" s="758"/>
      <c r="J64" s="758"/>
      <c r="L64" s="193"/>
    </row>
    <row r="65" spans="2:12" s="194" customFormat="1" ht="13.2">
      <c r="B65" s="76"/>
      <c r="C65" s="761"/>
      <c r="D65" s="783" t="s">
        <v>316</v>
      </c>
      <c r="E65" s="784"/>
      <c r="F65" s="784"/>
      <c r="G65" s="783" t="s">
        <v>317</v>
      </c>
      <c r="H65" s="784"/>
      <c r="I65" s="784"/>
      <c r="J65" s="784"/>
      <c r="K65" s="198"/>
      <c r="L65" s="76"/>
    </row>
    <row r="66" spans="2:12">
      <c r="B66" s="193"/>
      <c r="C66" s="758"/>
      <c r="D66" s="758"/>
      <c r="E66" s="758"/>
      <c r="F66" s="758"/>
      <c r="G66" s="758"/>
      <c r="H66" s="758"/>
      <c r="I66" s="758"/>
      <c r="J66" s="758"/>
      <c r="L66" s="193"/>
    </row>
    <row r="67" spans="2:12">
      <c r="B67" s="193"/>
      <c r="C67" s="758"/>
      <c r="D67" s="758"/>
      <c r="E67" s="758"/>
      <c r="F67" s="758"/>
      <c r="G67" s="758"/>
      <c r="H67" s="758"/>
      <c r="I67" s="758"/>
      <c r="J67" s="758"/>
      <c r="L67" s="193"/>
    </row>
    <row r="68" spans="2:12">
      <c r="B68" s="193"/>
      <c r="C68" s="758"/>
      <c r="D68" s="758"/>
      <c r="E68" s="758"/>
      <c r="F68" s="758"/>
      <c r="G68" s="758"/>
      <c r="H68" s="758"/>
      <c r="I68" s="758"/>
      <c r="J68" s="758"/>
      <c r="L68" s="193"/>
    </row>
    <row r="69" spans="2:12">
      <c r="B69" s="193"/>
      <c r="C69" s="758"/>
      <c r="D69" s="758"/>
      <c r="E69" s="758"/>
      <c r="F69" s="758"/>
      <c r="G69" s="758"/>
      <c r="H69" s="758"/>
      <c r="I69" s="758"/>
      <c r="J69" s="758"/>
      <c r="L69" s="193"/>
    </row>
    <row r="70" spans="2:12">
      <c r="B70" s="193"/>
      <c r="C70" s="758"/>
      <c r="D70" s="758"/>
      <c r="E70" s="758"/>
      <c r="F70" s="758"/>
      <c r="G70" s="758"/>
      <c r="H70" s="758"/>
      <c r="I70" s="758"/>
      <c r="J70" s="758"/>
      <c r="L70" s="193"/>
    </row>
    <row r="71" spans="2:12">
      <c r="B71" s="193"/>
      <c r="C71" s="758"/>
      <c r="D71" s="758"/>
      <c r="E71" s="758"/>
      <c r="F71" s="758"/>
      <c r="G71" s="758"/>
      <c r="H71" s="758"/>
      <c r="I71" s="758"/>
      <c r="J71" s="758"/>
      <c r="L71" s="193"/>
    </row>
    <row r="72" spans="2:12">
      <c r="B72" s="193"/>
      <c r="C72" s="758"/>
      <c r="D72" s="758"/>
      <c r="E72" s="758"/>
      <c r="F72" s="758"/>
      <c r="G72" s="758"/>
      <c r="H72" s="758"/>
      <c r="I72" s="758"/>
      <c r="J72" s="758"/>
      <c r="L72" s="193"/>
    </row>
    <row r="73" spans="2:12">
      <c r="B73" s="193"/>
      <c r="C73" s="758"/>
      <c r="D73" s="758"/>
      <c r="E73" s="758"/>
      <c r="F73" s="758"/>
      <c r="G73" s="758"/>
      <c r="H73" s="758"/>
      <c r="I73" s="758"/>
      <c r="J73" s="758"/>
      <c r="L73" s="193"/>
    </row>
    <row r="74" spans="2:12">
      <c r="B74" s="193"/>
      <c r="C74" s="758"/>
      <c r="D74" s="758"/>
      <c r="E74" s="758"/>
      <c r="F74" s="758"/>
      <c r="G74" s="758"/>
      <c r="H74" s="758"/>
      <c r="I74" s="758"/>
      <c r="J74" s="758"/>
      <c r="L74" s="193"/>
    </row>
    <row r="75" spans="2:12">
      <c r="B75" s="193"/>
      <c r="C75" s="758"/>
      <c r="D75" s="758"/>
      <c r="E75" s="758"/>
      <c r="F75" s="758"/>
      <c r="G75" s="758"/>
      <c r="H75" s="758"/>
      <c r="I75" s="758"/>
      <c r="J75" s="758"/>
      <c r="L75" s="193"/>
    </row>
    <row r="76" spans="2:12" s="194" customFormat="1" ht="13.2">
      <c r="B76" s="76"/>
      <c r="C76" s="761"/>
      <c r="D76" s="785" t="s">
        <v>314</v>
      </c>
      <c r="E76" s="786"/>
      <c r="F76" s="787" t="s">
        <v>315</v>
      </c>
      <c r="G76" s="785" t="s">
        <v>314</v>
      </c>
      <c r="H76" s="786"/>
      <c r="I76" s="786"/>
      <c r="J76" s="788" t="s">
        <v>315</v>
      </c>
      <c r="K76" s="199"/>
      <c r="L76" s="76"/>
    </row>
    <row r="77" spans="2:12" s="194" customFormat="1" ht="14.7" customHeight="1">
      <c r="B77" s="200"/>
      <c r="C77" s="206"/>
      <c r="D77" s="206"/>
      <c r="E77" s="206"/>
      <c r="F77" s="206"/>
      <c r="G77" s="206"/>
      <c r="H77" s="206"/>
      <c r="I77" s="206"/>
      <c r="J77" s="206"/>
      <c r="K77" s="206"/>
      <c r="L77" s="76"/>
    </row>
    <row r="81" spans="2:47" s="194" customFormat="1" ht="7.2" customHeight="1">
      <c r="B81" s="201"/>
      <c r="C81" s="202"/>
      <c r="D81" s="202"/>
      <c r="E81" s="202"/>
      <c r="F81" s="202"/>
      <c r="G81" s="202"/>
      <c r="H81" s="202"/>
      <c r="I81" s="202"/>
      <c r="J81" s="202"/>
      <c r="K81" s="202"/>
      <c r="L81" s="76"/>
    </row>
    <row r="82" spans="2:47" s="194" customFormat="1" ht="25.2" customHeight="1">
      <c r="B82" s="76"/>
      <c r="C82" s="759" t="s">
        <v>323</v>
      </c>
      <c r="D82" s="761"/>
      <c r="E82" s="761"/>
      <c r="F82" s="761"/>
      <c r="G82" s="761"/>
      <c r="H82" s="761"/>
      <c r="I82" s="761"/>
      <c r="J82" s="761"/>
      <c r="L82" s="76"/>
    </row>
    <row r="83" spans="2:47" s="194" customFormat="1" ht="7.2" customHeight="1">
      <c r="B83" s="76"/>
      <c r="C83" s="761"/>
      <c r="D83" s="761"/>
      <c r="E83" s="761"/>
      <c r="F83" s="761"/>
      <c r="G83" s="761"/>
      <c r="H83" s="761"/>
      <c r="I83" s="761"/>
      <c r="J83" s="761"/>
      <c r="L83" s="76"/>
    </row>
    <row r="84" spans="2:47" s="194" customFormat="1" ht="12" customHeight="1">
      <c r="B84" s="76"/>
      <c r="C84" s="760" t="s">
        <v>5</v>
      </c>
      <c r="D84" s="761"/>
      <c r="E84" s="761"/>
      <c r="F84" s="761"/>
      <c r="G84" s="761"/>
      <c r="H84" s="761"/>
      <c r="I84" s="761"/>
      <c r="J84" s="761"/>
      <c r="L84" s="76"/>
    </row>
    <row r="85" spans="2:47" s="194" customFormat="1" ht="16.5" customHeight="1">
      <c r="B85" s="76"/>
      <c r="C85" s="761"/>
      <c r="D85" s="761"/>
      <c r="E85" s="1353" t="str">
        <f>E7</f>
        <v>15709 - Nižná / Tr 110/22kV - komplexná rekonštrukcia</v>
      </c>
      <c r="F85" s="1354"/>
      <c r="G85" s="1354"/>
      <c r="H85" s="1354"/>
      <c r="I85" s="761"/>
      <c r="J85" s="761"/>
      <c r="L85" s="76"/>
    </row>
    <row r="86" spans="2:47" s="194" customFormat="1" ht="12" customHeight="1">
      <c r="B86" s="76"/>
      <c r="C86" s="760" t="s">
        <v>404</v>
      </c>
      <c r="D86" s="761"/>
      <c r="E86" s="761"/>
      <c r="F86" s="761"/>
      <c r="G86" s="761"/>
      <c r="H86" s="761"/>
      <c r="I86" s="761"/>
      <c r="J86" s="761"/>
      <c r="L86" s="76"/>
    </row>
    <row r="87" spans="2:47" s="194" customFormat="1" ht="16.5" customHeight="1">
      <c r="B87" s="76"/>
      <c r="C87" s="761"/>
      <c r="D87" s="761"/>
      <c r="E87" s="1355" t="str">
        <f>E9</f>
        <v>SO36 - Technologické domčeky - ASR</v>
      </c>
      <c r="F87" s="1356"/>
      <c r="G87" s="1356"/>
      <c r="H87" s="1356"/>
      <c r="I87" s="761"/>
      <c r="J87" s="761"/>
      <c r="L87" s="76"/>
    </row>
    <row r="88" spans="2:47" s="194" customFormat="1" ht="7.2" customHeight="1">
      <c r="B88" s="76"/>
      <c r="C88" s="761"/>
      <c r="D88" s="761"/>
      <c r="E88" s="761"/>
      <c r="F88" s="761"/>
      <c r="G88" s="761"/>
      <c r="H88" s="761"/>
      <c r="I88" s="761"/>
      <c r="J88" s="761"/>
      <c r="L88" s="76"/>
    </row>
    <row r="89" spans="2:47" s="194" customFormat="1" ht="12" customHeight="1">
      <c r="B89" s="76"/>
      <c r="C89" s="760" t="s">
        <v>296</v>
      </c>
      <c r="D89" s="761"/>
      <c r="E89" s="761"/>
      <c r="F89" s="762" t="str">
        <f>F12</f>
        <v>Nižná</v>
      </c>
      <c r="G89" s="761"/>
      <c r="H89" s="761"/>
      <c r="I89" s="760" t="s">
        <v>1</v>
      </c>
      <c r="J89" s="763">
        <f>IF(J12="","",J12)</f>
        <v>46174</v>
      </c>
      <c r="L89" s="76"/>
    </row>
    <row r="90" spans="2:47" s="194" customFormat="1" ht="7.2" customHeight="1">
      <c r="B90" s="76"/>
      <c r="C90" s="761"/>
      <c r="D90" s="761"/>
      <c r="E90" s="761"/>
      <c r="F90" s="761"/>
      <c r="G90" s="761"/>
      <c r="H90" s="761"/>
      <c r="I90" s="761"/>
      <c r="J90" s="761"/>
      <c r="L90" s="76"/>
    </row>
    <row r="91" spans="2:47" s="194" customFormat="1" ht="15.45" customHeight="1">
      <c r="B91" s="76"/>
      <c r="C91" s="760" t="s">
        <v>2</v>
      </c>
      <c r="D91" s="761"/>
      <c r="E91" s="761"/>
      <c r="F91" s="762" t="str">
        <f>E15</f>
        <v>STREDOSLOVENSKÁ DISTRIBUčNÁ a.s.</v>
      </c>
      <c r="G91" s="761"/>
      <c r="H91" s="761"/>
      <c r="I91" s="760" t="s">
        <v>286</v>
      </c>
      <c r="J91" s="765" t="str">
        <f>E21</f>
        <v>LiV-EPI, s.r.o.</v>
      </c>
      <c r="L91" s="76"/>
    </row>
    <row r="92" spans="2:47" s="194" customFormat="1" ht="15.45" customHeight="1">
      <c r="B92" s="76"/>
      <c r="C92" s="760" t="s">
        <v>15</v>
      </c>
      <c r="D92" s="761"/>
      <c r="E92" s="761"/>
      <c r="F92" s="762" t="str">
        <f>IF(E18="","",E18)</f>
        <v>určený výberom</v>
      </c>
      <c r="G92" s="761"/>
      <c r="H92" s="761"/>
      <c r="I92" s="760" t="s">
        <v>300</v>
      </c>
      <c r="J92" s="765" t="str">
        <f>E24</f>
        <v>Ing Peter Lukačovič</v>
      </c>
      <c r="L92" s="76"/>
    </row>
    <row r="93" spans="2:47" s="194" customFormat="1" ht="10.5" customHeight="1">
      <c r="B93" s="76"/>
      <c r="C93" s="761"/>
      <c r="D93" s="761"/>
      <c r="E93" s="761"/>
      <c r="F93" s="761"/>
      <c r="G93" s="761"/>
      <c r="H93" s="761"/>
      <c r="I93" s="761"/>
      <c r="J93" s="761"/>
      <c r="L93" s="76"/>
    </row>
    <row r="94" spans="2:47" s="194" customFormat="1" ht="29.25" customHeight="1">
      <c r="B94" s="76"/>
      <c r="C94" s="789" t="s">
        <v>324</v>
      </c>
      <c r="D94" s="777"/>
      <c r="E94" s="777"/>
      <c r="F94" s="777"/>
      <c r="G94" s="777"/>
      <c r="H94" s="777"/>
      <c r="I94" s="777"/>
      <c r="J94" s="790" t="s">
        <v>325</v>
      </c>
      <c r="K94" s="203"/>
      <c r="L94" s="76"/>
    </row>
    <row r="95" spans="2:47" s="194" customFormat="1" ht="10.5" customHeight="1">
      <c r="B95" s="76"/>
      <c r="C95" s="761"/>
      <c r="D95" s="761"/>
      <c r="E95" s="761"/>
      <c r="F95" s="761"/>
      <c r="G95" s="761"/>
      <c r="H95" s="761"/>
      <c r="I95" s="761"/>
      <c r="J95" s="761"/>
      <c r="L95" s="76"/>
    </row>
    <row r="96" spans="2:47" s="194" customFormat="1" ht="23.25" customHeight="1">
      <c r="B96" s="76"/>
      <c r="C96" s="791" t="s">
        <v>326</v>
      </c>
      <c r="D96" s="761"/>
      <c r="E96" s="761"/>
      <c r="F96" s="761"/>
      <c r="G96" s="761"/>
      <c r="H96" s="761"/>
      <c r="I96" s="761"/>
      <c r="J96" s="768">
        <f>J97+J101+J103</f>
        <v>0</v>
      </c>
      <c r="L96" s="76"/>
      <c r="AU96" s="337" t="s">
        <v>327</v>
      </c>
    </row>
    <row r="97" spans="2:12" s="368" customFormat="1" ht="25.2" customHeight="1">
      <c r="B97" s="367"/>
      <c r="C97" s="792"/>
      <c r="D97" s="793" t="s">
        <v>328</v>
      </c>
      <c r="E97" s="794"/>
      <c r="F97" s="794"/>
      <c r="G97" s="794"/>
      <c r="H97" s="794"/>
      <c r="I97" s="794"/>
      <c r="J97" s="795">
        <f>J125</f>
        <v>0</v>
      </c>
      <c r="L97" s="367"/>
    </row>
    <row r="98" spans="2:12" s="373" customFormat="1" ht="20.25" customHeight="1">
      <c r="B98" s="372"/>
      <c r="C98" s="796"/>
      <c r="D98" s="797" t="s">
        <v>329</v>
      </c>
      <c r="E98" s="798"/>
      <c r="F98" s="798"/>
      <c r="G98" s="798"/>
      <c r="H98" s="798"/>
      <c r="I98" s="798"/>
      <c r="J98" s="799">
        <f>J126</f>
        <v>0</v>
      </c>
      <c r="L98" s="372"/>
    </row>
    <row r="99" spans="2:12" s="373" customFormat="1" ht="20.25" customHeight="1">
      <c r="B99" s="372"/>
      <c r="C99" s="796"/>
      <c r="D99" s="797" t="s">
        <v>330</v>
      </c>
      <c r="E99" s="798"/>
      <c r="F99" s="798"/>
      <c r="G99" s="798"/>
      <c r="H99" s="798"/>
      <c r="I99" s="798"/>
      <c r="J99" s="799">
        <f>J129</f>
        <v>0</v>
      </c>
      <c r="L99" s="372"/>
    </row>
    <row r="100" spans="2:12" s="373" customFormat="1" ht="20.25" customHeight="1">
      <c r="B100" s="372"/>
      <c r="C100" s="796"/>
      <c r="D100" s="797" t="s">
        <v>333</v>
      </c>
      <c r="E100" s="798"/>
      <c r="F100" s="798"/>
      <c r="G100" s="798"/>
      <c r="H100" s="798"/>
      <c r="I100" s="798"/>
      <c r="J100" s="799">
        <f>J132</f>
        <v>0</v>
      </c>
      <c r="L100" s="372"/>
    </row>
    <row r="101" spans="2:12" s="368" customFormat="1" ht="25.2" customHeight="1">
      <c r="B101" s="367"/>
      <c r="C101" s="792"/>
      <c r="D101" s="793" t="s">
        <v>334</v>
      </c>
      <c r="E101" s="794"/>
      <c r="F101" s="794"/>
      <c r="G101" s="794"/>
      <c r="H101" s="794"/>
      <c r="I101" s="794"/>
      <c r="J101" s="795">
        <f>J134</f>
        <v>0</v>
      </c>
      <c r="L101" s="367"/>
    </row>
    <row r="102" spans="2:12" s="373" customFormat="1" ht="20.25" customHeight="1">
      <c r="B102" s="372"/>
      <c r="C102" s="796"/>
      <c r="D102" s="797" t="s">
        <v>1611</v>
      </c>
      <c r="E102" s="798"/>
      <c r="F102" s="798"/>
      <c r="G102" s="798"/>
      <c r="H102" s="798"/>
      <c r="I102" s="798"/>
      <c r="J102" s="799">
        <f>J135</f>
        <v>0</v>
      </c>
      <c r="L102" s="372"/>
    </row>
    <row r="103" spans="2:12" s="444" customFormat="1" ht="25.2" customHeight="1">
      <c r="B103" s="443"/>
      <c r="C103" s="800"/>
      <c r="D103" s="801" t="s">
        <v>3613</v>
      </c>
      <c r="E103" s="802"/>
      <c r="F103" s="802"/>
      <c r="G103" s="802"/>
      <c r="H103" s="802"/>
      <c r="I103" s="802"/>
      <c r="J103" s="803">
        <f>J137</f>
        <v>0</v>
      </c>
      <c r="L103" s="443"/>
    </row>
    <row r="104" spans="2:12" s="449" customFormat="1" ht="20.25" customHeight="1">
      <c r="B104" s="448"/>
      <c r="C104" s="804"/>
      <c r="D104" s="805" t="str">
        <f>_xlfn.CONCAT("   ",F138)</f>
        <v xml:space="preserve">   Ostatné 
(doprava, vplyvy, pridružené výkony, réžia, drobné montážne práce a materiál...)</v>
      </c>
      <c r="E104" s="806"/>
      <c r="F104" s="806"/>
      <c r="G104" s="806"/>
      <c r="H104" s="806"/>
      <c r="I104" s="806"/>
      <c r="J104" s="807">
        <f>J138</f>
        <v>0</v>
      </c>
      <c r="L104" s="448"/>
    </row>
    <row r="105" spans="2:12" s="194" customFormat="1" ht="21.75" customHeight="1">
      <c r="B105" s="76"/>
      <c r="C105" s="761"/>
      <c r="D105" s="761"/>
      <c r="E105" s="761"/>
      <c r="F105" s="761"/>
      <c r="G105" s="761"/>
      <c r="H105" s="761"/>
      <c r="I105" s="761"/>
      <c r="J105" s="761"/>
      <c r="L105" s="76"/>
    </row>
    <row r="106" spans="2:12" s="194" customFormat="1" ht="7.2" customHeight="1">
      <c r="B106" s="200"/>
      <c r="C106" s="206"/>
      <c r="D106" s="206"/>
      <c r="E106" s="206"/>
      <c r="F106" s="206"/>
      <c r="G106" s="206"/>
      <c r="H106" s="206"/>
      <c r="I106" s="206"/>
      <c r="J106" s="206"/>
      <c r="K106" s="206"/>
      <c r="L106" s="76"/>
    </row>
    <row r="110" spans="2:12" s="194" customFormat="1" ht="7.2" customHeight="1">
      <c r="B110" s="201"/>
      <c r="C110" s="202"/>
      <c r="D110" s="202"/>
      <c r="E110" s="202"/>
      <c r="F110" s="202"/>
      <c r="G110" s="202"/>
      <c r="H110" s="202"/>
      <c r="I110" s="202"/>
      <c r="J110" s="202"/>
      <c r="K110" s="202"/>
      <c r="L110" s="76"/>
    </row>
    <row r="111" spans="2:12" s="194" customFormat="1" ht="25.2" customHeight="1">
      <c r="B111" s="76"/>
      <c r="C111" s="759" t="s">
        <v>281</v>
      </c>
      <c r="D111" s="761"/>
      <c r="E111" s="761"/>
      <c r="F111" s="761"/>
      <c r="G111" s="761"/>
      <c r="H111" s="761"/>
      <c r="I111" s="761"/>
      <c r="J111" s="761"/>
      <c r="L111" s="76"/>
    </row>
    <row r="112" spans="2:12" s="194" customFormat="1" ht="7.2" customHeight="1">
      <c r="B112" s="76"/>
      <c r="C112" s="761"/>
      <c r="D112" s="761"/>
      <c r="E112" s="761"/>
      <c r="F112" s="761"/>
      <c r="G112" s="761"/>
      <c r="H112" s="761"/>
      <c r="I112" s="761"/>
      <c r="J112" s="761"/>
      <c r="L112" s="76"/>
    </row>
    <row r="113" spans="2:65" s="194" customFormat="1" ht="12" customHeight="1">
      <c r="B113" s="76"/>
      <c r="C113" s="760" t="s">
        <v>5</v>
      </c>
      <c r="D113" s="761"/>
      <c r="E113" s="761"/>
      <c r="F113" s="761"/>
      <c r="G113" s="761"/>
      <c r="H113" s="761"/>
      <c r="I113" s="761"/>
      <c r="J113" s="761"/>
      <c r="L113" s="76"/>
    </row>
    <row r="114" spans="2:65" s="194" customFormat="1" ht="16.5" customHeight="1">
      <c r="B114" s="76"/>
      <c r="C114" s="761"/>
      <c r="D114" s="761"/>
      <c r="E114" s="1353" t="str">
        <f>E7</f>
        <v>15709 - Nižná / Tr 110/22kV - komplexná rekonštrukcia</v>
      </c>
      <c r="F114" s="1353"/>
      <c r="G114" s="1353"/>
      <c r="H114" s="1353"/>
      <c r="I114" s="761"/>
      <c r="J114" s="761"/>
      <c r="L114" s="76"/>
    </row>
    <row r="115" spans="2:65" s="194" customFormat="1" ht="12" customHeight="1">
      <c r="B115" s="76"/>
      <c r="C115" s="760" t="s">
        <v>404</v>
      </c>
      <c r="D115" s="761"/>
      <c r="E115" s="761"/>
      <c r="F115" s="761"/>
      <c r="G115" s="761"/>
      <c r="H115" s="761"/>
      <c r="I115" s="761"/>
      <c r="J115" s="761"/>
      <c r="L115" s="76"/>
    </row>
    <row r="116" spans="2:65" s="194" customFormat="1" ht="16.5" customHeight="1">
      <c r="B116" s="76"/>
      <c r="C116" s="761"/>
      <c r="D116" s="761"/>
      <c r="E116" s="1355" t="str">
        <f>E9</f>
        <v>SO36 - Technologické domčeky - ASR</v>
      </c>
      <c r="F116" s="1356"/>
      <c r="G116" s="1356"/>
      <c r="H116" s="1356"/>
      <c r="I116" s="761"/>
      <c r="J116" s="761"/>
      <c r="L116" s="76"/>
    </row>
    <row r="117" spans="2:65" s="194" customFormat="1" ht="7.2" customHeight="1">
      <c r="B117" s="76"/>
      <c r="C117" s="761"/>
      <c r="D117" s="761"/>
      <c r="E117" s="761"/>
      <c r="F117" s="761"/>
      <c r="G117" s="761"/>
      <c r="H117" s="761"/>
      <c r="I117" s="761"/>
      <c r="J117" s="761"/>
      <c r="L117" s="76"/>
    </row>
    <row r="118" spans="2:65" s="194" customFormat="1" ht="12" customHeight="1">
      <c r="B118" s="76"/>
      <c r="C118" s="760" t="s">
        <v>296</v>
      </c>
      <c r="D118" s="761"/>
      <c r="E118" s="761"/>
      <c r="F118" s="762" t="str">
        <f>F12</f>
        <v>Nižná</v>
      </c>
      <c r="G118" s="761"/>
      <c r="H118" s="761"/>
      <c r="I118" s="760" t="s">
        <v>1</v>
      </c>
      <c r="J118" s="763">
        <f>IF(J12="","",J12)</f>
        <v>46174</v>
      </c>
      <c r="L118" s="76"/>
    </row>
    <row r="119" spans="2:65" s="194" customFormat="1" ht="7.2" customHeight="1">
      <c r="B119" s="76"/>
      <c r="C119" s="761"/>
      <c r="D119" s="761"/>
      <c r="E119" s="761"/>
      <c r="F119" s="761"/>
      <c r="G119" s="761"/>
      <c r="H119" s="761"/>
      <c r="I119" s="761"/>
      <c r="J119" s="761"/>
      <c r="L119" s="76"/>
    </row>
    <row r="120" spans="2:65" s="194" customFormat="1" ht="15.45" customHeight="1">
      <c r="B120" s="76"/>
      <c r="C120" s="760" t="s">
        <v>2</v>
      </c>
      <c r="D120" s="761"/>
      <c r="E120" s="761"/>
      <c r="F120" s="762" t="str">
        <f>E15</f>
        <v>STREDOSLOVENSKÁ DISTRIBUčNÁ a.s.</v>
      </c>
      <c r="G120" s="761"/>
      <c r="H120" s="761"/>
      <c r="I120" s="760" t="s">
        <v>286</v>
      </c>
      <c r="J120" s="765" t="str">
        <f>E21</f>
        <v>LiV-EPI, s.r.o.</v>
      </c>
      <c r="L120" s="76"/>
    </row>
    <row r="121" spans="2:65" s="194" customFormat="1" ht="15.45" customHeight="1">
      <c r="B121" s="76"/>
      <c r="C121" s="760" t="s">
        <v>15</v>
      </c>
      <c r="D121" s="761"/>
      <c r="E121" s="761"/>
      <c r="F121" s="762" t="str">
        <f>IF(E18="","",E18)</f>
        <v>určený výberom</v>
      </c>
      <c r="G121" s="761"/>
      <c r="H121" s="761"/>
      <c r="I121" s="760" t="s">
        <v>300</v>
      </c>
      <c r="J121" s="765" t="str">
        <f>E24</f>
        <v>Ing Peter Lukačovič</v>
      </c>
      <c r="L121" s="76"/>
    </row>
    <row r="122" spans="2:65" s="194" customFormat="1" ht="10.5" customHeight="1">
      <c r="B122" s="76"/>
      <c r="C122" s="761"/>
      <c r="D122" s="761"/>
      <c r="E122" s="761"/>
      <c r="F122" s="761"/>
      <c r="G122" s="761"/>
      <c r="H122" s="761"/>
      <c r="I122" s="761"/>
      <c r="J122" s="761"/>
      <c r="L122" s="76"/>
    </row>
    <row r="123" spans="2:65" s="208" customFormat="1" ht="29.25" customHeight="1">
      <c r="B123" s="207"/>
      <c r="C123" s="808" t="s">
        <v>335</v>
      </c>
      <c r="D123" s="809" t="s">
        <v>318</v>
      </c>
      <c r="E123" s="809" t="s">
        <v>21</v>
      </c>
      <c r="F123" s="809" t="s">
        <v>54</v>
      </c>
      <c r="G123" s="809" t="s">
        <v>55</v>
      </c>
      <c r="H123" s="809" t="s">
        <v>336</v>
      </c>
      <c r="I123" s="809" t="s">
        <v>337</v>
      </c>
      <c r="J123" s="810" t="s">
        <v>325</v>
      </c>
      <c r="K123" s="380" t="s">
        <v>338</v>
      </c>
      <c r="L123" s="207"/>
      <c r="M123" s="381" t="s">
        <v>290</v>
      </c>
      <c r="N123" s="382" t="s">
        <v>24</v>
      </c>
      <c r="O123" s="382" t="s">
        <v>339</v>
      </c>
      <c r="P123" s="382" t="s">
        <v>340</v>
      </c>
      <c r="Q123" s="382" t="s">
        <v>341</v>
      </c>
      <c r="R123" s="382" t="s">
        <v>342</v>
      </c>
      <c r="S123" s="382" t="s">
        <v>343</v>
      </c>
      <c r="T123" s="383" t="s">
        <v>344</v>
      </c>
    </row>
    <row r="124" spans="2:65" s="194" customFormat="1" ht="23.25" customHeight="1">
      <c r="B124" s="76"/>
      <c r="C124" s="811" t="s">
        <v>326</v>
      </c>
      <c r="D124" s="761"/>
      <c r="E124" s="761"/>
      <c r="F124" s="761"/>
      <c r="G124" s="761"/>
      <c r="H124" s="761"/>
      <c r="I124" s="761"/>
      <c r="J124" s="812">
        <f>J125+J134+J137</f>
        <v>0</v>
      </c>
      <c r="L124" s="76"/>
      <c r="M124" s="386"/>
      <c r="N124" s="197"/>
      <c r="O124" s="197"/>
      <c r="P124" s="387">
        <f>P125+P134</f>
        <v>8.0478051999999991</v>
      </c>
      <c r="Q124" s="197"/>
      <c r="R124" s="387">
        <f>R125+R134</f>
        <v>3.9412799999999995</v>
      </c>
      <c r="S124" s="197"/>
      <c r="T124" s="388">
        <f>T125+T134</f>
        <v>0</v>
      </c>
      <c r="AT124" s="337" t="s">
        <v>267</v>
      </c>
      <c r="AU124" s="337" t="s">
        <v>327</v>
      </c>
      <c r="BK124" s="389">
        <f>BK125+BK134</f>
        <v>0</v>
      </c>
    </row>
    <row r="125" spans="2:65" s="391" customFormat="1" ht="26.25" customHeight="1">
      <c r="B125" s="390"/>
      <c r="C125" s="813"/>
      <c r="D125" s="814" t="s">
        <v>267</v>
      </c>
      <c r="E125" s="815" t="s">
        <v>345</v>
      </c>
      <c r="F125" s="815" t="s">
        <v>346</v>
      </c>
      <c r="G125" s="813"/>
      <c r="H125" s="813"/>
      <c r="I125" s="813"/>
      <c r="J125" s="816">
        <f>BK125</f>
        <v>0</v>
      </c>
      <c r="L125" s="390"/>
      <c r="M125" s="395"/>
      <c r="P125" s="396">
        <f>P126+P129+P132</f>
        <v>5.8558051999999998</v>
      </c>
      <c r="R125" s="396">
        <f>R126+R129+R132</f>
        <v>3.9412799999999995</v>
      </c>
      <c r="T125" s="397">
        <f>T126+T129+T132</f>
        <v>0</v>
      </c>
      <c r="AR125" s="392" t="s">
        <v>320</v>
      </c>
      <c r="AT125" s="398" t="s">
        <v>267</v>
      </c>
      <c r="AU125" s="398" t="s">
        <v>319</v>
      </c>
      <c r="AY125" s="392" t="s">
        <v>347</v>
      </c>
      <c r="BK125" s="399">
        <f>BK126+BK129+BK132</f>
        <v>0</v>
      </c>
    </row>
    <row r="126" spans="2:65" s="391" customFormat="1" ht="23.25" customHeight="1">
      <c r="B126" s="390"/>
      <c r="C126" s="813"/>
      <c r="D126" s="814" t="s">
        <v>267</v>
      </c>
      <c r="E126" s="817" t="s">
        <v>320</v>
      </c>
      <c r="F126" s="817" t="s">
        <v>348</v>
      </c>
      <c r="G126" s="813"/>
      <c r="H126" s="813"/>
      <c r="I126" s="813"/>
      <c r="J126" s="818">
        <f>BK126</f>
        <v>0</v>
      </c>
      <c r="L126" s="390"/>
      <c r="M126" s="395"/>
      <c r="P126" s="396">
        <f>SUM(P127:P128)</f>
        <v>0.16184000000000001</v>
      </c>
      <c r="R126" s="396">
        <f>SUM(R127:R128)</f>
        <v>0</v>
      </c>
      <c r="T126" s="397">
        <f>SUM(T127:T128)</f>
        <v>0</v>
      </c>
      <c r="AR126" s="392" t="s">
        <v>320</v>
      </c>
      <c r="AT126" s="398" t="s">
        <v>267</v>
      </c>
      <c r="AU126" s="398" t="s">
        <v>320</v>
      </c>
      <c r="AY126" s="392" t="s">
        <v>347</v>
      </c>
      <c r="BK126" s="399">
        <f>SUM(BK127:BK128)</f>
        <v>0</v>
      </c>
    </row>
    <row r="127" spans="2:65" s="194" customFormat="1" ht="49.5" customHeight="1">
      <c r="B127" s="76"/>
      <c r="C127" s="819" t="s">
        <v>320</v>
      </c>
      <c r="D127" s="819" t="s">
        <v>262</v>
      </c>
      <c r="E127" s="820" t="s">
        <v>1487</v>
      </c>
      <c r="F127" s="821" t="s">
        <v>1488</v>
      </c>
      <c r="G127" s="822" t="s">
        <v>290</v>
      </c>
      <c r="H127" s="823">
        <v>0</v>
      </c>
      <c r="I127" s="824">
        <v>0</v>
      </c>
      <c r="J127" s="824">
        <f>ROUND(I127*H127,2)</f>
        <v>0</v>
      </c>
      <c r="K127" s="80"/>
      <c r="L127" s="76"/>
      <c r="M127" s="402" t="s">
        <v>290</v>
      </c>
      <c r="N127" s="403" t="s">
        <v>306</v>
      </c>
      <c r="O127" s="404">
        <v>0.01</v>
      </c>
      <c r="P127" s="404">
        <f>O127*H127</f>
        <v>0</v>
      </c>
      <c r="Q127" s="404">
        <v>0</v>
      </c>
      <c r="R127" s="404">
        <f>Q127*H127</f>
        <v>0</v>
      </c>
      <c r="S127" s="404">
        <v>0</v>
      </c>
      <c r="T127" s="405">
        <f>S127*H127</f>
        <v>0</v>
      </c>
      <c r="AR127" s="406" t="s">
        <v>351</v>
      </c>
      <c r="AT127" s="406" t="s">
        <v>262</v>
      </c>
      <c r="AU127" s="406" t="s">
        <v>352</v>
      </c>
      <c r="AY127" s="337" t="s">
        <v>347</v>
      </c>
      <c r="BE127" s="407">
        <f>IF(N127="základná",J127,0)</f>
        <v>0</v>
      </c>
      <c r="BF127" s="407">
        <f>IF(N127="znížená",J127,0)</f>
        <v>0</v>
      </c>
      <c r="BG127" s="407">
        <f>IF(N127="zákl. prenesená",J127,0)</f>
        <v>0</v>
      </c>
      <c r="BH127" s="407">
        <f>IF(N127="zníž. prenesená",J127,0)</f>
        <v>0</v>
      </c>
      <c r="BI127" s="407">
        <f>IF(N127="nulová",J127,0)</f>
        <v>0</v>
      </c>
      <c r="BJ127" s="337" t="s">
        <v>352</v>
      </c>
      <c r="BK127" s="407">
        <f>ROUND(I127*H127,2)</f>
        <v>0</v>
      </c>
      <c r="BL127" s="337" t="s">
        <v>351</v>
      </c>
      <c r="BM127" s="406" t="s">
        <v>3601</v>
      </c>
    </row>
    <row r="128" spans="2:65" s="194" customFormat="1" ht="24.45" customHeight="1">
      <c r="B128" s="76"/>
      <c r="C128" s="819" t="s">
        <v>352</v>
      </c>
      <c r="D128" s="819" t="s">
        <v>262</v>
      </c>
      <c r="E128" s="820" t="s">
        <v>1553</v>
      </c>
      <c r="F128" s="821" t="s">
        <v>3602</v>
      </c>
      <c r="G128" s="822" t="s">
        <v>95</v>
      </c>
      <c r="H128" s="823">
        <v>9.52</v>
      </c>
      <c r="I128" s="844"/>
      <c r="J128" s="824">
        <f>ROUND(I128*H128,2)</f>
        <v>0</v>
      </c>
      <c r="K128" s="80"/>
      <c r="L128" s="76"/>
      <c r="M128" s="402" t="s">
        <v>290</v>
      </c>
      <c r="N128" s="403" t="s">
        <v>306</v>
      </c>
      <c r="O128" s="404">
        <v>1.7000000000000001E-2</v>
      </c>
      <c r="P128" s="404">
        <f>O128*H128</f>
        <v>0.16184000000000001</v>
      </c>
      <c r="Q128" s="404">
        <v>0</v>
      </c>
      <c r="R128" s="404">
        <f>Q128*H128</f>
        <v>0</v>
      </c>
      <c r="S128" s="404">
        <v>0</v>
      </c>
      <c r="T128" s="405">
        <f>S128*H128</f>
        <v>0</v>
      </c>
      <c r="AR128" s="406" t="s">
        <v>351</v>
      </c>
      <c r="AT128" s="406" t="s">
        <v>262</v>
      </c>
      <c r="AU128" s="406" t="s">
        <v>352</v>
      </c>
      <c r="AY128" s="337" t="s">
        <v>347</v>
      </c>
      <c r="BE128" s="407">
        <f>IF(N128="základná",J128,0)</f>
        <v>0</v>
      </c>
      <c r="BF128" s="407">
        <f>IF(N128="znížená",J128,0)</f>
        <v>0</v>
      </c>
      <c r="BG128" s="407">
        <f>IF(N128="zákl. prenesená",J128,0)</f>
        <v>0</v>
      </c>
      <c r="BH128" s="407">
        <f>IF(N128="zníž. prenesená",J128,0)</f>
        <v>0</v>
      </c>
      <c r="BI128" s="407">
        <f>IF(N128="nulová",J128,0)</f>
        <v>0</v>
      </c>
      <c r="BJ128" s="337" t="s">
        <v>352</v>
      </c>
      <c r="BK128" s="407">
        <f>ROUND(I128*H128,2)</f>
        <v>0</v>
      </c>
      <c r="BL128" s="337" t="s">
        <v>351</v>
      </c>
      <c r="BM128" s="406" t="s">
        <v>3603</v>
      </c>
    </row>
    <row r="129" spans="2:65" s="391" customFormat="1" ht="23.25" customHeight="1">
      <c r="B129" s="390"/>
      <c r="C129" s="813"/>
      <c r="D129" s="814" t="s">
        <v>267</v>
      </c>
      <c r="E129" s="817" t="s">
        <v>352</v>
      </c>
      <c r="F129" s="817" t="s">
        <v>358</v>
      </c>
      <c r="G129" s="813"/>
      <c r="H129" s="813"/>
      <c r="I129" s="813"/>
      <c r="J129" s="818">
        <f>BK129</f>
        <v>0</v>
      </c>
      <c r="L129" s="390"/>
      <c r="M129" s="395"/>
      <c r="P129" s="396">
        <f>SUM(P130:P131)</f>
        <v>2.1549471999999996</v>
      </c>
      <c r="R129" s="396">
        <f>SUM(R130:R131)</f>
        <v>3.9412799999999995</v>
      </c>
      <c r="T129" s="397">
        <f>SUM(T130:T131)</f>
        <v>0</v>
      </c>
      <c r="AR129" s="392" t="s">
        <v>320</v>
      </c>
      <c r="AT129" s="398" t="s">
        <v>267</v>
      </c>
      <c r="AU129" s="398" t="s">
        <v>320</v>
      </c>
      <c r="AY129" s="392" t="s">
        <v>347</v>
      </c>
      <c r="BK129" s="399">
        <f>SUM(BK130:BK131)</f>
        <v>0</v>
      </c>
    </row>
    <row r="130" spans="2:65" s="194" customFormat="1" ht="38.25" customHeight="1">
      <c r="B130" s="76"/>
      <c r="C130" s="819" t="s">
        <v>372</v>
      </c>
      <c r="D130" s="819" t="s">
        <v>262</v>
      </c>
      <c r="E130" s="820" t="s">
        <v>1490</v>
      </c>
      <c r="F130" s="821" t="s">
        <v>1491</v>
      </c>
      <c r="G130" s="822" t="s">
        <v>216</v>
      </c>
      <c r="H130" s="823">
        <v>0.47599999999999998</v>
      </c>
      <c r="I130" s="844"/>
      <c r="J130" s="824">
        <f>ROUND(I130*H130,2)</f>
        <v>0</v>
      </c>
      <c r="K130" s="80"/>
      <c r="L130" s="76"/>
      <c r="M130" s="402" t="s">
        <v>290</v>
      </c>
      <c r="N130" s="403" t="s">
        <v>306</v>
      </c>
      <c r="O130" s="404">
        <v>1.1317999999999999</v>
      </c>
      <c r="P130" s="404">
        <f>O130*H130</f>
        <v>0.5387367999999999</v>
      </c>
      <c r="Q130" s="404">
        <v>2.0699999999999998</v>
      </c>
      <c r="R130" s="404">
        <f>Q130*H130</f>
        <v>0.98531999999999986</v>
      </c>
      <c r="S130" s="404">
        <v>0</v>
      </c>
      <c r="T130" s="405">
        <f>S130*H130</f>
        <v>0</v>
      </c>
      <c r="AR130" s="406" t="s">
        <v>351</v>
      </c>
      <c r="AT130" s="406" t="s">
        <v>262</v>
      </c>
      <c r="AU130" s="406" t="s">
        <v>352</v>
      </c>
      <c r="AY130" s="337" t="s">
        <v>347</v>
      </c>
      <c r="BE130" s="407">
        <f>IF(N130="základná",J130,0)</f>
        <v>0</v>
      </c>
      <c r="BF130" s="407">
        <f>IF(N130="znížená",J130,0)</f>
        <v>0</v>
      </c>
      <c r="BG130" s="407">
        <f>IF(N130="zákl. prenesená",J130,0)</f>
        <v>0</v>
      </c>
      <c r="BH130" s="407">
        <f>IF(N130="zníž. prenesená",J130,0)</f>
        <v>0</v>
      </c>
      <c r="BI130" s="407">
        <f>IF(N130="nulová",J130,0)</f>
        <v>0</v>
      </c>
      <c r="BJ130" s="337" t="s">
        <v>352</v>
      </c>
      <c r="BK130" s="407">
        <f>ROUND(I130*H130,2)</f>
        <v>0</v>
      </c>
      <c r="BL130" s="337" t="s">
        <v>351</v>
      </c>
      <c r="BM130" s="406" t="s">
        <v>3604</v>
      </c>
    </row>
    <row r="131" spans="2:65" s="194" customFormat="1" ht="38.25" customHeight="1">
      <c r="B131" s="76"/>
      <c r="C131" s="819" t="s">
        <v>351</v>
      </c>
      <c r="D131" s="819" t="s">
        <v>262</v>
      </c>
      <c r="E131" s="820" t="s">
        <v>1493</v>
      </c>
      <c r="F131" s="821" t="s">
        <v>1494</v>
      </c>
      <c r="G131" s="822" t="s">
        <v>216</v>
      </c>
      <c r="H131" s="823">
        <v>1.4279999999999999</v>
      </c>
      <c r="I131" s="844"/>
      <c r="J131" s="824">
        <f>ROUND(I131*H131,2)</f>
        <v>0</v>
      </c>
      <c r="K131" s="80"/>
      <c r="L131" s="76"/>
      <c r="M131" s="402" t="s">
        <v>290</v>
      </c>
      <c r="N131" s="403" t="s">
        <v>306</v>
      </c>
      <c r="O131" s="404">
        <v>1.1317999999999999</v>
      </c>
      <c r="P131" s="404">
        <f>O131*H131</f>
        <v>1.6162103999999997</v>
      </c>
      <c r="Q131" s="404">
        <v>2.0699999999999998</v>
      </c>
      <c r="R131" s="404">
        <f>Q131*H131</f>
        <v>2.9559599999999997</v>
      </c>
      <c r="S131" s="404">
        <v>0</v>
      </c>
      <c r="T131" s="405">
        <f>S131*H131</f>
        <v>0</v>
      </c>
      <c r="AR131" s="406" t="s">
        <v>351</v>
      </c>
      <c r="AT131" s="406" t="s">
        <v>262</v>
      </c>
      <c r="AU131" s="406" t="s">
        <v>352</v>
      </c>
      <c r="AY131" s="337" t="s">
        <v>347</v>
      </c>
      <c r="BE131" s="407">
        <f>IF(N131="základná",J131,0)</f>
        <v>0</v>
      </c>
      <c r="BF131" s="407">
        <f>IF(N131="znížená",J131,0)</f>
        <v>0</v>
      </c>
      <c r="BG131" s="407">
        <f>IF(N131="zákl. prenesená",J131,0)</f>
        <v>0</v>
      </c>
      <c r="BH131" s="407">
        <f>IF(N131="zníž. prenesená",J131,0)</f>
        <v>0</v>
      </c>
      <c r="BI131" s="407">
        <f>IF(N131="nulová",J131,0)</f>
        <v>0</v>
      </c>
      <c r="BJ131" s="337" t="s">
        <v>352</v>
      </c>
      <c r="BK131" s="407">
        <f>ROUND(I131*H131,2)</f>
        <v>0</v>
      </c>
      <c r="BL131" s="337" t="s">
        <v>351</v>
      </c>
      <c r="BM131" s="406" t="s">
        <v>3605</v>
      </c>
    </row>
    <row r="132" spans="2:65" s="391" customFormat="1" ht="23.25" customHeight="1">
      <c r="B132" s="390"/>
      <c r="C132" s="813"/>
      <c r="D132" s="814" t="s">
        <v>267</v>
      </c>
      <c r="E132" s="817" t="s">
        <v>367</v>
      </c>
      <c r="F132" s="817" t="s">
        <v>368</v>
      </c>
      <c r="G132" s="813"/>
      <c r="H132" s="813"/>
      <c r="I132" s="813"/>
      <c r="J132" s="818">
        <f>BK132</f>
        <v>0</v>
      </c>
      <c r="L132" s="390"/>
      <c r="M132" s="395"/>
      <c r="P132" s="396">
        <f>P133</f>
        <v>3.539018</v>
      </c>
      <c r="R132" s="396">
        <f>R133</f>
        <v>0</v>
      </c>
      <c r="T132" s="397">
        <f>T133</f>
        <v>0</v>
      </c>
      <c r="AR132" s="392" t="s">
        <v>320</v>
      </c>
      <c r="AT132" s="398" t="s">
        <v>267</v>
      </c>
      <c r="AU132" s="398" t="s">
        <v>320</v>
      </c>
      <c r="AY132" s="392" t="s">
        <v>347</v>
      </c>
      <c r="BK132" s="399">
        <f>BK133</f>
        <v>0</v>
      </c>
    </row>
    <row r="133" spans="2:65" s="194" customFormat="1" ht="24.45" customHeight="1">
      <c r="B133" s="76"/>
      <c r="C133" s="819" t="s">
        <v>382</v>
      </c>
      <c r="D133" s="819" t="s">
        <v>262</v>
      </c>
      <c r="E133" s="820" t="s">
        <v>3606</v>
      </c>
      <c r="F133" s="821" t="s">
        <v>3607</v>
      </c>
      <c r="G133" s="822" t="s">
        <v>271</v>
      </c>
      <c r="H133" s="823">
        <v>3.9409999999999998</v>
      </c>
      <c r="I133" s="844"/>
      <c r="J133" s="824">
        <f>ROUND(I133*H133,2)</f>
        <v>0</v>
      </c>
      <c r="K133" s="80"/>
      <c r="L133" s="76"/>
      <c r="M133" s="402" t="s">
        <v>290</v>
      </c>
      <c r="N133" s="403" t="s">
        <v>306</v>
      </c>
      <c r="O133" s="404">
        <v>0.89800000000000002</v>
      </c>
      <c r="P133" s="404">
        <f>O133*H133</f>
        <v>3.539018</v>
      </c>
      <c r="Q133" s="404">
        <v>0</v>
      </c>
      <c r="R133" s="404">
        <f>Q133*H133</f>
        <v>0</v>
      </c>
      <c r="S133" s="404">
        <v>0</v>
      </c>
      <c r="T133" s="405">
        <f>S133*H133</f>
        <v>0</v>
      </c>
      <c r="AR133" s="406" t="s">
        <v>351</v>
      </c>
      <c r="AT133" s="406" t="s">
        <v>262</v>
      </c>
      <c r="AU133" s="406" t="s">
        <v>352</v>
      </c>
      <c r="AY133" s="337" t="s">
        <v>347</v>
      </c>
      <c r="BE133" s="407">
        <f>IF(N133="základná",J133,0)</f>
        <v>0</v>
      </c>
      <c r="BF133" s="407">
        <f>IF(N133="znížená",J133,0)</f>
        <v>0</v>
      </c>
      <c r="BG133" s="407">
        <f>IF(N133="zákl. prenesená",J133,0)</f>
        <v>0</v>
      </c>
      <c r="BH133" s="407">
        <f>IF(N133="zníž. prenesená",J133,0)</f>
        <v>0</v>
      </c>
      <c r="BI133" s="407">
        <f>IF(N133="nulová",J133,0)</f>
        <v>0</v>
      </c>
      <c r="BJ133" s="337" t="s">
        <v>352</v>
      </c>
      <c r="BK133" s="407">
        <f>ROUND(I133*H133,2)</f>
        <v>0</v>
      </c>
      <c r="BL133" s="337" t="s">
        <v>351</v>
      </c>
      <c r="BM133" s="406" t="s">
        <v>3608</v>
      </c>
    </row>
    <row r="134" spans="2:65" s="391" customFormat="1" ht="26.25" customHeight="1">
      <c r="B134" s="390"/>
      <c r="C134" s="813"/>
      <c r="D134" s="814" t="s">
        <v>267</v>
      </c>
      <c r="E134" s="815" t="s">
        <v>59</v>
      </c>
      <c r="F134" s="815" t="s">
        <v>371</v>
      </c>
      <c r="G134" s="813"/>
      <c r="H134" s="813"/>
      <c r="I134" s="813"/>
      <c r="J134" s="816">
        <f>BK134</f>
        <v>0</v>
      </c>
      <c r="L134" s="390"/>
      <c r="M134" s="395"/>
      <c r="P134" s="396">
        <f>P135</f>
        <v>2.1920000000000002</v>
      </c>
      <c r="R134" s="396">
        <f>R135</f>
        <v>0</v>
      </c>
      <c r="T134" s="397">
        <f>T135</f>
        <v>0</v>
      </c>
      <c r="AR134" s="392" t="s">
        <v>372</v>
      </c>
      <c r="AT134" s="398" t="s">
        <v>267</v>
      </c>
      <c r="AU134" s="398" t="s">
        <v>319</v>
      </c>
      <c r="AY134" s="392" t="s">
        <v>347</v>
      </c>
      <c r="BK134" s="399">
        <f>BK135</f>
        <v>0</v>
      </c>
    </row>
    <row r="135" spans="2:65" s="391" customFormat="1" ht="23.25" customHeight="1">
      <c r="B135" s="390"/>
      <c r="C135" s="813"/>
      <c r="D135" s="814" t="s">
        <v>267</v>
      </c>
      <c r="E135" s="817" t="s">
        <v>136</v>
      </c>
      <c r="F135" s="817" t="s">
        <v>375</v>
      </c>
      <c r="G135" s="813"/>
      <c r="H135" s="813"/>
      <c r="I135" s="813"/>
      <c r="J135" s="818">
        <f>BK135</f>
        <v>0</v>
      </c>
      <c r="L135" s="390"/>
      <c r="M135" s="395"/>
      <c r="P135" s="396">
        <f>P136</f>
        <v>2.1920000000000002</v>
      </c>
      <c r="R135" s="396">
        <f>R136</f>
        <v>0</v>
      </c>
      <c r="T135" s="397">
        <f>T136</f>
        <v>0</v>
      </c>
      <c r="AR135" s="392" t="s">
        <v>372</v>
      </c>
      <c r="AT135" s="398" t="s">
        <v>267</v>
      </c>
      <c r="AU135" s="398" t="s">
        <v>320</v>
      </c>
      <c r="AY135" s="392" t="s">
        <v>347</v>
      </c>
      <c r="BK135" s="399">
        <f>BK136</f>
        <v>0</v>
      </c>
    </row>
    <row r="136" spans="2:65" s="194" customFormat="1" ht="49.5" customHeight="1">
      <c r="B136" s="76"/>
      <c r="C136" s="819" t="s">
        <v>388</v>
      </c>
      <c r="D136" s="819" t="s">
        <v>262</v>
      </c>
      <c r="E136" s="820" t="s">
        <v>3609</v>
      </c>
      <c r="F136" s="821" t="s">
        <v>3610</v>
      </c>
      <c r="G136" s="822" t="s">
        <v>62</v>
      </c>
      <c r="H136" s="823">
        <v>1</v>
      </c>
      <c r="I136" s="844"/>
      <c r="J136" s="824">
        <f>ROUND(I136*H136,2)</f>
        <v>0</v>
      </c>
      <c r="K136" s="80"/>
      <c r="L136" s="76"/>
      <c r="M136" s="453" t="s">
        <v>290</v>
      </c>
      <c r="N136" s="454" t="s">
        <v>306</v>
      </c>
      <c r="O136" s="455">
        <v>2.1920000000000002</v>
      </c>
      <c r="P136" s="455">
        <f>O136*H136</f>
        <v>2.1920000000000002</v>
      </c>
      <c r="Q136" s="455">
        <v>0</v>
      </c>
      <c r="R136" s="455">
        <f>Q136*H136</f>
        <v>0</v>
      </c>
      <c r="S136" s="455">
        <v>0</v>
      </c>
      <c r="T136" s="456">
        <f>S136*H136</f>
        <v>0</v>
      </c>
      <c r="AR136" s="406" t="s">
        <v>373</v>
      </c>
      <c r="AT136" s="406" t="s">
        <v>262</v>
      </c>
      <c r="AU136" s="406" t="s">
        <v>352</v>
      </c>
      <c r="AY136" s="337" t="s">
        <v>347</v>
      </c>
      <c r="BE136" s="407">
        <f>IF(N136="základná",J136,0)</f>
        <v>0</v>
      </c>
      <c r="BF136" s="407">
        <f>IF(N136="znížená",J136,0)</f>
        <v>0</v>
      </c>
      <c r="BG136" s="407">
        <f>IF(N136="zákl. prenesená",J136,0)</f>
        <v>0</v>
      </c>
      <c r="BH136" s="407">
        <f>IF(N136="zníž. prenesená",J136,0)</f>
        <v>0</v>
      </c>
      <c r="BI136" s="407">
        <f>IF(N136="nulová",J136,0)</f>
        <v>0</v>
      </c>
      <c r="BJ136" s="337" t="s">
        <v>352</v>
      </c>
      <c r="BK136" s="407">
        <f>ROUND(I136*H136,2)</f>
        <v>0</v>
      </c>
      <c r="BL136" s="337" t="s">
        <v>373</v>
      </c>
      <c r="BM136" s="406" t="s">
        <v>3611</v>
      </c>
    </row>
    <row r="137" spans="2:65" s="458" customFormat="1" ht="26.25" customHeight="1">
      <c r="B137" s="457"/>
      <c r="C137" s="831"/>
      <c r="D137" s="832" t="s">
        <v>267</v>
      </c>
      <c r="E137" s="833" t="s">
        <v>27</v>
      </c>
      <c r="F137" s="833" t="s">
        <v>254</v>
      </c>
      <c r="G137" s="831"/>
      <c r="H137" s="831"/>
      <c r="I137" s="831"/>
      <c r="J137" s="834">
        <f>J138</f>
        <v>0</v>
      </c>
      <c r="L137" s="457"/>
      <c r="M137" s="462"/>
      <c r="P137" s="463" t="e">
        <f>#REF!+#REF!</f>
        <v>#REF!</v>
      </c>
      <c r="R137" s="463" t="e">
        <f>#REF!+#REF!</f>
        <v>#REF!</v>
      </c>
      <c r="T137" s="464" t="e">
        <f>#REF!+#REF!</f>
        <v>#REF!</v>
      </c>
      <c r="AR137" s="459" t="s">
        <v>382</v>
      </c>
      <c r="AT137" s="465" t="s">
        <v>267</v>
      </c>
      <c r="AU137" s="465" t="s">
        <v>319</v>
      </c>
      <c r="AY137" s="459" t="s">
        <v>347</v>
      </c>
      <c r="BK137" s="466">
        <f>BK138</f>
        <v>0</v>
      </c>
    </row>
    <row r="138" spans="2:65" s="476" customFormat="1" ht="34.200000000000003">
      <c r="B138" s="110"/>
      <c r="C138" s="835">
        <v>7</v>
      </c>
      <c r="D138" s="836" t="s">
        <v>262</v>
      </c>
      <c r="E138" s="837" t="s">
        <v>255</v>
      </c>
      <c r="F138" s="838" t="s">
        <v>282</v>
      </c>
      <c r="G138" s="1019"/>
      <c r="H138" s="840">
        <v>4</v>
      </c>
      <c r="I138" s="848"/>
      <c r="J138" s="841">
        <f>H138*I138/100</f>
        <v>0</v>
      </c>
      <c r="K138" s="112"/>
      <c r="L138" s="110"/>
      <c r="M138" s="472" t="s">
        <v>290</v>
      </c>
      <c r="N138" s="473" t="s">
        <v>306</v>
      </c>
      <c r="O138" s="474">
        <v>0</v>
      </c>
      <c r="P138" s="474">
        <f>O138*H138</f>
        <v>0</v>
      </c>
      <c r="Q138" s="474">
        <v>0</v>
      </c>
      <c r="R138" s="474">
        <f>Q138*H138</f>
        <v>0</v>
      </c>
      <c r="S138" s="474">
        <v>0</v>
      </c>
      <c r="T138" s="475">
        <f>S138*H138</f>
        <v>0</v>
      </c>
      <c r="AR138" s="477" t="s">
        <v>1193</v>
      </c>
      <c r="AT138" s="477" t="s">
        <v>262</v>
      </c>
      <c r="AU138" s="477" t="s">
        <v>352</v>
      </c>
      <c r="AY138" s="478" t="s">
        <v>347</v>
      </c>
      <c r="BE138" s="479">
        <f>IF(N138="základná",J138,0)</f>
        <v>0</v>
      </c>
      <c r="BF138" s="479">
        <f>IF(N138="znížená",J138,0)</f>
        <v>0</v>
      </c>
      <c r="BG138" s="479">
        <f>IF(N138="zákl. prenesená",J138,0)</f>
        <v>0</v>
      </c>
      <c r="BH138" s="479">
        <f>IF(N138="zníž. prenesená",J138,0)</f>
        <v>0</v>
      </c>
      <c r="BI138" s="479">
        <f>IF(N138="nulová",J138,0)</f>
        <v>0</v>
      </c>
      <c r="BJ138" s="478" t="s">
        <v>352</v>
      </c>
      <c r="BK138" s="479">
        <f>ROUND(I138*H138,2)/100</f>
        <v>0</v>
      </c>
      <c r="BL138" s="478" t="s">
        <v>1193</v>
      </c>
      <c r="BM138" s="477" t="s">
        <v>5406</v>
      </c>
    </row>
    <row r="139" spans="2:65" s="194" customFormat="1" ht="7.2" customHeight="1">
      <c r="B139" s="200"/>
      <c r="C139" s="206"/>
      <c r="D139" s="206"/>
      <c r="E139" s="206"/>
      <c r="F139" s="206"/>
      <c r="G139" s="206"/>
      <c r="H139" s="206"/>
      <c r="I139" s="206"/>
      <c r="J139" s="206"/>
      <c r="K139" s="206"/>
      <c r="L139" s="76"/>
    </row>
  </sheetData>
  <autoFilter ref="C123:K136"/>
  <mergeCells count="8">
    <mergeCell ref="E114:H114"/>
    <mergeCell ref="E116:H116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scale="90" fitToHeight="100" orientation="portrait" blackAndWhite="1" r:id="rId1"/>
  <headerFooter>
    <oddFooter>&amp;CStrana &amp;P z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7">
    <pageSetUpPr fitToPage="1"/>
  </sheetPr>
  <dimension ref="B2:BM130"/>
  <sheetViews>
    <sheetView showGridLines="0" view="pageBreakPreview" topLeftCell="A104" zoomScale="120" zoomScaleNormal="120" zoomScaleSheetLayoutView="120" workbookViewId="0">
      <selection activeCell="F19" sqref="F19"/>
    </sheetView>
  </sheetViews>
  <sheetFormatPr defaultColWidth="8.7265625" defaultRowHeight="10.199999999999999"/>
  <cols>
    <col min="1" max="1" width="5.54296875" style="190" customWidth="1"/>
    <col min="2" max="2" width="0.7265625" style="190" customWidth="1"/>
    <col min="3" max="4" width="2.7265625" style="190" customWidth="1"/>
    <col min="5" max="5" width="11.453125" style="190" customWidth="1"/>
    <col min="6" max="6" width="33.7265625" style="190" customWidth="1"/>
    <col min="7" max="7" width="5" style="190" customWidth="1"/>
    <col min="8" max="8" width="9.26953125" style="190" customWidth="1"/>
    <col min="9" max="9" width="10.54296875" style="190" customWidth="1"/>
    <col min="10" max="10" width="14.7265625" style="190" customWidth="1"/>
    <col min="11" max="11" width="14.7265625" style="190" hidden="1" customWidth="1"/>
    <col min="12" max="12" width="6" style="190" customWidth="1"/>
    <col min="13" max="13" width="7" style="190" hidden="1" customWidth="1"/>
    <col min="14" max="14" width="8.7265625" style="190"/>
    <col min="15" max="20" width="9.453125" style="190" hidden="1" customWidth="1"/>
    <col min="21" max="21" width="10.7265625" style="190" hidden="1" customWidth="1"/>
    <col min="22" max="22" width="8" style="190" customWidth="1"/>
    <col min="23" max="23" width="10.7265625" style="190" customWidth="1"/>
    <col min="24" max="24" width="8" style="190" customWidth="1"/>
    <col min="25" max="25" width="10" style="190" customWidth="1"/>
    <col min="26" max="26" width="7.26953125" style="190" customWidth="1"/>
    <col min="27" max="27" width="10" style="190" customWidth="1"/>
    <col min="28" max="28" width="10.7265625" style="190" customWidth="1"/>
    <col min="29" max="29" width="7.26953125" style="190" customWidth="1"/>
    <col min="30" max="30" width="10" style="190" customWidth="1"/>
    <col min="31" max="31" width="10.7265625" style="190" customWidth="1"/>
    <col min="32" max="16384" width="8.7265625" style="190"/>
  </cols>
  <sheetData>
    <row r="2" spans="2:46" ht="37.200000000000003" customHeight="1">
      <c r="L2" s="1357" t="s">
        <v>292</v>
      </c>
      <c r="M2" s="1358"/>
      <c r="N2" s="1358"/>
      <c r="O2" s="1358"/>
      <c r="P2" s="1358"/>
      <c r="Q2" s="1358"/>
      <c r="R2" s="1358"/>
      <c r="S2" s="1358"/>
      <c r="T2" s="1358"/>
      <c r="U2" s="1358"/>
      <c r="V2" s="1358"/>
      <c r="AT2" s="337" t="s">
        <v>1474</v>
      </c>
    </row>
    <row r="3" spans="2:46" ht="7.2" customHeight="1">
      <c r="B3" s="191"/>
      <c r="C3" s="192"/>
      <c r="D3" s="192"/>
      <c r="E3" s="192"/>
      <c r="F3" s="192"/>
      <c r="G3" s="192"/>
      <c r="H3" s="192"/>
      <c r="I3" s="192"/>
      <c r="J3" s="192"/>
      <c r="K3" s="192"/>
      <c r="L3" s="193"/>
      <c r="AT3" s="337" t="s">
        <v>319</v>
      </c>
    </row>
    <row r="4" spans="2:46" ht="25.2" customHeight="1">
      <c r="B4" s="193"/>
      <c r="C4" s="758"/>
      <c r="D4" s="759" t="s">
        <v>321</v>
      </c>
      <c r="E4" s="758"/>
      <c r="F4" s="758"/>
      <c r="G4" s="758"/>
      <c r="H4" s="758"/>
      <c r="I4" s="758"/>
      <c r="J4" s="758"/>
      <c r="L4" s="193"/>
      <c r="M4" s="339" t="s">
        <v>294</v>
      </c>
      <c r="AT4" s="337" t="s">
        <v>291</v>
      </c>
    </row>
    <row r="5" spans="2:46" ht="7.2" customHeight="1">
      <c r="B5" s="193"/>
      <c r="C5" s="758"/>
      <c r="D5" s="758"/>
      <c r="E5" s="758"/>
      <c r="F5" s="758"/>
      <c r="G5" s="758"/>
      <c r="H5" s="758"/>
      <c r="I5" s="758"/>
      <c r="J5" s="758"/>
      <c r="L5" s="193"/>
    </row>
    <row r="6" spans="2:46" ht="12" customHeight="1">
      <c r="B6" s="193"/>
      <c r="C6" s="758"/>
      <c r="D6" s="760" t="s">
        <v>5</v>
      </c>
      <c r="E6" s="758"/>
      <c r="F6" s="758"/>
      <c r="G6" s="758"/>
      <c r="H6" s="758"/>
      <c r="I6" s="758"/>
      <c r="J6" s="758"/>
      <c r="L6" s="193"/>
    </row>
    <row r="7" spans="2:46" ht="16.5" customHeight="1">
      <c r="B7" s="193"/>
      <c r="C7" s="758"/>
      <c r="D7" s="758"/>
      <c r="E7" s="1353" t="str">
        <f>_xlfn.CONCAT(Obsah!N1," ",Obsah!N2)</f>
        <v>15709 - Nižná / Tr 110/22kV - komplexná rekonštrukcia</v>
      </c>
      <c r="F7" s="1354"/>
      <c r="G7" s="1354"/>
      <c r="H7" s="1354"/>
      <c r="I7" s="758"/>
      <c r="J7" s="758"/>
      <c r="L7" s="193"/>
    </row>
    <row r="8" spans="2:46" s="194" customFormat="1" ht="12" customHeight="1">
      <c r="B8" s="76"/>
      <c r="C8" s="761"/>
      <c r="D8" s="760" t="s">
        <v>404</v>
      </c>
      <c r="E8" s="761"/>
      <c r="F8" s="761"/>
      <c r="G8" s="761"/>
      <c r="H8" s="761"/>
      <c r="I8" s="761"/>
      <c r="J8" s="761"/>
      <c r="L8" s="76"/>
    </row>
    <row r="9" spans="2:46" s="194" customFormat="1" ht="16.5" customHeight="1">
      <c r="B9" s="76"/>
      <c r="C9" s="761"/>
      <c r="D9" s="761"/>
      <c r="E9" s="1355" t="s">
        <v>3612</v>
      </c>
      <c r="F9" s="1356"/>
      <c r="G9" s="1356"/>
      <c r="H9" s="1356"/>
      <c r="I9" s="761"/>
      <c r="J9" s="761"/>
      <c r="L9" s="76"/>
    </row>
    <row r="10" spans="2:46" s="194" customFormat="1">
      <c r="B10" s="76"/>
      <c r="C10" s="761"/>
      <c r="D10" s="761"/>
      <c r="E10" s="761"/>
      <c r="F10" s="761"/>
      <c r="G10" s="761"/>
      <c r="H10" s="761"/>
      <c r="I10" s="761"/>
      <c r="J10" s="761"/>
      <c r="L10" s="76"/>
    </row>
    <row r="11" spans="2:46" s="194" customFormat="1" ht="12" customHeight="1">
      <c r="B11" s="76"/>
      <c r="C11" s="761"/>
      <c r="D11" s="760" t="s">
        <v>295</v>
      </c>
      <c r="E11" s="761"/>
      <c r="F11" s="762" t="s">
        <v>290</v>
      </c>
      <c r="G11" s="761"/>
      <c r="H11" s="761"/>
      <c r="I11" s="760" t="s">
        <v>619</v>
      </c>
      <c r="J11" s="762" t="s">
        <v>290</v>
      </c>
      <c r="L11" s="76"/>
    </row>
    <row r="12" spans="2:46" s="194" customFormat="1" ht="12" customHeight="1">
      <c r="B12" s="76"/>
      <c r="C12" s="761"/>
      <c r="D12" s="760" t="s">
        <v>296</v>
      </c>
      <c r="E12" s="761"/>
      <c r="F12" s="762" t="s">
        <v>1151</v>
      </c>
      <c r="G12" s="761"/>
      <c r="H12" s="761"/>
      <c r="I12" s="760" t="s">
        <v>1</v>
      </c>
      <c r="J12" s="763">
        <f>Obsah!Z3</f>
        <v>46174</v>
      </c>
      <c r="L12" s="76"/>
    </row>
    <row r="13" spans="2:46" s="194" customFormat="1" ht="11.25" customHeight="1">
      <c r="B13" s="76"/>
      <c r="C13" s="761"/>
      <c r="D13" s="761"/>
      <c r="E13" s="761"/>
      <c r="F13" s="761"/>
      <c r="G13" s="761"/>
      <c r="H13" s="761"/>
      <c r="I13" s="761"/>
      <c r="J13" s="761"/>
      <c r="L13" s="76"/>
    </row>
    <row r="14" spans="2:46" s="194" customFormat="1" ht="12" customHeight="1">
      <c r="B14" s="76"/>
      <c r="C14" s="761"/>
      <c r="D14" s="760" t="s">
        <v>2</v>
      </c>
      <c r="E14" s="761"/>
      <c r="F14" s="761"/>
      <c r="G14" s="761"/>
      <c r="H14" s="761"/>
      <c r="I14" s="760" t="s">
        <v>297</v>
      </c>
      <c r="J14" s="762" t="s">
        <v>290</v>
      </c>
      <c r="L14" s="76"/>
    </row>
    <row r="15" spans="2:46" s="194" customFormat="1" ht="18" customHeight="1">
      <c r="B15" s="76"/>
      <c r="C15" s="761"/>
      <c r="D15" s="761"/>
      <c r="E15" s="762" t="s">
        <v>1469</v>
      </c>
      <c r="F15" s="761"/>
      <c r="G15" s="761"/>
      <c r="H15" s="761"/>
      <c r="I15" s="760" t="s">
        <v>298</v>
      </c>
      <c r="J15" s="762" t="s">
        <v>290</v>
      </c>
      <c r="L15" s="76"/>
    </row>
    <row r="16" spans="2:46" s="194" customFormat="1" ht="7.2" customHeight="1">
      <c r="B16" s="76"/>
      <c r="C16" s="761"/>
      <c r="D16" s="761"/>
      <c r="E16" s="761"/>
      <c r="F16" s="761"/>
      <c r="G16" s="761"/>
      <c r="H16" s="761"/>
      <c r="I16" s="761"/>
      <c r="J16" s="761"/>
      <c r="L16" s="76"/>
    </row>
    <row r="17" spans="2:12" s="194" customFormat="1" ht="12" customHeight="1">
      <c r="B17" s="76"/>
      <c r="C17" s="761"/>
      <c r="D17" s="760" t="s">
        <v>15</v>
      </c>
      <c r="E17" s="761"/>
      <c r="F17" s="761"/>
      <c r="G17" s="761"/>
      <c r="H17" s="761"/>
      <c r="I17" s="760" t="s">
        <v>297</v>
      </c>
      <c r="J17" s="762" t="s">
        <v>290</v>
      </c>
      <c r="L17" s="76"/>
    </row>
    <row r="18" spans="2:12" s="194" customFormat="1" ht="18" customHeight="1">
      <c r="B18" s="76"/>
      <c r="C18" s="761"/>
      <c r="D18" s="761"/>
      <c r="E18" s="762" t="s">
        <v>299</v>
      </c>
      <c r="F18" s="761"/>
      <c r="G18" s="761"/>
      <c r="H18" s="761"/>
      <c r="I18" s="760" t="s">
        <v>298</v>
      </c>
      <c r="J18" s="762" t="s">
        <v>290</v>
      </c>
      <c r="L18" s="76"/>
    </row>
    <row r="19" spans="2:12" s="194" customFormat="1" ht="7.2" customHeight="1">
      <c r="B19" s="76"/>
      <c r="C19" s="761"/>
      <c r="D19" s="761"/>
      <c r="E19" s="761"/>
      <c r="F19" s="761"/>
      <c r="G19" s="761"/>
      <c r="H19" s="761"/>
      <c r="I19" s="761"/>
      <c r="J19" s="761"/>
      <c r="L19" s="76"/>
    </row>
    <row r="20" spans="2:12" s="194" customFormat="1" ht="12" customHeight="1">
      <c r="B20" s="76"/>
      <c r="C20" s="761"/>
      <c r="D20" s="760" t="s">
        <v>286</v>
      </c>
      <c r="E20" s="761"/>
      <c r="F20" s="761"/>
      <c r="G20" s="761"/>
      <c r="H20" s="761"/>
      <c r="I20" s="760" t="s">
        <v>297</v>
      </c>
      <c r="J20" s="762" t="s">
        <v>290</v>
      </c>
      <c r="L20" s="76"/>
    </row>
    <row r="21" spans="2:12" s="194" customFormat="1" ht="18" customHeight="1">
      <c r="B21" s="76"/>
      <c r="C21" s="761"/>
      <c r="D21" s="761"/>
      <c r="E21" s="762" t="s">
        <v>268</v>
      </c>
      <c r="F21" s="761"/>
      <c r="G21" s="761"/>
      <c r="H21" s="761"/>
      <c r="I21" s="760" t="s">
        <v>298</v>
      </c>
      <c r="J21" s="762" t="s">
        <v>290</v>
      </c>
      <c r="L21" s="76"/>
    </row>
    <row r="22" spans="2:12" s="194" customFormat="1" ht="7.2" customHeight="1">
      <c r="B22" s="76"/>
      <c r="C22" s="761"/>
      <c r="D22" s="761"/>
      <c r="E22" s="761"/>
      <c r="F22" s="761"/>
      <c r="G22" s="761"/>
      <c r="H22" s="761"/>
      <c r="I22" s="761"/>
      <c r="J22" s="761"/>
      <c r="L22" s="76"/>
    </row>
    <row r="23" spans="2:12" s="194" customFormat="1" ht="12" customHeight="1">
      <c r="B23" s="76"/>
      <c r="C23" s="761"/>
      <c r="D23" s="760" t="s">
        <v>300</v>
      </c>
      <c r="E23" s="761"/>
      <c r="F23" s="761"/>
      <c r="G23" s="761"/>
      <c r="H23" s="761"/>
      <c r="I23" s="760" t="s">
        <v>297</v>
      </c>
      <c r="J23" s="762" t="s">
        <v>290</v>
      </c>
      <c r="L23" s="76"/>
    </row>
    <row r="24" spans="2:12" s="194" customFormat="1" ht="18" customHeight="1">
      <c r="B24" s="76"/>
      <c r="C24" s="761"/>
      <c r="D24" s="761"/>
      <c r="E24" s="762" t="s">
        <v>301</v>
      </c>
      <c r="F24" s="761"/>
      <c r="G24" s="761"/>
      <c r="H24" s="761"/>
      <c r="I24" s="760" t="s">
        <v>298</v>
      </c>
      <c r="J24" s="762" t="s">
        <v>290</v>
      </c>
      <c r="L24" s="76"/>
    </row>
    <row r="25" spans="2:12" s="194" customFormat="1" ht="7.2" customHeight="1">
      <c r="B25" s="76"/>
      <c r="C25" s="761"/>
      <c r="D25" s="761"/>
      <c r="E25" s="761"/>
      <c r="F25" s="761"/>
      <c r="G25" s="761"/>
      <c r="H25" s="761"/>
      <c r="I25" s="761"/>
      <c r="J25" s="761"/>
      <c r="L25" s="76"/>
    </row>
    <row r="26" spans="2:12" s="194" customFormat="1" ht="12" customHeight="1">
      <c r="B26" s="76"/>
      <c r="C26" s="761"/>
      <c r="D26" s="760" t="s">
        <v>288</v>
      </c>
      <c r="E26" s="761"/>
      <c r="F26" s="761"/>
      <c r="G26" s="761"/>
      <c r="H26" s="761"/>
      <c r="I26" s="761"/>
      <c r="J26" s="761"/>
      <c r="L26" s="76"/>
    </row>
    <row r="27" spans="2:12" s="196" customFormat="1" ht="16.5" customHeight="1">
      <c r="B27" s="195"/>
      <c r="C27" s="764"/>
      <c r="D27" s="764"/>
      <c r="E27" s="1359" t="s">
        <v>290</v>
      </c>
      <c r="F27" s="1359"/>
      <c r="G27" s="1359"/>
      <c r="H27" s="1359"/>
      <c r="I27" s="764"/>
      <c r="J27" s="764"/>
      <c r="L27" s="195"/>
    </row>
    <row r="28" spans="2:12" s="194" customFormat="1" ht="7.2" customHeight="1">
      <c r="B28" s="76"/>
      <c r="C28" s="761"/>
      <c r="D28" s="761"/>
      <c r="E28" s="761"/>
      <c r="F28" s="761"/>
      <c r="G28" s="761"/>
      <c r="H28" s="761"/>
      <c r="I28" s="761"/>
      <c r="J28" s="761"/>
      <c r="L28" s="76"/>
    </row>
    <row r="29" spans="2:12" s="194" customFormat="1" ht="7.2" customHeight="1">
      <c r="B29" s="76"/>
      <c r="C29" s="761"/>
      <c r="D29" s="766"/>
      <c r="E29" s="766"/>
      <c r="F29" s="766"/>
      <c r="G29" s="766"/>
      <c r="H29" s="766"/>
      <c r="I29" s="766"/>
      <c r="J29" s="766"/>
      <c r="K29" s="197"/>
      <c r="L29" s="76"/>
    </row>
    <row r="30" spans="2:12" s="194" customFormat="1" ht="25.5" customHeight="1">
      <c r="B30" s="76"/>
      <c r="C30" s="761"/>
      <c r="D30" s="767" t="s">
        <v>23</v>
      </c>
      <c r="E30" s="761"/>
      <c r="F30" s="761"/>
      <c r="G30" s="761"/>
      <c r="H30" s="761"/>
      <c r="I30" s="761"/>
      <c r="J30" s="768">
        <f>ROUND(J119, 2)</f>
        <v>0</v>
      </c>
      <c r="L30" s="76"/>
    </row>
    <row r="31" spans="2:12" s="194" customFormat="1" ht="7.2" customHeight="1">
      <c r="B31" s="76"/>
      <c r="C31" s="761"/>
      <c r="D31" s="766"/>
      <c r="E31" s="766"/>
      <c r="F31" s="766"/>
      <c r="G31" s="766"/>
      <c r="H31" s="766"/>
      <c r="I31" s="766"/>
      <c r="J31" s="766"/>
      <c r="K31" s="197"/>
      <c r="L31" s="76"/>
    </row>
    <row r="32" spans="2:12" s="194" customFormat="1" ht="14.7" customHeight="1">
      <c r="B32" s="76"/>
      <c r="C32" s="761"/>
      <c r="D32" s="761"/>
      <c r="E32" s="761"/>
      <c r="F32" s="769" t="s">
        <v>303</v>
      </c>
      <c r="G32" s="761"/>
      <c r="H32" s="761"/>
      <c r="I32" s="769" t="s">
        <v>302</v>
      </c>
      <c r="J32" s="769" t="s">
        <v>304</v>
      </c>
      <c r="L32" s="76"/>
    </row>
    <row r="33" spans="2:12" s="194" customFormat="1" ht="14.7" customHeight="1">
      <c r="B33" s="76"/>
      <c r="C33" s="761"/>
      <c r="D33" s="770" t="s">
        <v>24</v>
      </c>
      <c r="E33" s="771" t="s">
        <v>305</v>
      </c>
      <c r="F33" s="772">
        <f>ROUND((SUM(BE119:BE129)),  2)</f>
        <v>0</v>
      </c>
      <c r="G33" s="773"/>
      <c r="H33" s="773"/>
      <c r="I33" s="774">
        <v>0.23</v>
      </c>
      <c r="J33" s="772">
        <f>ROUND(((SUM(BE119:BE129))*I33),  2)</f>
        <v>0</v>
      </c>
      <c r="L33" s="76"/>
    </row>
    <row r="34" spans="2:12" s="194" customFormat="1" ht="14.7" customHeight="1">
      <c r="B34" s="76"/>
      <c r="C34" s="761"/>
      <c r="D34" s="761"/>
      <c r="E34" s="771" t="s">
        <v>306</v>
      </c>
      <c r="F34" s="775">
        <f>ROUND((SUM(BF119:BF129)),  2)</f>
        <v>0</v>
      </c>
      <c r="G34" s="761"/>
      <c r="H34" s="761"/>
      <c r="I34" s="776">
        <v>0.23</v>
      </c>
      <c r="J34" s="775">
        <f>ROUND(((SUM(BF119:BF129))*I34),  2)</f>
        <v>0</v>
      </c>
      <c r="L34" s="76"/>
    </row>
    <row r="35" spans="2:12" s="194" customFormat="1" ht="14.7" hidden="1" customHeight="1">
      <c r="B35" s="76"/>
      <c r="C35" s="761"/>
      <c r="D35" s="761"/>
      <c r="E35" s="760" t="s">
        <v>307</v>
      </c>
      <c r="F35" s="775">
        <f>ROUND((SUM(BG119:BG129)),  2)</f>
        <v>0</v>
      </c>
      <c r="G35" s="761"/>
      <c r="H35" s="761"/>
      <c r="I35" s="776">
        <v>0.23</v>
      </c>
      <c r="J35" s="775">
        <f>0</f>
        <v>0</v>
      </c>
      <c r="L35" s="76"/>
    </row>
    <row r="36" spans="2:12" s="194" customFormat="1" ht="14.7" hidden="1" customHeight="1">
      <c r="B36" s="76"/>
      <c r="C36" s="761"/>
      <c r="D36" s="761"/>
      <c r="E36" s="760" t="s">
        <v>308</v>
      </c>
      <c r="F36" s="775">
        <f>ROUND((SUM(BH119:BH129)),  2)</f>
        <v>0</v>
      </c>
      <c r="G36" s="761"/>
      <c r="H36" s="761"/>
      <c r="I36" s="776">
        <v>0.23</v>
      </c>
      <c r="J36" s="775">
        <f>0</f>
        <v>0</v>
      </c>
      <c r="L36" s="76"/>
    </row>
    <row r="37" spans="2:12" s="194" customFormat="1" ht="14.7" hidden="1" customHeight="1">
      <c r="B37" s="76"/>
      <c r="C37" s="761"/>
      <c r="D37" s="761"/>
      <c r="E37" s="771" t="s">
        <v>309</v>
      </c>
      <c r="F37" s="772">
        <f>ROUND((SUM(BI119:BI129)),  2)</f>
        <v>0</v>
      </c>
      <c r="G37" s="773"/>
      <c r="H37" s="773"/>
      <c r="I37" s="774">
        <v>0</v>
      </c>
      <c r="J37" s="772">
        <f>0</f>
        <v>0</v>
      </c>
      <c r="L37" s="76"/>
    </row>
    <row r="38" spans="2:12" s="194" customFormat="1" ht="7.2" customHeight="1">
      <c r="B38" s="76"/>
      <c r="C38" s="761"/>
      <c r="D38" s="761"/>
      <c r="E38" s="761"/>
      <c r="F38" s="761"/>
      <c r="G38" s="761"/>
      <c r="H38" s="761"/>
      <c r="I38" s="761"/>
      <c r="J38" s="761"/>
      <c r="L38" s="76"/>
    </row>
    <row r="39" spans="2:12" s="194" customFormat="1" ht="25.5" customHeight="1">
      <c r="B39" s="76"/>
      <c r="C39" s="777"/>
      <c r="D39" s="778" t="s">
        <v>25</v>
      </c>
      <c r="E39" s="779"/>
      <c r="F39" s="779"/>
      <c r="G39" s="780" t="s">
        <v>310</v>
      </c>
      <c r="H39" s="781" t="s">
        <v>311</v>
      </c>
      <c r="I39" s="779"/>
      <c r="J39" s="782">
        <f>SUM(J30:J37)</f>
        <v>0</v>
      </c>
      <c r="K39" s="359"/>
      <c r="L39" s="76"/>
    </row>
    <row r="40" spans="2:12" s="194" customFormat="1" ht="14.7" customHeight="1">
      <c r="B40" s="76"/>
      <c r="C40" s="761"/>
      <c r="D40" s="761"/>
      <c r="E40" s="761"/>
      <c r="F40" s="761"/>
      <c r="G40" s="761"/>
      <c r="H40" s="761"/>
      <c r="I40" s="761"/>
      <c r="J40" s="761"/>
      <c r="L40" s="76"/>
    </row>
    <row r="41" spans="2:12" ht="14.7" customHeight="1">
      <c r="B41" s="193"/>
      <c r="C41" s="758"/>
      <c r="D41" s="758"/>
      <c r="E41" s="758"/>
      <c r="F41" s="758"/>
      <c r="G41" s="758"/>
      <c r="H41" s="758"/>
      <c r="I41" s="758"/>
      <c r="J41" s="758"/>
      <c r="L41" s="193"/>
    </row>
    <row r="42" spans="2:12" ht="14.7" customHeight="1">
      <c r="B42" s="193"/>
      <c r="C42" s="758"/>
      <c r="D42" s="758"/>
      <c r="E42" s="758"/>
      <c r="F42" s="758"/>
      <c r="G42" s="758"/>
      <c r="H42" s="758"/>
      <c r="I42" s="758"/>
      <c r="J42" s="758"/>
      <c r="L42" s="193"/>
    </row>
    <row r="43" spans="2:12" ht="14.7" customHeight="1">
      <c r="B43" s="193"/>
      <c r="C43" s="758"/>
      <c r="D43" s="758"/>
      <c r="E43" s="758"/>
      <c r="F43" s="758"/>
      <c r="G43" s="758"/>
      <c r="H43" s="758"/>
      <c r="I43" s="758"/>
      <c r="J43" s="758"/>
      <c r="L43" s="193"/>
    </row>
    <row r="44" spans="2:12" ht="14.7" customHeight="1">
      <c r="B44" s="193"/>
      <c r="C44" s="758"/>
      <c r="D44" s="758"/>
      <c r="E44" s="758"/>
      <c r="F44" s="758"/>
      <c r="G44" s="758"/>
      <c r="H44" s="758"/>
      <c r="I44" s="758"/>
      <c r="J44" s="758"/>
      <c r="L44" s="193"/>
    </row>
    <row r="45" spans="2:12" ht="14.7" customHeight="1">
      <c r="B45" s="193"/>
      <c r="C45" s="758"/>
      <c r="D45" s="758"/>
      <c r="E45" s="758"/>
      <c r="F45" s="758"/>
      <c r="G45" s="758"/>
      <c r="H45" s="758"/>
      <c r="I45" s="758"/>
      <c r="J45" s="758"/>
      <c r="L45" s="193"/>
    </row>
    <row r="46" spans="2:12" ht="14.7" customHeight="1">
      <c r="B46" s="193"/>
      <c r="C46" s="758"/>
      <c r="D46" s="758"/>
      <c r="E46" s="758"/>
      <c r="F46" s="758"/>
      <c r="G46" s="758"/>
      <c r="H46" s="758"/>
      <c r="I46" s="758"/>
      <c r="J46" s="758"/>
      <c r="L46" s="193"/>
    </row>
    <row r="47" spans="2:12" ht="14.7" customHeight="1">
      <c r="B47" s="193"/>
      <c r="C47" s="758"/>
      <c r="D47" s="758"/>
      <c r="E47" s="758"/>
      <c r="F47" s="758"/>
      <c r="G47" s="758"/>
      <c r="H47" s="758"/>
      <c r="I47" s="758"/>
      <c r="J47" s="758"/>
      <c r="L47" s="193"/>
    </row>
    <row r="48" spans="2:12" ht="14.7" customHeight="1">
      <c r="B48" s="193"/>
      <c r="C48" s="758"/>
      <c r="D48" s="758"/>
      <c r="E48" s="758"/>
      <c r="F48" s="758"/>
      <c r="G48" s="758"/>
      <c r="H48" s="758"/>
      <c r="I48" s="758"/>
      <c r="J48" s="758"/>
      <c r="L48" s="193"/>
    </row>
    <row r="49" spans="2:12" ht="14.7" customHeight="1">
      <c r="B49" s="193"/>
      <c r="C49" s="758"/>
      <c r="D49" s="758"/>
      <c r="E49" s="758"/>
      <c r="F49" s="758"/>
      <c r="G49" s="758"/>
      <c r="H49" s="758"/>
      <c r="I49" s="758"/>
      <c r="J49" s="758"/>
      <c r="L49" s="193"/>
    </row>
    <row r="50" spans="2:12" s="194" customFormat="1" ht="14.7" customHeight="1">
      <c r="B50" s="76"/>
      <c r="C50" s="761"/>
      <c r="D50" s="783" t="s">
        <v>312</v>
      </c>
      <c r="E50" s="784"/>
      <c r="F50" s="784"/>
      <c r="G50" s="783" t="s">
        <v>313</v>
      </c>
      <c r="H50" s="784"/>
      <c r="I50" s="784"/>
      <c r="J50" s="784"/>
      <c r="K50" s="198"/>
      <c r="L50" s="76"/>
    </row>
    <row r="51" spans="2:12">
      <c r="B51" s="193"/>
      <c r="C51" s="758"/>
      <c r="D51" s="758"/>
      <c r="E51" s="758"/>
      <c r="F51" s="758"/>
      <c r="G51" s="758"/>
      <c r="H51" s="758"/>
      <c r="I51" s="758"/>
      <c r="J51" s="758"/>
      <c r="L51" s="193"/>
    </row>
    <row r="52" spans="2:12">
      <c r="B52" s="193"/>
      <c r="C52" s="758"/>
      <c r="D52" s="758"/>
      <c r="E52" s="758"/>
      <c r="F52" s="758"/>
      <c r="G52" s="758"/>
      <c r="H52" s="758"/>
      <c r="I52" s="758"/>
      <c r="J52" s="758"/>
      <c r="L52" s="193"/>
    </row>
    <row r="53" spans="2:12">
      <c r="B53" s="193"/>
      <c r="C53" s="758"/>
      <c r="D53" s="758"/>
      <c r="E53" s="758"/>
      <c r="F53" s="758"/>
      <c r="G53" s="758"/>
      <c r="H53" s="758"/>
      <c r="I53" s="758"/>
      <c r="J53" s="758"/>
      <c r="L53" s="193"/>
    </row>
    <row r="54" spans="2:12">
      <c r="B54" s="193"/>
      <c r="C54" s="758"/>
      <c r="D54" s="758"/>
      <c r="E54" s="758"/>
      <c r="F54" s="758"/>
      <c r="G54" s="758"/>
      <c r="H54" s="758"/>
      <c r="I54" s="758"/>
      <c r="J54" s="758"/>
      <c r="L54" s="193"/>
    </row>
    <row r="55" spans="2:12">
      <c r="B55" s="193"/>
      <c r="C55" s="758"/>
      <c r="D55" s="758"/>
      <c r="E55" s="758"/>
      <c r="F55" s="758"/>
      <c r="G55" s="758"/>
      <c r="H55" s="758"/>
      <c r="I55" s="758"/>
      <c r="J55" s="758"/>
      <c r="L55" s="193"/>
    </row>
    <row r="56" spans="2:12">
      <c r="B56" s="193"/>
      <c r="C56" s="758"/>
      <c r="D56" s="758"/>
      <c r="E56" s="758"/>
      <c r="F56" s="758"/>
      <c r="G56" s="758"/>
      <c r="H56" s="758"/>
      <c r="I56" s="758"/>
      <c r="J56" s="758"/>
      <c r="L56" s="193"/>
    </row>
    <row r="57" spans="2:12">
      <c r="B57" s="193"/>
      <c r="C57" s="758"/>
      <c r="D57" s="758"/>
      <c r="E57" s="758"/>
      <c r="F57" s="758"/>
      <c r="G57" s="758"/>
      <c r="H57" s="758"/>
      <c r="I57" s="758"/>
      <c r="J57" s="758"/>
      <c r="L57" s="193"/>
    </row>
    <row r="58" spans="2:12">
      <c r="B58" s="193"/>
      <c r="C58" s="758"/>
      <c r="D58" s="758"/>
      <c r="E58" s="758"/>
      <c r="F58" s="758"/>
      <c r="G58" s="758"/>
      <c r="H58" s="758"/>
      <c r="I58" s="758"/>
      <c r="J58" s="758"/>
      <c r="L58" s="193"/>
    </row>
    <row r="59" spans="2:12">
      <c r="B59" s="193"/>
      <c r="C59" s="758"/>
      <c r="D59" s="758"/>
      <c r="E59" s="758"/>
      <c r="F59" s="758"/>
      <c r="G59" s="758"/>
      <c r="H59" s="758"/>
      <c r="I59" s="758"/>
      <c r="J59" s="758"/>
      <c r="L59" s="193"/>
    </row>
    <row r="60" spans="2:12">
      <c r="B60" s="193"/>
      <c r="C60" s="758"/>
      <c r="D60" s="758"/>
      <c r="E60" s="758"/>
      <c r="F60" s="758"/>
      <c r="G60" s="758"/>
      <c r="H60" s="758"/>
      <c r="I60" s="758"/>
      <c r="J60" s="758"/>
      <c r="L60" s="193"/>
    </row>
    <row r="61" spans="2:12" s="194" customFormat="1" ht="13.2">
      <c r="B61" s="76"/>
      <c r="C61" s="761"/>
      <c r="D61" s="785" t="s">
        <v>314</v>
      </c>
      <c r="E61" s="786"/>
      <c r="F61" s="787" t="s">
        <v>315</v>
      </c>
      <c r="G61" s="785" t="s">
        <v>314</v>
      </c>
      <c r="H61" s="786"/>
      <c r="I61" s="786"/>
      <c r="J61" s="788" t="s">
        <v>315</v>
      </c>
      <c r="K61" s="199"/>
      <c r="L61" s="76"/>
    </row>
    <row r="62" spans="2:12">
      <c r="B62" s="193"/>
      <c r="C62" s="758"/>
      <c r="D62" s="758"/>
      <c r="E62" s="758"/>
      <c r="F62" s="758"/>
      <c r="G62" s="758"/>
      <c r="H62" s="758"/>
      <c r="I62" s="758"/>
      <c r="J62" s="758"/>
      <c r="L62" s="193"/>
    </row>
    <row r="63" spans="2:12">
      <c r="B63" s="193"/>
      <c r="C63" s="758"/>
      <c r="D63" s="758"/>
      <c r="E63" s="758"/>
      <c r="F63" s="758"/>
      <c r="G63" s="758"/>
      <c r="H63" s="758"/>
      <c r="I63" s="758"/>
      <c r="J63" s="758"/>
      <c r="L63" s="193"/>
    </row>
    <row r="64" spans="2:12">
      <c r="B64" s="193"/>
      <c r="C64" s="758"/>
      <c r="D64" s="758"/>
      <c r="E64" s="758"/>
      <c r="F64" s="758"/>
      <c r="G64" s="758"/>
      <c r="H64" s="758"/>
      <c r="I64" s="758"/>
      <c r="J64" s="758"/>
      <c r="L64" s="193"/>
    </row>
    <row r="65" spans="2:12" s="194" customFormat="1" ht="13.2">
      <c r="B65" s="76"/>
      <c r="C65" s="761"/>
      <c r="D65" s="783" t="s">
        <v>316</v>
      </c>
      <c r="E65" s="784"/>
      <c r="F65" s="784"/>
      <c r="G65" s="783" t="s">
        <v>317</v>
      </c>
      <c r="H65" s="784"/>
      <c r="I65" s="784"/>
      <c r="J65" s="784"/>
      <c r="K65" s="198"/>
      <c r="L65" s="76"/>
    </row>
    <row r="66" spans="2:12">
      <c r="B66" s="193"/>
      <c r="C66" s="758"/>
      <c r="D66" s="758"/>
      <c r="E66" s="758"/>
      <c r="F66" s="758"/>
      <c r="G66" s="758"/>
      <c r="H66" s="758"/>
      <c r="I66" s="758"/>
      <c r="J66" s="758"/>
      <c r="L66" s="193"/>
    </row>
    <row r="67" spans="2:12">
      <c r="B67" s="193"/>
      <c r="C67" s="758"/>
      <c r="D67" s="758"/>
      <c r="E67" s="758"/>
      <c r="F67" s="758"/>
      <c r="G67" s="758"/>
      <c r="H67" s="758"/>
      <c r="I67" s="758"/>
      <c r="J67" s="758"/>
      <c r="L67" s="193"/>
    </row>
    <row r="68" spans="2:12">
      <c r="B68" s="193"/>
      <c r="C68" s="758"/>
      <c r="D68" s="758"/>
      <c r="E68" s="758"/>
      <c r="F68" s="758"/>
      <c r="G68" s="758"/>
      <c r="H68" s="758"/>
      <c r="I68" s="758"/>
      <c r="J68" s="758"/>
      <c r="L68" s="193"/>
    </row>
    <row r="69" spans="2:12">
      <c r="B69" s="193"/>
      <c r="C69" s="758"/>
      <c r="D69" s="758"/>
      <c r="E69" s="758"/>
      <c r="F69" s="758"/>
      <c r="G69" s="758"/>
      <c r="H69" s="758"/>
      <c r="I69" s="758"/>
      <c r="J69" s="758"/>
      <c r="L69" s="193"/>
    </row>
    <row r="70" spans="2:12">
      <c r="B70" s="193"/>
      <c r="C70" s="758"/>
      <c r="D70" s="758"/>
      <c r="E70" s="758"/>
      <c r="F70" s="758"/>
      <c r="G70" s="758"/>
      <c r="H70" s="758"/>
      <c r="I70" s="758"/>
      <c r="J70" s="758"/>
      <c r="L70" s="193"/>
    </row>
    <row r="71" spans="2:12">
      <c r="B71" s="193"/>
      <c r="C71" s="758"/>
      <c r="D71" s="758"/>
      <c r="E71" s="758"/>
      <c r="F71" s="758"/>
      <c r="G71" s="758"/>
      <c r="H71" s="758"/>
      <c r="I71" s="758"/>
      <c r="J71" s="758"/>
      <c r="L71" s="193"/>
    </row>
    <row r="72" spans="2:12">
      <c r="B72" s="193"/>
      <c r="C72" s="758"/>
      <c r="D72" s="758"/>
      <c r="E72" s="758"/>
      <c r="F72" s="758"/>
      <c r="G72" s="758"/>
      <c r="H72" s="758"/>
      <c r="I72" s="758"/>
      <c r="J72" s="758"/>
      <c r="L72" s="193"/>
    </row>
    <row r="73" spans="2:12">
      <c r="B73" s="193"/>
      <c r="C73" s="758"/>
      <c r="D73" s="758"/>
      <c r="E73" s="758"/>
      <c r="F73" s="758"/>
      <c r="G73" s="758"/>
      <c r="H73" s="758"/>
      <c r="I73" s="758"/>
      <c r="J73" s="758"/>
      <c r="L73" s="193"/>
    </row>
    <row r="74" spans="2:12">
      <c r="B74" s="193"/>
      <c r="C74" s="758"/>
      <c r="D74" s="758"/>
      <c r="E74" s="758"/>
      <c r="F74" s="758"/>
      <c r="G74" s="758"/>
      <c r="H74" s="758"/>
      <c r="I74" s="758"/>
      <c r="J74" s="758"/>
      <c r="L74" s="193"/>
    </row>
    <row r="75" spans="2:12">
      <c r="B75" s="193"/>
      <c r="C75" s="758"/>
      <c r="D75" s="758"/>
      <c r="E75" s="758"/>
      <c r="F75" s="758"/>
      <c r="G75" s="758"/>
      <c r="H75" s="758"/>
      <c r="I75" s="758"/>
      <c r="J75" s="758"/>
      <c r="L75" s="193"/>
    </row>
    <row r="76" spans="2:12" s="194" customFormat="1" ht="13.2">
      <c r="B76" s="76"/>
      <c r="C76" s="761"/>
      <c r="D76" s="785" t="s">
        <v>314</v>
      </c>
      <c r="E76" s="786"/>
      <c r="F76" s="787" t="s">
        <v>315</v>
      </c>
      <c r="G76" s="785" t="s">
        <v>314</v>
      </c>
      <c r="H76" s="786"/>
      <c r="I76" s="786"/>
      <c r="J76" s="788" t="s">
        <v>315</v>
      </c>
      <c r="K76" s="199"/>
      <c r="L76" s="76"/>
    </row>
    <row r="77" spans="2:12" s="194" customFormat="1" ht="14.7" customHeight="1">
      <c r="B77" s="200"/>
      <c r="C77" s="206"/>
      <c r="D77" s="206"/>
      <c r="E77" s="206"/>
      <c r="F77" s="206"/>
      <c r="G77" s="206"/>
      <c r="H77" s="206"/>
      <c r="I77" s="206"/>
      <c r="J77" s="206"/>
      <c r="K77" s="206"/>
      <c r="L77" s="76"/>
    </row>
    <row r="81" spans="2:47" s="194" customFormat="1" ht="7.2" customHeight="1">
      <c r="B81" s="201"/>
      <c r="C81" s="202"/>
      <c r="D81" s="202"/>
      <c r="E81" s="202"/>
      <c r="F81" s="202"/>
      <c r="G81" s="202"/>
      <c r="H81" s="202"/>
      <c r="I81" s="202"/>
      <c r="J81" s="202"/>
      <c r="K81" s="202"/>
      <c r="L81" s="76"/>
    </row>
    <row r="82" spans="2:47" s="194" customFormat="1" ht="25.2" customHeight="1">
      <c r="B82" s="76"/>
      <c r="C82" s="759" t="s">
        <v>323</v>
      </c>
      <c r="D82" s="761"/>
      <c r="E82" s="761"/>
      <c r="F82" s="761"/>
      <c r="G82" s="761"/>
      <c r="H82" s="761"/>
      <c r="I82" s="761"/>
      <c r="J82" s="761"/>
      <c r="L82" s="76"/>
    </row>
    <row r="83" spans="2:47" s="194" customFormat="1" ht="7.2" customHeight="1">
      <c r="B83" s="76"/>
      <c r="C83" s="761"/>
      <c r="D83" s="761"/>
      <c r="E83" s="761"/>
      <c r="F83" s="761"/>
      <c r="G83" s="761"/>
      <c r="H83" s="761"/>
      <c r="I83" s="761"/>
      <c r="J83" s="761"/>
      <c r="L83" s="76"/>
    </row>
    <row r="84" spans="2:47" s="194" customFormat="1" ht="12" customHeight="1">
      <c r="B84" s="76"/>
      <c r="C84" s="760" t="s">
        <v>5</v>
      </c>
      <c r="D84" s="761"/>
      <c r="E84" s="761"/>
      <c r="F84" s="761"/>
      <c r="G84" s="761"/>
      <c r="H84" s="761"/>
      <c r="I84" s="761"/>
      <c r="J84" s="761"/>
      <c r="L84" s="76"/>
    </row>
    <row r="85" spans="2:47" s="194" customFormat="1" ht="16.5" customHeight="1">
      <c r="B85" s="76"/>
      <c r="C85" s="761"/>
      <c r="D85" s="761"/>
      <c r="E85" s="1353" t="str">
        <f>E7</f>
        <v>15709 - Nižná / Tr 110/22kV - komplexná rekonštrukcia</v>
      </c>
      <c r="F85" s="1354"/>
      <c r="G85" s="1354"/>
      <c r="H85" s="1354"/>
      <c r="I85" s="761"/>
      <c r="J85" s="761"/>
      <c r="L85" s="76"/>
    </row>
    <row r="86" spans="2:47" s="194" customFormat="1" ht="12" customHeight="1">
      <c r="B86" s="76"/>
      <c r="C86" s="760" t="s">
        <v>404</v>
      </c>
      <c r="D86" s="761"/>
      <c r="E86" s="761"/>
      <c r="F86" s="761"/>
      <c r="G86" s="761"/>
      <c r="H86" s="761"/>
      <c r="I86" s="761"/>
      <c r="J86" s="761"/>
      <c r="L86" s="76"/>
    </row>
    <row r="87" spans="2:47" s="194" customFormat="1" ht="16.5" customHeight="1">
      <c r="B87" s="76"/>
      <c r="C87" s="761"/>
      <c r="D87" s="761"/>
      <c r="E87" s="1355" t="str">
        <f>E9</f>
        <v>SO36a - Technologické domčeky - UK</v>
      </c>
      <c r="F87" s="1356"/>
      <c r="G87" s="1356"/>
      <c r="H87" s="1356"/>
      <c r="I87" s="761"/>
      <c r="J87" s="761"/>
      <c r="L87" s="76"/>
    </row>
    <row r="88" spans="2:47" s="194" customFormat="1" ht="7.2" customHeight="1">
      <c r="B88" s="76"/>
      <c r="C88" s="761"/>
      <c r="D88" s="761"/>
      <c r="E88" s="761"/>
      <c r="F88" s="761"/>
      <c r="G88" s="761"/>
      <c r="H88" s="761"/>
      <c r="I88" s="761"/>
      <c r="J88" s="761"/>
      <c r="L88" s="76"/>
    </row>
    <row r="89" spans="2:47" s="194" customFormat="1" ht="12" customHeight="1">
      <c r="B89" s="76"/>
      <c r="C89" s="760" t="s">
        <v>296</v>
      </c>
      <c r="D89" s="761"/>
      <c r="E89" s="761"/>
      <c r="F89" s="762" t="str">
        <f>F12</f>
        <v>Nižná</v>
      </c>
      <c r="G89" s="761"/>
      <c r="H89" s="761"/>
      <c r="I89" s="760" t="s">
        <v>1</v>
      </c>
      <c r="J89" s="763">
        <f>IF(J12="","",J12)</f>
        <v>46174</v>
      </c>
      <c r="L89" s="76"/>
    </row>
    <row r="90" spans="2:47" s="194" customFormat="1" ht="7.2" customHeight="1">
      <c r="B90" s="76"/>
      <c r="C90" s="761"/>
      <c r="D90" s="761"/>
      <c r="E90" s="761"/>
      <c r="F90" s="761"/>
      <c r="G90" s="761"/>
      <c r="H90" s="761"/>
      <c r="I90" s="761"/>
      <c r="J90" s="761"/>
      <c r="L90" s="76"/>
    </row>
    <row r="91" spans="2:47" s="194" customFormat="1" ht="15.45" customHeight="1">
      <c r="B91" s="76"/>
      <c r="C91" s="760" t="s">
        <v>2</v>
      </c>
      <c r="D91" s="761"/>
      <c r="E91" s="761"/>
      <c r="F91" s="762" t="str">
        <f>E15</f>
        <v>STREDOSLOVENSKÁ DISTRIBUčNÁ a.s.</v>
      </c>
      <c r="G91" s="761"/>
      <c r="H91" s="761"/>
      <c r="I91" s="760" t="s">
        <v>286</v>
      </c>
      <c r="J91" s="765" t="str">
        <f>E21</f>
        <v>LiV-EPI, s.r.o.</v>
      </c>
      <c r="L91" s="76"/>
    </row>
    <row r="92" spans="2:47" s="194" customFormat="1" ht="15.45" customHeight="1">
      <c r="B92" s="76"/>
      <c r="C92" s="760" t="s">
        <v>15</v>
      </c>
      <c r="D92" s="761"/>
      <c r="E92" s="761"/>
      <c r="F92" s="762" t="str">
        <f>IF(E18="","",E18)</f>
        <v>určený výberom</v>
      </c>
      <c r="G92" s="761"/>
      <c r="H92" s="761"/>
      <c r="I92" s="760" t="s">
        <v>300</v>
      </c>
      <c r="J92" s="765" t="str">
        <f>E24</f>
        <v>Ing Peter Lukačovič</v>
      </c>
      <c r="L92" s="76"/>
    </row>
    <row r="93" spans="2:47" s="194" customFormat="1" ht="10.5" customHeight="1">
      <c r="B93" s="76"/>
      <c r="C93" s="761"/>
      <c r="D93" s="761"/>
      <c r="E93" s="761"/>
      <c r="F93" s="761"/>
      <c r="G93" s="761"/>
      <c r="H93" s="761"/>
      <c r="I93" s="761"/>
      <c r="J93" s="761"/>
      <c r="L93" s="76"/>
    </row>
    <row r="94" spans="2:47" s="194" customFormat="1" ht="29.25" customHeight="1">
      <c r="B94" s="76"/>
      <c r="C94" s="789" t="s">
        <v>324</v>
      </c>
      <c r="D94" s="777"/>
      <c r="E94" s="777"/>
      <c r="F94" s="777"/>
      <c r="G94" s="777"/>
      <c r="H94" s="777"/>
      <c r="I94" s="777"/>
      <c r="J94" s="790" t="s">
        <v>325</v>
      </c>
      <c r="K94" s="203"/>
      <c r="L94" s="76"/>
    </row>
    <row r="95" spans="2:47" s="194" customFormat="1" ht="10.5" customHeight="1">
      <c r="B95" s="76"/>
      <c r="C95" s="761"/>
      <c r="D95" s="761"/>
      <c r="E95" s="761"/>
      <c r="F95" s="761"/>
      <c r="G95" s="761"/>
      <c r="H95" s="761"/>
      <c r="I95" s="761"/>
      <c r="J95" s="761"/>
      <c r="L95" s="76"/>
    </row>
    <row r="96" spans="2:47" s="194" customFormat="1" ht="23.25" customHeight="1">
      <c r="B96" s="76"/>
      <c r="C96" s="791" t="s">
        <v>326</v>
      </c>
      <c r="D96" s="761"/>
      <c r="E96" s="761"/>
      <c r="F96" s="761"/>
      <c r="G96" s="761"/>
      <c r="H96" s="761"/>
      <c r="I96" s="761"/>
      <c r="J96" s="768">
        <f>J119</f>
        <v>0</v>
      </c>
      <c r="L96" s="76"/>
      <c r="AU96" s="337" t="s">
        <v>327</v>
      </c>
    </row>
    <row r="97" spans="2:12" s="368" customFormat="1" ht="25.2" customHeight="1">
      <c r="B97" s="367"/>
      <c r="C97" s="792"/>
      <c r="D97" s="793" t="s">
        <v>334</v>
      </c>
      <c r="E97" s="794"/>
      <c r="F97" s="794"/>
      <c r="G97" s="794"/>
      <c r="H97" s="794"/>
      <c r="I97" s="794"/>
      <c r="J97" s="795">
        <f>J120</f>
        <v>0</v>
      </c>
      <c r="L97" s="367"/>
    </row>
    <row r="98" spans="2:12" s="373" customFormat="1" ht="20.25" customHeight="1">
      <c r="B98" s="372"/>
      <c r="C98" s="796"/>
      <c r="D98" s="797" t="s">
        <v>1611</v>
      </c>
      <c r="E98" s="798"/>
      <c r="F98" s="798"/>
      <c r="G98" s="798"/>
      <c r="H98" s="798"/>
      <c r="I98" s="798"/>
      <c r="J98" s="799">
        <f>J121</f>
        <v>0</v>
      </c>
      <c r="L98" s="372"/>
    </row>
    <row r="99" spans="2:12" s="368" customFormat="1" ht="25.2" customHeight="1">
      <c r="B99" s="367"/>
      <c r="C99" s="792"/>
      <c r="D99" s="793" t="s">
        <v>3613</v>
      </c>
      <c r="E99" s="794"/>
      <c r="F99" s="794"/>
      <c r="G99" s="794"/>
      <c r="H99" s="794"/>
      <c r="I99" s="794"/>
      <c r="J99" s="795">
        <f>J128</f>
        <v>0</v>
      </c>
      <c r="L99" s="367"/>
    </row>
    <row r="100" spans="2:12" s="194" customFormat="1" ht="21.75" customHeight="1">
      <c r="B100" s="76"/>
      <c r="C100" s="761"/>
      <c r="D100" s="761"/>
      <c r="E100" s="761"/>
      <c r="F100" s="761"/>
      <c r="G100" s="761"/>
      <c r="H100" s="761"/>
      <c r="I100" s="761"/>
      <c r="J100" s="761"/>
      <c r="L100" s="76"/>
    </row>
    <row r="101" spans="2:12" s="194" customFormat="1" ht="7.2" customHeight="1">
      <c r="B101" s="200"/>
      <c r="C101" s="206"/>
      <c r="D101" s="206"/>
      <c r="E101" s="206"/>
      <c r="F101" s="206"/>
      <c r="G101" s="206"/>
      <c r="H101" s="206"/>
      <c r="I101" s="206"/>
      <c r="J101" s="206"/>
      <c r="K101" s="206"/>
      <c r="L101" s="76"/>
    </row>
    <row r="105" spans="2:12" s="194" customFormat="1" ht="7.2" customHeight="1">
      <c r="B105" s="201"/>
      <c r="C105" s="202"/>
      <c r="D105" s="202"/>
      <c r="E105" s="202"/>
      <c r="F105" s="202"/>
      <c r="G105" s="202"/>
      <c r="H105" s="202"/>
      <c r="I105" s="202"/>
      <c r="J105" s="202"/>
      <c r="K105" s="202"/>
      <c r="L105" s="76"/>
    </row>
    <row r="106" spans="2:12" s="194" customFormat="1" ht="25.2" customHeight="1">
      <c r="B106" s="76"/>
      <c r="C106" s="759" t="s">
        <v>281</v>
      </c>
      <c r="D106" s="761"/>
      <c r="E106" s="761"/>
      <c r="F106" s="761"/>
      <c r="G106" s="761"/>
      <c r="H106" s="761"/>
      <c r="I106" s="761"/>
      <c r="J106" s="761"/>
      <c r="L106" s="76"/>
    </row>
    <row r="107" spans="2:12" s="194" customFormat="1" ht="7.2" customHeight="1">
      <c r="B107" s="76"/>
      <c r="C107" s="761"/>
      <c r="D107" s="761"/>
      <c r="E107" s="761"/>
      <c r="F107" s="761"/>
      <c r="G107" s="761"/>
      <c r="H107" s="761"/>
      <c r="I107" s="761"/>
      <c r="J107" s="761"/>
      <c r="L107" s="76"/>
    </row>
    <row r="108" spans="2:12" s="194" customFormat="1" ht="12" customHeight="1">
      <c r="B108" s="76"/>
      <c r="C108" s="760" t="s">
        <v>5</v>
      </c>
      <c r="D108" s="761"/>
      <c r="E108" s="761"/>
      <c r="F108" s="761"/>
      <c r="G108" s="761"/>
      <c r="H108" s="761"/>
      <c r="I108" s="761"/>
      <c r="J108" s="761"/>
      <c r="L108" s="76"/>
    </row>
    <row r="109" spans="2:12" s="194" customFormat="1" ht="16.5" customHeight="1">
      <c r="B109" s="76"/>
      <c r="C109" s="761"/>
      <c r="D109" s="761"/>
      <c r="E109" s="1353" t="str">
        <f>E7</f>
        <v>15709 - Nižná / Tr 110/22kV - komplexná rekonštrukcia</v>
      </c>
      <c r="F109" s="1354"/>
      <c r="G109" s="1354"/>
      <c r="H109" s="1354"/>
      <c r="I109" s="761"/>
      <c r="J109" s="761"/>
      <c r="L109" s="76"/>
    </row>
    <row r="110" spans="2:12" s="194" customFormat="1" ht="12" customHeight="1">
      <c r="B110" s="76"/>
      <c r="C110" s="760" t="s">
        <v>404</v>
      </c>
      <c r="D110" s="761"/>
      <c r="E110" s="761"/>
      <c r="F110" s="761"/>
      <c r="G110" s="761"/>
      <c r="H110" s="761"/>
      <c r="I110" s="761"/>
      <c r="J110" s="761"/>
      <c r="L110" s="76"/>
    </row>
    <row r="111" spans="2:12" s="194" customFormat="1" ht="16.5" customHeight="1">
      <c r="B111" s="76"/>
      <c r="C111" s="761"/>
      <c r="D111" s="761"/>
      <c r="E111" s="1355" t="str">
        <f>E9</f>
        <v>SO36a - Technologické domčeky - UK</v>
      </c>
      <c r="F111" s="1356"/>
      <c r="G111" s="1356"/>
      <c r="H111" s="1356"/>
      <c r="I111" s="761"/>
      <c r="J111" s="761"/>
      <c r="L111" s="76"/>
    </row>
    <row r="112" spans="2:12" s="194" customFormat="1" ht="7.2" customHeight="1">
      <c r="B112" s="76"/>
      <c r="C112" s="761"/>
      <c r="D112" s="761"/>
      <c r="E112" s="761"/>
      <c r="F112" s="761"/>
      <c r="G112" s="761"/>
      <c r="H112" s="761"/>
      <c r="I112" s="761"/>
      <c r="J112" s="761"/>
      <c r="L112" s="76"/>
    </row>
    <row r="113" spans="2:65" s="194" customFormat="1" ht="12" customHeight="1">
      <c r="B113" s="76"/>
      <c r="C113" s="760" t="s">
        <v>296</v>
      </c>
      <c r="D113" s="761"/>
      <c r="E113" s="761"/>
      <c r="F113" s="762" t="str">
        <f>F12</f>
        <v>Nižná</v>
      </c>
      <c r="G113" s="761"/>
      <c r="H113" s="761"/>
      <c r="I113" s="760" t="s">
        <v>1</v>
      </c>
      <c r="J113" s="763">
        <f>IF(J12="","",J12)</f>
        <v>46174</v>
      </c>
      <c r="L113" s="76"/>
    </row>
    <row r="114" spans="2:65" s="194" customFormat="1" ht="7.2" customHeight="1">
      <c r="B114" s="76"/>
      <c r="C114" s="761"/>
      <c r="D114" s="761"/>
      <c r="E114" s="761"/>
      <c r="F114" s="761"/>
      <c r="G114" s="761"/>
      <c r="H114" s="761"/>
      <c r="I114" s="761"/>
      <c r="J114" s="761"/>
      <c r="L114" s="76"/>
    </row>
    <row r="115" spans="2:65" s="194" customFormat="1" ht="15.45" customHeight="1">
      <c r="B115" s="76"/>
      <c r="C115" s="760" t="s">
        <v>2</v>
      </c>
      <c r="D115" s="761"/>
      <c r="E115" s="761"/>
      <c r="F115" s="762" t="str">
        <f>E15</f>
        <v>STREDOSLOVENSKÁ DISTRIBUčNÁ a.s.</v>
      </c>
      <c r="G115" s="761"/>
      <c r="H115" s="761"/>
      <c r="I115" s="760" t="s">
        <v>286</v>
      </c>
      <c r="J115" s="765" t="str">
        <f>E21</f>
        <v>LiV-EPI, s.r.o.</v>
      </c>
      <c r="L115" s="76"/>
    </row>
    <row r="116" spans="2:65" s="194" customFormat="1" ht="15.45" customHeight="1">
      <c r="B116" s="76"/>
      <c r="C116" s="760" t="s">
        <v>15</v>
      </c>
      <c r="D116" s="761"/>
      <c r="E116" s="761"/>
      <c r="F116" s="762" t="str">
        <f>IF(E18="","",E18)</f>
        <v>určený výberom</v>
      </c>
      <c r="G116" s="761"/>
      <c r="H116" s="761"/>
      <c r="I116" s="760" t="s">
        <v>300</v>
      </c>
      <c r="J116" s="765" t="str">
        <f>E24</f>
        <v>Ing Peter Lukačovič</v>
      </c>
      <c r="L116" s="76"/>
    </row>
    <row r="117" spans="2:65" s="194" customFormat="1" ht="10.5" customHeight="1">
      <c r="B117" s="76"/>
      <c r="C117" s="761"/>
      <c r="D117" s="761"/>
      <c r="E117" s="761"/>
      <c r="F117" s="761"/>
      <c r="G117" s="761"/>
      <c r="H117" s="761"/>
      <c r="I117" s="761"/>
      <c r="J117" s="761"/>
      <c r="L117" s="76"/>
    </row>
    <row r="118" spans="2:65" s="208" customFormat="1" ht="29.25" customHeight="1">
      <c r="B118" s="207"/>
      <c r="C118" s="808" t="s">
        <v>335</v>
      </c>
      <c r="D118" s="809" t="s">
        <v>318</v>
      </c>
      <c r="E118" s="809" t="s">
        <v>21</v>
      </c>
      <c r="F118" s="809" t="s">
        <v>54</v>
      </c>
      <c r="G118" s="809" t="s">
        <v>55</v>
      </c>
      <c r="H118" s="809" t="s">
        <v>336</v>
      </c>
      <c r="I118" s="809" t="s">
        <v>337</v>
      </c>
      <c r="J118" s="810" t="s">
        <v>325</v>
      </c>
      <c r="K118" s="380" t="s">
        <v>338</v>
      </c>
      <c r="L118" s="207"/>
      <c r="M118" s="381" t="s">
        <v>290</v>
      </c>
      <c r="N118" s="382" t="s">
        <v>24</v>
      </c>
      <c r="O118" s="382" t="s">
        <v>339</v>
      </c>
      <c r="P118" s="382" t="s">
        <v>340</v>
      </c>
      <c r="Q118" s="382" t="s">
        <v>341</v>
      </c>
      <c r="R118" s="382" t="s">
        <v>342</v>
      </c>
      <c r="S118" s="382" t="s">
        <v>343</v>
      </c>
      <c r="T118" s="383" t="s">
        <v>344</v>
      </c>
    </row>
    <row r="119" spans="2:65" s="194" customFormat="1" ht="23.25" customHeight="1">
      <c r="B119" s="76"/>
      <c r="C119" s="811" t="s">
        <v>326</v>
      </c>
      <c r="D119" s="761"/>
      <c r="E119" s="761"/>
      <c r="F119" s="761"/>
      <c r="G119" s="761"/>
      <c r="H119" s="761"/>
      <c r="I119" s="761"/>
      <c r="J119" s="812">
        <f>BK119</f>
        <v>0</v>
      </c>
      <c r="L119" s="76"/>
      <c r="M119" s="386"/>
      <c r="N119" s="197"/>
      <c r="O119" s="197"/>
      <c r="P119" s="387">
        <f>P120+P128</f>
        <v>0</v>
      </c>
      <c r="Q119" s="197"/>
      <c r="R119" s="387">
        <f>R120+R128</f>
        <v>0</v>
      </c>
      <c r="S119" s="197"/>
      <c r="T119" s="388">
        <f>T120+T128</f>
        <v>0</v>
      </c>
      <c r="AT119" s="337" t="s">
        <v>267</v>
      </c>
      <c r="AU119" s="337" t="s">
        <v>327</v>
      </c>
      <c r="BK119" s="389">
        <f>BK120+BK128</f>
        <v>0</v>
      </c>
    </row>
    <row r="120" spans="2:65" s="391" customFormat="1" ht="26.25" customHeight="1">
      <c r="B120" s="390"/>
      <c r="C120" s="813"/>
      <c r="D120" s="814" t="s">
        <v>267</v>
      </c>
      <c r="E120" s="815" t="s">
        <v>59</v>
      </c>
      <c r="F120" s="815" t="s">
        <v>371</v>
      </c>
      <c r="G120" s="813"/>
      <c r="H120" s="813"/>
      <c r="I120" s="813"/>
      <c r="J120" s="816">
        <f>BK120</f>
        <v>0</v>
      </c>
      <c r="L120" s="390"/>
      <c r="M120" s="395"/>
      <c r="P120" s="396">
        <f>P121</f>
        <v>0</v>
      </c>
      <c r="R120" s="396">
        <f>R121</f>
        <v>0</v>
      </c>
      <c r="T120" s="397">
        <f>T121</f>
        <v>0</v>
      </c>
      <c r="AR120" s="392" t="s">
        <v>372</v>
      </c>
      <c r="AT120" s="398" t="s">
        <v>267</v>
      </c>
      <c r="AU120" s="398" t="s">
        <v>319</v>
      </c>
      <c r="AY120" s="392" t="s">
        <v>347</v>
      </c>
      <c r="BK120" s="399">
        <f>BK121</f>
        <v>0</v>
      </c>
    </row>
    <row r="121" spans="2:65" s="391" customFormat="1" ht="23.25" customHeight="1">
      <c r="B121" s="390"/>
      <c r="C121" s="813"/>
      <c r="D121" s="814" t="s">
        <v>267</v>
      </c>
      <c r="E121" s="817" t="s">
        <v>136</v>
      </c>
      <c r="F121" s="817" t="s">
        <v>375</v>
      </c>
      <c r="G121" s="813"/>
      <c r="H121" s="813"/>
      <c r="I121" s="813"/>
      <c r="J121" s="818">
        <f>BK121</f>
        <v>0</v>
      </c>
      <c r="L121" s="390"/>
      <c r="M121" s="395"/>
      <c r="P121" s="396">
        <f>SUM(P122:P127)</f>
        <v>0</v>
      </c>
      <c r="R121" s="396">
        <f>SUM(R122:R127)</f>
        <v>0</v>
      </c>
      <c r="T121" s="397">
        <f>SUM(T122:T127)</f>
        <v>0</v>
      </c>
      <c r="AR121" s="392" t="s">
        <v>372</v>
      </c>
      <c r="AT121" s="398" t="s">
        <v>267</v>
      </c>
      <c r="AU121" s="398" t="s">
        <v>320</v>
      </c>
      <c r="AY121" s="392" t="s">
        <v>347</v>
      </c>
      <c r="BK121" s="399">
        <f>SUM(BK122:BK127)</f>
        <v>0</v>
      </c>
    </row>
    <row r="122" spans="2:65" s="194" customFormat="1" ht="38.25" customHeight="1">
      <c r="B122" s="76"/>
      <c r="C122" s="1020" t="s">
        <v>320</v>
      </c>
      <c r="D122" s="1020" t="s">
        <v>59</v>
      </c>
      <c r="E122" s="1021" t="s">
        <v>3614</v>
      </c>
      <c r="F122" s="1022" t="s">
        <v>3615</v>
      </c>
      <c r="G122" s="1023" t="s">
        <v>62</v>
      </c>
      <c r="H122" s="1024">
        <v>1</v>
      </c>
      <c r="I122" s="1234"/>
      <c r="J122" s="1025">
        <f t="shared" ref="J122" si="0">ROUND(I122*H122,2)</f>
        <v>0</v>
      </c>
      <c r="K122" s="80"/>
      <c r="L122" s="76"/>
      <c r="M122" s="402" t="s">
        <v>290</v>
      </c>
      <c r="N122" s="403" t="s">
        <v>306</v>
      </c>
      <c r="O122" s="404">
        <v>0</v>
      </c>
      <c r="P122" s="404">
        <f t="shared" ref="P122:P127" si="1">O122*H122</f>
        <v>0</v>
      </c>
      <c r="Q122" s="404">
        <v>0</v>
      </c>
      <c r="R122" s="404">
        <f t="shared" ref="R122:R127" si="2">Q122*H122</f>
        <v>0</v>
      </c>
      <c r="S122" s="404">
        <v>0</v>
      </c>
      <c r="T122" s="405">
        <f t="shared" ref="T122:T127" si="3">S122*H122</f>
        <v>0</v>
      </c>
      <c r="AR122" s="406" t="s">
        <v>373</v>
      </c>
      <c r="AT122" s="406" t="s">
        <v>262</v>
      </c>
      <c r="AU122" s="406" t="s">
        <v>352</v>
      </c>
      <c r="AY122" s="337" t="s">
        <v>347</v>
      </c>
      <c r="BE122" s="407">
        <f t="shared" ref="BE122:BE127" si="4">IF(N122="základná",J122,0)</f>
        <v>0</v>
      </c>
      <c r="BF122" s="407">
        <f t="shared" ref="BF122:BF127" si="5">IF(N122="znížená",J122,0)</f>
        <v>0</v>
      </c>
      <c r="BG122" s="407">
        <f t="shared" ref="BG122:BG127" si="6">IF(N122="zákl. prenesená",J122,0)</f>
        <v>0</v>
      </c>
      <c r="BH122" s="407">
        <f t="shared" ref="BH122:BH127" si="7">IF(N122="zníž. prenesená",J122,0)</f>
        <v>0</v>
      </c>
      <c r="BI122" s="407">
        <f t="shared" ref="BI122:BI127" si="8">IF(N122="nulová",J122,0)</f>
        <v>0</v>
      </c>
      <c r="BJ122" s="337" t="s">
        <v>352</v>
      </c>
      <c r="BK122" s="407">
        <f t="shared" ref="BK122:BK127" si="9">ROUND(I122*H122,2)</f>
        <v>0</v>
      </c>
      <c r="BL122" s="337" t="s">
        <v>373</v>
      </c>
      <c r="BM122" s="406" t="s">
        <v>3616</v>
      </c>
    </row>
    <row r="123" spans="2:65" s="194" customFormat="1" ht="16.5" customHeight="1">
      <c r="B123" s="76"/>
      <c r="C123" s="819" t="s">
        <v>352</v>
      </c>
      <c r="D123" s="819" t="s">
        <v>262</v>
      </c>
      <c r="E123" s="820" t="s">
        <v>3617</v>
      </c>
      <c r="F123" s="821" t="s">
        <v>1218</v>
      </c>
      <c r="G123" s="822" t="s">
        <v>62</v>
      </c>
      <c r="H123" s="823">
        <v>1</v>
      </c>
      <c r="I123" s="844"/>
      <c r="J123" s="824">
        <f t="shared" ref="J123:J127" si="10">ROUND(I123*H123,2)</f>
        <v>0</v>
      </c>
      <c r="K123" s="80"/>
      <c r="L123" s="76"/>
      <c r="M123" s="402" t="s">
        <v>290</v>
      </c>
      <c r="N123" s="403" t="s">
        <v>306</v>
      </c>
      <c r="O123" s="404">
        <v>0</v>
      </c>
      <c r="P123" s="404">
        <f t="shared" si="1"/>
        <v>0</v>
      </c>
      <c r="Q123" s="404">
        <v>0</v>
      </c>
      <c r="R123" s="404">
        <f t="shared" si="2"/>
        <v>0</v>
      </c>
      <c r="S123" s="404">
        <v>0</v>
      </c>
      <c r="T123" s="405">
        <f t="shared" si="3"/>
        <v>0</v>
      </c>
      <c r="AR123" s="406" t="s">
        <v>373</v>
      </c>
      <c r="AT123" s="406" t="s">
        <v>262</v>
      </c>
      <c r="AU123" s="406" t="s">
        <v>352</v>
      </c>
      <c r="AY123" s="337" t="s">
        <v>347</v>
      </c>
      <c r="BE123" s="407">
        <f t="shared" si="4"/>
        <v>0</v>
      </c>
      <c r="BF123" s="407">
        <f t="shared" si="5"/>
        <v>0</v>
      </c>
      <c r="BG123" s="407">
        <f t="shared" si="6"/>
        <v>0</v>
      </c>
      <c r="BH123" s="407">
        <f t="shared" si="7"/>
        <v>0</v>
      </c>
      <c r="BI123" s="407">
        <f t="shared" si="8"/>
        <v>0</v>
      </c>
      <c r="BJ123" s="337" t="s">
        <v>352</v>
      </c>
      <c r="BK123" s="407">
        <f t="shared" si="9"/>
        <v>0</v>
      </c>
      <c r="BL123" s="337" t="s">
        <v>373</v>
      </c>
      <c r="BM123" s="406" t="s">
        <v>3618</v>
      </c>
    </row>
    <row r="124" spans="2:65" s="194" customFormat="1" ht="16.5" customHeight="1">
      <c r="B124" s="76"/>
      <c r="C124" s="819" t="s">
        <v>372</v>
      </c>
      <c r="D124" s="819" t="s">
        <v>262</v>
      </c>
      <c r="E124" s="820" t="s">
        <v>3619</v>
      </c>
      <c r="F124" s="821" t="s">
        <v>3620</v>
      </c>
      <c r="G124" s="822" t="s">
        <v>62</v>
      </c>
      <c r="H124" s="823">
        <v>1</v>
      </c>
      <c r="I124" s="844"/>
      <c r="J124" s="824">
        <f t="shared" si="10"/>
        <v>0</v>
      </c>
      <c r="K124" s="80"/>
      <c r="L124" s="76"/>
      <c r="M124" s="402" t="s">
        <v>290</v>
      </c>
      <c r="N124" s="403" t="s">
        <v>306</v>
      </c>
      <c r="O124" s="404">
        <v>0</v>
      </c>
      <c r="P124" s="404">
        <f t="shared" si="1"/>
        <v>0</v>
      </c>
      <c r="Q124" s="404">
        <v>0</v>
      </c>
      <c r="R124" s="404">
        <f t="shared" si="2"/>
        <v>0</v>
      </c>
      <c r="S124" s="404">
        <v>0</v>
      </c>
      <c r="T124" s="405">
        <f t="shared" si="3"/>
        <v>0</v>
      </c>
      <c r="AR124" s="406" t="s">
        <v>373</v>
      </c>
      <c r="AT124" s="406" t="s">
        <v>262</v>
      </c>
      <c r="AU124" s="406" t="s">
        <v>352</v>
      </c>
      <c r="AY124" s="337" t="s">
        <v>347</v>
      </c>
      <c r="BE124" s="407">
        <f t="shared" si="4"/>
        <v>0</v>
      </c>
      <c r="BF124" s="407">
        <f t="shared" si="5"/>
        <v>0</v>
      </c>
      <c r="BG124" s="407">
        <f t="shared" si="6"/>
        <v>0</v>
      </c>
      <c r="BH124" s="407">
        <f t="shared" si="7"/>
        <v>0</v>
      </c>
      <c r="BI124" s="407">
        <f t="shared" si="8"/>
        <v>0</v>
      </c>
      <c r="BJ124" s="337" t="s">
        <v>352</v>
      </c>
      <c r="BK124" s="407">
        <f t="shared" si="9"/>
        <v>0</v>
      </c>
      <c r="BL124" s="337" t="s">
        <v>373</v>
      </c>
      <c r="BM124" s="406" t="s">
        <v>3621</v>
      </c>
    </row>
    <row r="125" spans="2:65" s="194" customFormat="1" ht="16.5" customHeight="1">
      <c r="B125" s="76"/>
      <c r="C125" s="819" t="s">
        <v>351</v>
      </c>
      <c r="D125" s="819" t="s">
        <v>262</v>
      </c>
      <c r="E125" s="820" t="s">
        <v>3622</v>
      </c>
      <c r="F125" s="821" t="s">
        <v>3623</v>
      </c>
      <c r="G125" s="822" t="s">
        <v>62</v>
      </c>
      <c r="H125" s="823">
        <v>1</v>
      </c>
      <c r="I125" s="844"/>
      <c r="J125" s="824">
        <f t="shared" si="10"/>
        <v>0</v>
      </c>
      <c r="K125" s="80"/>
      <c r="L125" s="76"/>
      <c r="M125" s="402" t="s">
        <v>290</v>
      </c>
      <c r="N125" s="403" t="s">
        <v>306</v>
      </c>
      <c r="O125" s="404">
        <v>0</v>
      </c>
      <c r="P125" s="404">
        <f t="shared" si="1"/>
        <v>0</v>
      </c>
      <c r="Q125" s="404">
        <v>0</v>
      </c>
      <c r="R125" s="404">
        <f t="shared" si="2"/>
        <v>0</v>
      </c>
      <c r="S125" s="404">
        <v>0</v>
      </c>
      <c r="T125" s="405">
        <f t="shared" si="3"/>
        <v>0</v>
      </c>
      <c r="AR125" s="406" t="s">
        <v>373</v>
      </c>
      <c r="AT125" s="406" t="s">
        <v>262</v>
      </c>
      <c r="AU125" s="406" t="s">
        <v>352</v>
      </c>
      <c r="AY125" s="337" t="s">
        <v>347</v>
      </c>
      <c r="BE125" s="407">
        <f t="shared" si="4"/>
        <v>0</v>
      </c>
      <c r="BF125" s="407">
        <f t="shared" si="5"/>
        <v>0</v>
      </c>
      <c r="BG125" s="407">
        <f t="shared" si="6"/>
        <v>0</v>
      </c>
      <c r="BH125" s="407">
        <f t="shared" si="7"/>
        <v>0</v>
      </c>
      <c r="BI125" s="407">
        <f t="shared" si="8"/>
        <v>0</v>
      </c>
      <c r="BJ125" s="337" t="s">
        <v>352</v>
      </c>
      <c r="BK125" s="407">
        <f t="shared" si="9"/>
        <v>0</v>
      </c>
      <c r="BL125" s="337" t="s">
        <v>373</v>
      </c>
      <c r="BM125" s="406" t="s">
        <v>3624</v>
      </c>
    </row>
    <row r="126" spans="2:65" s="194" customFormat="1" ht="16.5" customHeight="1">
      <c r="B126" s="76"/>
      <c r="C126" s="819" t="s">
        <v>382</v>
      </c>
      <c r="D126" s="819" t="s">
        <v>262</v>
      </c>
      <c r="E126" s="820" t="s">
        <v>3625</v>
      </c>
      <c r="F126" s="821" t="s">
        <v>3626</v>
      </c>
      <c r="G126" s="822" t="s">
        <v>62</v>
      </c>
      <c r="H126" s="823">
        <v>1</v>
      </c>
      <c r="I126" s="844"/>
      <c r="J126" s="824">
        <f t="shared" si="10"/>
        <v>0</v>
      </c>
      <c r="K126" s="80"/>
      <c r="L126" s="76"/>
      <c r="M126" s="402" t="s">
        <v>290</v>
      </c>
      <c r="N126" s="403" t="s">
        <v>306</v>
      </c>
      <c r="O126" s="404">
        <v>0</v>
      </c>
      <c r="P126" s="404">
        <f t="shared" si="1"/>
        <v>0</v>
      </c>
      <c r="Q126" s="404">
        <v>0</v>
      </c>
      <c r="R126" s="404">
        <f t="shared" si="2"/>
        <v>0</v>
      </c>
      <c r="S126" s="404">
        <v>0</v>
      </c>
      <c r="T126" s="405">
        <f t="shared" si="3"/>
        <v>0</v>
      </c>
      <c r="AR126" s="406" t="s">
        <v>373</v>
      </c>
      <c r="AT126" s="406" t="s">
        <v>262</v>
      </c>
      <c r="AU126" s="406" t="s">
        <v>352</v>
      </c>
      <c r="AY126" s="337" t="s">
        <v>347</v>
      </c>
      <c r="BE126" s="407">
        <f t="shared" si="4"/>
        <v>0</v>
      </c>
      <c r="BF126" s="407">
        <f t="shared" si="5"/>
        <v>0</v>
      </c>
      <c r="BG126" s="407">
        <f t="shared" si="6"/>
        <v>0</v>
      </c>
      <c r="BH126" s="407">
        <f t="shared" si="7"/>
        <v>0</v>
      </c>
      <c r="BI126" s="407">
        <f t="shared" si="8"/>
        <v>0</v>
      </c>
      <c r="BJ126" s="337" t="s">
        <v>352</v>
      </c>
      <c r="BK126" s="407">
        <f t="shared" si="9"/>
        <v>0</v>
      </c>
      <c r="BL126" s="337" t="s">
        <v>373</v>
      </c>
      <c r="BM126" s="406" t="s">
        <v>3627</v>
      </c>
    </row>
    <row r="127" spans="2:65" s="194" customFormat="1" ht="16.5" customHeight="1">
      <c r="B127" s="76"/>
      <c r="C127" s="819" t="s">
        <v>388</v>
      </c>
      <c r="D127" s="819" t="s">
        <v>262</v>
      </c>
      <c r="E127" s="820" t="s">
        <v>3628</v>
      </c>
      <c r="F127" s="821" t="s">
        <v>3629</v>
      </c>
      <c r="G127" s="822" t="s">
        <v>62</v>
      </c>
      <c r="H127" s="823">
        <v>1</v>
      </c>
      <c r="I127" s="844"/>
      <c r="J127" s="824">
        <f t="shared" si="10"/>
        <v>0</v>
      </c>
      <c r="K127" s="80"/>
      <c r="L127" s="76"/>
      <c r="M127" s="402" t="s">
        <v>290</v>
      </c>
      <c r="N127" s="403" t="s">
        <v>306</v>
      </c>
      <c r="O127" s="404">
        <v>0</v>
      </c>
      <c r="P127" s="404">
        <f t="shared" si="1"/>
        <v>0</v>
      </c>
      <c r="Q127" s="404">
        <v>0</v>
      </c>
      <c r="R127" s="404">
        <f t="shared" si="2"/>
        <v>0</v>
      </c>
      <c r="S127" s="404">
        <v>0</v>
      </c>
      <c r="T127" s="405">
        <f t="shared" si="3"/>
        <v>0</v>
      </c>
      <c r="AR127" s="406" t="s">
        <v>373</v>
      </c>
      <c r="AT127" s="406" t="s">
        <v>262</v>
      </c>
      <c r="AU127" s="406" t="s">
        <v>352</v>
      </c>
      <c r="AY127" s="337" t="s">
        <v>347</v>
      </c>
      <c r="BE127" s="407">
        <f t="shared" si="4"/>
        <v>0</v>
      </c>
      <c r="BF127" s="407">
        <f t="shared" si="5"/>
        <v>0</v>
      </c>
      <c r="BG127" s="407">
        <f t="shared" si="6"/>
        <v>0</v>
      </c>
      <c r="BH127" s="407">
        <f t="shared" si="7"/>
        <v>0</v>
      </c>
      <c r="BI127" s="407">
        <f t="shared" si="8"/>
        <v>0</v>
      </c>
      <c r="BJ127" s="337" t="s">
        <v>352</v>
      </c>
      <c r="BK127" s="407">
        <f t="shared" si="9"/>
        <v>0</v>
      </c>
      <c r="BL127" s="337" t="s">
        <v>373</v>
      </c>
      <c r="BM127" s="406" t="s">
        <v>3630</v>
      </c>
    </row>
    <row r="128" spans="2:65" s="391" customFormat="1" ht="26.25" customHeight="1">
      <c r="B128" s="390"/>
      <c r="C128" s="813"/>
      <c r="D128" s="814" t="s">
        <v>267</v>
      </c>
      <c r="E128" s="815" t="s">
        <v>27</v>
      </c>
      <c r="F128" s="815" t="s">
        <v>254</v>
      </c>
      <c r="G128" s="813"/>
      <c r="H128" s="813"/>
      <c r="I128" s="813"/>
      <c r="J128" s="816">
        <f>BK128</f>
        <v>0</v>
      </c>
      <c r="L128" s="390"/>
      <c r="M128" s="395"/>
      <c r="P128" s="396">
        <f>P129</f>
        <v>0</v>
      </c>
      <c r="R128" s="396">
        <f>R129</f>
        <v>0</v>
      </c>
      <c r="T128" s="397">
        <f>T129</f>
        <v>0</v>
      </c>
      <c r="AR128" s="392" t="s">
        <v>382</v>
      </c>
      <c r="AT128" s="398" t="s">
        <v>267</v>
      </c>
      <c r="AU128" s="398" t="s">
        <v>319</v>
      </c>
      <c r="AY128" s="392" t="s">
        <v>347</v>
      </c>
      <c r="BK128" s="399">
        <f>BK129</f>
        <v>0</v>
      </c>
    </row>
    <row r="129" spans="2:65" s="194" customFormat="1" ht="24.45" customHeight="1">
      <c r="B129" s="76"/>
      <c r="C129" s="819" t="s">
        <v>390</v>
      </c>
      <c r="D129" s="819" t="s">
        <v>262</v>
      </c>
      <c r="E129" s="820" t="s">
        <v>3631</v>
      </c>
      <c r="F129" s="821" t="s">
        <v>3632</v>
      </c>
      <c r="G129" s="85" t="s">
        <v>79</v>
      </c>
      <c r="H129" s="850"/>
      <c r="I129" s="844"/>
      <c r="J129" s="824">
        <f>ROUND(I129*H129,2)</f>
        <v>0</v>
      </c>
      <c r="K129" s="80"/>
      <c r="L129" s="76"/>
      <c r="M129" s="453" t="s">
        <v>290</v>
      </c>
      <c r="N129" s="454" t="s">
        <v>306</v>
      </c>
      <c r="O129" s="455">
        <v>0</v>
      </c>
      <c r="P129" s="455">
        <f>O129*H129</f>
        <v>0</v>
      </c>
      <c r="Q129" s="455">
        <v>0</v>
      </c>
      <c r="R129" s="455">
        <f>Q129*H129</f>
        <v>0</v>
      </c>
      <c r="S129" s="455">
        <v>0</v>
      </c>
      <c r="T129" s="456">
        <f>S129*H129</f>
        <v>0</v>
      </c>
      <c r="AR129" s="406" t="s">
        <v>1193</v>
      </c>
      <c r="AT129" s="406" t="s">
        <v>262</v>
      </c>
      <c r="AU129" s="406" t="s">
        <v>320</v>
      </c>
      <c r="AY129" s="337" t="s">
        <v>347</v>
      </c>
      <c r="BE129" s="407">
        <f>IF(N129="základná",J129,0)</f>
        <v>0</v>
      </c>
      <c r="BF129" s="407">
        <f>IF(N129="znížená",J129,0)</f>
        <v>0</v>
      </c>
      <c r="BG129" s="407">
        <f>IF(N129="zákl. prenesená",J129,0)</f>
        <v>0</v>
      </c>
      <c r="BH129" s="407">
        <f>IF(N129="zníž. prenesená",J129,0)</f>
        <v>0</v>
      </c>
      <c r="BI129" s="407">
        <f>IF(N129="nulová",J129,0)</f>
        <v>0</v>
      </c>
      <c r="BJ129" s="337" t="s">
        <v>352</v>
      </c>
      <c r="BK129" s="407">
        <f>ROUND(I129*H129,2)</f>
        <v>0</v>
      </c>
      <c r="BL129" s="337" t="s">
        <v>1193</v>
      </c>
      <c r="BM129" s="406" t="s">
        <v>3633</v>
      </c>
    </row>
    <row r="130" spans="2:65" s="194" customFormat="1" ht="7.2" customHeight="1">
      <c r="B130" s="200"/>
      <c r="C130" s="206"/>
      <c r="D130" s="206"/>
      <c r="E130" s="206"/>
      <c r="F130" s="206"/>
      <c r="G130" s="206"/>
      <c r="H130" s="206"/>
      <c r="I130" s="206"/>
      <c r="J130" s="206"/>
      <c r="K130" s="206"/>
      <c r="L130" s="76"/>
    </row>
  </sheetData>
  <autoFilter ref="C118:K129"/>
  <mergeCells count="8">
    <mergeCell ref="E109:H109"/>
    <mergeCell ref="E111:H111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scale="90" fitToHeight="100" orientation="portrait" blackAndWhite="1" r:id="rId1"/>
  <headerFooter>
    <oddFooter>&amp;CStrana &amp;P z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8">
    <pageSetUpPr fitToPage="1"/>
  </sheetPr>
  <dimension ref="A1:I48"/>
  <sheetViews>
    <sheetView view="pageBreakPreview" zoomScaleSheetLayoutView="100" workbookViewId="0">
      <selection activeCell="F19" sqref="F19"/>
    </sheetView>
  </sheetViews>
  <sheetFormatPr defaultRowHeight="13.2"/>
  <cols>
    <col min="1" max="1" width="6" style="523" bestFit="1" customWidth="1"/>
    <col min="2" max="2" width="88.26953125" style="523" customWidth="1"/>
    <col min="3" max="3" width="6" style="523" customWidth="1"/>
    <col min="4" max="4" width="3.453125" style="523" customWidth="1"/>
    <col min="5" max="5" width="13.26953125" style="523" bestFit="1" customWidth="1"/>
    <col min="6" max="6" width="6.7265625" style="523" customWidth="1"/>
    <col min="7" max="7" width="15" style="523" bestFit="1" customWidth="1"/>
    <col min="8" max="8" width="13.26953125" style="523" bestFit="1" customWidth="1"/>
    <col min="9" max="9" width="34" style="523" bestFit="1" customWidth="1"/>
    <col min="10" max="256" width="8.7265625" style="523"/>
    <col min="257" max="257" width="6" style="523" bestFit="1" customWidth="1"/>
    <col min="258" max="258" width="88.26953125" style="523" customWidth="1"/>
    <col min="259" max="259" width="8.7265625" style="523"/>
    <col min="260" max="260" width="3.453125" style="523" customWidth="1"/>
    <col min="261" max="261" width="13.26953125" style="523" bestFit="1" customWidth="1"/>
    <col min="262" max="262" width="6.7265625" style="523" customWidth="1"/>
    <col min="263" max="263" width="15" style="523" bestFit="1" customWidth="1"/>
    <col min="264" max="264" width="13.26953125" style="523" bestFit="1" customWidth="1"/>
    <col min="265" max="265" width="34" style="523" bestFit="1" customWidth="1"/>
    <col min="266" max="512" width="8.7265625" style="523"/>
    <col min="513" max="513" width="6" style="523" bestFit="1" customWidth="1"/>
    <col min="514" max="514" width="88.26953125" style="523" customWidth="1"/>
    <col min="515" max="515" width="8.7265625" style="523"/>
    <col min="516" max="516" width="3.453125" style="523" customWidth="1"/>
    <col min="517" max="517" width="13.26953125" style="523" bestFit="1" customWidth="1"/>
    <col min="518" max="518" width="6.7265625" style="523" customWidth="1"/>
    <col min="519" max="519" width="15" style="523" bestFit="1" customWidth="1"/>
    <col min="520" max="520" width="13.26953125" style="523" bestFit="1" customWidth="1"/>
    <col min="521" max="521" width="34" style="523" bestFit="1" customWidth="1"/>
    <col min="522" max="768" width="8.7265625" style="523"/>
    <col min="769" max="769" width="6" style="523" bestFit="1" customWidth="1"/>
    <col min="770" max="770" width="88.26953125" style="523" customWidth="1"/>
    <col min="771" max="771" width="8.7265625" style="523"/>
    <col min="772" max="772" width="3.453125" style="523" customWidth="1"/>
    <col min="773" max="773" width="13.26953125" style="523" bestFit="1" customWidth="1"/>
    <col min="774" max="774" width="6.7265625" style="523" customWidth="1"/>
    <col min="775" max="775" width="15" style="523" bestFit="1" customWidth="1"/>
    <col min="776" max="776" width="13.26953125" style="523" bestFit="1" customWidth="1"/>
    <col min="777" max="777" width="34" style="523" bestFit="1" customWidth="1"/>
    <col min="778" max="1024" width="8.7265625" style="523"/>
    <col min="1025" max="1025" width="6" style="523" bestFit="1" customWidth="1"/>
    <col min="1026" max="1026" width="88.26953125" style="523" customWidth="1"/>
    <col min="1027" max="1027" width="8.7265625" style="523"/>
    <col min="1028" max="1028" width="3.453125" style="523" customWidth="1"/>
    <col min="1029" max="1029" width="13.26953125" style="523" bestFit="1" customWidth="1"/>
    <col min="1030" max="1030" width="6.7265625" style="523" customWidth="1"/>
    <col min="1031" max="1031" width="15" style="523" bestFit="1" customWidth="1"/>
    <col min="1032" max="1032" width="13.26953125" style="523" bestFit="1" customWidth="1"/>
    <col min="1033" max="1033" width="34" style="523" bestFit="1" customWidth="1"/>
    <col min="1034" max="1280" width="8.7265625" style="523"/>
    <col min="1281" max="1281" width="6" style="523" bestFit="1" customWidth="1"/>
    <col min="1282" max="1282" width="88.26953125" style="523" customWidth="1"/>
    <col min="1283" max="1283" width="8.7265625" style="523"/>
    <col min="1284" max="1284" width="3.453125" style="523" customWidth="1"/>
    <col min="1285" max="1285" width="13.26953125" style="523" bestFit="1" customWidth="1"/>
    <col min="1286" max="1286" width="6.7265625" style="523" customWidth="1"/>
    <col min="1287" max="1287" width="15" style="523" bestFit="1" customWidth="1"/>
    <col min="1288" max="1288" width="13.26953125" style="523" bestFit="1" customWidth="1"/>
    <col min="1289" max="1289" width="34" style="523" bestFit="1" customWidth="1"/>
    <col min="1290" max="1536" width="8.7265625" style="523"/>
    <col min="1537" max="1537" width="6" style="523" bestFit="1" customWidth="1"/>
    <col min="1538" max="1538" width="88.26953125" style="523" customWidth="1"/>
    <col min="1539" max="1539" width="8.7265625" style="523"/>
    <col min="1540" max="1540" width="3.453125" style="523" customWidth="1"/>
    <col min="1541" max="1541" width="13.26953125" style="523" bestFit="1" customWidth="1"/>
    <col min="1542" max="1542" width="6.7265625" style="523" customWidth="1"/>
    <col min="1543" max="1543" width="15" style="523" bestFit="1" customWidth="1"/>
    <col min="1544" max="1544" width="13.26953125" style="523" bestFit="1" customWidth="1"/>
    <col min="1545" max="1545" width="34" style="523" bestFit="1" customWidth="1"/>
    <col min="1546" max="1792" width="8.7265625" style="523"/>
    <col min="1793" max="1793" width="6" style="523" bestFit="1" customWidth="1"/>
    <col min="1794" max="1794" width="88.26953125" style="523" customWidth="1"/>
    <col min="1795" max="1795" width="8.7265625" style="523"/>
    <col min="1796" max="1796" width="3.453125" style="523" customWidth="1"/>
    <col min="1797" max="1797" width="13.26953125" style="523" bestFit="1" customWidth="1"/>
    <col min="1798" max="1798" width="6.7265625" style="523" customWidth="1"/>
    <col min="1799" max="1799" width="15" style="523" bestFit="1" customWidth="1"/>
    <col min="1800" max="1800" width="13.26953125" style="523" bestFit="1" customWidth="1"/>
    <col min="1801" max="1801" width="34" style="523" bestFit="1" customWidth="1"/>
    <col min="1802" max="2048" width="8.7265625" style="523"/>
    <col min="2049" max="2049" width="6" style="523" bestFit="1" customWidth="1"/>
    <col min="2050" max="2050" width="88.26953125" style="523" customWidth="1"/>
    <col min="2051" max="2051" width="8.7265625" style="523"/>
    <col min="2052" max="2052" width="3.453125" style="523" customWidth="1"/>
    <col min="2053" max="2053" width="13.26953125" style="523" bestFit="1" customWidth="1"/>
    <col min="2054" max="2054" width="6.7265625" style="523" customWidth="1"/>
    <col min="2055" max="2055" width="15" style="523" bestFit="1" customWidth="1"/>
    <col min="2056" max="2056" width="13.26953125" style="523" bestFit="1" customWidth="1"/>
    <col min="2057" max="2057" width="34" style="523" bestFit="1" customWidth="1"/>
    <col min="2058" max="2304" width="8.7265625" style="523"/>
    <col min="2305" max="2305" width="6" style="523" bestFit="1" customWidth="1"/>
    <col min="2306" max="2306" width="88.26953125" style="523" customWidth="1"/>
    <col min="2307" max="2307" width="8.7265625" style="523"/>
    <col min="2308" max="2308" width="3.453125" style="523" customWidth="1"/>
    <col min="2309" max="2309" width="13.26953125" style="523" bestFit="1" customWidth="1"/>
    <col min="2310" max="2310" width="6.7265625" style="523" customWidth="1"/>
    <col min="2311" max="2311" width="15" style="523" bestFit="1" customWidth="1"/>
    <col min="2312" max="2312" width="13.26953125" style="523" bestFit="1" customWidth="1"/>
    <col min="2313" max="2313" width="34" style="523" bestFit="1" customWidth="1"/>
    <col min="2314" max="2560" width="8.7265625" style="523"/>
    <col min="2561" max="2561" width="6" style="523" bestFit="1" customWidth="1"/>
    <col min="2562" max="2562" width="88.26953125" style="523" customWidth="1"/>
    <col min="2563" max="2563" width="8.7265625" style="523"/>
    <col min="2564" max="2564" width="3.453125" style="523" customWidth="1"/>
    <col min="2565" max="2565" width="13.26953125" style="523" bestFit="1" customWidth="1"/>
    <col min="2566" max="2566" width="6.7265625" style="523" customWidth="1"/>
    <col min="2567" max="2567" width="15" style="523" bestFit="1" customWidth="1"/>
    <col min="2568" max="2568" width="13.26953125" style="523" bestFit="1" customWidth="1"/>
    <col min="2569" max="2569" width="34" style="523" bestFit="1" customWidth="1"/>
    <col min="2570" max="2816" width="8.7265625" style="523"/>
    <col min="2817" max="2817" width="6" style="523" bestFit="1" customWidth="1"/>
    <col min="2818" max="2818" width="88.26953125" style="523" customWidth="1"/>
    <col min="2819" max="2819" width="8.7265625" style="523"/>
    <col min="2820" max="2820" width="3.453125" style="523" customWidth="1"/>
    <col min="2821" max="2821" width="13.26953125" style="523" bestFit="1" customWidth="1"/>
    <col min="2822" max="2822" width="6.7265625" style="523" customWidth="1"/>
    <col min="2823" max="2823" width="15" style="523" bestFit="1" customWidth="1"/>
    <col min="2824" max="2824" width="13.26953125" style="523" bestFit="1" customWidth="1"/>
    <col min="2825" max="2825" width="34" style="523" bestFit="1" customWidth="1"/>
    <col min="2826" max="3072" width="8.7265625" style="523"/>
    <col min="3073" max="3073" width="6" style="523" bestFit="1" customWidth="1"/>
    <col min="3074" max="3074" width="88.26953125" style="523" customWidth="1"/>
    <col min="3075" max="3075" width="8.7265625" style="523"/>
    <col min="3076" max="3076" width="3.453125" style="523" customWidth="1"/>
    <col min="3077" max="3077" width="13.26953125" style="523" bestFit="1" customWidth="1"/>
    <col min="3078" max="3078" width="6.7265625" style="523" customWidth="1"/>
    <col min="3079" max="3079" width="15" style="523" bestFit="1" customWidth="1"/>
    <col min="3080" max="3080" width="13.26953125" style="523" bestFit="1" customWidth="1"/>
    <col min="3081" max="3081" width="34" style="523" bestFit="1" customWidth="1"/>
    <col min="3082" max="3328" width="8.7265625" style="523"/>
    <col min="3329" max="3329" width="6" style="523" bestFit="1" customWidth="1"/>
    <col min="3330" max="3330" width="88.26953125" style="523" customWidth="1"/>
    <col min="3331" max="3331" width="8.7265625" style="523"/>
    <col min="3332" max="3332" width="3.453125" style="523" customWidth="1"/>
    <col min="3333" max="3333" width="13.26953125" style="523" bestFit="1" customWidth="1"/>
    <col min="3334" max="3334" width="6.7265625" style="523" customWidth="1"/>
    <col min="3335" max="3335" width="15" style="523" bestFit="1" customWidth="1"/>
    <col min="3336" max="3336" width="13.26953125" style="523" bestFit="1" customWidth="1"/>
    <col min="3337" max="3337" width="34" style="523" bestFit="1" customWidth="1"/>
    <col min="3338" max="3584" width="8.7265625" style="523"/>
    <col min="3585" max="3585" width="6" style="523" bestFit="1" customWidth="1"/>
    <col min="3586" max="3586" width="88.26953125" style="523" customWidth="1"/>
    <col min="3587" max="3587" width="8.7265625" style="523"/>
    <col min="3588" max="3588" width="3.453125" style="523" customWidth="1"/>
    <col min="3589" max="3589" width="13.26953125" style="523" bestFit="1" customWidth="1"/>
    <col min="3590" max="3590" width="6.7265625" style="523" customWidth="1"/>
    <col min="3591" max="3591" width="15" style="523" bestFit="1" customWidth="1"/>
    <col min="3592" max="3592" width="13.26953125" style="523" bestFit="1" customWidth="1"/>
    <col min="3593" max="3593" width="34" style="523" bestFit="1" customWidth="1"/>
    <col min="3594" max="3840" width="8.7265625" style="523"/>
    <col min="3841" max="3841" width="6" style="523" bestFit="1" customWidth="1"/>
    <col min="3842" max="3842" width="88.26953125" style="523" customWidth="1"/>
    <col min="3843" max="3843" width="8.7265625" style="523"/>
    <col min="3844" max="3844" width="3.453125" style="523" customWidth="1"/>
    <col min="3845" max="3845" width="13.26953125" style="523" bestFit="1" customWidth="1"/>
    <col min="3846" max="3846" width="6.7265625" style="523" customWidth="1"/>
    <col min="3847" max="3847" width="15" style="523" bestFit="1" customWidth="1"/>
    <col min="3848" max="3848" width="13.26953125" style="523" bestFit="1" customWidth="1"/>
    <col min="3849" max="3849" width="34" style="523" bestFit="1" customWidth="1"/>
    <col min="3850" max="4096" width="8.7265625" style="523"/>
    <col min="4097" max="4097" width="6" style="523" bestFit="1" customWidth="1"/>
    <col min="4098" max="4098" width="88.26953125" style="523" customWidth="1"/>
    <col min="4099" max="4099" width="8.7265625" style="523"/>
    <col min="4100" max="4100" width="3.453125" style="523" customWidth="1"/>
    <col min="4101" max="4101" width="13.26953125" style="523" bestFit="1" customWidth="1"/>
    <col min="4102" max="4102" width="6.7265625" style="523" customWidth="1"/>
    <col min="4103" max="4103" width="15" style="523" bestFit="1" customWidth="1"/>
    <col min="4104" max="4104" width="13.26953125" style="523" bestFit="1" customWidth="1"/>
    <col min="4105" max="4105" width="34" style="523" bestFit="1" customWidth="1"/>
    <col min="4106" max="4352" width="8.7265625" style="523"/>
    <col min="4353" max="4353" width="6" style="523" bestFit="1" customWidth="1"/>
    <col min="4354" max="4354" width="88.26953125" style="523" customWidth="1"/>
    <col min="4355" max="4355" width="8.7265625" style="523"/>
    <col min="4356" max="4356" width="3.453125" style="523" customWidth="1"/>
    <col min="4357" max="4357" width="13.26953125" style="523" bestFit="1" customWidth="1"/>
    <col min="4358" max="4358" width="6.7265625" style="523" customWidth="1"/>
    <col min="4359" max="4359" width="15" style="523" bestFit="1" customWidth="1"/>
    <col min="4360" max="4360" width="13.26953125" style="523" bestFit="1" customWidth="1"/>
    <col min="4361" max="4361" width="34" style="523" bestFit="1" customWidth="1"/>
    <col min="4362" max="4608" width="8.7265625" style="523"/>
    <col min="4609" max="4609" width="6" style="523" bestFit="1" customWidth="1"/>
    <col min="4610" max="4610" width="88.26953125" style="523" customWidth="1"/>
    <col min="4611" max="4611" width="8.7265625" style="523"/>
    <col min="4612" max="4612" width="3.453125" style="523" customWidth="1"/>
    <col min="4613" max="4613" width="13.26953125" style="523" bestFit="1" customWidth="1"/>
    <col min="4614" max="4614" width="6.7265625" style="523" customWidth="1"/>
    <col min="4615" max="4615" width="15" style="523" bestFit="1" customWidth="1"/>
    <col min="4616" max="4616" width="13.26953125" style="523" bestFit="1" customWidth="1"/>
    <col min="4617" max="4617" width="34" style="523" bestFit="1" customWidth="1"/>
    <col min="4618" max="4864" width="8.7265625" style="523"/>
    <col min="4865" max="4865" width="6" style="523" bestFit="1" customWidth="1"/>
    <col min="4866" max="4866" width="88.26953125" style="523" customWidth="1"/>
    <col min="4867" max="4867" width="8.7265625" style="523"/>
    <col min="4868" max="4868" width="3.453125" style="523" customWidth="1"/>
    <col min="4869" max="4869" width="13.26953125" style="523" bestFit="1" customWidth="1"/>
    <col min="4870" max="4870" width="6.7265625" style="523" customWidth="1"/>
    <col min="4871" max="4871" width="15" style="523" bestFit="1" customWidth="1"/>
    <col min="4872" max="4872" width="13.26953125" style="523" bestFit="1" customWidth="1"/>
    <col min="4873" max="4873" width="34" style="523" bestFit="1" customWidth="1"/>
    <col min="4874" max="5120" width="8.7265625" style="523"/>
    <col min="5121" max="5121" width="6" style="523" bestFit="1" customWidth="1"/>
    <col min="5122" max="5122" width="88.26953125" style="523" customWidth="1"/>
    <col min="5123" max="5123" width="8.7265625" style="523"/>
    <col min="5124" max="5124" width="3.453125" style="523" customWidth="1"/>
    <col min="5125" max="5125" width="13.26953125" style="523" bestFit="1" customWidth="1"/>
    <col min="5126" max="5126" width="6.7265625" style="523" customWidth="1"/>
    <col min="5127" max="5127" width="15" style="523" bestFit="1" customWidth="1"/>
    <col min="5128" max="5128" width="13.26953125" style="523" bestFit="1" customWidth="1"/>
    <col min="5129" max="5129" width="34" style="523" bestFit="1" customWidth="1"/>
    <col min="5130" max="5376" width="8.7265625" style="523"/>
    <col min="5377" max="5377" width="6" style="523" bestFit="1" customWidth="1"/>
    <col min="5378" max="5378" width="88.26953125" style="523" customWidth="1"/>
    <col min="5379" max="5379" width="8.7265625" style="523"/>
    <col min="5380" max="5380" width="3.453125" style="523" customWidth="1"/>
    <col min="5381" max="5381" width="13.26953125" style="523" bestFit="1" customWidth="1"/>
    <col min="5382" max="5382" width="6.7265625" style="523" customWidth="1"/>
    <col min="5383" max="5383" width="15" style="523" bestFit="1" customWidth="1"/>
    <col min="5384" max="5384" width="13.26953125" style="523" bestFit="1" customWidth="1"/>
    <col min="5385" max="5385" width="34" style="523" bestFit="1" customWidth="1"/>
    <col min="5386" max="5632" width="8.7265625" style="523"/>
    <col min="5633" max="5633" width="6" style="523" bestFit="1" customWidth="1"/>
    <col min="5634" max="5634" width="88.26953125" style="523" customWidth="1"/>
    <col min="5635" max="5635" width="8.7265625" style="523"/>
    <col min="5636" max="5636" width="3.453125" style="523" customWidth="1"/>
    <col min="5637" max="5637" width="13.26953125" style="523" bestFit="1" customWidth="1"/>
    <col min="5638" max="5638" width="6.7265625" style="523" customWidth="1"/>
    <col min="5639" max="5639" width="15" style="523" bestFit="1" customWidth="1"/>
    <col min="5640" max="5640" width="13.26953125" style="523" bestFit="1" customWidth="1"/>
    <col min="5641" max="5641" width="34" style="523" bestFit="1" customWidth="1"/>
    <col min="5642" max="5888" width="8.7265625" style="523"/>
    <col min="5889" max="5889" width="6" style="523" bestFit="1" customWidth="1"/>
    <col min="5890" max="5890" width="88.26953125" style="523" customWidth="1"/>
    <col min="5891" max="5891" width="8.7265625" style="523"/>
    <col min="5892" max="5892" width="3.453125" style="523" customWidth="1"/>
    <col min="5893" max="5893" width="13.26953125" style="523" bestFit="1" customWidth="1"/>
    <col min="5894" max="5894" width="6.7265625" style="523" customWidth="1"/>
    <col min="5895" max="5895" width="15" style="523" bestFit="1" customWidth="1"/>
    <col min="5896" max="5896" width="13.26953125" style="523" bestFit="1" customWidth="1"/>
    <col min="5897" max="5897" width="34" style="523" bestFit="1" customWidth="1"/>
    <col min="5898" max="6144" width="8.7265625" style="523"/>
    <col min="6145" max="6145" width="6" style="523" bestFit="1" customWidth="1"/>
    <col min="6146" max="6146" width="88.26953125" style="523" customWidth="1"/>
    <col min="6147" max="6147" width="8.7265625" style="523"/>
    <col min="6148" max="6148" width="3.453125" style="523" customWidth="1"/>
    <col min="6149" max="6149" width="13.26953125" style="523" bestFit="1" customWidth="1"/>
    <col min="6150" max="6150" width="6.7265625" style="523" customWidth="1"/>
    <col min="6151" max="6151" width="15" style="523" bestFit="1" customWidth="1"/>
    <col min="6152" max="6152" width="13.26953125" style="523" bestFit="1" customWidth="1"/>
    <col min="6153" max="6153" width="34" style="523" bestFit="1" customWidth="1"/>
    <col min="6154" max="6400" width="8.7265625" style="523"/>
    <col min="6401" max="6401" width="6" style="523" bestFit="1" customWidth="1"/>
    <col min="6402" max="6402" width="88.26953125" style="523" customWidth="1"/>
    <col min="6403" max="6403" width="8.7265625" style="523"/>
    <col min="6404" max="6404" width="3.453125" style="523" customWidth="1"/>
    <col min="6405" max="6405" width="13.26953125" style="523" bestFit="1" customWidth="1"/>
    <col min="6406" max="6406" width="6.7265625" style="523" customWidth="1"/>
    <col min="6407" max="6407" width="15" style="523" bestFit="1" customWidth="1"/>
    <col min="6408" max="6408" width="13.26953125" style="523" bestFit="1" customWidth="1"/>
    <col min="6409" max="6409" width="34" style="523" bestFit="1" customWidth="1"/>
    <col min="6410" max="6656" width="8.7265625" style="523"/>
    <col min="6657" max="6657" width="6" style="523" bestFit="1" customWidth="1"/>
    <col min="6658" max="6658" width="88.26953125" style="523" customWidth="1"/>
    <col min="6659" max="6659" width="8.7265625" style="523"/>
    <col min="6660" max="6660" width="3.453125" style="523" customWidth="1"/>
    <col min="6661" max="6661" width="13.26953125" style="523" bestFit="1" customWidth="1"/>
    <col min="6662" max="6662" width="6.7265625" style="523" customWidth="1"/>
    <col min="6663" max="6663" width="15" style="523" bestFit="1" customWidth="1"/>
    <col min="6664" max="6664" width="13.26953125" style="523" bestFit="1" customWidth="1"/>
    <col min="6665" max="6665" width="34" style="523" bestFit="1" customWidth="1"/>
    <col min="6666" max="6912" width="8.7265625" style="523"/>
    <col min="6913" max="6913" width="6" style="523" bestFit="1" customWidth="1"/>
    <col min="6914" max="6914" width="88.26953125" style="523" customWidth="1"/>
    <col min="6915" max="6915" width="8.7265625" style="523"/>
    <col min="6916" max="6916" width="3.453125" style="523" customWidth="1"/>
    <col min="6917" max="6917" width="13.26953125" style="523" bestFit="1" customWidth="1"/>
    <col min="6918" max="6918" width="6.7265625" style="523" customWidth="1"/>
    <col min="6919" max="6919" width="15" style="523" bestFit="1" customWidth="1"/>
    <col min="6920" max="6920" width="13.26953125" style="523" bestFit="1" customWidth="1"/>
    <col min="6921" max="6921" width="34" style="523" bestFit="1" customWidth="1"/>
    <col min="6922" max="7168" width="8.7265625" style="523"/>
    <col min="7169" max="7169" width="6" style="523" bestFit="1" customWidth="1"/>
    <col min="7170" max="7170" width="88.26953125" style="523" customWidth="1"/>
    <col min="7171" max="7171" width="8.7265625" style="523"/>
    <col min="7172" max="7172" width="3.453125" style="523" customWidth="1"/>
    <col min="7173" max="7173" width="13.26953125" style="523" bestFit="1" customWidth="1"/>
    <col min="7174" max="7174" width="6.7265625" style="523" customWidth="1"/>
    <col min="7175" max="7175" width="15" style="523" bestFit="1" customWidth="1"/>
    <col min="7176" max="7176" width="13.26953125" style="523" bestFit="1" customWidth="1"/>
    <col min="7177" max="7177" width="34" style="523" bestFit="1" customWidth="1"/>
    <col min="7178" max="7424" width="8.7265625" style="523"/>
    <col min="7425" max="7425" width="6" style="523" bestFit="1" customWidth="1"/>
    <col min="7426" max="7426" width="88.26953125" style="523" customWidth="1"/>
    <col min="7427" max="7427" width="8.7265625" style="523"/>
    <col min="7428" max="7428" width="3.453125" style="523" customWidth="1"/>
    <col min="7429" max="7429" width="13.26953125" style="523" bestFit="1" customWidth="1"/>
    <col min="7430" max="7430" width="6.7265625" style="523" customWidth="1"/>
    <col min="7431" max="7431" width="15" style="523" bestFit="1" customWidth="1"/>
    <col min="7432" max="7432" width="13.26953125" style="523" bestFit="1" customWidth="1"/>
    <col min="7433" max="7433" width="34" style="523" bestFit="1" customWidth="1"/>
    <col min="7434" max="7680" width="8.7265625" style="523"/>
    <col min="7681" max="7681" width="6" style="523" bestFit="1" customWidth="1"/>
    <col min="7682" max="7682" width="88.26953125" style="523" customWidth="1"/>
    <col min="7683" max="7683" width="8.7265625" style="523"/>
    <col min="7684" max="7684" width="3.453125" style="523" customWidth="1"/>
    <col min="7685" max="7685" width="13.26953125" style="523" bestFit="1" customWidth="1"/>
    <col min="7686" max="7686" width="6.7265625" style="523" customWidth="1"/>
    <col min="7687" max="7687" width="15" style="523" bestFit="1" customWidth="1"/>
    <col min="7688" max="7688" width="13.26953125" style="523" bestFit="1" customWidth="1"/>
    <col min="7689" max="7689" width="34" style="523" bestFit="1" customWidth="1"/>
    <col min="7690" max="7936" width="8.7265625" style="523"/>
    <col min="7937" max="7937" width="6" style="523" bestFit="1" customWidth="1"/>
    <col min="7938" max="7938" width="88.26953125" style="523" customWidth="1"/>
    <col min="7939" max="7939" width="8.7265625" style="523"/>
    <col min="7940" max="7940" width="3.453125" style="523" customWidth="1"/>
    <col min="7941" max="7941" width="13.26953125" style="523" bestFit="1" customWidth="1"/>
    <col min="7942" max="7942" width="6.7265625" style="523" customWidth="1"/>
    <col min="7943" max="7943" width="15" style="523" bestFit="1" customWidth="1"/>
    <col min="7944" max="7944" width="13.26953125" style="523" bestFit="1" customWidth="1"/>
    <col min="7945" max="7945" width="34" style="523" bestFit="1" customWidth="1"/>
    <col min="7946" max="8192" width="8.7265625" style="523"/>
    <col min="8193" max="8193" width="6" style="523" bestFit="1" customWidth="1"/>
    <col min="8194" max="8194" width="88.26953125" style="523" customWidth="1"/>
    <col min="8195" max="8195" width="8.7265625" style="523"/>
    <col min="8196" max="8196" width="3.453125" style="523" customWidth="1"/>
    <col min="8197" max="8197" width="13.26953125" style="523" bestFit="1" customWidth="1"/>
    <col min="8198" max="8198" width="6.7265625" style="523" customWidth="1"/>
    <col min="8199" max="8199" width="15" style="523" bestFit="1" customWidth="1"/>
    <col min="8200" max="8200" width="13.26953125" style="523" bestFit="1" customWidth="1"/>
    <col min="8201" max="8201" width="34" style="523" bestFit="1" customWidth="1"/>
    <col min="8202" max="8448" width="8.7265625" style="523"/>
    <col min="8449" max="8449" width="6" style="523" bestFit="1" customWidth="1"/>
    <col min="8450" max="8450" width="88.26953125" style="523" customWidth="1"/>
    <col min="8451" max="8451" width="8.7265625" style="523"/>
    <col min="8452" max="8452" width="3.453125" style="523" customWidth="1"/>
    <col min="8453" max="8453" width="13.26953125" style="523" bestFit="1" customWidth="1"/>
    <col min="8454" max="8454" width="6.7265625" style="523" customWidth="1"/>
    <col min="8455" max="8455" width="15" style="523" bestFit="1" customWidth="1"/>
    <col min="8456" max="8456" width="13.26953125" style="523" bestFit="1" customWidth="1"/>
    <col min="8457" max="8457" width="34" style="523" bestFit="1" customWidth="1"/>
    <col min="8458" max="8704" width="8.7265625" style="523"/>
    <col min="8705" max="8705" width="6" style="523" bestFit="1" customWidth="1"/>
    <col min="8706" max="8706" width="88.26953125" style="523" customWidth="1"/>
    <col min="8707" max="8707" width="8.7265625" style="523"/>
    <col min="8708" max="8708" width="3.453125" style="523" customWidth="1"/>
    <col min="8709" max="8709" width="13.26953125" style="523" bestFit="1" customWidth="1"/>
    <col min="8710" max="8710" width="6.7265625" style="523" customWidth="1"/>
    <col min="8711" max="8711" width="15" style="523" bestFit="1" customWidth="1"/>
    <col min="8712" max="8712" width="13.26953125" style="523" bestFit="1" customWidth="1"/>
    <col min="8713" max="8713" width="34" style="523" bestFit="1" customWidth="1"/>
    <col min="8714" max="8960" width="8.7265625" style="523"/>
    <col min="8961" max="8961" width="6" style="523" bestFit="1" customWidth="1"/>
    <col min="8962" max="8962" width="88.26953125" style="523" customWidth="1"/>
    <col min="8963" max="8963" width="8.7265625" style="523"/>
    <col min="8964" max="8964" width="3.453125" style="523" customWidth="1"/>
    <col min="8965" max="8965" width="13.26953125" style="523" bestFit="1" customWidth="1"/>
    <col min="8966" max="8966" width="6.7265625" style="523" customWidth="1"/>
    <col min="8967" max="8967" width="15" style="523" bestFit="1" customWidth="1"/>
    <col min="8968" max="8968" width="13.26953125" style="523" bestFit="1" customWidth="1"/>
    <col min="8969" max="8969" width="34" style="523" bestFit="1" customWidth="1"/>
    <col min="8970" max="9216" width="8.7265625" style="523"/>
    <col min="9217" max="9217" width="6" style="523" bestFit="1" customWidth="1"/>
    <col min="9218" max="9218" width="88.26953125" style="523" customWidth="1"/>
    <col min="9219" max="9219" width="8.7265625" style="523"/>
    <col min="9220" max="9220" width="3.453125" style="523" customWidth="1"/>
    <col min="9221" max="9221" width="13.26953125" style="523" bestFit="1" customWidth="1"/>
    <col min="9222" max="9222" width="6.7265625" style="523" customWidth="1"/>
    <col min="9223" max="9223" width="15" style="523" bestFit="1" customWidth="1"/>
    <col min="9224" max="9224" width="13.26953125" style="523" bestFit="1" customWidth="1"/>
    <col min="9225" max="9225" width="34" style="523" bestFit="1" customWidth="1"/>
    <col min="9226" max="9472" width="8.7265625" style="523"/>
    <col min="9473" max="9473" width="6" style="523" bestFit="1" customWidth="1"/>
    <col min="9474" max="9474" width="88.26953125" style="523" customWidth="1"/>
    <col min="9475" max="9475" width="8.7265625" style="523"/>
    <col min="9476" max="9476" width="3.453125" style="523" customWidth="1"/>
    <col min="9477" max="9477" width="13.26953125" style="523" bestFit="1" customWidth="1"/>
    <col min="9478" max="9478" width="6.7265625" style="523" customWidth="1"/>
    <col min="9479" max="9479" width="15" style="523" bestFit="1" customWidth="1"/>
    <col min="9480" max="9480" width="13.26953125" style="523" bestFit="1" customWidth="1"/>
    <col min="9481" max="9481" width="34" style="523" bestFit="1" customWidth="1"/>
    <col min="9482" max="9728" width="8.7265625" style="523"/>
    <col min="9729" max="9729" width="6" style="523" bestFit="1" customWidth="1"/>
    <col min="9730" max="9730" width="88.26953125" style="523" customWidth="1"/>
    <col min="9731" max="9731" width="8.7265625" style="523"/>
    <col min="9732" max="9732" width="3.453125" style="523" customWidth="1"/>
    <col min="9733" max="9733" width="13.26953125" style="523" bestFit="1" customWidth="1"/>
    <col min="9734" max="9734" width="6.7265625" style="523" customWidth="1"/>
    <col min="9735" max="9735" width="15" style="523" bestFit="1" customWidth="1"/>
    <col min="9736" max="9736" width="13.26953125" style="523" bestFit="1" customWidth="1"/>
    <col min="9737" max="9737" width="34" style="523" bestFit="1" customWidth="1"/>
    <col min="9738" max="9984" width="8.7265625" style="523"/>
    <col min="9985" max="9985" width="6" style="523" bestFit="1" customWidth="1"/>
    <col min="9986" max="9986" width="88.26953125" style="523" customWidth="1"/>
    <col min="9987" max="9987" width="8.7265625" style="523"/>
    <col min="9988" max="9988" width="3.453125" style="523" customWidth="1"/>
    <col min="9989" max="9989" width="13.26953125" style="523" bestFit="1" customWidth="1"/>
    <col min="9990" max="9990" width="6.7265625" style="523" customWidth="1"/>
    <col min="9991" max="9991" width="15" style="523" bestFit="1" customWidth="1"/>
    <col min="9992" max="9992" width="13.26953125" style="523" bestFit="1" customWidth="1"/>
    <col min="9993" max="9993" width="34" style="523" bestFit="1" customWidth="1"/>
    <col min="9994" max="10240" width="8.7265625" style="523"/>
    <col min="10241" max="10241" width="6" style="523" bestFit="1" customWidth="1"/>
    <col min="10242" max="10242" width="88.26953125" style="523" customWidth="1"/>
    <col min="10243" max="10243" width="8.7265625" style="523"/>
    <col min="10244" max="10244" width="3.453125" style="523" customWidth="1"/>
    <col min="10245" max="10245" width="13.26953125" style="523" bestFit="1" customWidth="1"/>
    <col min="10246" max="10246" width="6.7265625" style="523" customWidth="1"/>
    <col min="10247" max="10247" width="15" style="523" bestFit="1" customWidth="1"/>
    <col min="10248" max="10248" width="13.26953125" style="523" bestFit="1" customWidth="1"/>
    <col min="10249" max="10249" width="34" style="523" bestFit="1" customWidth="1"/>
    <col min="10250" max="10496" width="8.7265625" style="523"/>
    <col min="10497" max="10497" width="6" style="523" bestFit="1" customWidth="1"/>
    <col min="10498" max="10498" width="88.26953125" style="523" customWidth="1"/>
    <col min="10499" max="10499" width="8.7265625" style="523"/>
    <col min="10500" max="10500" width="3.453125" style="523" customWidth="1"/>
    <col min="10501" max="10501" width="13.26953125" style="523" bestFit="1" customWidth="1"/>
    <col min="10502" max="10502" width="6.7265625" style="523" customWidth="1"/>
    <col min="10503" max="10503" width="15" style="523" bestFit="1" customWidth="1"/>
    <col min="10504" max="10504" width="13.26953125" style="523" bestFit="1" customWidth="1"/>
    <col min="10505" max="10505" width="34" style="523" bestFit="1" customWidth="1"/>
    <col min="10506" max="10752" width="8.7265625" style="523"/>
    <col min="10753" max="10753" width="6" style="523" bestFit="1" customWidth="1"/>
    <col min="10754" max="10754" width="88.26953125" style="523" customWidth="1"/>
    <col min="10755" max="10755" width="8.7265625" style="523"/>
    <col min="10756" max="10756" width="3.453125" style="523" customWidth="1"/>
    <col min="10757" max="10757" width="13.26953125" style="523" bestFit="1" customWidth="1"/>
    <col min="10758" max="10758" width="6.7265625" style="523" customWidth="1"/>
    <col min="10759" max="10759" width="15" style="523" bestFit="1" customWidth="1"/>
    <col min="10760" max="10760" width="13.26953125" style="523" bestFit="1" customWidth="1"/>
    <col min="10761" max="10761" width="34" style="523" bestFit="1" customWidth="1"/>
    <col min="10762" max="11008" width="8.7265625" style="523"/>
    <col min="11009" max="11009" width="6" style="523" bestFit="1" customWidth="1"/>
    <col min="11010" max="11010" width="88.26953125" style="523" customWidth="1"/>
    <col min="11011" max="11011" width="8.7265625" style="523"/>
    <col min="11012" max="11012" width="3.453125" style="523" customWidth="1"/>
    <col min="11013" max="11013" width="13.26953125" style="523" bestFit="1" customWidth="1"/>
    <col min="11014" max="11014" width="6.7265625" style="523" customWidth="1"/>
    <col min="11015" max="11015" width="15" style="523" bestFit="1" customWidth="1"/>
    <col min="11016" max="11016" width="13.26953125" style="523" bestFit="1" customWidth="1"/>
    <col min="11017" max="11017" width="34" style="523" bestFit="1" customWidth="1"/>
    <col min="11018" max="11264" width="8.7265625" style="523"/>
    <col min="11265" max="11265" width="6" style="523" bestFit="1" customWidth="1"/>
    <col min="11266" max="11266" width="88.26953125" style="523" customWidth="1"/>
    <col min="11267" max="11267" width="8.7265625" style="523"/>
    <col min="11268" max="11268" width="3.453125" style="523" customWidth="1"/>
    <col min="11269" max="11269" width="13.26953125" style="523" bestFit="1" customWidth="1"/>
    <col min="11270" max="11270" width="6.7265625" style="523" customWidth="1"/>
    <col min="11271" max="11271" width="15" style="523" bestFit="1" customWidth="1"/>
    <col min="11272" max="11272" width="13.26953125" style="523" bestFit="1" customWidth="1"/>
    <col min="11273" max="11273" width="34" style="523" bestFit="1" customWidth="1"/>
    <col min="11274" max="11520" width="8.7265625" style="523"/>
    <col min="11521" max="11521" width="6" style="523" bestFit="1" customWidth="1"/>
    <col min="11522" max="11522" width="88.26953125" style="523" customWidth="1"/>
    <col min="11523" max="11523" width="8.7265625" style="523"/>
    <col min="11524" max="11524" width="3.453125" style="523" customWidth="1"/>
    <col min="11525" max="11525" width="13.26953125" style="523" bestFit="1" customWidth="1"/>
    <col min="11526" max="11526" width="6.7265625" style="523" customWidth="1"/>
    <col min="11527" max="11527" width="15" style="523" bestFit="1" customWidth="1"/>
    <col min="11528" max="11528" width="13.26953125" style="523" bestFit="1" customWidth="1"/>
    <col min="11529" max="11529" width="34" style="523" bestFit="1" customWidth="1"/>
    <col min="11530" max="11776" width="8.7265625" style="523"/>
    <col min="11777" max="11777" width="6" style="523" bestFit="1" customWidth="1"/>
    <col min="11778" max="11778" width="88.26953125" style="523" customWidth="1"/>
    <col min="11779" max="11779" width="8.7265625" style="523"/>
    <col min="11780" max="11780" width="3.453125" style="523" customWidth="1"/>
    <col min="11781" max="11781" width="13.26953125" style="523" bestFit="1" customWidth="1"/>
    <col min="11782" max="11782" width="6.7265625" style="523" customWidth="1"/>
    <col min="11783" max="11783" width="15" style="523" bestFit="1" customWidth="1"/>
    <col min="11784" max="11784" width="13.26953125" style="523" bestFit="1" customWidth="1"/>
    <col min="11785" max="11785" width="34" style="523" bestFit="1" customWidth="1"/>
    <col min="11786" max="12032" width="8.7265625" style="523"/>
    <col min="12033" max="12033" width="6" style="523" bestFit="1" customWidth="1"/>
    <col min="12034" max="12034" width="88.26953125" style="523" customWidth="1"/>
    <col min="12035" max="12035" width="8.7265625" style="523"/>
    <col min="12036" max="12036" width="3.453125" style="523" customWidth="1"/>
    <col min="12037" max="12037" width="13.26953125" style="523" bestFit="1" customWidth="1"/>
    <col min="12038" max="12038" width="6.7265625" style="523" customWidth="1"/>
    <col min="12039" max="12039" width="15" style="523" bestFit="1" customWidth="1"/>
    <col min="12040" max="12040" width="13.26953125" style="523" bestFit="1" customWidth="1"/>
    <col min="12041" max="12041" width="34" style="523" bestFit="1" customWidth="1"/>
    <col min="12042" max="12288" width="8.7265625" style="523"/>
    <col min="12289" max="12289" width="6" style="523" bestFit="1" customWidth="1"/>
    <col min="12290" max="12290" width="88.26953125" style="523" customWidth="1"/>
    <col min="12291" max="12291" width="8.7265625" style="523"/>
    <col min="12292" max="12292" width="3.453125" style="523" customWidth="1"/>
    <col min="12293" max="12293" width="13.26953125" style="523" bestFit="1" customWidth="1"/>
    <col min="12294" max="12294" width="6.7265625" style="523" customWidth="1"/>
    <col min="12295" max="12295" width="15" style="523" bestFit="1" customWidth="1"/>
    <col min="12296" max="12296" width="13.26953125" style="523" bestFit="1" customWidth="1"/>
    <col min="12297" max="12297" width="34" style="523" bestFit="1" customWidth="1"/>
    <col min="12298" max="12544" width="8.7265625" style="523"/>
    <col min="12545" max="12545" width="6" style="523" bestFit="1" customWidth="1"/>
    <col min="12546" max="12546" width="88.26953125" style="523" customWidth="1"/>
    <col min="12547" max="12547" width="8.7265625" style="523"/>
    <col min="12548" max="12548" width="3.453125" style="523" customWidth="1"/>
    <col min="12549" max="12549" width="13.26953125" style="523" bestFit="1" customWidth="1"/>
    <col min="12550" max="12550" width="6.7265625" style="523" customWidth="1"/>
    <col min="12551" max="12551" width="15" style="523" bestFit="1" customWidth="1"/>
    <col min="12552" max="12552" width="13.26953125" style="523" bestFit="1" customWidth="1"/>
    <col min="12553" max="12553" width="34" style="523" bestFit="1" customWidth="1"/>
    <col min="12554" max="12800" width="8.7265625" style="523"/>
    <col min="12801" max="12801" width="6" style="523" bestFit="1" customWidth="1"/>
    <col min="12802" max="12802" width="88.26953125" style="523" customWidth="1"/>
    <col min="12803" max="12803" width="8.7265625" style="523"/>
    <col min="12804" max="12804" width="3.453125" style="523" customWidth="1"/>
    <col min="12805" max="12805" width="13.26953125" style="523" bestFit="1" customWidth="1"/>
    <col min="12806" max="12806" width="6.7265625" style="523" customWidth="1"/>
    <col min="12807" max="12807" width="15" style="523" bestFit="1" customWidth="1"/>
    <col min="12808" max="12808" width="13.26953125" style="523" bestFit="1" customWidth="1"/>
    <col min="12809" max="12809" width="34" style="523" bestFit="1" customWidth="1"/>
    <col min="12810" max="13056" width="8.7265625" style="523"/>
    <col min="13057" max="13057" width="6" style="523" bestFit="1" customWidth="1"/>
    <col min="13058" max="13058" width="88.26953125" style="523" customWidth="1"/>
    <col min="13059" max="13059" width="8.7265625" style="523"/>
    <col min="13060" max="13060" width="3.453125" style="523" customWidth="1"/>
    <col min="13061" max="13061" width="13.26953125" style="523" bestFit="1" customWidth="1"/>
    <col min="13062" max="13062" width="6.7265625" style="523" customWidth="1"/>
    <col min="13063" max="13063" width="15" style="523" bestFit="1" customWidth="1"/>
    <col min="13064" max="13064" width="13.26953125" style="523" bestFit="1" customWidth="1"/>
    <col min="13065" max="13065" width="34" style="523" bestFit="1" customWidth="1"/>
    <col min="13066" max="13312" width="8.7265625" style="523"/>
    <col min="13313" max="13313" width="6" style="523" bestFit="1" customWidth="1"/>
    <col min="13314" max="13314" width="88.26953125" style="523" customWidth="1"/>
    <col min="13315" max="13315" width="8.7265625" style="523"/>
    <col min="13316" max="13316" width="3.453125" style="523" customWidth="1"/>
    <col min="13317" max="13317" width="13.26953125" style="523" bestFit="1" customWidth="1"/>
    <col min="13318" max="13318" width="6.7265625" style="523" customWidth="1"/>
    <col min="13319" max="13319" width="15" style="523" bestFit="1" customWidth="1"/>
    <col min="13320" max="13320" width="13.26953125" style="523" bestFit="1" customWidth="1"/>
    <col min="13321" max="13321" width="34" style="523" bestFit="1" customWidth="1"/>
    <col min="13322" max="13568" width="8.7265625" style="523"/>
    <col min="13569" max="13569" width="6" style="523" bestFit="1" customWidth="1"/>
    <col min="13570" max="13570" width="88.26953125" style="523" customWidth="1"/>
    <col min="13571" max="13571" width="8.7265625" style="523"/>
    <col min="13572" max="13572" width="3.453125" style="523" customWidth="1"/>
    <col min="13573" max="13573" width="13.26953125" style="523" bestFit="1" customWidth="1"/>
    <col min="13574" max="13574" width="6.7265625" style="523" customWidth="1"/>
    <col min="13575" max="13575" width="15" style="523" bestFit="1" customWidth="1"/>
    <col min="13576" max="13576" width="13.26953125" style="523" bestFit="1" customWidth="1"/>
    <col min="13577" max="13577" width="34" style="523" bestFit="1" customWidth="1"/>
    <col min="13578" max="13824" width="8.7265625" style="523"/>
    <col min="13825" max="13825" width="6" style="523" bestFit="1" customWidth="1"/>
    <col min="13826" max="13826" width="88.26953125" style="523" customWidth="1"/>
    <col min="13827" max="13827" width="8.7265625" style="523"/>
    <col min="13828" max="13828" width="3.453125" style="523" customWidth="1"/>
    <col min="13829" max="13829" width="13.26953125" style="523" bestFit="1" customWidth="1"/>
    <col min="13830" max="13830" width="6.7265625" style="523" customWidth="1"/>
    <col min="13831" max="13831" width="15" style="523" bestFit="1" customWidth="1"/>
    <col min="13832" max="13832" width="13.26953125" style="523" bestFit="1" customWidth="1"/>
    <col min="13833" max="13833" width="34" style="523" bestFit="1" customWidth="1"/>
    <col min="13834" max="14080" width="8.7265625" style="523"/>
    <col min="14081" max="14081" width="6" style="523" bestFit="1" customWidth="1"/>
    <col min="14082" max="14082" width="88.26953125" style="523" customWidth="1"/>
    <col min="14083" max="14083" width="8.7265625" style="523"/>
    <col min="14084" max="14084" width="3.453125" style="523" customWidth="1"/>
    <col min="14085" max="14085" width="13.26953125" style="523" bestFit="1" customWidth="1"/>
    <col min="14086" max="14086" width="6.7265625" style="523" customWidth="1"/>
    <col min="14087" max="14087" width="15" style="523" bestFit="1" customWidth="1"/>
    <col min="14088" max="14088" width="13.26953125" style="523" bestFit="1" customWidth="1"/>
    <col min="14089" max="14089" width="34" style="523" bestFit="1" customWidth="1"/>
    <col min="14090" max="14336" width="8.7265625" style="523"/>
    <col min="14337" max="14337" width="6" style="523" bestFit="1" customWidth="1"/>
    <col min="14338" max="14338" width="88.26953125" style="523" customWidth="1"/>
    <col min="14339" max="14339" width="8.7265625" style="523"/>
    <col min="14340" max="14340" width="3.453125" style="523" customWidth="1"/>
    <col min="14341" max="14341" width="13.26953125" style="523" bestFit="1" customWidth="1"/>
    <col min="14342" max="14342" width="6.7265625" style="523" customWidth="1"/>
    <col min="14343" max="14343" width="15" style="523" bestFit="1" customWidth="1"/>
    <col min="14344" max="14344" width="13.26953125" style="523" bestFit="1" customWidth="1"/>
    <col min="14345" max="14345" width="34" style="523" bestFit="1" customWidth="1"/>
    <col min="14346" max="14592" width="8.7265625" style="523"/>
    <col min="14593" max="14593" width="6" style="523" bestFit="1" customWidth="1"/>
    <col min="14594" max="14594" width="88.26953125" style="523" customWidth="1"/>
    <col min="14595" max="14595" width="8.7265625" style="523"/>
    <col min="14596" max="14596" width="3.453125" style="523" customWidth="1"/>
    <col min="14597" max="14597" width="13.26953125" style="523" bestFit="1" customWidth="1"/>
    <col min="14598" max="14598" width="6.7265625" style="523" customWidth="1"/>
    <col min="14599" max="14599" width="15" style="523" bestFit="1" customWidth="1"/>
    <col min="14600" max="14600" width="13.26953125" style="523" bestFit="1" customWidth="1"/>
    <col min="14601" max="14601" width="34" style="523" bestFit="1" customWidth="1"/>
    <col min="14602" max="14848" width="8.7265625" style="523"/>
    <col min="14849" max="14849" width="6" style="523" bestFit="1" customWidth="1"/>
    <col min="14850" max="14850" width="88.26953125" style="523" customWidth="1"/>
    <col min="14851" max="14851" width="8.7265625" style="523"/>
    <col min="14852" max="14852" width="3.453125" style="523" customWidth="1"/>
    <col min="14853" max="14853" width="13.26953125" style="523" bestFit="1" customWidth="1"/>
    <col min="14854" max="14854" width="6.7265625" style="523" customWidth="1"/>
    <col min="14855" max="14855" width="15" style="523" bestFit="1" customWidth="1"/>
    <col min="14856" max="14856" width="13.26953125" style="523" bestFit="1" customWidth="1"/>
    <col min="14857" max="14857" width="34" style="523" bestFit="1" customWidth="1"/>
    <col min="14858" max="15104" width="8.7265625" style="523"/>
    <col min="15105" max="15105" width="6" style="523" bestFit="1" customWidth="1"/>
    <col min="15106" max="15106" width="88.26953125" style="523" customWidth="1"/>
    <col min="15107" max="15107" width="8.7265625" style="523"/>
    <col min="15108" max="15108" width="3.453125" style="523" customWidth="1"/>
    <col min="15109" max="15109" width="13.26953125" style="523" bestFit="1" customWidth="1"/>
    <col min="15110" max="15110" width="6.7265625" style="523" customWidth="1"/>
    <col min="15111" max="15111" width="15" style="523" bestFit="1" customWidth="1"/>
    <col min="15112" max="15112" width="13.26953125" style="523" bestFit="1" customWidth="1"/>
    <col min="15113" max="15113" width="34" style="523" bestFit="1" customWidth="1"/>
    <col min="15114" max="15360" width="8.7265625" style="523"/>
    <col min="15361" max="15361" width="6" style="523" bestFit="1" customWidth="1"/>
    <col min="15362" max="15362" width="88.26953125" style="523" customWidth="1"/>
    <col min="15363" max="15363" width="8.7265625" style="523"/>
    <col min="15364" max="15364" width="3.453125" style="523" customWidth="1"/>
    <col min="15365" max="15365" width="13.26953125" style="523" bestFit="1" customWidth="1"/>
    <col min="15366" max="15366" width="6.7265625" style="523" customWidth="1"/>
    <col min="15367" max="15367" width="15" style="523" bestFit="1" customWidth="1"/>
    <col min="15368" max="15368" width="13.26953125" style="523" bestFit="1" customWidth="1"/>
    <col min="15369" max="15369" width="34" style="523" bestFit="1" customWidth="1"/>
    <col min="15370" max="15616" width="8.7265625" style="523"/>
    <col min="15617" max="15617" width="6" style="523" bestFit="1" customWidth="1"/>
    <col min="15618" max="15618" width="88.26953125" style="523" customWidth="1"/>
    <col min="15619" max="15619" width="8.7265625" style="523"/>
    <col min="15620" max="15620" width="3.453125" style="523" customWidth="1"/>
    <col min="15621" max="15621" width="13.26953125" style="523" bestFit="1" customWidth="1"/>
    <col min="15622" max="15622" width="6.7265625" style="523" customWidth="1"/>
    <col min="15623" max="15623" width="15" style="523" bestFit="1" customWidth="1"/>
    <col min="15624" max="15624" width="13.26953125" style="523" bestFit="1" customWidth="1"/>
    <col min="15625" max="15625" width="34" style="523" bestFit="1" customWidth="1"/>
    <col min="15626" max="15872" width="8.7265625" style="523"/>
    <col min="15873" max="15873" width="6" style="523" bestFit="1" customWidth="1"/>
    <col min="15874" max="15874" width="88.26953125" style="523" customWidth="1"/>
    <col min="15875" max="15875" width="8.7265625" style="523"/>
    <col min="15876" max="15876" width="3.453125" style="523" customWidth="1"/>
    <col min="15877" max="15877" width="13.26953125" style="523" bestFit="1" customWidth="1"/>
    <col min="15878" max="15878" width="6.7265625" style="523" customWidth="1"/>
    <col min="15879" max="15879" width="15" style="523" bestFit="1" customWidth="1"/>
    <col min="15880" max="15880" width="13.26953125" style="523" bestFit="1" customWidth="1"/>
    <col min="15881" max="15881" width="34" style="523" bestFit="1" customWidth="1"/>
    <col min="15882" max="16128" width="8.7265625" style="523"/>
    <col min="16129" max="16129" width="6" style="523" bestFit="1" customWidth="1"/>
    <col min="16130" max="16130" width="88.26953125" style="523" customWidth="1"/>
    <col min="16131" max="16131" width="8.7265625" style="523"/>
    <col min="16132" max="16132" width="3.453125" style="523" customWidth="1"/>
    <col min="16133" max="16133" width="13.26953125" style="523" bestFit="1" customWidth="1"/>
    <col min="16134" max="16134" width="6.7265625" style="523" customWidth="1"/>
    <col min="16135" max="16135" width="15" style="523" bestFit="1" customWidth="1"/>
    <col min="16136" max="16136" width="13.26953125" style="523" bestFit="1" customWidth="1"/>
    <col min="16137" max="16137" width="34" style="523" bestFit="1" customWidth="1"/>
    <col min="16138" max="16384" width="8.7265625" style="523"/>
  </cols>
  <sheetData>
    <row r="1" spans="1:9" ht="16.8">
      <c r="A1" s="1372" t="s">
        <v>5407</v>
      </c>
      <c r="B1" s="1373"/>
      <c r="C1" s="1373"/>
      <c r="D1" s="1373"/>
      <c r="E1" s="1373"/>
      <c r="F1" s="1373"/>
      <c r="G1" s="1373"/>
      <c r="H1" s="1374"/>
    </row>
    <row r="2" spans="1:9" ht="16.8">
      <c r="A2" s="1028" t="s">
        <v>5408</v>
      </c>
      <c r="B2" s="1026"/>
      <c r="C2" s="1026"/>
      <c r="D2" s="1026"/>
      <c r="E2" s="1026"/>
      <c r="F2" s="1026"/>
      <c r="G2" s="1026"/>
      <c r="H2" s="1027"/>
    </row>
    <row r="3" spans="1:9" ht="16.8">
      <c r="A3" s="1375" t="s">
        <v>1202</v>
      </c>
      <c r="B3" s="1373"/>
      <c r="C3" s="1373"/>
      <c r="D3" s="1373"/>
      <c r="E3" s="1373"/>
      <c r="F3" s="1373"/>
      <c r="G3" s="1373"/>
      <c r="H3" s="1374"/>
    </row>
    <row r="4" spans="1:9" ht="18">
      <c r="A4" s="1029" t="s">
        <v>1203</v>
      </c>
      <c r="B4" s="1029" t="s">
        <v>1204</v>
      </c>
      <c r="C4" s="1376" t="s">
        <v>1205</v>
      </c>
      <c r="D4" s="1376"/>
      <c r="E4" s="1376" t="s">
        <v>1206</v>
      </c>
      <c r="F4" s="1376"/>
      <c r="G4" s="1029" t="s">
        <v>1207</v>
      </c>
      <c r="H4" s="1029" t="s">
        <v>1208</v>
      </c>
      <c r="I4" s="524"/>
    </row>
    <row r="5" spans="1:9" ht="18">
      <c r="A5" s="1030"/>
      <c r="B5" s="1031" t="s">
        <v>5388</v>
      </c>
      <c r="C5" s="1032"/>
      <c r="D5" s="1030"/>
      <c r="E5" s="1033"/>
      <c r="F5" s="1033"/>
      <c r="G5" s="1033"/>
      <c r="H5" s="1033"/>
    </row>
    <row r="6" spans="1:9" ht="18">
      <c r="A6" s="1034" t="s">
        <v>1221</v>
      </c>
      <c r="B6" s="1035" t="s">
        <v>5389</v>
      </c>
      <c r="C6" s="1035">
        <v>1</v>
      </c>
      <c r="D6" s="1036" t="s">
        <v>62</v>
      </c>
      <c r="E6" s="1045"/>
      <c r="F6" s="1029"/>
      <c r="G6" s="1037">
        <f>E6*C6</f>
        <v>0</v>
      </c>
      <c r="H6" s="1037">
        <f>G6*0.21</f>
        <v>0</v>
      </c>
    </row>
    <row r="7" spans="1:9" ht="18">
      <c r="A7" s="1034"/>
      <c r="B7" s="1035" t="s">
        <v>5390</v>
      </c>
      <c r="C7" s="1035"/>
      <c r="D7" s="1036"/>
      <c r="E7" s="1037"/>
      <c r="F7" s="1029"/>
      <c r="G7" s="1037"/>
      <c r="H7" s="1037"/>
    </row>
    <row r="8" spans="1:9" ht="18" customHeight="1">
      <c r="A8" s="1034" t="s">
        <v>1222</v>
      </c>
      <c r="B8" s="1035" t="s">
        <v>1223</v>
      </c>
      <c r="C8" s="1035">
        <v>1</v>
      </c>
      <c r="D8" s="1036" t="s">
        <v>62</v>
      </c>
      <c r="E8" s="1045"/>
      <c r="F8" s="1029"/>
      <c r="G8" s="1037">
        <f>E8*C8</f>
        <v>0</v>
      </c>
      <c r="H8" s="1037">
        <f>G8*0.21</f>
        <v>0</v>
      </c>
    </row>
    <row r="9" spans="1:9" ht="18" customHeight="1">
      <c r="A9" s="1034"/>
      <c r="B9" s="1035" t="s">
        <v>1224</v>
      </c>
      <c r="C9" s="1035"/>
      <c r="D9" s="1036"/>
      <c r="E9" s="1037"/>
      <c r="F9" s="1029"/>
      <c r="G9" s="1037"/>
      <c r="H9" s="1037"/>
    </row>
    <row r="10" spans="1:9" ht="18" customHeight="1">
      <c r="A10" s="1034"/>
      <c r="B10" s="1035" t="s">
        <v>1225</v>
      </c>
      <c r="C10" s="1035"/>
      <c r="D10" s="1036"/>
      <c r="E10" s="1037"/>
      <c r="F10" s="1029"/>
      <c r="G10" s="1037"/>
      <c r="H10" s="1037"/>
    </row>
    <row r="11" spans="1:9" ht="18" customHeight="1">
      <c r="A11" s="1034" t="s">
        <v>1226</v>
      </c>
      <c r="B11" s="1035" t="s">
        <v>1227</v>
      </c>
      <c r="C11" s="1035">
        <v>1</v>
      </c>
      <c r="D11" s="1036" t="s">
        <v>62</v>
      </c>
      <c r="E11" s="1045"/>
      <c r="F11" s="1029"/>
      <c r="G11" s="1037">
        <f>E11*C11</f>
        <v>0</v>
      </c>
      <c r="H11" s="1037">
        <f>G11*0.21</f>
        <v>0</v>
      </c>
    </row>
    <row r="12" spans="1:9" ht="18" customHeight="1">
      <c r="A12" s="1034"/>
      <c r="B12" s="1035" t="s">
        <v>1228</v>
      </c>
      <c r="C12" s="1035"/>
      <c r="D12" s="1036"/>
      <c r="E12" s="1037"/>
      <c r="F12" s="1029"/>
      <c r="G12" s="1037"/>
      <c r="H12" s="1037"/>
    </row>
    <row r="13" spans="1:9" ht="18" customHeight="1">
      <c r="A13" s="1034"/>
      <c r="B13" s="1035" t="s">
        <v>1229</v>
      </c>
      <c r="C13" s="1035"/>
      <c r="D13" s="1036"/>
      <c r="E13" s="1037"/>
      <c r="F13" s="1029"/>
      <c r="G13" s="1037"/>
      <c r="H13" s="1037"/>
    </row>
    <row r="14" spans="1:9" ht="18" customHeight="1">
      <c r="A14" s="1034" t="s">
        <v>1230</v>
      </c>
      <c r="B14" s="1035" t="s">
        <v>1231</v>
      </c>
      <c r="C14" s="1035"/>
      <c r="D14" s="1036"/>
      <c r="E14" s="1037"/>
      <c r="F14" s="1029"/>
      <c r="G14" s="1037"/>
      <c r="H14" s="1037"/>
    </row>
    <row r="15" spans="1:9" ht="18" customHeight="1">
      <c r="A15" s="1034" t="s">
        <v>1232</v>
      </c>
      <c r="B15" s="1035" t="s">
        <v>1233</v>
      </c>
      <c r="C15" s="1035">
        <v>3.5</v>
      </c>
      <c r="D15" s="1036" t="s">
        <v>1234</v>
      </c>
      <c r="E15" s="1045"/>
      <c r="F15" s="1029"/>
      <c r="G15" s="1037">
        <f t="shared" ref="G15:G16" si="0">E15*C15</f>
        <v>0</v>
      </c>
      <c r="H15" s="1037">
        <f>G15*0.21</f>
        <v>0</v>
      </c>
    </row>
    <row r="16" spans="1:9" ht="18" customHeight="1">
      <c r="A16" s="1038"/>
      <c r="B16" s="1035" t="s">
        <v>1235</v>
      </c>
      <c r="C16" s="1035">
        <v>1</v>
      </c>
      <c r="D16" s="1036" t="s">
        <v>61</v>
      </c>
      <c r="E16" s="1045"/>
      <c r="F16" s="1029"/>
      <c r="G16" s="1037">
        <f t="shared" si="0"/>
        <v>0</v>
      </c>
      <c r="H16" s="1037">
        <f>G16*0.21</f>
        <v>0</v>
      </c>
    </row>
    <row r="17" spans="1:9" ht="18" customHeight="1">
      <c r="A17" s="1034"/>
      <c r="B17" s="1035"/>
      <c r="C17" s="1035"/>
      <c r="D17" s="1036"/>
      <c r="E17" s="1037"/>
      <c r="F17" s="1029"/>
      <c r="G17" s="1037"/>
      <c r="H17" s="1037"/>
    </row>
    <row r="18" spans="1:9" ht="18" customHeight="1">
      <c r="A18" s="1034"/>
      <c r="B18" s="1039" t="s">
        <v>1236</v>
      </c>
      <c r="C18" s="1035"/>
      <c r="D18" s="1036"/>
      <c r="E18" s="1037"/>
      <c r="F18" s="1029"/>
      <c r="G18" s="1037"/>
      <c r="H18" s="1037"/>
    </row>
    <row r="19" spans="1:9" ht="18" customHeight="1">
      <c r="A19" s="1034"/>
      <c r="B19" s="1035" t="s">
        <v>1237</v>
      </c>
      <c r="C19" s="1035">
        <v>1</v>
      </c>
      <c r="D19" s="1036" t="s">
        <v>61</v>
      </c>
      <c r="E19" s="1045"/>
      <c r="F19" s="1029"/>
      <c r="G19" s="1037">
        <f t="shared" ref="G19:G21" si="1">E19*C19</f>
        <v>0</v>
      </c>
      <c r="H19" s="1037">
        <f>G19*0.21</f>
        <v>0</v>
      </c>
    </row>
    <row r="20" spans="1:9" ht="18" customHeight="1">
      <c r="A20" s="1034"/>
      <c r="B20" s="1035" t="s">
        <v>1238</v>
      </c>
      <c r="C20" s="1035">
        <v>1</v>
      </c>
      <c r="D20" s="1036" t="s">
        <v>61</v>
      </c>
      <c r="E20" s="1045"/>
      <c r="F20" s="1029"/>
      <c r="G20" s="1037">
        <f t="shared" si="1"/>
        <v>0</v>
      </c>
      <c r="H20" s="1037">
        <f>G20*0.21</f>
        <v>0</v>
      </c>
    </row>
    <row r="21" spans="1:9" ht="18" customHeight="1">
      <c r="A21" s="1034"/>
      <c r="B21" s="1035" t="s">
        <v>1239</v>
      </c>
      <c r="C21" s="1035">
        <v>1</v>
      </c>
      <c r="D21" s="1036" t="s">
        <v>61</v>
      </c>
      <c r="E21" s="1045"/>
      <c r="F21" s="1029"/>
      <c r="G21" s="1037">
        <f t="shared" si="1"/>
        <v>0</v>
      </c>
      <c r="H21" s="1037">
        <f>G21*0.21</f>
        <v>0</v>
      </c>
    </row>
    <row r="22" spans="1:9" ht="18" customHeight="1">
      <c r="A22" s="1034"/>
      <c r="B22" s="1035"/>
      <c r="C22" s="1035"/>
      <c r="D22" s="1036"/>
      <c r="E22" s="1037"/>
      <c r="F22" s="1029"/>
      <c r="G22" s="1037"/>
      <c r="H22" s="1037"/>
    </row>
    <row r="23" spans="1:9" ht="18" customHeight="1">
      <c r="A23" s="1034"/>
      <c r="B23" s="1039" t="s">
        <v>1240</v>
      </c>
      <c r="C23" s="1035"/>
      <c r="D23" s="1036"/>
      <c r="E23" s="1037"/>
      <c r="F23" s="1029"/>
      <c r="G23" s="1037"/>
      <c r="H23" s="1037"/>
    </row>
    <row r="24" spans="1:9" ht="18" customHeight="1">
      <c r="A24" s="1034"/>
      <c r="B24" s="1035" t="s">
        <v>1241</v>
      </c>
      <c r="C24" s="1035">
        <v>1</v>
      </c>
      <c r="D24" s="1036" t="s">
        <v>61</v>
      </c>
      <c r="E24" s="1045"/>
      <c r="F24" s="1029"/>
      <c r="G24" s="1037">
        <f t="shared" ref="G24:G25" si="2">E24*C24</f>
        <v>0</v>
      </c>
      <c r="H24" s="1037">
        <f>G24*0.21</f>
        <v>0</v>
      </c>
    </row>
    <row r="25" spans="1:9" ht="18" customHeight="1">
      <c r="A25" s="1034"/>
      <c r="B25" s="1035" t="s">
        <v>1242</v>
      </c>
      <c r="C25" s="1035">
        <v>1</v>
      </c>
      <c r="D25" s="1036" t="s">
        <v>61</v>
      </c>
      <c r="E25" s="1045"/>
      <c r="F25" s="1029"/>
      <c r="G25" s="1037">
        <f t="shared" si="2"/>
        <v>0</v>
      </c>
      <c r="H25" s="1037">
        <f>G25*0.21</f>
        <v>0</v>
      </c>
    </row>
    <row r="26" spans="1:9" ht="18" customHeight="1">
      <c r="A26" s="1034"/>
      <c r="B26" s="1039"/>
      <c r="C26" s="1035"/>
      <c r="D26" s="1036"/>
      <c r="E26" s="1037"/>
      <c r="F26" s="1029"/>
      <c r="G26" s="1037"/>
      <c r="H26" s="1037"/>
    </row>
    <row r="27" spans="1:9" ht="18" customHeight="1">
      <c r="A27" s="1034"/>
      <c r="B27" s="1039" t="s">
        <v>1243</v>
      </c>
      <c r="C27" s="1035"/>
      <c r="D27" s="1036"/>
      <c r="E27" s="1037"/>
      <c r="F27" s="1029"/>
      <c r="G27" s="1037"/>
      <c r="H27" s="1037"/>
    </row>
    <row r="28" spans="1:9" ht="18" customHeight="1">
      <c r="A28" s="1034"/>
      <c r="B28" s="1035" t="s">
        <v>1244</v>
      </c>
      <c r="C28" s="1035">
        <v>5</v>
      </c>
      <c r="D28" s="1036" t="s">
        <v>1234</v>
      </c>
      <c r="E28" s="1045"/>
      <c r="F28" s="1029"/>
      <c r="G28" s="1037">
        <f t="shared" ref="G28:G30" si="3">E28*C28</f>
        <v>0</v>
      </c>
      <c r="H28" s="1037">
        <f>G28*0.21</f>
        <v>0</v>
      </c>
    </row>
    <row r="29" spans="1:9" ht="18" customHeight="1">
      <c r="A29" s="1034"/>
      <c r="B29" s="1035" t="s">
        <v>1245</v>
      </c>
      <c r="C29" s="1035">
        <v>5</v>
      </c>
      <c r="D29" s="1036" t="s">
        <v>1234</v>
      </c>
      <c r="E29" s="1045"/>
      <c r="F29" s="1029"/>
      <c r="G29" s="1037">
        <f t="shared" si="3"/>
        <v>0</v>
      </c>
      <c r="H29" s="1037">
        <f>G29*0.21</f>
        <v>0</v>
      </c>
    </row>
    <row r="30" spans="1:9" ht="18" customHeight="1">
      <c r="A30" s="1034"/>
      <c r="B30" s="1035" t="s">
        <v>1246</v>
      </c>
      <c r="C30" s="1035">
        <v>1</v>
      </c>
      <c r="D30" s="1036" t="s">
        <v>61</v>
      </c>
      <c r="E30" s="1045"/>
      <c r="F30" s="1029"/>
      <c r="G30" s="1037">
        <f t="shared" si="3"/>
        <v>0</v>
      </c>
      <c r="H30" s="1037">
        <f>G30*0.21</f>
        <v>0</v>
      </c>
    </row>
    <row r="31" spans="1:9" ht="18" customHeight="1">
      <c r="A31" s="1034"/>
      <c r="B31" s="1035"/>
      <c r="C31" s="1035"/>
      <c r="D31" s="1036"/>
      <c r="E31" s="1037"/>
      <c r="F31" s="1029"/>
      <c r="G31" s="1037"/>
      <c r="H31" s="1037"/>
    </row>
    <row r="32" spans="1:9" ht="18">
      <c r="A32" s="1029"/>
      <c r="B32" s="1029"/>
      <c r="C32" s="1029"/>
      <c r="D32" s="1029"/>
      <c r="E32" s="1029"/>
      <c r="F32" s="1029"/>
      <c r="G32" s="1029"/>
      <c r="H32" s="1029"/>
      <c r="I32" s="524"/>
    </row>
    <row r="33" spans="1:8" ht="18">
      <c r="A33" s="1035"/>
      <c r="B33" s="1040" t="s">
        <v>1453</v>
      </c>
      <c r="C33" s="1041"/>
      <c r="D33" s="1035"/>
      <c r="E33" s="1042"/>
      <c r="F33" s="1042"/>
      <c r="G33" s="1043">
        <f>SUM(G5:G31)</f>
        <v>0</v>
      </c>
      <c r="H33" s="1043"/>
    </row>
    <row r="34" spans="1:8" ht="18">
      <c r="A34" s="1035"/>
      <c r="B34" s="1040" t="s">
        <v>1454</v>
      </c>
      <c r="C34" s="1041"/>
      <c r="D34" s="1035"/>
      <c r="E34" s="1042"/>
      <c r="F34" s="1042"/>
      <c r="G34" s="1043"/>
      <c r="H34" s="1043">
        <f>SUM(H5:H31)</f>
        <v>0</v>
      </c>
    </row>
    <row r="35" spans="1:8" s="314" customFormat="1" ht="18">
      <c r="A35" s="897"/>
      <c r="B35" s="898" t="s">
        <v>5413</v>
      </c>
      <c r="C35" s="899"/>
      <c r="D35" s="897"/>
      <c r="E35" s="900"/>
      <c r="F35" s="900"/>
      <c r="G35" s="900"/>
      <c r="H35" s="900"/>
    </row>
    <row r="36" spans="1:8" s="314" customFormat="1" ht="18">
      <c r="A36" s="892" t="s">
        <v>255</v>
      </c>
      <c r="B36" s="901" t="s">
        <v>5412</v>
      </c>
      <c r="C36" s="905"/>
      <c r="D36" s="892" t="s">
        <v>79</v>
      </c>
      <c r="E36" s="1238"/>
      <c r="F36" s="895"/>
      <c r="G36" s="896">
        <f>ROUND((E36*C36/100),2)</f>
        <v>0</v>
      </c>
      <c r="H36" s="896"/>
    </row>
    <row r="37" spans="1:8" ht="18">
      <c r="A37" s="1035"/>
      <c r="B37" s="1040"/>
      <c r="C37" s="1041"/>
      <c r="D37" s="1035"/>
      <c r="E37" s="1042"/>
      <c r="F37" s="1042"/>
      <c r="G37" s="1043"/>
      <c r="H37" s="1043"/>
    </row>
    <row r="38" spans="1:8" ht="18">
      <c r="A38" s="1035"/>
      <c r="B38" s="1040" t="s">
        <v>1455</v>
      </c>
      <c r="C38" s="1041"/>
      <c r="D38" s="1035"/>
      <c r="E38" s="1042"/>
      <c r="F38" s="1042"/>
      <c r="G38" s="1043">
        <f>G33+H34+G36</f>
        <v>0</v>
      </c>
      <c r="H38" s="1043"/>
    </row>
    <row r="39" spans="1:8" ht="18">
      <c r="A39" s="1035"/>
      <c r="B39" s="1040" t="s">
        <v>1456</v>
      </c>
      <c r="C39" s="1041"/>
      <c r="D39" s="1035"/>
      <c r="E39" s="1042"/>
      <c r="F39" s="1042"/>
      <c r="G39" s="1043">
        <f>G38*1.23</f>
        <v>0</v>
      </c>
      <c r="H39" s="1043"/>
    </row>
    <row r="40" spans="1:8" ht="18">
      <c r="A40" s="1035"/>
      <c r="B40" s="1044"/>
      <c r="C40" s="1041"/>
      <c r="D40" s="1035"/>
      <c r="E40" s="1042"/>
      <c r="F40" s="1042"/>
      <c r="G40" s="1042"/>
      <c r="H40" s="1042"/>
    </row>
    <row r="41" spans="1:8" ht="18">
      <c r="A41" s="525"/>
      <c r="B41" s="526"/>
      <c r="C41" s="527"/>
      <c r="D41" s="525"/>
      <c r="E41" s="528"/>
      <c r="F41" s="528"/>
      <c r="G41" s="528"/>
      <c r="H41" s="528"/>
    </row>
    <row r="48" spans="1:8" ht="15.6">
      <c r="A48" s="529"/>
      <c r="E48" s="528"/>
      <c r="F48" s="528"/>
      <c r="G48" s="528"/>
      <c r="H48" s="528"/>
    </row>
  </sheetData>
  <mergeCells count="4">
    <mergeCell ref="A1:H1"/>
    <mergeCell ref="A3:H3"/>
    <mergeCell ref="C4:D4"/>
    <mergeCell ref="E4:F4"/>
  </mergeCells>
  <pageMargins left="0.23622047244094499" right="0.23622047244094499" top="0.74803149606299202" bottom="0.74803149606299202" header="0.31496062992126" footer="0.31496062992126"/>
  <pageSetup paperSize="9" scale="55" firstPageNumber="0" fitToHeight="0" orientation="portrait" r:id="rId1"/>
  <headerFooter alignWithMargins="0">
    <oddFooter>&amp;C &amp;P/&amp;N&amp;R 04 / 2026</oddFooter>
  </headerFooter>
  <rowBreaks count="1" manualBreakCount="1">
    <brk id="42" max="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9">
    <tabColor rgb="FF00B050"/>
  </sheetPr>
  <dimension ref="A1:Q143"/>
  <sheetViews>
    <sheetView view="pageBreakPreview" zoomScale="120" zoomScaleNormal="100" zoomScaleSheetLayoutView="120" workbookViewId="0">
      <pane xSplit="9" ySplit="11" topLeftCell="J36" activePane="bottomRight" state="frozen"/>
      <selection activeCell="N20" sqref="N20"/>
      <selection pane="topRight" activeCell="N20" sqref="N20"/>
      <selection pane="bottomLeft" activeCell="N20" sqref="N20"/>
      <selection pane="bottomRight" activeCell="I14" sqref="I14"/>
    </sheetView>
  </sheetViews>
  <sheetFormatPr defaultColWidth="7" defaultRowHeight="11.25" customHeight="1"/>
  <cols>
    <col min="1" max="1" width="3.54296875" style="332" customWidth="1"/>
    <col min="2" max="2" width="8.26953125" style="333" customWidth="1"/>
    <col min="3" max="3" width="11.26953125" style="333" hidden="1" customWidth="1"/>
    <col min="4" max="4" width="52" style="333" customWidth="1"/>
    <col min="5" max="5" width="3.54296875" style="334" customWidth="1"/>
    <col min="6" max="6" width="7.54296875" style="335" hidden="1" customWidth="1"/>
    <col min="7" max="7" width="7.54296875" style="335" customWidth="1"/>
    <col min="8" max="8" width="9" style="336" customWidth="1"/>
    <col min="9" max="9" width="10.26953125" style="336" customWidth="1"/>
    <col min="10" max="16384" width="7" style="162"/>
  </cols>
  <sheetData>
    <row r="1" spans="1:17" ht="32.25" customHeight="1">
      <c r="A1" s="651" t="str">
        <f>TL!A13</f>
        <v>VÝKAZ VÝMER</v>
      </c>
      <c r="B1" s="651"/>
      <c r="C1" s="651"/>
      <c r="D1" s="651"/>
      <c r="E1" s="651"/>
      <c r="F1" s="651"/>
      <c r="G1" s="651" t="s">
        <v>5491</v>
      </c>
      <c r="H1" s="651"/>
      <c r="I1" s="651"/>
    </row>
    <row r="2" spans="1:17" s="212" customFormat="1" ht="12.75" customHeight="1">
      <c r="A2" s="652" t="s">
        <v>44</v>
      </c>
      <c r="B2" s="652"/>
      <c r="C2" s="652"/>
      <c r="D2" s="1046" t="str">
        <f>Obsah!N1</f>
        <v>15709 - Nižná / Tr 110/22kV</v>
      </c>
      <c r="E2" s="653"/>
      <c r="F2" s="653"/>
      <c r="G2" s="653"/>
      <c r="H2" s="653"/>
      <c r="I2" s="653"/>
    </row>
    <row r="3" spans="1:17" s="212" customFormat="1" ht="12.75" customHeight="1">
      <c r="A3" s="652"/>
      <c r="B3" s="652"/>
      <c r="C3" s="652"/>
      <c r="D3" s="1046" t="str">
        <f>Obsah!N2</f>
        <v>- komplexná rekonštrukcia</v>
      </c>
      <c r="E3" s="653"/>
      <c r="F3" s="653"/>
      <c r="G3" s="653"/>
      <c r="H3" s="653"/>
      <c r="I3" s="653"/>
    </row>
    <row r="4" spans="1:17" s="212" customFormat="1" ht="12.75" customHeight="1">
      <c r="A4" s="652"/>
      <c r="B4" s="652"/>
      <c r="C4" s="652"/>
      <c r="D4" s="1046" t="str">
        <f>Obsah!N3</f>
        <v xml:space="preserve"> </v>
      </c>
      <c r="E4" s="653"/>
      <c r="F4" s="653"/>
      <c r="G4" s="653"/>
      <c r="H4" s="653"/>
      <c r="I4" s="653"/>
    </row>
    <row r="5" spans="1:17" s="212" customFormat="1" ht="13.5" customHeight="1">
      <c r="A5" s="654" t="s">
        <v>6</v>
      </c>
      <c r="B5" s="654"/>
      <c r="C5" s="655"/>
      <c r="D5" s="657" t="str">
        <f>TL!C11</f>
        <v>E. Prílohy</v>
      </c>
      <c r="E5" s="657"/>
      <c r="F5" s="657"/>
      <c r="G5" s="657"/>
      <c r="H5" s="657"/>
      <c r="I5" s="657"/>
    </row>
    <row r="6" spans="1:17" ht="12.75" customHeight="1">
      <c r="A6" s="654" t="s">
        <v>45</v>
      </c>
      <c r="B6" s="654"/>
      <c r="C6" s="655"/>
      <c r="D6" s="657" t="s">
        <v>916</v>
      </c>
      <c r="E6" s="657"/>
      <c r="F6" s="657"/>
      <c r="G6" s="657"/>
      <c r="H6" s="657"/>
      <c r="I6" s="657"/>
    </row>
    <row r="7" spans="1:17" ht="13.5" customHeight="1">
      <c r="A7" s="659"/>
      <c r="B7" s="659"/>
      <c r="C7" s="660"/>
      <c r="D7" s="660"/>
      <c r="E7" s="661"/>
      <c r="F7" s="659"/>
      <c r="G7" s="659"/>
      <c r="H7" s="662"/>
      <c r="I7" s="1047"/>
    </row>
    <row r="8" spans="1:17" s="169" customFormat="1" ht="13.5" customHeight="1">
      <c r="A8" s="658" t="s">
        <v>46</v>
      </c>
      <c r="B8" s="658"/>
      <c r="C8" s="658"/>
      <c r="D8" s="658" t="str">
        <f>Obsah!Z1</f>
        <v>Stredoslovenská distribučná, a. s., Pri Rajčianke 2927/8, 010 47 Žilina</v>
      </c>
      <c r="E8" s="664"/>
      <c r="F8" s="658"/>
      <c r="G8" s="658"/>
      <c r="H8" s="665" t="s">
        <v>47</v>
      </c>
      <c r="I8" s="665" t="s">
        <v>18</v>
      </c>
    </row>
    <row r="9" spans="1:17" s="169" customFormat="1" ht="13.5" customHeight="1">
      <c r="A9" s="658" t="s">
        <v>49</v>
      </c>
      <c r="B9" s="658"/>
      <c r="C9" s="658"/>
      <c r="D9" s="658" t="str">
        <f>Obsah!Z2</f>
        <v>Tr 110/22 kV Nižná</v>
      </c>
      <c r="E9" s="666"/>
      <c r="F9" s="667"/>
      <c r="G9" s="667"/>
      <c r="H9" s="665" t="s">
        <v>50</v>
      </c>
      <c r="I9" s="43">
        <f>Obsah!Z3</f>
        <v>46174</v>
      </c>
      <c r="J9" s="222"/>
      <c r="K9" s="226"/>
      <c r="L9" s="226"/>
      <c r="M9" s="226"/>
      <c r="N9" s="226"/>
      <c r="O9" s="222"/>
      <c r="P9" s="222"/>
      <c r="Q9" s="222"/>
    </row>
    <row r="10" spans="1:17" ht="6.75" customHeight="1">
      <c r="A10" s="668"/>
      <c r="B10" s="668"/>
      <c r="C10" s="668"/>
      <c r="D10" s="668"/>
      <c r="E10" s="669"/>
      <c r="F10" s="668"/>
      <c r="G10" s="668"/>
      <c r="H10" s="670"/>
      <c r="I10" s="670"/>
    </row>
    <row r="11" spans="1:17" ht="24" customHeight="1">
      <c r="A11" s="671" t="s">
        <v>51</v>
      </c>
      <c r="B11" s="671" t="s">
        <v>52</v>
      </c>
      <c r="C11" s="672" t="s">
        <v>53</v>
      </c>
      <c r="D11" s="671" t="s">
        <v>54</v>
      </c>
      <c r="E11" s="671" t="s">
        <v>55</v>
      </c>
      <c r="F11" s="671" t="s">
        <v>56</v>
      </c>
      <c r="G11" s="671" t="s">
        <v>56</v>
      </c>
      <c r="H11" s="672" t="s">
        <v>57</v>
      </c>
      <c r="I11" s="672" t="s">
        <v>58</v>
      </c>
    </row>
    <row r="12" spans="1:17" ht="30" customHeight="1">
      <c r="A12" s="1048"/>
      <c r="B12" s="1049" t="s">
        <v>59</v>
      </c>
      <c r="C12" s="1049"/>
      <c r="D12" s="1049" t="s">
        <v>60</v>
      </c>
      <c r="E12" s="1050"/>
      <c r="F12" s="1051"/>
      <c r="G12" s="1051"/>
      <c r="H12" s="1052"/>
      <c r="I12" s="1053">
        <f>SUM(I13,I18,I67,I126)</f>
        <v>0</v>
      </c>
    </row>
    <row r="13" spans="1:17" ht="28.5" customHeight="1">
      <c r="A13" s="723"/>
      <c r="B13" s="724" t="s">
        <v>74</v>
      </c>
      <c r="C13" s="724"/>
      <c r="D13" s="724" t="s">
        <v>75</v>
      </c>
      <c r="E13" s="725"/>
      <c r="F13" s="726"/>
      <c r="G13" s="726"/>
      <c r="H13" s="684"/>
      <c r="I13" s="684">
        <f>SUM(I14,I17)</f>
        <v>0</v>
      </c>
    </row>
    <row r="14" spans="1:17" ht="13.5" customHeight="1">
      <c r="A14" s="692"/>
      <c r="B14" s="24"/>
      <c r="C14" s="24"/>
      <c r="D14" s="28" t="s">
        <v>76</v>
      </c>
      <c r="E14" s="29" t="s">
        <v>61</v>
      </c>
      <c r="F14" s="30">
        <v>1</v>
      </c>
      <c r="G14" s="30"/>
      <c r="H14" s="31">
        <f>SUM(I15:I16)</f>
        <v>0</v>
      </c>
      <c r="I14" s="31">
        <f>F14*H14</f>
        <v>0</v>
      </c>
    </row>
    <row r="15" spans="1:17" s="233" customFormat="1" ht="26.25" customHeight="1">
      <c r="A15" s="1054">
        <v>1</v>
      </c>
      <c r="B15" s="1055" t="s">
        <v>65</v>
      </c>
      <c r="C15" s="1055"/>
      <c r="D15" s="1056" t="s">
        <v>902</v>
      </c>
      <c r="E15" s="1057" t="s">
        <v>62</v>
      </c>
      <c r="F15" s="1058">
        <v>1</v>
      </c>
      <c r="G15" s="1058">
        <f>$F$14*F15</f>
        <v>1</v>
      </c>
      <c r="H15" s="925"/>
      <c r="I15" s="1059">
        <f>H15*F15</f>
        <v>0</v>
      </c>
    </row>
    <row r="16" spans="1:17" s="233" customFormat="1" ht="25.5" customHeight="1">
      <c r="A16" s="1054">
        <f>A15+1</f>
        <v>2</v>
      </c>
      <c r="B16" s="1055" t="s">
        <v>67</v>
      </c>
      <c r="C16" s="1055"/>
      <c r="D16" s="1056" t="s">
        <v>714</v>
      </c>
      <c r="E16" s="1057" t="s">
        <v>62</v>
      </c>
      <c r="F16" s="1058">
        <v>1</v>
      </c>
      <c r="G16" s="1058">
        <f>$F$14*F16</f>
        <v>1</v>
      </c>
      <c r="H16" s="925"/>
      <c r="I16" s="1059">
        <f>H16*F16</f>
        <v>0</v>
      </c>
    </row>
    <row r="17" spans="1:9" ht="13.5" customHeight="1">
      <c r="A17" s="697">
        <f>A16+1</f>
        <v>3</v>
      </c>
      <c r="B17" s="57" t="s">
        <v>77</v>
      </c>
      <c r="C17" s="57"/>
      <c r="D17" s="57" t="s">
        <v>78</v>
      </c>
      <c r="E17" s="58" t="s">
        <v>79</v>
      </c>
      <c r="F17" s="1090">
        <f>G17</f>
        <v>0</v>
      </c>
      <c r="G17" s="1090"/>
      <c r="H17" s="701">
        <f>SUM(I15:I16)</f>
        <v>0</v>
      </c>
      <c r="I17" s="701">
        <f>(F17*H17)/100</f>
        <v>0</v>
      </c>
    </row>
    <row r="18" spans="1:9" ht="28.5" customHeight="1">
      <c r="A18" s="1061"/>
      <c r="B18" s="1062" t="s">
        <v>80</v>
      </c>
      <c r="C18" s="1062"/>
      <c r="D18" s="1063" t="s">
        <v>81</v>
      </c>
      <c r="E18" s="1063"/>
      <c r="F18" s="1064"/>
      <c r="G18" s="1064"/>
      <c r="H18" s="1053"/>
      <c r="I18" s="684">
        <f>SUM(I19:I66)</f>
        <v>0</v>
      </c>
    </row>
    <row r="19" spans="1:9" s="233" customFormat="1" ht="20.399999999999999">
      <c r="A19" s="697">
        <f>A17+1</f>
        <v>4</v>
      </c>
      <c r="B19" s="57">
        <v>210190003</v>
      </c>
      <c r="C19" s="57"/>
      <c r="D19" s="57" t="s">
        <v>903</v>
      </c>
      <c r="E19" s="58" t="s">
        <v>62</v>
      </c>
      <c r="F19" s="699">
        <v>1</v>
      </c>
      <c r="G19" s="1259">
        <f>F19</f>
        <v>1</v>
      </c>
      <c r="H19" s="926"/>
      <c r="I19" s="1065">
        <f>F19*H19</f>
        <v>0</v>
      </c>
    </row>
    <row r="20" spans="1:9" s="233" customFormat="1" ht="13.5" customHeight="1">
      <c r="A20" s="697">
        <f>A19+1</f>
        <v>5</v>
      </c>
      <c r="B20" s="57">
        <v>210190151</v>
      </c>
      <c r="C20" s="57"/>
      <c r="D20" s="57" t="s">
        <v>638</v>
      </c>
      <c r="E20" s="58" t="s">
        <v>62</v>
      </c>
      <c r="F20" s="699">
        <v>1</v>
      </c>
      <c r="G20" s="1259">
        <f t="shared" ref="G20:G63" si="0">F20</f>
        <v>1</v>
      </c>
      <c r="H20" s="926"/>
      <c r="I20" s="1065">
        <f>F20*H20</f>
        <v>0</v>
      </c>
    </row>
    <row r="21" spans="1:9" s="233" customFormat="1" ht="13.5" customHeight="1">
      <c r="A21" s="697">
        <f t="shared" ref="A21:A66" si="1">A20+1</f>
        <v>6</v>
      </c>
      <c r="B21" s="57">
        <v>210201430</v>
      </c>
      <c r="C21" s="57"/>
      <c r="D21" s="57" t="s">
        <v>718</v>
      </c>
      <c r="E21" s="58" t="s">
        <v>62</v>
      </c>
      <c r="F21" s="699">
        <v>3</v>
      </c>
      <c r="G21" s="1259">
        <f t="shared" si="0"/>
        <v>3</v>
      </c>
      <c r="H21" s="926"/>
      <c r="I21" s="1065">
        <f t="shared" ref="I21:I60" si="2">F21*H21</f>
        <v>0</v>
      </c>
    </row>
    <row r="22" spans="1:9" s="233" customFormat="1" ht="13.5" customHeight="1">
      <c r="A22" s="697">
        <f t="shared" si="1"/>
        <v>7</v>
      </c>
      <c r="B22" s="57">
        <v>210111004</v>
      </c>
      <c r="C22" s="57"/>
      <c r="D22" s="57" t="s">
        <v>719</v>
      </c>
      <c r="E22" s="58" t="s">
        <v>62</v>
      </c>
      <c r="F22" s="699">
        <v>2</v>
      </c>
      <c r="G22" s="1259">
        <f t="shared" si="0"/>
        <v>2</v>
      </c>
      <c r="H22" s="926"/>
      <c r="I22" s="1065">
        <f t="shared" si="2"/>
        <v>0</v>
      </c>
    </row>
    <row r="23" spans="1:9" s="233" customFormat="1" ht="13.5" customHeight="1">
      <c r="A23" s="697">
        <f t="shared" si="1"/>
        <v>8</v>
      </c>
      <c r="B23" s="57">
        <v>220733042</v>
      </c>
      <c r="C23" s="57"/>
      <c r="D23" s="57" t="s">
        <v>721</v>
      </c>
      <c r="E23" s="58" t="s">
        <v>62</v>
      </c>
      <c r="F23" s="699">
        <v>5</v>
      </c>
      <c r="G23" s="1259">
        <f t="shared" si="0"/>
        <v>5</v>
      </c>
      <c r="H23" s="926"/>
      <c r="I23" s="1065">
        <f t="shared" si="2"/>
        <v>0</v>
      </c>
    </row>
    <row r="24" spans="1:9" s="233" customFormat="1" ht="13.5" customHeight="1">
      <c r="A24" s="697">
        <f t="shared" si="1"/>
        <v>9</v>
      </c>
      <c r="B24" s="57">
        <v>210110011</v>
      </c>
      <c r="C24" s="57"/>
      <c r="D24" s="57" t="s">
        <v>648</v>
      </c>
      <c r="E24" s="58" t="s">
        <v>62</v>
      </c>
      <c r="F24" s="699">
        <v>1</v>
      </c>
      <c r="G24" s="1259">
        <f t="shared" si="0"/>
        <v>1</v>
      </c>
      <c r="H24" s="926"/>
      <c r="I24" s="1065">
        <f t="shared" si="2"/>
        <v>0</v>
      </c>
    </row>
    <row r="25" spans="1:9" s="233" customFormat="1" ht="12">
      <c r="A25" s="697">
        <f t="shared" si="1"/>
        <v>10</v>
      </c>
      <c r="B25" s="57">
        <v>210800163</v>
      </c>
      <c r="C25" s="57"/>
      <c r="D25" s="57" t="s">
        <v>118</v>
      </c>
      <c r="E25" s="58" t="s">
        <v>63</v>
      </c>
      <c r="F25" s="699">
        <v>130</v>
      </c>
      <c r="G25" s="1259">
        <f t="shared" si="0"/>
        <v>130</v>
      </c>
      <c r="H25" s="926"/>
      <c r="I25" s="1065">
        <f t="shared" si="2"/>
        <v>0</v>
      </c>
    </row>
    <row r="26" spans="1:9" s="233" customFormat="1" ht="12">
      <c r="A26" s="697">
        <f t="shared" si="1"/>
        <v>11</v>
      </c>
      <c r="B26" s="57">
        <v>210800148</v>
      </c>
      <c r="C26" s="57"/>
      <c r="D26" s="57" t="s">
        <v>117</v>
      </c>
      <c r="E26" s="58" t="s">
        <v>63</v>
      </c>
      <c r="F26" s="699">
        <v>25</v>
      </c>
      <c r="G26" s="1259">
        <f t="shared" si="0"/>
        <v>25</v>
      </c>
      <c r="H26" s="926"/>
      <c r="I26" s="1065">
        <f t="shared" si="2"/>
        <v>0</v>
      </c>
    </row>
    <row r="27" spans="1:9" s="233" customFormat="1" ht="12">
      <c r="A27" s="697">
        <f t="shared" si="1"/>
        <v>12</v>
      </c>
      <c r="B27" s="57">
        <v>210800147</v>
      </c>
      <c r="C27" s="57"/>
      <c r="D27" s="57" t="s">
        <v>104</v>
      </c>
      <c r="E27" s="58" t="s">
        <v>63</v>
      </c>
      <c r="F27" s="699">
        <v>25</v>
      </c>
      <c r="G27" s="1259">
        <f t="shared" si="0"/>
        <v>25</v>
      </c>
      <c r="H27" s="926"/>
      <c r="I27" s="1065">
        <f t="shared" si="2"/>
        <v>0</v>
      </c>
    </row>
    <row r="28" spans="1:9" s="233" customFormat="1" ht="12">
      <c r="A28" s="697">
        <f t="shared" si="1"/>
        <v>13</v>
      </c>
      <c r="B28" s="57">
        <v>210800158</v>
      </c>
      <c r="C28" s="57"/>
      <c r="D28" s="57" t="s">
        <v>730</v>
      </c>
      <c r="E28" s="58" t="s">
        <v>63</v>
      </c>
      <c r="F28" s="699">
        <v>10</v>
      </c>
      <c r="G28" s="1259">
        <f t="shared" si="0"/>
        <v>10</v>
      </c>
      <c r="H28" s="926"/>
      <c r="I28" s="1065">
        <f t="shared" si="2"/>
        <v>0</v>
      </c>
    </row>
    <row r="29" spans="1:9" s="233" customFormat="1" ht="12">
      <c r="A29" s="697">
        <f t="shared" si="1"/>
        <v>14</v>
      </c>
      <c r="B29" s="57">
        <v>210800146</v>
      </c>
      <c r="C29" s="57"/>
      <c r="D29" s="57" t="s">
        <v>105</v>
      </c>
      <c r="E29" s="58" t="s">
        <v>63</v>
      </c>
      <c r="F29" s="699">
        <v>25</v>
      </c>
      <c r="G29" s="1259">
        <f t="shared" si="0"/>
        <v>25</v>
      </c>
      <c r="H29" s="926"/>
      <c r="I29" s="1065">
        <f t="shared" si="2"/>
        <v>0</v>
      </c>
    </row>
    <row r="30" spans="1:9" s="233" customFormat="1" ht="12">
      <c r="A30" s="697">
        <f t="shared" si="1"/>
        <v>15</v>
      </c>
      <c r="B30" s="57">
        <v>210800140</v>
      </c>
      <c r="C30" s="57"/>
      <c r="D30" s="57" t="s">
        <v>649</v>
      </c>
      <c r="E30" s="58" t="s">
        <v>63</v>
      </c>
      <c r="F30" s="699">
        <v>5</v>
      </c>
      <c r="G30" s="1259">
        <f t="shared" si="0"/>
        <v>5</v>
      </c>
      <c r="H30" s="926"/>
      <c r="I30" s="1065">
        <f t="shared" si="2"/>
        <v>0</v>
      </c>
    </row>
    <row r="31" spans="1:9" s="233" customFormat="1" ht="12">
      <c r="A31" s="697">
        <f t="shared" si="1"/>
        <v>16</v>
      </c>
      <c r="B31" s="57">
        <v>210810183</v>
      </c>
      <c r="C31" s="57"/>
      <c r="D31" s="57" t="s">
        <v>904</v>
      </c>
      <c r="E31" s="58" t="s">
        <v>63</v>
      </c>
      <c r="F31" s="699">
        <v>270</v>
      </c>
      <c r="G31" s="1259">
        <f t="shared" si="0"/>
        <v>270</v>
      </c>
      <c r="H31" s="926"/>
      <c r="I31" s="1065">
        <f t="shared" si="2"/>
        <v>0</v>
      </c>
    </row>
    <row r="32" spans="1:9" s="233" customFormat="1" ht="12">
      <c r="A32" s="697">
        <f t="shared" si="1"/>
        <v>17</v>
      </c>
      <c r="B32" s="57">
        <v>210810157</v>
      </c>
      <c r="C32" s="57"/>
      <c r="D32" s="57" t="s">
        <v>733</v>
      </c>
      <c r="E32" s="58" t="s">
        <v>63</v>
      </c>
      <c r="F32" s="699">
        <v>5</v>
      </c>
      <c r="G32" s="1259">
        <f t="shared" si="0"/>
        <v>5</v>
      </c>
      <c r="H32" s="926"/>
      <c r="I32" s="1065">
        <f t="shared" si="2"/>
        <v>0</v>
      </c>
    </row>
    <row r="33" spans="1:9" s="233" customFormat="1" ht="24" customHeight="1">
      <c r="A33" s="697">
        <f t="shared" si="1"/>
        <v>18</v>
      </c>
      <c r="B33" s="57">
        <v>210100001</v>
      </c>
      <c r="C33" s="57"/>
      <c r="D33" s="57" t="s">
        <v>108</v>
      </c>
      <c r="E33" s="58" t="s">
        <v>62</v>
      </c>
      <c r="F33" s="699">
        <v>76</v>
      </c>
      <c r="G33" s="1259">
        <f t="shared" si="0"/>
        <v>76</v>
      </c>
      <c r="H33" s="926"/>
      <c r="I33" s="1065">
        <f t="shared" si="2"/>
        <v>0</v>
      </c>
    </row>
    <row r="34" spans="1:9" s="233" customFormat="1" ht="20.399999999999999">
      <c r="A34" s="697">
        <f>A33+1</f>
        <v>19</v>
      </c>
      <c r="B34" s="57">
        <v>210100002</v>
      </c>
      <c r="C34" s="57"/>
      <c r="D34" s="57" t="s">
        <v>109</v>
      </c>
      <c r="E34" s="58" t="s">
        <v>62</v>
      </c>
      <c r="F34" s="699">
        <v>18</v>
      </c>
      <c r="G34" s="1259">
        <f t="shared" si="0"/>
        <v>18</v>
      </c>
      <c r="H34" s="926"/>
      <c r="I34" s="1065">
        <f t="shared" si="2"/>
        <v>0</v>
      </c>
    </row>
    <row r="35" spans="1:9" s="233" customFormat="1" ht="24" customHeight="1">
      <c r="A35" s="697">
        <f>A34+1</f>
        <v>20</v>
      </c>
      <c r="B35" s="57">
        <v>210100003</v>
      </c>
      <c r="C35" s="57"/>
      <c r="D35" s="57" t="s">
        <v>905</v>
      </c>
      <c r="E35" s="58" t="s">
        <v>62</v>
      </c>
      <c r="F35" s="699">
        <v>10</v>
      </c>
      <c r="G35" s="1259">
        <f t="shared" si="0"/>
        <v>10</v>
      </c>
      <c r="H35" s="926"/>
      <c r="I35" s="1065">
        <f t="shared" si="2"/>
        <v>0</v>
      </c>
    </row>
    <row r="36" spans="1:9" s="233" customFormat="1" ht="23.25" customHeight="1">
      <c r="A36" s="697">
        <f t="shared" si="1"/>
        <v>21</v>
      </c>
      <c r="B36" s="57" t="s">
        <v>906</v>
      </c>
      <c r="C36" s="57"/>
      <c r="D36" s="57" t="s">
        <v>741</v>
      </c>
      <c r="E36" s="58" t="s">
        <v>62</v>
      </c>
      <c r="F36" s="699">
        <v>2</v>
      </c>
      <c r="G36" s="1259">
        <f t="shared" si="0"/>
        <v>2</v>
      </c>
      <c r="H36" s="926"/>
      <c r="I36" s="1065">
        <f t="shared" si="2"/>
        <v>0</v>
      </c>
    </row>
    <row r="37" spans="1:9" s="233" customFormat="1" ht="12">
      <c r="A37" s="697">
        <f t="shared" si="1"/>
        <v>22</v>
      </c>
      <c r="B37" s="57">
        <v>210100301</v>
      </c>
      <c r="C37" s="57"/>
      <c r="D37" s="57" t="s">
        <v>94</v>
      </c>
      <c r="E37" s="58" t="s">
        <v>62</v>
      </c>
      <c r="F37" s="699">
        <v>2</v>
      </c>
      <c r="G37" s="1259">
        <f t="shared" si="0"/>
        <v>2</v>
      </c>
      <c r="H37" s="926"/>
      <c r="I37" s="1065">
        <f t="shared" si="2"/>
        <v>0</v>
      </c>
    </row>
    <row r="38" spans="1:9" s="233" customFormat="1" ht="12">
      <c r="A38" s="697">
        <f t="shared" si="1"/>
        <v>23</v>
      </c>
      <c r="B38" s="57">
        <v>210950101</v>
      </c>
      <c r="C38" s="57"/>
      <c r="D38" s="57" t="s">
        <v>106</v>
      </c>
      <c r="E38" s="58" t="s">
        <v>62</v>
      </c>
      <c r="F38" s="699">
        <v>50</v>
      </c>
      <c r="G38" s="1259">
        <f t="shared" si="0"/>
        <v>50</v>
      </c>
      <c r="H38" s="926"/>
      <c r="I38" s="1065">
        <f t="shared" si="2"/>
        <v>0</v>
      </c>
    </row>
    <row r="39" spans="1:9" s="233" customFormat="1" ht="12">
      <c r="A39" s="697">
        <f t="shared" si="1"/>
        <v>24</v>
      </c>
      <c r="B39" s="57">
        <v>210010026</v>
      </c>
      <c r="C39" s="57"/>
      <c r="D39" s="57" t="s">
        <v>742</v>
      </c>
      <c r="E39" s="58" t="s">
        <v>63</v>
      </c>
      <c r="F39" s="699">
        <v>10</v>
      </c>
      <c r="G39" s="1259">
        <f t="shared" si="0"/>
        <v>10</v>
      </c>
      <c r="H39" s="926"/>
      <c r="I39" s="1065">
        <f t="shared" si="2"/>
        <v>0</v>
      </c>
    </row>
    <row r="40" spans="1:9" s="233" customFormat="1" ht="12">
      <c r="A40" s="697">
        <f t="shared" si="1"/>
        <v>25</v>
      </c>
      <c r="B40" s="57">
        <v>210010583</v>
      </c>
      <c r="C40" s="57"/>
      <c r="D40" s="57" t="s">
        <v>743</v>
      </c>
      <c r="E40" s="58" t="s">
        <v>63</v>
      </c>
      <c r="F40" s="699">
        <v>50</v>
      </c>
      <c r="G40" s="1259">
        <f t="shared" si="0"/>
        <v>50</v>
      </c>
      <c r="H40" s="926"/>
      <c r="I40" s="1065">
        <f t="shared" si="2"/>
        <v>0</v>
      </c>
    </row>
    <row r="41" spans="1:9" s="233" customFormat="1" ht="12">
      <c r="A41" s="697">
        <f t="shared" si="1"/>
        <v>26</v>
      </c>
      <c r="B41" s="57" t="s">
        <v>111</v>
      </c>
      <c r="C41" s="57"/>
      <c r="D41" s="57" t="s">
        <v>112</v>
      </c>
      <c r="E41" s="58" t="s">
        <v>62</v>
      </c>
      <c r="F41" s="699">
        <v>1</v>
      </c>
      <c r="G41" s="1259">
        <f t="shared" si="0"/>
        <v>1</v>
      </c>
      <c r="H41" s="926"/>
      <c r="I41" s="1065">
        <f t="shared" si="2"/>
        <v>0</v>
      </c>
    </row>
    <row r="42" spans="1:9" s="233" customFormat="1" ht="24" customHeight="1">
      <c r="A42" s="697">
        <f t="shared" si="1"/>
        <v>27</v>
      </c>
      <c r="B42" s="57">
        <v>210222252</v>
      </c>
      <c r="C42" s="57"/>
      <c r="D42" s="57" t="s">
        <v>746</v>
      </c>
      <c r="E42" s="58" t="s">
        <v>62</v>
      </c>
      <c r="F42" s="699">
        <v>5</v>
      </c>
      <c r="G42" s="1259">
        <f t="shared" si="0"/>
        <v>5</v>
      </c>
      <c r="H42" s="926"/>
      <c r="I42" s="1065">
        <f t="shared" si="2"/>
        <v>0</v>
      </c>
    </row>
    <row r="43" spans="1:9" s="233" customFormat="1" ht="12">
      <c r="A43" s="697">
        <f t="shared" si="1"/>
        <v>28</v>
      </c>
      <c r="B43" s="57">
        <v>210220002</v>
      </c>
      <c r="C43" s="57"/>
      <c r="D43" s="57" t="s">
        <v>83</v>
      </c>
      <c r="E43" s="58" t="s">
        <v>63</v>
      </c>
      <c r="F43" s="699">
        <v>60</v>
      </c>
      <c r="G43" s="1259">
        <f t="shared" si="0"/>
        <v>60</v>
      </c>
      <c r="H43" s="926"/>
      <c r="I43" s="1065">
        <f t="shared" si="2"/>
        <v>0</v>
      </c>
    </row>
    <row r="44" spans="1:9" s="233" customFormat="1" ht="24" customHeight="1">
      <c r="A44" s="697">
        <f t="shared" si="1"/>
        <v>29</v>
      </c>
      <c r="B44" s="57">
        <v>210011316</v>
      </c>
      <c r="C44" s="57"/>
      <c r="D44" s="57" t="s">
        <v>747</v>
      </c>
      <c r="E44" s="58" t="s">
        <v>62</v>
      </c>
      <c r="F44" s="699">
        <v>15</v>
      </c>
      <c r="G44" s="1259">
        <f t="shared" si="0"/>
        <v>15</v>
      </c>
      <c r="H44" s="926"/>
      <c r="I44" s="1065">
        <f t="shared" si="2"/>
        <v>0</v>
      </c>
    </row>
    <row r="45" spans="1:9" s="233" customFormat="1" ht="12">
      <c r="A45" s="697">
        <f t="shared" si="1"/>
        <v>30</v>
      </c>
      <c r="B45" s="57" t="s">
        <v>92</v>
      </c>
      <c r="C45" s="57"/>
      <c r="D45" s="57" t="s">
        <v>748</v>
      </c>
      <c r="E45" s="58" t="s">
        <v>85</v>
      </c>
      <c r="F45" s="699">
        <v>2</v>
      </c>
      <c r="G45" s="1259">
        <f t="shared" si="0"/>
        <v>2</v>
      </c>
      <c r="H45" s="926"/>
      <c r="I45" s="1065">
        <f t="shared" si="2"/>
        <v>0</v>
      </c>
    </row>
    <row r="46" spans="1:9" s="233" customFormat="1" ht="12">
      <c r="A46" s="697">
        <f t="shared" si="1"/>
        <v>31</v>
      </c>
      <c r="B46" s="57" t="s">
        <v>93</v>
      </c>
      <c r="C46" s="57"/>
      <c r="D46" s="1066" t="s">
        <v>749</v>
      </c>
      <c r="E46" s="1067" t="s">
        <v>85</v>
      </c>
      <c r="F46" s="699">
        <v>1</v>
      </c>
      <c r="G46" s="1259">
        <f t="shared" si="0"/>
        <v>1</v>
      </c>
      <c r="H46" s="926"/>
      <c r="I46" s="1065">
        <f t="shared" si="2"/>
        <v>0</v>
      </c>
    </row>
    <row r="47" spans="1:9" s="233" customFormat="1" ht="12">
      <c r="A47" s="697">
        <f t="shared" si="1"/>
        <v>32</v>
      </c>
      <c r="B47" s="57" t="s">
        <v>376</v>
      </c>
      <c r="C47" s="57"/>
      <c r="D47" s="1066" t="s">
        <v>750</v>
      </c>
      <c r="E47" s="1067" t="s">
        <v>85</v>
      </c>
      <c r="F47" s="699">
        <v>1</v>
      </c>
      <c r="G47" s="1259">
        <f t="shared" si="0"/>
        <v>1</v>
      </c>
      <c r="H47" s="926"/>
      <c r="I47" s="1065">
        <f t="shared" si="2"/>
        <v>0</v>
      </c>
    </row>
    <row r="48" spans="1:9" s="233" customFormat="1" ht="12">
      <c r="A48" s="697">
        <f t="shared" si="1"/>
        <v>33</v>
      </c>
      <c r="B48" s="57" t="s">
        <v>377</v>
      </c>
      <c r="C48" s="57"/>
      <c r="D48" s="1068" t="s">
        <v>751</v>
      </c>
      <c r="E48" s="1067" t="s">
        <v>85</v>
      </c>
      <c r="F48" s="699">
        <v>1</v>
      </c>
      <c r="G48" s="1259">
        <f t="shared" si="0"/>
        <v>1</v>
      </c>
      <c r="H48" s="926"/>
      <c r="I48" s="1065">
        <f t="shared" si="2"/>
        <v>0</v>
      </c>
    </row>
    <row r="49" spans="1:9" s="233" customFormat="1" ht="12">
      <c r="A49" s="697">
        <f t="shared" si="1"/>
        <v>34</v>
      </c>
      <c r="B49" s="57" t="s">
        <v>378</v>
      </c>
      <c r="C49" s="57"/>
      <c r="D49" s="1068" t="s">
        <v>753</v>
      </c>
      <c r="E49" s="1069" t="s">
        <v>85</v>
      </c>
      <c r="F49" s="699">
        <v>1</v>
      </c>
      <c r="G49" s="1259">
        <f t="shared" si="0"/>
        <v>1</v>
      </c>
      <c r="H49" s="926"/>
      <c r="I49" s="1065">
        <f t="shared" si="2"/>
        <v>0</v>
      </c>
    </row>
    <row r="50" spans="1:9" s="233" customFormat="1" ht="12">
      <c r="A50" s="697">
        <f t="shared" si="1"/>
        <v>35</v>
      </c>
      <c r="B50" s="57" t="s">
        <v>752</v>
      </c>
      <c r="C50" s="57"/>
      <c r="D50" s="1068" t="s">
        <v>907</v>
      </c>
      <c r="E50" s="1069" t="s">
        <v>85</v>
      </c>
      <c r="F50" s="699">
        <v>2</v>
      </c>
      <c r="G50" s="1259">
        <f t="shared" si="0"/>
        <v>2</v>
      </c>
      <c r="H50" s="926"/>
      <c r="I50" s="1065">
        <f t="shared" si="2"/>
        <v>0</v>
      </c>
    </row>
    <row r="51" spans="1:9" s="222" customFormat="1" ht="10.199999999999999">
      <c r="A51" s="697">
        <f t="shared" si="1"/>
        <v>36</v>
      </c>
      <c r="B51" s="57">
        <v>210220001</v>
      </c>
      <c r="C51" s="34"/>
      <c r="D51" s="1068" t="s">
        <v>756</v>
      </c>
      <c r="E51" s="1069" t="s">
        <v>63</v>
      </c>
      <c r="F51" s="710">
        <v>10</v>
      </c>
      <c r="G51" s="1259">
        <f t="shared" si="0"/>
        <v>10</v>
      </c>
      <c r="H51" s="926"/>
      <c r="I51" s="1065">
        <f t="shared" si="2"/>
        <v>0</v>
      </c>
    </row>
    <row r="52" spans="1:9" s="222" customFormat="1" ht="10.199999999999999">
      <c r="A52" s="697">
        <f t="shared" si="1"/>
        <v>37</v>
      </c>
      <c r="B52" s="57" t="s">
        <v>754</v>
      </c>
      <c r="C52" s="34"/>
      <c r="D52" s="1068" t="s">
        <v>908</v>
      </c>
      <c r="E52" s="1069" t="s">
        <v>62</v>
      </c>
      <c r="F52" s="710">
        <v>4</v>
      </c>
      <c r="G52" s="1259">
        <f t="shared" si="0"/>
        <v>4</v>
      </c>
      <c r="H52" s="926"/>
      <c r="I52" s="1065">
        <f t="shared" si="2"/>
        <v>0</v>
      </c>
    </row>
    <row r="53" spans="1:9" s="222" customFormat="1" ht="10.199999999999999">
      <c r="A53" s="697">
        <f t="shared" si="1"/>
        <v>38</v>
      </c>
      <c r="B53" s="57" t="s">
        <v>757</v>
      </c>
      <c r="C53" s="34"/>
      <c r="D53" s="1068" t="s">
        <v>760</v>
      </c>
      <c r="E53" s="1069" t="s">
        <v>62</v>
      </c>
      <c r="F53" s="710">
        <v>2</v>
      </c>
      <c r="G53" s="1259">
        <f t="shared" si="0"/>
        <v>2</v>
      </c>
      <c r="H53" s="926"/>
      <c r="I53" s="1065">
        <f t="shared" si="2"/>
        <v>0</v>
      </c>
    </row>
    <row r="54" spans="1:9" s="222" customFormat="1" ht="10.199999999999999">
      <c r="A54" s="697">
        <f t="shared" si="1"/>
        <v>39</v>
      </c>
      <c r="B54" s="57" t="s">
        <v>759</v>
      </c>
      <c r="C54" s="34"/>
      <c r="D54" s="1068" t="s">
        <v>762</v>
      </c>
      <c r="E54" s="1069" t="s">
        <v>62</v>
      </c>
      <c r="F54" s="710">
        <v>2</v>
      </c>
      <c r="G54" s="1259">
        <f t="shared" si="0"/>
        <v>2</v>
      </c>
      <c r="H54" s="926"/>
      <c r="I54" s="1065">
        <f t="shared" si="2"/>
        <v>0</v>
      </c>
    </row>
    <row r="55" spans="1:9" s="222" customFormat="1" ht="10.199999999999999">
      <c r="A55" s="697">
        <f t="shared" si="1"/>
        <v>40</v>
      </c>
      <c r="B55" s="57">
        <v>210220220</v>
      </c>
      <c r="C55" s="34"/>
      <c r="D55" s="1068" t="s">
        <v>763</v>
      </c>
      <c r="E55" s="1069" t="s">
        <v>62</v>
      </c>
      <c r="F55" s="710">
        <v>2</v>
      </c>
      <c r="G55" s="1259">
        <f t="shared" si="0"/>
        <v>2</v>
      </c>
      <c r="H55" s="926"/>
      <c r="I55" s="1065">
        <f t="shared" si="2"/>
        <v>0</v>
      </c>
    </row>
    <row r="56" spans="1:9" s="222" customFormat="1" ht="10.199999999999999">
      <c r="A56" s="697">
        <f t="shared" si="1"/>
        <v>41</v>
      </c>
      <c r="B56" s="57">
        <v>210220247</v>
      </c>
      <c r="C56" s="34"/>
      <c r="D56" s="1068" t="s">
        <v>764</v>
      </c>
      <c r="E56" s="1069" t="s">
        <v>62</v>
      </c>
      <c r="F56" s="710">
        <v>2</v>
      </c>
      <c r="G56" s="1259">
        <f t="shared" si="0"/>
        <v>2</v>
      </c>
      <c r="H56" s="926"/>
      <c r="I56" s="1065">
        <f t="shared" si="2"/>
        <v>0</v>
      </c>
    </row>
    <row r="57" spans="1:9" s="222" customFormat="1" ht="10.199999999999999">
      <c r="A57" s="697">
        <f t="shared" si="1"/>
        <v>42</v>
      </c>
      <c r="B57" s="57">
        <v>210220243</v>
      </c>
      <c r="C57" s="34"/>
      <c r="D57" s="1068" t="s">
        <v>766</v>
      </c>
      <c r="E57" s="1069" t="s">
        <v>62</v>
      </c>
      <c r="F57" s="710">
        <v>2</v>
      </c>
      <c r="G57" s="1259">
        <f t="shared" si="0"/>
        <v>2</v>
      </c>
      <c r="H57" s="926"/>
      <c r="I57" s="1065">
        <f t="shared" si="2"/>
        <v>0</v>
      </c>
    </row>
    <row r="58" spans="1:9" s="222" customFormat="1" ht="10.199999999999999">
      <c r="A58" s="697">
        <f t="shared" si="1"/>
        <v>43</v>
      </c>
      <c r="B58" s="57">
        <v>210220240</v>
      </c>
      <c r="C58" s="34"/>
      <c r="D58" s="1068" t="s">
        <v>768</v>
      </c>
      <c r="E58" s="1069" t="s">
        <v>62</v>
      </c>
      <c r="F58" s="710">
        <v>2</v>
      </c>
      <c r="G58" s="1259">
        <f t="shared" si="0"/>
        <v>2</v>
      </c>
      <c r="H58" s="926"/>
      <c r="I58" s="1065">
        <f t="shared" si="2"/>
        <v>0</v>
      </c>
    </row>
    <row r="59" spans="1:9" s="222" customFormat="1" ht="10.199999999999999">
      <c r="A59" s="697">
        <f t="shared" si="1"/>
        <v>44</v>
      </c>
      <c r="B59" s="57">
        <v>210220260</v>
      </c>
      <c r="C59" s="34"/>
      <c r="D59" s="1068" t="s">
        <v>769</v>
      </c>
      <c r="E59" s="1069" t="s">
        <v>62</v>
      </c>
      <c r="F59" s="710">
        <v>2</v>
      </c>
      <c r="G59" s="1259">
        <f t="shared" si="0"/>
        <v>2</v>
      </c>
      <c r="H59" s="926"/>
      <c r="I59" s="1065">
        <f t="shared" si="2"/>
        <v>0</v>
      </c>
    </row>
    <row r="60" spans="1:9" s="222" customFormat="1" ht="10.199999999999999">
      <c r="A60" s="697">
        <f t="shared" si="1"/>
        <v>45</v>
      </c>
      <c r="B60" s="57">
        <v>210220242</v>
      </c>
      <c r="C60" s="34"/>
      <c r="D60" s="1068" t="s">
        <v>770</v>
      </c>
      <c r="E60" s="1069" t="s">
        <v>62</v>
      </c>
      <c r="F60" s="710">
        <v>5</v>
      </c>
      <c r="G60" s="1259">
        <f t="shared" si="0"/>
        <v>5</v>
      </c>
      <c r="H60" s="926"/>
      <c r="I60" s="1065">
        <f t="shared" si="2"/>
        <v>0</v>
      </c>
    </row>
    <row r="61" spans="1:9" s="222" customFormat="1" ht="10.199999999999999">
      <c r="A61" s="697">
        <f t="shared" si="1"/>
        <v>46</v>
      </c>
      <c r="B61" s="57" t="s">
        <v>90</v>
      </c>
      <c r="C61" s="34"/>
      <c r="D61" s="1068" t="s">
        <v>1460</v>
      </c>
      <c r="E61" s="1069" t="s">
        <v>85</v>
      </c>
      <c r="F61" s="710">
        <v>3</v>
      </c>
      <c r="G61" s="1259">
        <f t="shared" si="0"/>
        <v>3</v>
      </c>
      <c r="H61" s="926"/>
      <c r="I61" s="1065">
        <f>H61*F61</f>
        <v>0</v>
      </c>
    </row>
    <row r="62" spans="1:9" s="222" customFormat="1" ht="10.199999999999999">
      <c r="A62" s="697">
        <f t="shared" si="1"/>
        <v>47</v>
      </c>
      <c r="B62" s="57">
        <v>210800515</v>
      </c>
      <c r="C62" s="34"/>
      <c r="D62" s="1068" t="s">
        <v>114</v>
      </c>
      <c r="E62" s="1069" t="s">
        <v>63</v>
      </c>
      <c r="F62" s="710">
        <v>15</v>
      </c>
      <c r="G62" s="1259">
        <f t="shared" si="0"/>
        <v>15</v>
      </c>
      <c r="H62" s="926"/>
      <c r="I62" s="1065">
        <f>H62*F62</f>
        <v>0</v>
      </c>
    </row>
    <row r="63" spans="1:9" s="222" customFormat="1" ht="24" customHeight="1">
      <c r="A63" s="697">
        <f t="shared" si="1"/>
        <v>48</v>
      </c>
      <c r="B63" s="57">
        <v>210100003</v>
      </c>
      <c r="C63" s="34"/>
      <c r="D63" s="1068" t="s">
        <v>115</v>
      </c>
      <c r="E63" s="1069" t="s">
        <v>62</v>
      </c>
      <c r="F63" s="710">
        <v>6</v>
      </c>
      <c r="G63" s="1259">
        <f t="shared" si="0"/>
        <v>6</v>
      </c>
      <c r="H63" s="926"/>
      <c r="I63" s="1065">
        <f>H63*F63</f>
        <v>0</v>
      </c>
    </row>
    <row r="64" spans="1:9" ht="10.199999999999999">
      <c r="A64" s="697">
        <f>A60+1</f>
        <v>46</v>
      </c>
      <c r="B64" s="1070" t="s">
        <v>86</v>
      </c>
      <c r="C64" s="698"/>
      <c r="D64" s="1071" t="s">
        <v>87</v>
      </c>
      <c r="E64" s="58" t="s">
        <v>79</v>
      </c>
      <c r="F64" s="755">
        <f>G64</f>
        <v>0</v>
      </c>
      <c r="G64" s="755"/>
      <c r="H64" s="701">
        <f>SUM(I19:I63)</f>
        <v>0</v>
      </c>
      <c r="I64" s="1072">
        <f>(F64*H64)/100</f>
        <v>0</v>
      </c>
    </row>
    <row r="65" spans="1:9" ht="10.199999999999999">
      <c r="A65" s="697">
        <f t="shared" si="1"/>
        <v>47</v>
      </c>
      <c r="B65" s="1070" t="s">
        <v>88</v>
      </c>
      <c r="C65" s="698"/>
      <c r="D65" s="1071" t="s">
        <v>89</v>
      </c>
      <c r="E65" s="58" t="s">
        <v>79</v>
      </c>
      <c r="F65" s="755">
        <f>G65</f>
        <v>0</v>
      </c>
      <c r="G65" s="755"/>
      <c r="H65" s="701">
        <f>SUM(I19:I64)</f>
        <v>0</v>
      </c>
      <c r="I65" s="1072">
        <f>(F65*H65)/100</f>
        <v>0</v>
      </c>
    </row>
    <row r="66" spans="1:9" ht="13.5" customHeight="1">
      <c r="A66" s="697">
        <f t="shared" si="1"/>
        <v>48</v>
      </c>
      <c r="B66" s="1070" t="s">
        <v>129</v>
      </c>
      <c r="C66" s="698"/>
      <c r="D66" s="1071" t="s">
        <v>772</v>
      </c>
      <c r="E66" s="58" t="s">
        <v>79</v>
      </c>
      <c r="F66" s="755">
        <f>G66</f>
        <v>0</v>
      </c>
      <c r="G66" s="755"/>
      <c r="H66" s="701">
        <f>H17</f>
        <v>0</v>
      </c>
      <c r="I66" s="1072">
        <f>(F66*H66)/100</f>
        <v>0</v>
      </c>
    </row>
    <row r="67" spans="1:9" ht="28.5" customHeight="1">
      <c r="A67" s="1073"/>
      <c r="B67" s="1074" t="s">
        <v>130</v>
      </c>
      <c r="C67" s="1074"/>
      <c r="D67" s="1075" t="s">
        <v>131</v>
      </c>
      <c r="E67" s="1075"/>
      <c r="F67" s="1064"/>
      <c r="G67" s="1064"/>
      <c r="H67" s="1053"/>
      <c r="I67" s="684">
        <f>SUM(I68,I77,I89,I104,I118,I124,I125)</f>
        <v>0</v>
      </c>
    </row>
    <row r="68" spans="1:9" s="222" customFormat="1" ht="13.5" customHeight="1">
      <c r="A68" s="692"/>
      <c r="B68" s="24"/>
      <c r="C68" s="34"/>
      <c r="D68" s="78" t="s">
        <v>773</v>
      </c>
      <c r="E68" s="29" t="s">
        <v>61</v>
      </c>
      <c r="F68" s="30">
        <v>1</v>
      </c>
      <c r="G68" s="30"/>
      <c r="H68" s="31">
        <f>SUM(I69:I76)</f>
        <v>0</v>
      </c>
      <c r="I68" s="31">
        <f t="shared" ref="I68" si="3">H68*F68</f>
        <v>0</v>
      </c>
    </row>
    <row r="69" spans="1:9" s="222" customFormat="1" ht="20.399999999999999">
      <c r="A69" s="692">
        <f>A66+1</f>
        <v>49</v>
      </c>
      <c r="B69" s="130" t="s">
        <v>70</v>
      </c>
      <c r="C69" s="34"/>
      <c r="D69" s="130" t="s">
        <v>774</v>
      </c>
      <c r="E69" s="131" t="s">
        <v>62</v>
      </c>
      <c r="F69" s="979">
        <v>1</v>
      </c>
      <c r="G69" s="1058">
        <f>$F$68*F69</f>
        <v>1</v>
      </c>
      <c r="H69" s="926"/>
      <c r="I69" s="695">
        <f>F69*H69</f>
        <v>0</v>
      </c>
    </row>
    <row r="70" spans="1:9" s="222" customFormat="1" ht="20.399999999999999">
      <c r="A70" s="692">
        <f>A69+1</f>
        <v>50</v>
      </c>
      <c r="B70" s="130" t="s">
        <v>71</v>
      </c>
      <c r="C70" s="34"/>
      <c r="D70" s="130" t="s">
        <v>778</v>
      </c>
      <c r="E70" s="131" t="s">
        <v>62</v>
      </c>
      <c r="F70" s="979">
        <v>1</v>
      </c>
      <c r="G70" s="1058">
        <f t="shared" ref="G70:G76" si="4">$F$68*F70</f>
        <v>1</v>
      </c>
      <c r="H70" s="926"/>
      <c r="I70" s="695">
        <f t="shared" ref="I70:I76" si="5">F70*H70</f>
        <v>0</v>
      </c>
    </row>
    <row r="71" spans="1:9" s="222" customFormat="1" ht="10.199999999999999">
      <c r="A71" s="692">
        <f t="shared" ref="A71:A76" si="6">A70+1</f>
        <v>51</v>
      </c>
      <c r="B71" s="130" t="s">
        <v>72</v>
      </c>
      <c r="C71" s="34"/>
      <c r="D71" s="130" t="s">
        <v>909</v>
      </c>
      <c r="E71" s="131" t="s">
        <v>62</v>
      </c>
      <c r="F71" s="979">
        <v>1</v>
      </c>
      <c r="G71" s="1058">
        <f t="shared" si="4"/>
        <v>1</v>
      </c>
      <c r="H71" s="926"/>
      <c r="I71" s="695">
        <f t="shared" si="5"/>
        <v>0</v>
      </c>
    </row>
    <row r="72" spans="1:9" s="222" customFormat="1" ht="10.199999999999999">
      <c r="A72" s="692">
        <f t="shared" si="6"/>
        <v>52</v>
      </c>
      <c r="B72" s="130" t="s">
        <v>73</v>
      </c>
      <c r="C72" s="34"/>
      <c r="D72" s="130" t="s">
        <v>785</v>
      </c>
      <c r="E72" s="131" t="s">
        <v>62</v>
      </c>
      <c r="F72" s="979">
        <v>2</v>
      </c>
      <c r="G72" s="1058">
        <f t="shared" si="4"/>
        <v>2</v>
      </c>
      <c r="H72" s="926"/>
      <c r="I72" s="695">
        <f t="shared" si="5"/>
        <v>0</v>
      </c>
    </row>
    <row r="73" spans="1:9" s="222" customFormat="1" ht="10.199999999999999">
      <c r="A73" s="692">
        <f t="shared" si="6"/>
        <v>53</v>
      </c>
      <c r="B73" s="130" t="s">
        <v>144</v>
      </c>
      <c r="C73" s="34"/>
      <c r="D73" s="130" t="s">
        <v>786</v>
      </c>
      <c r="E73" s="131" t="s">
        <v>62</v>
      </c>
      <c r="F73" s="979">
        <v>1</v>
      </c>
      <c r="G73" s="1058">
        <f t="shared" si="4"/>
        <v>1</v>
      </c>
      <c r="H73" s="926"/>
      <c r="I73" s="695">
        <f t="shared" si="5"/>
        <v>0</v>
      </c>
    </row>
    <row r="74" spans="1:9" s="222" customFormat="1" ht="10.199999999999999">
      <c r="A74" s="692">
        <f t="shared" si="6"/>
        <v>54</v>
      </c>
      <c r="B74" s="130" t="s">
        <v>145</v>
      </c>
      <c r="C74" s="34"/>
      <c r="D74" s="130" t="s">
        <v>668</v>
      </c>
      <c r="E74" s="131" t="s">
        <v>62</v>
      </c>
      <c r="F74" s="979">
        <v>5</v>
      </c>
      <c r="G74" s="1058">
        <f t="shared" si="4"/>
        <v>5</v>
      </c>
      <c r="H74" s="926"/>
      <c r="I74" s="695">
        <f t="shared" si="5"/>
        <v>0</v>
      </c>
    </row>
    <row r="75" spans="1:9" s="222" customFormat="1" ht="10.199999999999999">
      <c r="A75" s="692">
        <f t="shared" si="6"/>
        <v>55</v>
      </c>
      <c r="B75" s="130" t="s">
        <v>146</v>
      </c>
      <c r="C75" s="34"/>
      <c r="D75" s="130" t="s">
        <v>792</v>
      </c>
      <c r="E75" s="131" t="s">
        <v>62</v>
      </c>
      <c r="F75" s="979">
        <v>15</v>
      </c>
      <c r="G75" s="1058">
        <f t="shared" si="4"/>
        <v>15</v>
      </c>
      <c r="H75" s="926"/>
      <c r="I75" s="695">
        <f t="shared" si="5"/>
        <v>0</v>
      </c>
    </row>
    <row r="76" spans="1:9" s="222" customFormat="1" ht="10.199999999999999">
      <c r="A76" s="692">
        <f t="shared" si="6"/>
        <v>56</v>
      </c>
      <c r="B76" s="130" t="s">
        <v>150</v>
      </c>
      <c r="C76" s="34"/>
      <c r="D76" s="130" t="s">
        <v>793</v>
      </c>
      <c r="E76" s="131" t="s">
        <v>64</v>
      </c>
      <c r="F76" s="979">
        <v>1</v>
      </c>
      <c r="G76" s="1058">
        <f t="shared" si="4"/>
        <v>1</v>
      </c>
      <c r="H76" s="926"/>
      <c r="I76" s="695">
        <f t="shared" si="5"/>
        <v>0</v>
      </c>
    </row>
    <row r="77" spans="1:9" s="222" customFormat="1" ht="13.5" customHeight="1">
      <c r="A77" s="692"/>
      <c r="B77" s="24"/>
      <c r="C77" s="34"/>
      <c r="D77" s="1076" t="s">
        <v>804</v>
      </c>
      <c r="E77" s="29" t="s">
        <v>61</v>
      </c>
      <c r="F77" s="30">
        <v>1</v>
      </c>
      <c r="G77" s="30"/>
      <c r="H77" s="31">
        <f>SUM(I78:I88)</f>
        <v>0</v>
      </c>
      <c r="I77" s="31">
        <f t="shared" ref="I77" si="7">H77*F77</f>
        <v>0</v>
      </c>
    </row>
    <row r="78" spans="1:9" s="222" customFormat="1" ht="10.199999999999999">
      <c r="A78" s="692">
        <f>A75+1</f>
        <v>56</v>
      </c>
      <c r="B78" s="130" t="s">
        <v>151</v>
      </c>
      <c r="C78" s="34"/>
      <c r="D78" s="130" t="s">
        <v>910</v>
      </c>
      <c r="E78" s="131" t="s">
        <v>63</v>
      </c>
      <c r="F78" s="979">
        <v>120</v>
      </c>
      <c r="G78" s="1058">
        <f>$F$77*F78</f>
        <v>120</v>
      </c>
      <c r="H78" s="926"/>
      <c r="I78" s="695">
        <f>F78*H78</f>
        <v>0</v>
      </c>
    </row>
    <row r="79" spans="1:9" s="222" customFormat="1" ht="10.199999999999999">
      <c r="A79" s="692">
        <f>A78+1</f>
        <v>57</v>
      </c>
      <c r="B79" s="130" t="s">
        <v>155</v>
      </c>
      <c r="C79" s="34"/>
      <c r="D79" s="130" t="s">
        <v>911</v>
      </c>
      <c r="E79" s="131" t="s">
        <v>63</v>
      </c>
      <c r="F79" s="979">
        <v>25</v>
      </c>
      <c r="G79" s="1058">
        <f t="shared" ref="G79:G88" si="8">$F$77*F79</f>
        <v>25</v>
      </c>
      <c r="H79" s="926"/>
      <c r="I79" s="695">
        <f>F79*H79</f>
        <v>0</v>
      </c>
    </row>
    <row r="80" spans="1:9" s="222" customFormat="1" ht="10.199999999999999">
      <c r="A80" s="692">
        <f>A79+1</f>
        <v>58</v>
      </c>
      <c r="B80" s="130" t="s">
        <v>156</v>
      </c>
      <c r="C80" s="34"/>
      <c r="D80" s="130" t="s">
        <v>285</v>
      </c>
      <c r="E80" s="131" t="s">
        <v>63</v>
      </c>
      <c r="F80" s="979">
        <v>25</v>
      </c>
      <c r="G80" s="1058">
        <f t="shared" si="8"/>
        <v>25</v>
      </c>
      <c r="H80" s="926"/>
      <c r="I80" s="695">
        <f t="shared" ref="I80:I88" si="9">F80*H80</f>
        <v>0</v>
      </c>
    </row>
    <row r="81" spans="1:9" s="222" customFormat="1" ht="10.199999999999999">
      <c r="A81" s="692">
        <f t="shared" ref="A81:A88" si="10">A80+1</f>
        <v>59</v>
      </c>
      <c r="B81" s="130" t="s">
        <v>157</v>
      </c>
      <c r="C81" s="34"/>
      <c r="D81" s="130" t="s">
        <v>810</v>
      </c>
      <c r="E81" s="131" t="s">
        <v>63</v>
      </c>
      <c r="F81" s="979">
        <v>25</v>
      </c>
      <c r="G81" s="1058">
        <f t="shared" si="8"/>
        <v>25</v>
      </c>
      <c r="H81" s="926"/>
      <c r="I81" s="695">
        <f t="shared" si="9"/>
        <v>0</v>
      </c>
    </row>
    <row r="82" spans="1:9" s="222" customFormat="1" ht="10.199999999999999">
      <c r="A82" s="692">
        <f t="shared" si="10"/>
        <v>60</v>
      </c>
      <c r="B82" s="130" t="s">
        <v>158</v>
      </c>
      <c r="C82" s="34"/>
      <c r="D82" s="130" t="s">
        <v>811</v>
      </c>
      <c r="E82" s="131" t="s">
        <v>63</v>
      </c>
      <c r="F82" s="979">
        <v>10</v>
      </c>
      <c r="G82" s="1058">
        <f t="shared" si="8"/>
        <v>10</v>
      </c>
      <c r="H82" s="926"/>
      <c r="I82" s="695">
        <f t="shared" si="9"/>
        <v>0</v>
      </c>
    </row>
    <row r="83" spans="1:9" s="222" customFormat="1" ht="10.199999999999999">
      <c r="A83" s="692">
        <f t="shared" si="10"/>
        <v>61</v>
      </c>
      <c r="B83" s="130" t="s">
        <v>159</v>
      </c>
      <c r="C83" s="34"/>
      <c r="D83" s="130" t="s">
        <v>814</v>
      </c>
      <c r="E83" s="131" t="s">
        <v>63</v>
      </c>
      <c r="F83" s="979">
        <v>5</v>
      </c>
      <c r="G83" s="1058">
        <f t="shared" si="8"/>
        <v>5</v>
      </c>
      <c r="H83" s="926"/>
      <c r="I83" s="695">
        <f t="shared" si="9"/>
        <v>0</v>
      </c>
    </row>
    <row r="84" spans="1:9" s="222" customFormat="1" ht="10.199999999999999">
      <c r="A84" s="692">
        <f t="shared" si="10"/>
        <v>62</v>
      </c>
      <c r="B84" s="130" t="s">
        <v>160</v>
      </c>
      <c r="C84" s="34"/>
      <c r="D84" s="130" t="s">
        <v>912</v>
      </c>
      <c r="E84" s="131" t="s">
        <v>63</v>
      </c>
      <c r="F84" s="979">
        <v>270</v>
      </c>
      <c r="G84" s="1058">
        <f t="shared" si="8"/>
        <v>270</v>
      </c>
      <c r="H84" s="926"/>
      <c r="I84" s="695">
        <f t="shared" si="9"/>
        <v>0</v>
      </c>
    </row>
    <row r="85" spans="1:9" s="222" customFormat="1" ht="10.199999999999999">
      <c r="A85" s="692">
        <f t="shared" si="10"/>
        <v>63</v>
      </c>
      <c r="B85" s="130" t="s">
        <v>161</v>
      </c>
      <c r="C85" s="34"/>
      <c r="D85" s="132" t="s">
        <v>174</v>
      </c>
      <c r="E85" s="133" t="s">
        <v>62</v>
      </c>
      <c r="F85" s="979">
        <v>50</v>
      </c>
      <c r="G85" s="1058">
        <f t="shared" si="8"/>
        <v>50</v>
      </c>
      <c r="H85" s="926"/>
      <c r="I85" s="695">
        <f t="shared" si="9"/>
        <v>0</v>
      </c>
    </row>
    <row r="86" spans="1:9" s="222" customFormat="1" ht="10.199999999999999">
      <c r="A86" s="692">
        <f t="shared" si="10"/>
        <v>64</v>
      </c>
      <c r="B86" s="130" t="s">
        <v>162</v>
      </c>
      <c r="C86" s="34"/>
      <c r="D86" s="130" t="s">
        <v>828</v>
      </c>
      <c r="E86" s="131" t="s">
        <v>63</v>
      </c>
      <c r="F86" s="979">
        <v>50</v>
      </c>
      <c r="G86" s="1058">
        <f t="shared" si="8"/>
        <v>50</v>
      </c>
      <c r="H86" s="926"/>
      <c r="I86" s="695">
        <f t="shared" si="9"/>
        <v>0</v>
      </c>
    </row>
    <row r="87" spans="1:9" s="222" customFormat="1" ht="10.199999999999999">
      <c r="A87" s="692">
        <f t="shared" si="10"/>
        <v>65</v>
      </c>
      <c r="B87" s="130" t="s">
        <v>163</v>
      </c>
      <c r="C87" s="34"/>
      <c r="D87" s="130" t="s">
        <v>830</v>
      </c>
      <c r="E87" s="131" t="s">
        <v>63</v>
      </c>
      <c r="F87" s="979">
        <v>10</v>
      </c>
      <c r="G87" s="1058">
        <f t="shared" si="8"/>
        <v>10</v>
      </c>
      <c r="H87" s="926"/>
      <c r="I87" s="695">
        <f t="shared" si="9"/>
        <v>0</v>
      </c>
    </row>
    <row r="88" spans="1:9" s="222" customFormat="1" ht="10.199999999999999">
      <c r="A88" s="692">
        <f t="shared" si="10"/>
        <v>66</v>
      </c>
      <c r="B88" s="130" t="s">
        <v>164</v>
      </c>
      <c r="C88" s="34"/>
      <c r="D88" s="130" t="s">
        <v>176</v>
      </c>
      <c r="E88" s="131" t="s">
        <v>64</v>
      </c>
      <c r="F88" s="979">
        <v>1</v>
      </c>
      <c r="G88" s="1058">
        <f t="shared" si="8"/>
        <v>1</v>
      </c>
      <c r="H88" s="926"/>
      <c r="I88" s="695">
        <f t="shared" si="9"/>
        <v>0</v>
      </c>
    </row>
    <row r="89" spans="1:9" s="222" customFormat="1" ht="13.5" customHeight="1">
      <c r="A89" s="692"/>
      <c r="B89" s="24"/>
      <c r="C89" s="34"/>
      <c r="D89" s="78" t="s">
        <v>68</v>
      </c>
      <c r="E89" s="29" t="s">
        <v>61</v>
      </c>
      <c r="F89" s="30">
        <v>1</v>
      </c>
      <c r="G89" s="30"/>
      <c r="H89" s="31">
        <f>SUM(I90:I103)</f>
        <v>0</v>
      </c>
      <c r="I89" s="31">
        <f t="shared" ref="I89" si="11">H89*F89</f>
        <v>0</v>
      </c>
    </row>
    <row r="90" spans="1:9" s="222" customFormat="1" ht="13.5" customHeight="1">
      <c r="A90" s="692">
        <f>A88+1</f>
        <v>67</v>
      </c>
      <c r="B90" s="130" t="s">
        <v>166</v>
      </c>
      <c r="C90" s="34"/>
      <c r="D90" s="130" t="s">
        <v>468</v>
      </c>
      <c r="E90" s="131" t="s">
        <v>63</v>
      </c>
      <c r="F90" s="979">
        <v>50</v>
      </c>
      <c r="G90" s="1058">
        <f>$F$89*F90</f>
        <v>50</v>
      </c>
      <c r="H90" s="926"/>
      <c r="I90" s="695">
        <f t="shared" ref="I90:I103" si="12">F90*H90</f>
        <v>0</v>
      </c>
    </row>
    <row r="91" spans="1:9" s="222" customFormat="1" ht="10.199999999999999">
      <c r="A91" s="692">
        <f t="shared" ref="A91:A103" si="13">A90+1</f>
        <v>68</v>
      </c>
      <c r="B91" s="130" t="s">
        <v>167</v>
      </c>
      <c r="C91" s="1077"/>
      <c r="D91" s="130" t="s">
        <v>838</v>
      </c>
      <c r="E91" s="131" t="s">
        <v>62</v>
      </c>
      <c r="F91" s="979">
        <v>15</v>
      </c>
      <c r="G91" s="1058">
        <f t="shared" ref="G91:G103" si="14">$F$89*F91</f>
        <v>15</v>
      </c>
      <c r="H91" s="926"/>
      <c r="I91" s="695">
        <f t="shared" si="12"/>
        <v>0</v>
      </c>
    </row>
    <row r="92" spans="1:9" s="222" customFormat="1" ht="20.399999999999999">
      <c r="A92" s="692">
        <f t="shared" si="13"/>
        <v>69</v>
      </c>
      <c r="B92" s="130" t="s">
        <v>168</v>
      </c>
      <c r="C92" s="1077"/>
      <c r="D92" s="130" t="s">
        <v>840</v>
      </c>
      <c r="E92" s="131" t="s">
        <v>95</v>
      </c>
      <c r="F92" s="979">
        <v>1</v>
      </c>
      <c r="G92" s="1058">
        <f t="shared" si="14"/>
        <v>1</v>
      </c>
      <c r="H92" s="926"/>
      <c r="I92" s="695">
        <f t="shared" si="12"/>
        <v>0</v>
      </c>
    </row>
    <row r="93" spans="1:9" s="222" customFormat="1" ht="10.199999999999999">
      <c r="A93" s="692">
        <f t="shared" si="13"/>
        <v>70</v>
      </c>
      <c r="B93" s="130" t="s">
        <v>169</v>
      </c>
      <c r="C93" s="1077"/>
      <c r="D93" s="130" t="s">
        <v>842</v>
      </c>
      <c r="E93" s="131" t="s">
        <v>82</v>
      </c>
      <c r="F93" s="979">
        <v>1</v>
      </c>
      <c r="G93" s="1058">
        <f t="shared" si="14"/>
        <v>1</v>
      </c>
      <c r="H93" s="926"/>
      <c r="I93" s="695">
        <f t="shared" si="12"/>
        <v>0</v>
      </c>
    </row>
    <row r="94" spans="1:9" s="222" customFormat="1" ht="13.5" customHeight="1">
      <c r="A94" s="692">
        <f t="shared" si="13"/>
        <v>71</v>
      </c>
      <c r="B94" s="130" t="s">
        <v>170</v>
      </c>
      <c r="C94" s="34"/>
      <c r="D94" s="130" t="s">
        <v>844</v>
      </c>
      <c r="E94" s="131" t="s">
        <v>62</v>
      </c>
      <c r="F94" s="979">
        <v>5</v>
      </c>
      <c r="G94" s="1058">
        <f t="shared" si="14"/>
        <v>5</v>
      </c>
      <c r="H94" s="926"/>
      <c r="I94" s="695">
        <f t="shared" si="12"/>
        <v>0</v>
      </c>
    </row>
    <row r="95" spans="1:9" s="222" customFormat="1" ht="13.5" customHeight="1">
      <c r="A95" s="692">
        <f t="shared" si="13"/>
        <v>72</v>
      </c>
      <c r="B95" s="130" t="s">
        <v>171</v>
      </c>
      <c r="C95" s="982"/>
      <c r="D95" s="130" t="s">
        <v>846</v>
      </c>
      <c r="E95" s="131" t="s">
        <v>62</v>
      </c>
      <c r="F95" s="979">
        <v>1</v>
      </c>
      <c r="G95" s="1058">
        <f t="shared" si="14"/>
        <v>1</v>
      </c>
      <c r="H95" s="926"/>
      <c r="I95" s="695">
        <f t="shared" si="12"/>
        <v>0</v>
      </c>
    </row>
    <row r="96" spans="1:9" s="222" customFormat="1" ht="13.5" customHeight="1">
      <c r="A96" s="692">
        <f t="shared" si="13"/>
        <v>73</v>
      </c>
      <c r="B96" s="130" t="s">
        <v>172</v>
      </c>
      <c r="C96" s="1077"/>
      <c r="D96" s="130" t="s">
        <v>179</v>
      </c>
      <c r="E96" s="131" t="s">
        <v>82</v>
      </c>
      <c r="F96" s="979">
        <v>1</v>
      </c>
      <c r="G96" s="1058">
        <f t="shared" si="14"/>
        <v>1</v>
      </c>
      <c r="H96" s="926"/>
      <c r="I96" s="695">
        <f t="shared" si="12"/>
        <v>0</v>
      </c>
    </row>
    <row r="97" spans="1:9" s="222" customFormat="1" ht="13.5" customHeight="1">
      <c r="A97" s="692">
        <f t="shared" si="13"/>
        <v>74</v>
      </c>
      <c r="B97" s="130" t="s">
        <v>173</v>
      </c>
      <c r="C97" s="34"/>
      <c r="D97" s="130" t="s">
        <v>180</v>
      </c>
      <c r="E97" s="131" t="s">
        <v>82</v>
      </c>
      <c r="F97" s="979">
        <v>1</v>
      </c>
      <c r="G97" s="1058">
        <f t="shared" si="14"/>
        <v>1</v>
      </c>
      <c r="H97" s="926"/>
      <c r="I97" s="695">
        <f t="shared" si="12"/>
        <v>0</v>
      </c>
    </row>
    <row r="98" spans="1:9" s="222" customFormat="1" ht="13.5" customHeight="1">
      <c r="A98" s="692">
        <f t="shared" si="13"/>
        <v>75</v>
      </c>
      <c r="B98" s="130" t="s">
        <v>175</v>
      </c>
      <c r="C98" s="1077"/>
      <c r="D98" s="130" t="s">
        <v>181</v>
      </c>
      <c r="E98" s="131" t="s">
        <v>82</v>
      </c>
      <c r="F98" s="979">
        <v>1</v>
      </c>
      <c r="G98" s="1058">
        <f t="shared" si="14"/>
        <v>1</v>
      </c>
      <c r="H98" s="926"/>
      <c r="I98" s="695">
        <f t="shared" si="12"/>
        <v>0</v>
      </c>
    </row>
    <row r="99" spans="1:9" s="222" customFormat="1" ht="13.5" customHeight="1">
      <c r="A99" s="692">
        <f t="shared" si="13"/>
        <v>76</v>
      </c>
      <c r="B99" s="130" t="s">
        <v>177</v>
      </c>
      <c r="C99" s="34"/>
      <c r="D99" s="130" t="s">
        <v>182</v>
      </c>
      <c r="E99" s="131" t="s">
        <v>82</v>
      </c>
      <c r="F99" s="979">
        <v>1</v>
      </c>
      <c r="G99" s="1058">
        <f t="shared" si="14"/>
        <v>1</v>
      </c>
      <c r="H99" s="926"/>
      <c r="I99" s="695">
        <f t="shared" si="12"/>
        <v>0</v>
      </c>
    </row>
    <row r="100" spans="1:9" s="222" customFormat="1" ht="13.5" customHeight="1">
      <c r="A100" s="692">
        <f t="shared" si="13"/>
        <v>77</v>
      </c>
      <c r="B100" s="130" t="s">
        <v>186</v>
      </c>
      <c r="C100" s="34"/>
      <c r="D100" s="130" t="s">
        <v>852</v>
      </c>
      <c r="E100" s="131" t="s">
        <v>63</v>
      </c>
      <c r="F100" s="979">
        <v>2</v>
      </c>
      <c r="G100" s="1058">
        <f t="shared" si="14"/>
        <v>2</v>
      </c>
      <c r="H100" s="926"/>
      <c r="I100" s="695">
        <f t="shared" si="12"/>
        <v>0</v>
      </c>
    </row>
    <row r="101" spans="1:9" s="222" customFormat="1" ht="13.5" customHeight="1">
      <c r="A101" s="692">
        <f t="shared" si="13"/>
        <v>78</v>
      </c>
      <c r="B101" s="130" t="s">
        <v>187</v>
      </c>
      <c r="C101" s="34"/>
      <c r="D101" s="130" t="s">
        <v>853</v>
      </c>
      <c r="E101" s="131" t="s">
        <v>63</v>
      </c>
      <c r="F101" s="979">
        <v>2</v>
      </c>
      <c r="G101" s="1058">
        <f t="shared" si="14"/>
        <v>2</v>
      </c>
      <c r="H101" s="926"/>
      <c r="I101" s="695">
        <f t="shared" si="12"/>
        <v>0</v>
      </c>
    </row>
    <row r="102" spans="1:9" s="222" customFormat="1" ht="13.5" customHeight="1">
      <c r="A102" s="692">
        <f t="shared" si="13"/>
        <v>79</v>
      </c>
      <c r="B102" s="130" t="s">
        <v>188</v>
      </c>
      <c r="C102" s="34"/>
      <c r="D102" s="130" t="s">
        <v>854</v>
      </c>
      <c r="E102" s="131" t="s">
        <v>63</v>
      </c>
      <c r="F102" s="979">
        <v>2</v>
      </c>
      <c r="G102" s="1058">
        <f t="shared" si="14"/>
        <v>2</v>
      </c>
      <c r="H102" s="926"/>
      <c r="I102" s="695">
        <f t="shared" si="12"/>
        <v>0</v>
      </c>
    </row>
    <row r="103" spans="1:9" s="222" customFormat="1" ht="10.199999999999999">
      <c r="A103" s="692">
        <f t="shared" si="13"/>
        <v>80</v>
      </c>
      <c r="B103" s="130" t="s">
        <v>189</v>
      </c>
      <c r="C103" s="34"/>
      <c r="D103" s="130" t="s">
        <v>856</v>
      </c>
      <c r="E103" s="131" t="s">
        <v>63</v>
      </c>
      <c r="F103" s="979">
        <v>2</v>
      </c>
      <c r="G103" s="1058">
        <f t="shared" si="14"/>
        <v>2</v>
      </c>
      <c r="H103" s="926"/>
      <c r="I103" s="695">
        <f t="shared" si="12"/>
        <v>0</v>
      </c>
    </row>
    <row r="104" spans="1:9" s="222" customFormat="1" ht="13.5" customHeight="1">
      <c r="A104" s="692"/>
      <c r="B104" s="24"/>
      <c r="C104" s="34"/>
      <c r="D104" s="78" t="s">
        <v>143</v>
      </c>
      <c r="E104" s="29" t="s">
        <v>61</v>
      </c>
      <c r="F104" s="30">
        <v>1</v>
      </c>
      <c r="G104" s="30"/>
      <c r="H104" s="31">
        <f>SUM(I105:I117)</f>
        <v>0</v>
      </c>
      <c r="I104" s="31">
        <f t="shared" ref="I104" si="15">H104*F104</f>
        <v>0</v>
      </c>
    </row>
    <row r="105" spans="1:9" s="222" customFormat="1" ht="13.5" customHeight="1">
      <c r="A105" s="692">
        <f>A103+1</f>
        <v>81</v>
      </c>
      <c r="B105" s="130" t="s">
        <v>190</v>
      </c>
      <c r="C105" s="34"/>
      <c r="D105" s="130" t="s">
        <v>858</v>
      </c>
      <c r="E105" s="131" t="s">
        <v>62</v>
      </c>
      <c r="F105" s="979">
        <v>10</v>
      </c>
      <c r="G105" s="1058">
        <f>$F$104*F105</f>
        <v>10</v>
      </c>
      <c r="H105" s="926"/>
      <c r="I105" s="695">
        <f>F105*H105</f>
        <v>0</v>
      </c>
    </row>
    <row r="106" spans="1:9" s="222" customFormat="1" ht="13.5" customHeight="1">
      <c r="A106" s="692">
        <f t="shared" ref="A106:A117" si="16">A105+1</f>
        <v>82</v>
      </c>
      <c r="B106" s="130" t="s">
        <v>191</v>
      </c>
      <c r="C106" s="34"/>
      <c r="D106" s="130" t="s">
        <v>913</v>
      </c>
      <c r="E106" s="131" t="s">
        <v>62</v>
      </c>
      <c r="F106" s="979">
        <v>4</v>
      </c>
      <c r="G106" s="1058">
        <f t="shared" ref="G106:G117" si="17">$F$104*F106</f>
        <v>4</v>
      </c>
      <c r="H106" s="926"/>
      <c r="I106" s="695">
        <f t="shared" ref="I106:I117" si="18">F106*H106</f>
        <v>0</v>
      </c>
    </row>
    <row r="107" spans="1:9" s="222" customFormat="1" ht="20.399999999999999">
      <c r="A107" s="692">
        <f t="shared" si="16"/>
        <v>83</v>
      </c>
      <c r="B107" s="130" t="s">
        <v>192</v>
      </c>
      <c r="C107" s="34"/>
      <c r="D107" s="130" t="s">
        <v>864</v>
      </c>
      <c r="E107" s="131" t="s">
        <v>62</v>
      </c>
      <c r="F107" s="979">
        <v>2</v>
      </c>
      <c r="G107" s="1058">
        <f t="shared" si="17"/>
        <v>2</v>
      </c>
      <c r="H107" s="926"/>
      <c r="I107" s="695">
        <f t="shared" si="18"/>
        <v>0</v>
      </c>
    </row>
    <row r="108" spans="1:9" s="222" customFormat="1" ht="13.5" customHeight="1">
      <c r="A108" s="692">
        <f t="shared" si="16"/>
        <v>84</v>
      </c>
      <c r="B108" s="130" t="s">
        <v>205</v>
      </c>
      <c r="C108" s="34"/>
      <c r="D108" s="130" t="s">
        <v>914</v>
      </c>
      <c r="E108" s="131" t="s">
        <v>62</v>
      </c>
      <c r="F108" s="979">
        <v>2</v>
      </c>
      <c r="G108" s="1058">
        <f t="shared" si="17"/>
        <v>2</v>
      </c>
      <c r="H108" s="926"/>
      <c r="I108" s="695">
        <f t="shared" si="18"/>
        <v>0</v>
      </c>
    </row>
    <row r="109" spans="1:9" s="222" customFormat="1" ht="13.5" customHeight="1">
      <c r="A109" s="692">
        <f t="shared" si="16"/>
        <v>85</v>
      </c>
      <c r="B109" s="130" t="s">
        <v>207</v>
      </c>
      <c r="C109" s="34"/>
      <c r="D109" s="130" t="s">
        <v>915</v>
      </c>
      <c r="E109" s="131" t="s">
        <v>62</v>
      </c>
      <c r="F109" s="979">
        <v>2</v>
      </c>
      <c r="G109" s="1058">
        <f t="shared" si="17"/>
        <v>2</v>
      </c>
      <c r="H109" s="926"/>
      <c r="I109" s="695">
        <f t="shared" si="18"/>
        <v>0</v>
      </c>
    </row>
    <row r="110" spans="1:9" s="222" customFormat="1" ht="13.5" customHeight="1">
      <c r="A110" s="692">
        <f t="shared" si="16"/>
        <v>86</v>
      </c>
      <c r="B110" s="130" t="s">
        <v>208</v>
      </c>
      <c r="C110" s="34"/>
      <c r="D110" s="130" t="s">
        <v>468</v>
      </c>
      <c r="E110" s="131" t="s">
        <v>63</v>
      </c>
      <c r="F110" s="979">
        <v>10</v>
      </c>
      <c r="G110" s="1058">
        <f t="shared" si="17"/>
        <v>10</v>
      </c>
      <c r="H110" s="926"/>
      <c r="I110" s="695">
        <f t="shared" si="18"/>
        <v>0</v>
      </c>
    </row>
    <row r="111" spans="1:9" s="222" customFormat="1" ht="13.5" customHeight="1">
      <c r="A111" s="692">
        <f t="shared" si="16"/>
        <v>87</v>
      </c>
      <c r="B111" s="130" t="s">
        <v>210</v>
      </c>
      <c r="C111" s="34"/>
      <c r="D111" s="130" t="s">
        <v>871</v>
      </c>
      <c r="E111" s="131" t="s">
        <v>62</v>
      </c>
      <c r="F111" s="979">
        <v>2</v>
      </c>
      <c r="G111" s="1058">
        <f t="shared" si="17"/>
        <v>2</v>
      </c>
      <c r="H111" s="926"/>
      <c r="I111" s="695">
        <f t="shared" si="18"/>
        <v>0</v>
      </c>
    </row>
    <row r="112" spans="1:9" s="222" customFormat="1" ht="13.5" customHeight="1">
      <c r="A112" s="692">
        <f t="shared" si="16"/>
        <v>88</v>
      </c>
      <c r="B112" s="130" t="s">
        <v>212</v>
      </c>
      <c r="C112" s="34"/>
      <c r="D112" s="130" t="s">
        <v>872</v>
      </c>
      <c r="E112" s="131" t="s">
        <v>62</v>
      </c>
      <c r="F112" s="979">
        <v>2</v>
      </c>
      <c r="G112" s="1058">
        <f t="shared" si="17"/>
        <v>2</v>
      </c>
      <c r="H112" s="926"/>
      <c r="I112" s="695">
        <f t="shared" si="18"/>
        <v>0</v>
      </c>
    </row>
    <row r="113" spans="1:9" s="222" customFormat="1" ht="13.5" customHeight="1">
      <c r="A113" s="692">
        <f t="shared" si="16"/>
        <v>89</v>
      </c>
      <c r="B113" s="130" t="s">
        <v>622</v>
      </c>
      <c r="C113" s="34"/>
      <c r="D113" s="130" t="s">
        <v>876</v>
      </c>
      <c r="E113" s="131" t="s">
        <v>62</v>
      </c>
      <c r="F113" s="979">
        <v>2</v>
      </c>
      <c r="G113" s="1058">
        <f t="shared" si="17"/>
        <v>2</v>
      </c>
      <c r="H113" s="926"/>
      <c r="I113" s="695">
        <f t="shared" si="18"/>
        <v>0</v>
      </c>
    </row>
    <row r="114" spans="1:9" s="222" customFormat="1" ht="13.5" customHeight="1">
      <c r="A114" s="692">
        <f t="shared" si="16"/>
        <v>90</v>
      </c>
      <c r="B114" s="130" t="s">
        <v>623</v>
      </c>
      <c r="C114" s="34"/>
      <c r="D114" s="130" t="s">
        <v>880</v>
      </c>
      <c r="E114" s="131" t="s">
        <v>62</v>
      </c>
      <c r="F114" s="979">
        <v>2</v>
      </c>
      <c r="G114" s="1058">
        <f t="shared" si="17"/>
        <v>2</v>
      </c>
      <c r="H114" s="926"/>
      <c r="I114" s="695">
        <f t="shared" si="18"/>
        <v>0</v>
      </c>
    </row>
    <row r="115" spans="1:9" s="222" customFormat="1" ht="13.5" customHeight="1">
      <c r="A115" s="692">
        <f t="shared" si="16"/>
        <v>91</v>
      </c>
      <c r="B115" s="130" t="s">
        <v>624</v>
      </c>
      <c r="C115" s="34"/>
      <c r="D115" s="130" t="s">
        <v>882</v>
      </c>
      <c r="E115" s="131" t="s">
        <v>62</v>
      </c>
      <c r="F115" s="979">
        <v>2</v>
      </c>
      <c r="G115" s="1058">
        <f t="shared" si="17"/>
        <v>2</v>
      </c>
      <c r="H115" s="926"/>
      <c r="I115" s="695">
        <f t="shared" si="18"/>
        <v>0</v>
      </c>
    </row>
    <row r="116" spans="1:9" s="222" customFormat="1" ht="13.5" customHeight="1">
      <c r="A116" s="692">
        <f t="shared" si="16"/>
        <v>92</v>
      </c>
      <c r="B116" s="130" t="s">
        <v>822</v>
      </c>
      <c r="C116" s="34"/>
      <c r="D116" s="130" t="s">
        <v>884</v>
      </c>
      <c r="E116" s="131" t="s">
        <v>62</v>
      </c>
      <c r="F116" s="979">
        <v>5</v>
      </c>
      <c r="G116" s="1058">
        <f t="shared" si="17"/>
        <v>5</v>
      </c>
      <c r="H116" s="926"/>
      <c r="I116" s="695">
        <f t="shared" si="18"/>
        <v>0</v>
      </c>
    </row>
    <row r="117" spans="1:9" s="222" customFormat="1" ht="13.5" customHeight="1">
      <c r="A117" s="692">
        <f t="shared" si="16"/>
        <v>93</v>
      </c>
      <c r="B117" s="130" t="s">
        <v>824</v>
      </c>
      <c r="C117" s="34"/>
      <c r="D117" s="130" t="s">
        <v>886</v>
      </c>
      <c r="E117" s="131" t="s">
        <v>64</v>
      </c>
      <c r="F117" s="979">
        <v>1</v>
      </c>
      <c r="G117" s="1058">
        <f t="shared" si="17"/>
        <v>1</v>
      </c>
      <c r="H117" s="926"/>
      <c r="I117" s="695">
        <f t="shared" si="18"/>
        <v>0</v>
      </c>
    </row>
    <row r="118" spans="1:9" s="222" customFormat="1" ht="13.5" customHeight="1">
      <c r="A118" s="692"/>
      <c r="B118" s="24"/>
      <c r="C118" s="34"/>
      <c r="D118" s="78" t="s">
        <v>1457</v>
      </c>
      <c r="E118" s="29" t="s">
        <v>61</v>
      </c>
      <c r="F118" s="30">
        <v>1</v>
      </c>
      <c r="G118" s="30"/>
      <c r="H118" s="31">
        <f>SUM(I119:I123)</f>
        <v>0</v>
      </c>
      <c r="I118" s="31">
        <f>H118*F118</f>
        <v>0</v>
      </c>
    </row>
    <row r="119" spans="1:9" s="222" customFormat="1" ht="13.5" customHeight="1">
      <c r="A119" s="692">
        <f>A117+1</f>
        <v>94</v>
      </c>
      <c r="B119" s="130" t="s">
        <v>826</v>
      </c>
      <c r="C119" s="34"/>
      <c r="D119" s="130" t="s">
        <v>1458</v>
      </c>
      <c r="E119" s="131" t="s">
        <v>62</v>
      </c>
      <c r="F119" s="979">
        <v>3</v>
      </c>
      <c r="G119" s="1058">
        <f>$F$118*F119</f>
        <v>3</v>
      </c>
      <c r="H119" s="926"/>
      <c r="I119" s="695">
        <f t="shared" ref="I119" si="19">F119*H119</f>
        <v>0</v>
      </c>
    </row>
    <row r="120" spans="1:9" s="222" customFormat="1" ht="13.5" customHeight="1">
      <c r="A120" s="692">
        <f t="shared" ref="A120:A123" si="20">A119+1</f>
        <v>95</v>
      </c>
      <c r="B120" s="130" t="s">
        <v>827</v>
      </c>
      <c r="C120" s="34"/>
      <c r="D120" s="70" t="s">
        <v>198</v>
      </c>
      <c r="E120" s="27" t="s">
        <v>63</v>
      </c>
      <c r="F120" s="979">
        <v>3</v>
      </c>
      <c r="G120" s="1058">
        <f t="shared" ref="G120:G123" si="21">$F$118*F120</f>
        <v>3</v>
      </c>
      <c r="H120" s="926"/>
      <c r="I120" s="695">
        <f t="shared" ref="I120:I121" si="22">H120*F120</f>
        <v>0</v>
      </c>
    </row>
    <row r="121" spans="1:9" s="222" customFormat="1" ht="13.5" customHeight="1">
      <c r="A121" s="692">
        <f t="shared" si="20"/>
        <v>96</v>
      </c>
      <c r="B121" s="130" t="s">
        <v>829</v>
      </c>
      <c r="C121" s="34"/>
      <c r="D121" s="71" t="s">
        <v>203</v>
      </c>
      <c r="E121" s="27" t="s">
        <v>62</v>
      </c>
      <c r="F121" s="979">
        <v>6</v>
      </c>
      <c r="G121" s="1058">
        <f t="shared" si="21"/>
        <v>6</v>
      </c>
      <c r="H121" s="926"/>
      <c r="I121" s="696">
        <f t="shared" si="22"/>
        <v>0</v>
      </c>
    </row>
    <row r="122" spans="1:9" s="222" customFormat="1" ht="13.5" customHeight="1">
      <c r="A122" s="692">
        <f t="shared" si="20"/>
        <v>97</v>
      </c>
      <c r="B122" s="130" t="s">
        <v>831</v>
      </c>
      <c r="C122" s="34"/>
      <c r="D122" s="130" t="s">
        <v>632</v>
      </c>
      <c r="E122" s="131" t="s">
        <v>63</v>
      </c>
      <c r="F122" s="979">
        <v>10</v>
      </c>
      <c r="G122" s="1058">
        <f t="shared" si="21"/>
        <v>10</v>
      </c>
      <c r="H122" s="926"/>
      <c r="I122" s="695">
        <f t="shared" ref="I122:I123" si="23">F122*H122</f>
        <v>0</v>
      </c>
    </row>
    <row r="123" spans="1:9" s="222" customFormat="1" ht="13.5" customHeight="1">
      <c r="A123" s="692">
        <f t="shared" si="20"/>
        <v>98</v>
      </c>
      <c r="B123" s="130" t="s">
        <v>834</v>
      </c>
      <c r="C123" s="34"/>
      <c r="D123" s="130" t="s">
        <v>1459</v>
      </c>
      <c r="E123" s="131" t="s">
        <v>62</v>
      </c>
      <c r="F123" s="979">
        <v>9</v>
      </c>
      <c r="G123" s="1058">
        <f t="shared" si="21"/>
        <v>9</v>
      </c>
      <c r="H123" s="926"/>
      <c r="I123" s="695">
        <f t="shared" si="23"/>
        <v>0</v>
      </c>
    </row>
    <row r="124" spans="1:9" ht="13.5" customHeight="1">
      <c r="A124" s="1078">
        <f>A117+1</f>
        <v>94</v>
      </c>
      <c r="B124" s="57" t="s">
        <v>136</v>
      </c>
      <c r="C124" s="698"/>
      <c r="D124" s="57" t="s">
        <v>137</v>
      </c>
      <c r="E124" s="58" t="s">
        <v>79</v>
      </c>
      <c r="F124" s="755">
        <f>G124</f>
        <v>0</v>
      </c>
      <c r="G124" s="756"/>
      <c r="H124" s="700">
        <f>SUM(I68,I77,I89,I104,I118)</f>
        <v>0</v>
      </c>
      <c r="I124" s="701">
        <f>(F124*H124)/100</f>
        <v>0</v>
      </c>
    </row>
    <row r="125" spans="1:9" ht="13.5" customHeight="1">
      <c r="A125" s="1079">
        <f t="shared" ref="A125" si="24">A124+1</f>
        <v>95</v>
      </c>
      <c r="B125" s="1080" t="s">
        <v>138</v>
      </c>
      <c r="C125" s="1081"/>
      <c r="D125" s="1080" t="s">
        <v>139</v>
      </c>
      <c r="E125" s="1082" t="s">
        <v>79</v>
      </c>
      <c r="F125" s="930">
        <f>G125</f>
        <v>0</v>
      </c>
      <c r="G125" s="930"/>
      <c r="H125" s="1083">
        <f>SUM(I68,I77,I89,I104,I118,I124)</f>
        <v>0</v>
      </c>
      <c r="I125" s="1083">
        <f>(F125*H125)/100</f>
        <v>0</v>
      </c>
    </row>
    <row r="126" spans="1:9" ht="28.5" customHeight="1">
      <c r="A126" s="1061"/>
      <c r="B126" s="1062" t="s">
        <v>230</v>
      </c>
      <c r="C126" s="1062"/>
      <c r="D126" s="1063" t="s">
        <v>231</v>
      </c>
      <c r="E126" s="1063"/>
      <c r="F126" s="1084"/>
      <c r="G126" s="1084"/>
      <c r="H126" s="1085"/>
      <c r="I126" s="1085">
        <f>SUM(I127:I128)</f>
        <v>0</v>
      </c>
    </row>
    <row r="127" spans="1:9" s="222" customFormat="1" ht="13.5" customHeight="1">
      <c r="A127" s="707">
        <f>A125+1</f>
        <v>96</v>
      </c>
      <c r="B127" s="708" t="s">
        <v>233</v>
      </c>
      <c r="C127" s="698"/>
      <c r="D127" s="57" t="s">
        <v>238</v>
      </c>
      <c r="E127" s="58" t="s">
        <v>85</v>
      </c>
      <c r="F127" s="1060">
        <v>24</v>
      </c>
      <c r="G127" s="1060">
        <f>F127</f>
        <v>24</v>
      </c>
      <c r="H127" s="932"/>
      <c r="I127" s="996">
        <f>H127*F127</f>
        <v>0</v>
      </c>
    </row>
    <row r="128" spans="1:9" s="222" customFormat="1" ht="13.5" customHeight="1">
      <c r="A128" s="707">
        <f t="shared" ref="A128" si="25">A127+1</f>
        <v>97</v>
      </c>
      <c r="B128" s="708" t="s">
        <v>234</v>
      </c>
      <c r="C128" s="698"/>
      <c r="D128" s="1086" t="s">
        <v>708</v>
      </c>
      <c r="E128" s="1087" t="s">
        <v>61</v>
      </c>
      <c r="F128" s="699">
        <v>1</v>
      </c>
      <c r="G128" s="1060">
        <f>F128</f>
        <v>1</v>
      </c>
      <c r="H128" s="932"/>
      <c r="I128" s="996">
        <f t="shared" ref="I128" si="26">H128*F128</f>
        <v>0</v>
      </c>
    </row>
    <row r="129" spans="1:9" s="222" customFormat="1" ht="21" customHeight="1">
      <c r="A129" s="712"/>
      <c r="B129" s="713"/>
      <c r="C129" s="713"/>
      <c r="D129" s="3" t="s">
        <v>240</v>
      </c>
      <c r="E129" s="714"/>
      <c r="F129" s="715"/>
      <c r="G129" s="715"/>
      <c r="H129" s="716"/>
      <c r="I129" s="68">
        <f>I12</f>
        <v>0</v>
      </c>
    </row>
    <row r="130" spans="1:9" ht="28.5" customHeight="1">
      <c r="A130" s="717"/>
      <c r="B130" s="718" t="s">
        <v>241</v>
      </c>
      <c r="C130" s="718"/>
      <c r="D130" s="718" t="s">
        <v>242</v>
      </c>
      <c r="E130" s="719"/>
      <c r="F130" s="720"/>
      <c r="G130" s="720"/>
      <c r="H130" s="721"/>
      <c r="I130" s="721">
        <f>SUM(I131:I135)</f>
        <v>0</v>
      </c>
    </row>
    <row r="131" spans="1:9" ht="13.5" customHeight="1">
      <c r="A131" s="707">
        <f>A128+1</f>
        <v>98</v>
      </c>
      <c r="B131" s="708" t="s">
        <v>243</v>
      </c>
      <c r="C131" s="708"/>
      <c r="D131" s="708" t="s">
        <v>244</v>
      </c>
      <c r="E131" s="709" t="s">
        <v>85</v>
      </c>
      <c r="F131" s="710">
        <v>8</v>
      </c>
      <c r="G131" s="1060">
        <f>F131</f>
        <v>8</v>
      </c>
      <c r="H131" s="933"/>
      <c r="I131" s="711">
        <f>H131*F131</f>
        <v>0</v>
      </c>
    </row>
    <row r="132" spans="1:9" ht="13.5" customHeight="1">
      <c r="A132" s="707">
        <f>A131+1</f>
        <v>99</v>
      </c>
      <c r="B132" s="708" t="s">
        <v>245</v>
      </c>
      <c r="C132" s="708"/>
      <c r="D132" s="708" t="s">
        <v>246</v>
      </c>
      <c r="E132" s="709" t="s">
        <v>85</v>
      </c>
      <c r="F132" s="710">
        <v>4</v>
      </c>
      <c r="G132" s="1060">
        <f t="shared" ref="G132:G135" si="27">F132</f>
        <v>4</v>
      </c>
      <c r="H132" s="933"/>
      <c r="I132" s="711">
        <f>H132*F132</f>
        <v>0</v>
      </c>
    </row>
    <row r="133" spans="1:9" ht="13.5" customHeight="1">
      <c r="A133" s="707">
        <f t="shared" ref="A133:A135" si="28">A132+1</f>
        <v>100</v>
      </c>
      <c r="B133" s="708" t="s">
        <v>247</v>
      </c>
      <c r="C133" s="708"/>
      <c r="D133" s="708" t="s">
        <v>892</v>
      </c>
      <c r="E133" s="709" t="s">
        <v>85</v>
      </c>
      <c r="F133" s="710">
        <v>4</v>
      </c>
      <c r="G133" s="1060">
        <f t="shared" si="27"/>
        <v>4</v>
      </c>
      <c r="H133" s="933"/>
      <c r="I133" s="711">
        <f>H133*F133</f>
        <v>0</v>
      </c>
    </row>
    <row r="134" spans="1:9" ht="13.5" customHeight="1">
      <c r="A134" s="707">
        <f t="shared" si="28"/>
        <v>101</v>
      </c>
      <c r="B134" s="708" t="s">
        <v>249</v>
      </c>
      <c r="C134" s="708"/>
      <c r="D134" s="708" t="s">
        <v>248</v>
      </c>
      <c r="E134" s="709" t="s">
        <v>85</v>
      </c>
      <c r="F134" s="710">
        <v>4</v>
      </c>
      <c r="G134" s="1060">
        <f t="shared" si="27"/>
        <v>4</v>
      </c>
      <c r="H134" s="933"/>
      <c r="I134" s="711">
        <f>H134*F134</f>
        <v>0</v>
      </c>
    </row>
    <row r="135" spans="1:9" ht="13.5" customHeight="1">
      <c r="A135" s="707">
        <f t="shared" si="28"/>
        <v>102</v>
      </c>
      <c r="B135" s="708" t="s">
        <v>251</v>
      </c>
      <c r="C135" s="708"/>
      <c r="D135" s="708" t="s">
        <v>250</v>
      </c>
      <c r="E135" s="1088" t="s">
        <v>85</v>
      </c>
      <c r="F135" s="710">
        <v>4</v>
      </c>
      <c r="G135" s="1060">
        <f t="shared" si="27"/>
        <v>4</v>
      </c>
      <c r="H135" s="933"/>
      <c r="I135" s="711">
        <f>H135*F135</f>
        <v>0</v>
      </c>
    </row>
    <row r="136" spans="1:9" s="293" customFormat="1" ht="21" customHeight="1">
      <c r="A136" s="723"/>
      <c r="B136" s="724"/>
      <c r="C136" s="724"/>
      <c r="D136" s="65" t="s">
        <v>252</v>
      </c>
      <c r="E136" s="725"/>
      <c r="F136" s="726"/>
      <c r="G136" s="726"/>
      <c r="H136" s="684"/>
      <c r="I136" s="68">
        <f>I130</f>
        <v>0</v>
      </c>
    </row>
    <row r="137" spans="1:9" s="222" customFormat="1" ht="28.5" customHeight="1">
      <c r="A137" s="5"/>
      <c r="B137" s="1089" t="s">
        <v>253</v>
      </c>
      <c r="C137" s="6"/>
      <c r="D137" s="728" t="s">
        <v>254</v>
      </c>
      <c r="E137" s="7"/>
      <c r="F137" s="8"/>
      <c r="G137" s="8"/>
      <c r="H137" s="9"/>
      <c r="I137" s="729">
        <f>SUM(I138)</f>
        <v>0</v>
      </c>
    </row>
    <row r="138" spans="1:9" s="233" customFormat="1" ht="30.6">
      <c r="A138" s="730">
        <f>A135+1</f>
        <v>103</v>
      </c>
      <c r="B138" s="37" t="s">
        <v>255</v>
      </c>
      <c r="C138" s="37"/>
      <c r="D138" s="731" t="s">
        <v>1198</v>
      </c>
      <c r="E138" s="1082" t="s">
        <v>79</v>
      </c>
      <c r="F138" s="1190">
        <f>G138</f>
        <v>0</v>
      </c>
      <c r="G138" s="1271"/>
      <c r="H138" s="304">
        <f>$I$129</f>
        <v>0</v>
      </c>
      <c r="I138" s="40">
        <f>H138*F138/100</f>
        <v>0</v>
      </c>
    </row>
    <row r="139" spans="1:9" s="222" customFormat="1" ht="21" customHeight="1">
      <c r="A139" s="732"/>
      <c r="B139" s="733"/>
      <c r="C139" s="733"/>
      <c r="D139" s="734" t="s">
        <v>256</v>
      </c>
      <c r="E139" s="732"/>
      <c r="F139" s="735"/>
      <c r="G139" s="735"/>
      <c r="H139" s="736"/>
      <c r="I139" s="737">
        <f>I137</f>
        <v>0</v>
      </c>
    </row>
    <row r="140" spans="1:9" s="222" customFormat="1" ht="13.5" customHeight="1">
      <c r="A140" s="738"/>
      <c r="B140" s="739"/>
      <c r="C140" s="739"/>
      <c r="D140" s="740"/>
      <c r="E140" s="741"/>
      <c r="F140" s="742"/>
      <c r="G140" s="742"/>
      <c r="H140" s="743"/>
      <c r="I140" s="743"/>
    </row>
    <row r="141" spans="1:9" s="293" customFormat="1" ht="21" customHeight="1">
      <c r="A141" s="744"/>
      <c r="B141" s="744"/>
      <c r="C141" s="744"/>
      <c r="D141" s="745" t="s">
        <v>257</v>
      </c>
      <c r="E141" s="746"/>
      <c r="F141" s="747"/>
      <c r="G141" s="747"/>
      <c r="H141" s="748"/>
      <c r="I141" s="749">
        <f>SUM(I129,I136,I139)</f>
        <v>0</v>
      </c>
    </row>
    <row r="142" spans="1:9" s="329" customFormat="1" ht="13.5" customHeight="1">
      <c r="A142" s="10"/>
      <c r="B142" s="10"/>
      <c r="C142" s="10"/>
      <c r="D142" s="11"/>
      <c r="E142" s="12"/>
      <c r="F142" s="15"/>
      <c r="G142" s="15"/>
      <c r="H142" s="22"/>
      <c r="I142" s="23"/>
    </row>
    <row r="143" spans="1:9" s="329" customFormat="1" ht="21" customHeight="1">
      <c r="A143" s="324"/>
      <c r="B143" s="324"/>
      <c r="C143" s="324"/>
      <c r="D143" s="179"/>
      <c r="E143" s="320"/>
      <c r="F143" s="321"/>
      <c r="G143" s="321"/>
      <c r="H143" s="330"/>
      <c r="I143" s="331"/>
    </row>
  </sheetData>
  <autoFilter ref="A11:I468"/>
  <dataConsolidate/>
  <printOptions horizontalCentered="1"/>
  <pageMargins left="0.19685039370078741" right="0.19685039370078741" top="0.39370078740157483" bottom="0.78740157480314965" header="0.39370078740157483" footer="0.19685039370078741"/>
  <pageSetup paperSize="9" scale="80" fitToHeight="0" orientation="portrait" r:id="rId1"/>
  <headerFooter>
    <oddFooter>&amp;C&amp;"Arial,Normálne"&amp;10Táto dokumentácia je duševným majetkom zhotoviteľa
Žiadna časť tejto dokumentácie nesmie byť reprodukovaná alebo použitá bez jej písomného povolenia.
Arch. č.: 2423_VPP_01_2315_S06_ELI_005_VYV_00&amp;RList č.: &amp;P</oddFooter>
  </headerFooter>
  <rowBreaks count="1" manualBreakCount="1">
    <brk id="125" max="7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0">
    <tabColor rgb="FF00B050"/>
  </sheetPr>
  <dimension ref="A1:M1543"/>
  <sheetViews>
    <sheetView view="pageBreakPreview" zoomScale="120" zoomScaleNormal="85" zoomScaleSheetLayoutView="120" workbookViewId="0">
      <pane xSplit="9" ySplit="11" topLeftCell="J12" activePane="bottomRight" state="frozen"/>
      <selection activeCell="N20" sqref="N20"/>
      <selection pane="topRight" activeCell="N20" sqref="N20"/>
      <selection pane="bottomLeft" activeCell="N20" sqref="N20"/>
      <selection pane="bottomRight" activeCell="D14" sqref="D14:I17"/>
    </sheetView>
  </sheetViews>
  <sheetFormatPr defaultColWidth="7" defaultRowHeight="11.25" customHeight="1"/>
  <cols>
    <col min="1" max="1" width="4.26953125" style="332" customWidth="1"/>
    <col min="2" max="2" width="9" style="333" customWidth="1"/>
    <col min="3" max="3" width="11.26953125" style="333" customWidth="1"/>
    <col min="4" max="4" width="51" style="333" customWidth="1"/>
    <col min="5" max="5" width="4" style="334" customWidth="1"/>
    <col min="6" max="6" width="9.453125" style="335" hidden="1" customWidth="1"/>
    <col min="7" max="7" width="7.54296875" style="335" customWidth="1"/>
    <col min="8" max="8" width="9" style="336" customWidth="1"/>
    <col min="9" max="9" width="10.26953125" style="336" customWidth="1"/>
    <col min="10" max="16384" width="7" style="162"/>
  </cols>
  <sheetData>
    <row r="1" spans="1:11" ht="32.25" customHeight="1">
      <c r="A1" s="651" t="str">
        <f>+TL!A13</f>
        <v>VÝKAZ VÝMER</v>
      </c>
      <c r="B1" s="651"/>
      <c r="C1" s="651"/>
      <c r="D1" s="651"/>
      <c r="E1" s="651"/>
      <c r="F1" s="651"/>
      <c r="G1" s="651" t="s">
        <v>5491</v>
      </c>
      <c r="H1" s="651"/>
      <c r="I1" s="651"/>
    </row>
    <row r="2" spans="1:11" s="212" customFormat="1" ht="12.75" customHeight="1">
      <c r="A2" s="652" t="s">
        <v>44</v>
      </c>
      <c r="B2" s="652"/>
      <c r="C2" s="652"/>
      <c r="D2" s="653" t="str">
        <f>Obsah!N1</f>
        <v>15709 - Nižná / Tr 110/22kV</v>
      </c>
      <c r="E2" s="653"/>
      <c r="F2" s="653"/>
      <c r="G2" s="653"/>
      <c r="H2" s="653"/>
      <c r="I2" s="653"/>
    </row>
    <row r="3" spans="1:11" s="212" customFormat="1" ht="12.75" customHeight="1">
      <c r="A3" s="652"/>
      <c r="B3" s="652"/>
      <c r="C3" s="652"/>
      <c r="D3" s="653" t="str">
        <f>Obsah!N2</f>
        <v>- komplexná rekonštrukcia</v>
      </c>
      <c r="E3" s="653"/>
      <c r="F3" s="653"/>
      <c r="G3" s="653"/>
      <c r="H3" s="653"/>
      <c r="I3" s="653"/>
    </row>
    <row r="4" spans="1:11" s="212" customFormat="1" ht="12.75" customHeight="1">
      <c r="A4" s="652"/>
      <c r="B4" s="652"/>
      <c r="C4" s="652"/>
      <c r="D4" s="653"/>
      <c r="E4" s="653"/>
      <c r="F4" s="653"/>
      <c r="G4" s="653"/>
      <c r="H4" s="653"/>
      <c r="I4" s="653"/>
    </row>
    <row r="5" spans="1:11" s="212" customFormat="1" ht="13.5" customHeight="1">
      <c r="A5" s="654" t="s">
        <v>6</v>
      </c>
      <c r="B5" s="654"/>
      <c r="C5" s="655"/>
      <c r="D5" s="656" t="str">
        <f>Obsah!B6</f>
        <v>D. Dokumentácia stavebných objektov a prevádzkových súborov</v>
      </c>
      <c r="E5" s="657"/>
      <c r="F5" s="657"/>
      <c r="G5" s="657"/>
      <c r="H5" s="657"/>
      <c r="I5" s="657"/>
    </row>
    <row r="6" spans="1:11" ht="13.2">
      <c r="A6" s="654" t="s">
        <v>45</v>
      </c>
      <c r="B6" s="654"/>
      <c r="C6" s="655"/>
      <c r="D6" s="657" t="str">
        <f>Obsah!B41</f>
        <v>S07_SO37_SO38_SO39_Vonkajšie osvetlenie</v>
      </c>
      <c r="E6" s="657"/>
      <c r="F6" s="657"/>
      <c r="G6" s="657"/>
      <c r="H6" s="657"/>
      <c r="I6" s="657"/>
    </row>
    <row r="7" spans="1:11" ht="13.5" customHeight="1">
      <c r="A7" s="659"/>
      <c r="B7" s="659"/>
      <c r="C7" s="660"/>
      <c r="D7" s="660"/>
      <c r="E7" s="661"/>
      <c r="F7" s="659"/>
      <c r="G7" s="659"/>
      <c r="H7" s="662"/>
      <c r="I7" s="663"/>
    </row>
    <row r="8" spans="1:11" s="169" customFormat="1" ht="13.5" customHeight="1">
      <c r="A8" s="658" t="s">
        <v>46</v>
      </c>
      <c r="B8" s="658"/>
      <c r="C8" s="658"/>
      <c r="D8" s="658" t="str">
        <f>Obsah!Z1</f>
        <v>Stredoslovenská distribučná, a. s., Pri Rajčianke 2927/8, 010 47 Žilina</v>
      </c>
      <c r="E8" s="664"/>
      <c r="F8" s="658"/>
      <c r="G8" s="658"/>
      <c r="H8" s="665" t="s">
        <v>47</v>
      </c>
      <c r="I8" s="665" t="s">
        <v>415</v>
      </c>
    </row>
    <row r="9" spans="1:11" s="169" customFormat="1" ht="13.5" customHeight="1">
      <c r="A9" s="658" t="s">
        <v>49</v>
      </c>
      <c r="B9" s="658"/>
      <c r="C9" s="658"/>
      <c r="D9" s="658" t="str">
        <f>Obsah!Z2</f>
        <v>Tr 110/22 kV Nižná</v>
      </c>
      <c r="E9" s="666"/>
      <c r="F9" s="667"/>
      <c r="G9" s="667"/>
      <c r="H9" s="665" t="s">
        <v>50</v>
      </c>
      <c r="I9" s="43">
        <f>Obsah!Z3</f>
        <v>46174</v>
      </c>
      <c r="J9" s="222"/>
      <c r="K9" s="222"/>
    </row>
    <row r="10" spans="1:11" ht="6.75" customHeight="1">
      <c r="A10" s="668"/>
      <c r="B10" s="668"/>
      <c r="C10" s="668"/>
      <c r="D10" s="668"/>
      <c r="E10" s="669"/>
      <c r="F10" s="668"/>
      <c r="G10" s="668"/>
      <c r="H10" s="670"/>
      <c r="I10" s="670"/>
    </row>
    <row r="11" spans="1:11" ht="24" customHeight="1">
      <c r="A11" s="671" t="s">
        <v>51</v>
      </c>
      <c r="B11" s="671" t="s">
        <v>52</v>
      </c>
      <c r="C11" s="672" t="s">
        <v>53</v>
      </c>
      <c r="D11" s="671" t="s">
        <v>54</v>
      </c>
      <c r="E11" s="671" t="s">
        <v>55</v>
      </c>
      <c r="F11" s="671" t="s">
        <v>56</v>
      </c>
      <c r="G11" s="671" t="s">
        <v>56</v>
      </c>
      <c r="H11" s="672" t="s">
        <v>57</v>
      </c>
      <c r="I11" s="672" t="s">
        <v>58</v>
      </c>
    </row>
    <row r="12" spans="1:11" ht="30" customHeight="1">
      <c r="A12" s="673"/>
      <c r="B12" s="674" t="s">
        <v>59</v>
      </c>
      <c r="C12" s="674"/>
      <c r="D12" s="674" t="s">
        <v>60</v>
      </c>
      <c r="E12" s="675"/>
      <c r="F12" s="676"/>
      <c r="G12" s="676"/>
      <c r="H12" s="677"/>
      <c r="I12" s="683">
        <f>SUM(I13,I18,I56,I109,I127,I139)</f>
        <v>0</v>
      </c>
    </row>
    <row r="13" spans="1:11" ht="28.5" customHeight="1">
      <c r="A13" s="723"/>
      <c r="B13" s="724" t="s">
        <v>74</v>
      </c>
      <c r="C13" s="724"/>
      <c r="D13" s="724" t="s">
        <v>75</v>
      </c>
      <c r="E13" s="725"/>
      <c r="F13" s="726"/>
      <c r="G13" s="726"/>
      <c r="H13" s="684"/>
      <c r="I13" s="684">
        <f>SUM(I14,I17)</f>
        <v>0</v>
      </c>
    </row>
    <row r="14" spans="1:11" ht="13.5" customHeight="1">
      <c r="A14" s="692"/>
      <c r="B14" s="24"/>
      <c r="C14" s="24"/>
      <c r="D14" s="28" t="s">
        <v>76</v>
      </c>
      <c r="E14" s="29" t="s">
        <v>61</v>
      </c>
      <c r="F14" s="30">
        <v>1</v>
      </c>
      <c r="G14" s="30"/>
      <c r="H14" s="31">
        <f>SUM(I15:I16)</f>
        <v>0</v>
      </c>
      <c r="I14" s="31">
        <f>F14*H14</f>
        <v>0</v>
      </c>
    </row>
    <row r="15" spans="1:11" s="233" customFormat="1" ht="25.2" customHeight="1">
      <c r="A15" s="1054">
        <v>1</v>
      </c>
      <c r="B15" s="1055" t="s">
        <v>65</v>
      </c>
      <c r="C15" s="1055"/>
      <c r="D15" s="1055" t="s">
        <v>636</v>
      </c>
      <c r="E15" s="1057" t="s">
        <v>62</v>
      </c>
      <c r="F15" s="1058">
        <v>1</v>
      </c>
      <c r="G15" s="1058">
        <f>F15*$F$14</f>
        <v>1</v>
      </c>
      <c r="H15" s="925"/>
      <c r="I15" s="1059">
        <f>H15*F15</f>
        <v>0</v>
      </c>
    </row>
    <row r="16" spans="1:11" s="233" customFormat="1" ht="25.2" customHeight="1">
      <c r="A16" s="1054">
        <f>A15+1</f>
        <v>2</v>
      </c>
      <c r="B16" s="1055" t="s">
        <v>66</v>
      </c>
      <c r="C16" s="1055"/>
      <c r="D16" s="1055" t="s">
        <v>637</v>
      </c>
      <c r="E16" s="1057" t="s">
        <v>62</v>
      </c>
      <c r="F16" s="1058">
        <v>2</v>
      </c>
      <c r="G16" s="1058">
        <f>F16*$F$14</f>
        <v>2</v>
      </c>
      <c r="H16" s="925"/>
      <c r="I16" s="1059">
        <f>H16*F16</f>
        <v>0</v>
      </c>
    </row>
    <row r="17" spans="1:9" ht="13.5" customHeight="1">
      <c r="A17" s="1054">
        <f>A16+1</f>
        <v>3</v>
      </c>
      <c r="B17" s="57" t="s">
        <v>77</v>
      </c>
      <c r="C17" s="57"/>
      <c r="D17" s="57" t="s">
        <v>78</v>
      </c>
      <c r="E17" s="58" t="s">
        <v>79</v>
      </c>
      <c r="F17" s="1130">
        <f>G17</f>
        <v>0</v>
      </c>
      <c r="G17" s="1130"/>
      <c r="H17" s="701">
        <f>SUM(I15:I16)</f>
        <v>0</v>
      </c>
      <c r="I17" s="701">
        <f>(F17*H17)/100</f>
        <v>0</v>
      </c>
    </row>
    <row r="18" spans="1:9" ht="28.5" customHeight="1">
      <c r="A18" s="679"/>
      <c r="B18" s="680" t="s">
        <v>80</v>
      </c>
      <c r="C18" s="680"/>
      <c r="D18" s="681" t="s">
        <v>81</v>
      </c>
      <c r="E18" s="681"/>
      <c r="F18" s="682"/>
      <c r="G18" s="682"/>
      <c r="H18" s="1092"/>
      <c r="I18" s="684">
        <f>SUM(I19:I55)</f>
        <v>0</v>
      </c>
    </row>
    <row r="19" spans="1:9" s="233" customFormat="1" ht="12">
      <c r="A19" s="697">
        <f>A17+1</f>
        <v>4</v>
      </c>
      <c r="B19" s="57">
        <v>210190052</v>
      </c>
      <c r="C19" s="57"/>
      <c r="D19" s="57" t="s">
        <v>715</v>
      </c>
      <c r="E19" s="58" t="s">
        <v>62</v>
      </c>
      <c r="F19" s="699">
        <v>1</v>
      </c>
      <c r="G19" s="1259">
        <f>F19</f>
        <v>1</v>
      </c>
      <c r="H19" s="926"/>
      <c r="I19" s="1065">
        <f t="shared" ref="I19" si="0">F19*H19</f>
        <v>0</v>
      </c>
    </row>
    <row r="20" spans="1:9" s="233" customFormat="1" ht="12">
      <c r="A20" s="685">
        <f>A19+1</f>
        <v>5</v>
      </c>
      <c r="B20" s="57">
        <v>210190151</v>
      </c>
      <c r="C20" s="57"/>
      <c r="D20" s="57" t="s">
        <v>638</v>
      </c>
      <c r="E20" s="58" t="s">
        <v>62</v>
      </c>
      <c r="F20" s="688">
        <v>2</v>
      </c>
      <c r="G20" s="1259">
        <f t="shared" ref="G20:G52" si="1">F20</f>
        <v>2</v>
      </c>
      <c r="H20" s="926"/>
      <c r="I20" s="77">
        <f>F20*H20</f>
        <v>0</v>
      </c>
    </row>
    <row r="21" spans="1:9" s="233" customFormat="1" ht="12">
      <c r="A21" s="685">
        <f t="shared" ref="A21:A55" si="2">A20+1</f>
        <v>6</v>
      </c>
      <c r="B21" s="57">
        <v>210201430</v>
      </c>
      <c r="C21" s="57"/>
      <c r="D21" s="57" t="s">
        <v>639</v>
      </c>
      <c r="E21" s="58" t="s">
        <v>62</v>
      </c>
      <c r="F21" s="688">
        <v>42</v>
      </c>
      <c r="G21" s="1259">
        <f t="shared" si="1"/>
        <v>42</v>
      </c>
      <c r="H21" s="926"/>
      <c r="I21" s="77">
        <f t="shared" ref="I21:I30" si="3">F21*H21</f>
        <v>0</v>
      </c>
    </row>
    <row r="22" spans="1:9" s="233" customFormat="1" ht="12">
      <c r="A22" s="685">
        <f t="shared" si="2"/>
        <v>7</v>
      </c>
      <c r="B22" s="57">
        <v>210201810</v>
      </c>
      <c r="C22" s="57"/>
      <c r="D22" s="57" t="s">
        <v>640</v>
      </c>
      <c r="E22" s="58" t="s">
        <v>62</v>
      </c>
      <c r="F22" s="688">
        <v>22</v>
      </c>
      <c r="G22" s="1259">
        <f t="shared" si="1"/>
        <v>22</v>
      </c>
      <c r="H22" s="926"/>
      <c r="I22" s="77">
        <f t="shared" si="3"/>
        <v>0</v>
      </c>
    </row>
    <row r="23" spans="1:9" s="233" customFormat="1" ht="12">
      <c r="A23" s="685">
        <f t="shared" si="2"/>
        <v>8</v>
      </c>
      <c r="B23" s="57">
        <v>210201810</v>
      </c>
      <c r="C23" s="57"/>
      <c r="D23" s="57" t="s">
        <v>641</v>
      </c>
      <c r="E23" s="58" t="s">
        <v>62</v>
      </c>
      <c r="F23" s="688">
        <v>20</v>
      </c>
      <c r="G23" s="1259">
        <f t="shared" si="1"/>
        <v>20</v>
      </c>
      <c r="H23" s="926"/>
      <c r="I23" s="77">
        <f t="shared" si="3"/>
        <v>0</v>
      </c>
    </row>
    <row r="24" spans="1:9" s="233" customFormat="1" ht="12">
      <c r="A24" s="685">
        <f t="shared" si="2"/>
        <v>9</v>
      </c>
      <c r="B24" s="57">
        <v>210201440</v>
      </c>
      <c r="C24" s="57"/>
      <c r="D24" s="57" t="s">
        <v>642</v>
      </c>
      <c r="E24" s="58" t="s">
        <v>62</v>
      </c>
      <c r="F24" s="688">
        <v>16</v>
      </c>
      <c r="G24" s="1259">
        <f t="shared" si="1"/>
        <v>16</v>
      </c>
      <c r="H24" s="926"/>
      <c r="I24" s="77">
        <f t="shared" si="3"/>
        <v>0</v>
      </c>
    </row>
    <row r="25" spans="1:9" s="233" customFormat="1" ht="12">
      <c r="A25" s="685">
        <f t="shared" si="2"/>
        <v>10</v>
      </c>
      <c r="B25" s="57">
        <v>210201442</v>
      </c>
      <c r="C25" s="57"/>
      <c r="D25" s="57" t="s">
        <v>643</v>
      </c>
      <c r="E25" s="58" t="s">
        <v>62</v>
      </c>
      <c r="F25" s="688">
        <v>16</v>
      </c>
      <c r="G25" s="1259">
        <f t="shared" si="1"/>
        <v>16</v>
      </c>
      <c r="H25" s="926"/>
      <c r="I25" s="77">
        <f t="shared" si="3"/>
        <v>0</v>
      </c>
    </row>
    <row r="26" spans="1:9" s="237" customFormat="1" ht="13.5" customHeight="1">
      <c r="A26" s="685">
        <f t="shared" si="2"/>
        <v>11</v>
      </c>
      <c r="B26" s="57">
        <v>210201441</v>
      </c>
      <c r="C26" s="57"/>
      <c r="D26" s="57" t="s">
        <v>644</v>
      </c>
      <c r="E26" s="58" t="s">
        <v>62</v>
      </c>
      <c r="F26" s="699">
        <v>6</v>
      </c>
      <c r="G26" s="1259">
        <f t="shared" si="1"/>
        <v>6</v>
      </c>
      <c r="H26" s="926"/>
      <c r="I26" s="77">
        <f t="shared" si="3"/>
        <v>0</v>
      </c>
    </row>
    <row r="27" spans="1:9" ht="13.5" customHeight="1">
      <c r="A27" s="685">
        <f t="shared" si="2"/>
        <v>12</v>
      </c>
      <c r="B27" s="57">
        <v>210020151</v>
      </c>
      <c r="C27" s="57"/>
      <c r="D27" s="57" t="s">
        <v>645</v>
      </c>
      <c r="E27" s="58" t="s">
        <v>62</v>
      </c>
      <c r="F27" s="1093">
        <v>4</v>
      </c>
      <c r="G27" s="1259">
        <f t="shared" si="1"/>
        <v>4</v>
      </c>
      <c r="H27" s="926"/>
      <c r="I27" s="77">
        <f t="shared" si="3"/>
        <v>0</v>
      </c>
    </row>
    <row r="28" spans="1:9" s="417" customFormat="1" ht="13.5" customHeight="1">
      <c r="A28" s="685">
        <f t="shared" si="2"/>
        <v>13</v>
      </c>
      <c r="B28" s="57">
        <v>210204201</v>
      </c>
      <c r="C28" s="57"/>
      <c r="D28" s="57" t="s">
        <v>646</v>
      </c>
      <c r="E28" s="58" t="s">
        <v>62</v>
      </c>
      <c r="F28" s="1093">
        <v>16</v>
      </c>
      <c r="G28" s="1259">
        <f t="shared" si="1"/>
        <v>16</v>
      </c>
      <c r="H28" s="926"/>
      <c r="I28" s="77">
        <f t="shared" si="3"/>
        <v>0</v>
      </c>
    </row>
    <row r="29" spans="1:9" s="417" customFormat="1" ht="13.5" customHeight="1">
      <c r="A29" s="685">
        <f t="shared" si="2"/>
        <v>14</v>
      </c>
      <c r="B29" s="57">
        <v>220733042</v>
      </c>
      <c r="C29" s="57"/>
      <c r="D29" s="57" t="s">
        <v>647</v>
      </c>
      <c r="E29" s="58" t="s">
        <v>62</v>
      </c>
      <c r="F29" s="699">
        <v>16</v>
      </c>
      <c r="G29" s="1259">
        <f t="shared" si="1"/>
        <v>16</v>
      </c>
      <c r="H29" s="926"/>
      <c r="I29" s="77">
        <f t="shared" si="3"/>
        <v>0</v>
      </c>
    </row>
    <row r="30" spans="1:9" s="247" customFormat="1" ht="13.5" customHeight="1">
      <c r="A30" s="685">
        <f t="shared" si="2"/>
        <v>15</v>
      </c>
      <c r="B30" s="57">
        <v>210110011</v>
      </c>
      <c r="C30" s="57"/>
      <c r="D30" s="57" t="s">
        <v>648</v>
      </c>
      <c r="E30" s="58" t="s">
        <v>62</v>
      </c>
      <c r="F30" s="699">
        <v>4</v>
      </c>
      <c r="G30" s="1259">
        <f t="shared" si="1"/>
        <v>4</v>
      </c>
      <c r="H30" s="926"/>
      <c r="I30" s="77">
        <f t="shared" si="3"/>
        <v>0</v>
      </c>
    </row>
    <row r="31" spans="1:9" s="247" customFormat="1" ht="13.5" customHeight="1">
      <c r="A31" s="685">
        <f t="shared" si="2"/>
        <v>16</v>
      </c>
      <c r="B31" s="57">
        <v>210810182</v>
      </c>
      <c r="C31" s="57"/>
      <c r="D31" s="57" t="s">
        <v>101</v>
      </c>
      <c r="E31" s="58" t="s">
        <v>63</v>
      </c>
      <c r="F31" s="1094">
        <v>30</v>
      </c>
      <c r="G31" s="1259">
        <f t="shared" si="1"/>
        <v>30</v>
      </c>
      <c r="H31" s="926"/>
      <c r="I31" s="996">
        <f t="shared" ref="I31" si="4">H31*F31</f>
        <v>0</v>
      </c>
    </row>
    <row r="32" spans="1:9" s="44" customFormat="1" ht="13.5" customHeight="1">
      <c r="A32" s="685">
        <f t="shared" si="2"/>
        <v>17</v>
      </c>
      <c r="B32" s="1095">
        <v>210800140</v>
      </c>
      <c r="C32" s="57"/>
      <c r="D32" s="57" t="s">
        <v>649</v>
      </c>
      <c r="E32" s="58" t="s">
        <v>63</v>
      </c>
      <c r="F32" s="1094">
        <v>250</v>
      </c>
      <c r="G32" s="1259">
        <f t="shared" si="1"/>
        <v>250</v>
      </c>
      <c r="H32" s="926"/>
      <c r="I32" s="77">
        <f t="shared" ref="I32:I33" si="5">F32*H32</f>
        <v>0</v>
      </c>
    </row>
    <row r="33" spans="1:9" s="44" customFormat="1" ht="13.5" customHeight="1">
      <c r="A33" s="685">
        <f t="shared" si="2"/>
        <v>18</v>
      </c>
      <c r="B33" s="1096" t="s">
        <v>650</v>
      </c>
      <c r="C33" s="1097"/>
      <c r="D33" s="1097" t="s">
        <v>104</v>
      </c>
      <c r="E33" s="1098" t="s">
        <v>63</v>
      </c>
      <c r="F33" s="1099">
        <v>300</v>
      </c>
      <c r="G33" s="1259">
        <f t="shared" si="1"/>
        <v>300</v>
      </c>
      <c r="H33" s="926"/>
      <c r="I33" s="1065">
        <f t="shared" si="5"/>
        <v>0</v>
      </c>
    </row>
    <row r="34" spans="1:9" s="418" customFormat="1" ht="13.5" customHeight="1">
      <c r="A34" s="685">
        <f t="shared" si="2"/>
        <v>19</v>
      </c>
      <c r="B34" s="57">
        <v>210800158</v>
      </c>
      <c r="C34" s="57"/>
      <c r="D34" s="57" t="s">
        <v>103</v>
      </c>
      <c r="E34" s="58" t="s">
        <v>63</v>
      </c>
      <c r="F34" s="1094">
        <v>35</v>
      </c>
      <c r="G34" s="1259">
        <f t="shared" si="1"/>
        <v>35</v>
      </c>
      <c r="H34" s="926"/>
      <c r="I34" s="996">
        <f>H34*F34</f>
        <v>0</v>
      </c>
    </row>
    <row r="35" spans="1:9" s="418" customFormat="1" ht="13.5" customHeight="1">
      <c r="A35" s="685">
        <f t="shared" si="2"/>
        <v>20</v>
      </c>
      <c r="B35" s="57">
        <v>210800159</v>
      </c>
      <c r="C35" s="57"/>
      <c r="D35" s="57" t="s">
        <v>102</v>
      </c>
      <c r="E35" s="58" t="s">
        <v>63</v>
      </c>
      <c r="F35" s="1094">
        <v>210</v>
      </c>
      <c r="G35" s="1259">
        <f t="shared" si="1"/>
        <v>210</v>
      </c>
      <c r="H35" s="926"/>
      <c r="I35" s="996">
        <f>H35*F35</f>
        <v>0</v>
      </c>
    </row>
    <row r="36" spans="1:9" s="418" customFormat="1" ht="13.5" customHeight="1">
      <c r="A36" s="685">
        <f t="shared" si="2"/>
        <v>21</v>
      </c>
      <c r="B36" s="57">
        <v>210800161</v>
      </c>
      <c r="C36" s="57"/>
      <c r="D36" s="57" t="s">
        <v>119</v>
      </c>
      <c r="E36" s="58" t="s">
        <v>63</v>
      </c>
      <c r="F36" s="1099">
        <v>445</v>
      </c>
      <c r="G36" s="1259">
        <f t="shared" si="1"/>
        <v>445</v>
      </c>
      <c r="H36" s="926"/>
      <c r="I36" s="1065">
        <f>F36*H36</f>
        <v>0</v>
      </c>
    </row>
    <row r="37" spans="1:9" s="418" customFormat="1" ht="13.5" customHeight="1">
      <c r="A37" s="685">
        <f t="shared" si="2"/>
        <v>22</v>
      </c>
      <c r="B37" s="57">
        <v>210800163</v>
      </c>
      <c r="C37" s="57"/>
      <c r="D37" s="57" t="s">
        <v>118</v>
      </c>
      <c r="E37" s="58" t="s">
        <v>63</v>
      </c>
      <c r="F37" s="1099">
        <v>60</v>
      </c>
      <c r="G37" s="1259">
        <f t="shared" si="1"/>
        <v>60</v>
      </c>
      <c r="H37" s="926"/>
      <c r="I37" s="1065">
        <f>F37*H37</f>
        <v>0</v>
      </c>
    </row>
    <row r="38" spans="1:9" s="247" customFormat="1" ht="25.2" customHeight="1">
      <c r="A38" s="685">
        <f t="shared" si="2"/>
        <v>23</v>
      </c>
      <c r="B38" s="57">
        <v>210100001</v>
      </c>
      <c r="C38" s="57"/>
      <c r="D38" s="57" t="s">
        <v>121</v>
      </c>
      <c r="E38" s="58" t="s">
        <v>62</v>
      </c>
      <c r="F38" s="1099">
        <v>256</v>
      </c>
      <c r="G38" s="1259">
        <f t="shared" si="1"/>
        <v>256</v>
      </c>
      <c r="H38" s="926"/>
      <c r="I38" s="1065">
        <f t="shared" ref="I38:I47" si="6">F38*H38</f>
        <v>0</v>
      </c>
    </row>
    <row r="39" spans="1:9" s="247" customFormat="1" ht="25.2" customHeight="1">
      <c r="A39" s="685">
        <f t="shared" si="2"/>
        <v>24</v>
      </c>
      <c r="B39" s="57">
        <v>210100002</v>
      </c>
      <c r="C39" s="57"/>
      <c r="D39" s="57" t="s">
        <v>122</v>
      </c>
      <c r="E39" s="58" t="s">
        <v>62</v>
      </c>
      <c r="F39" s="1099">
        <v>160</v>
      </c>
      <c r="G39" s="1259">
        <f t="shared" si="1"/>
        <v>160</v>
      </c>
      <c r="H39" s="926"/>
      <c r="I39" s="1065">
        <f t="shared" si="6"/>
        <v>0</v>
      </c>
    </row>
    <row r="40" spans="1:9" s="247" customFormat="1" ht="25.2" customHeight="1">
      <c r="A40" s="685">
        <f t="shared" si="2"/>
        <v>25</v>
      </c>
      <c r="B40" s="57">
        <v>210100003</v>
      </c>
      <c r="C40" s="57"/>
      <c r="D40" s="57" t="s">
        <v>123</v>
      </c>
      <c r="E40" s="58" t="s">
        <v>62</v>
      </c>
      <c r="F40" s="1099">
        <v>20</v>
      </c>
      <c r="G40" s="1259">
        <f t="shared" si="1"/>
        <v>20</v>
      </c>
      <c r="H40" s="926"/>
      <c r="I40" s="1065">
        <f t="shared" si="6"/>
        <v>0</v>
      </c>
    </row>
    <row r="41" spans="1:9" s="245" customFormat="1" ht="25.2" customHeight="1">
      <c r="A41" s="685">
        <f t="shared" si="2"/>
        <v>26</v>
      </c>
      <c r="B41" s="57">
        <v>210100258</v>
      </c>
      <c r="C41" s="57"/>
      <c r="D41" s="57" t="s">
        <v>124</v>
      </c>
      <c r="E41" s="58" t="s">
        <v>62</v>
      </c>
      <c r="F41" s="1099">
        <v>256</v>
      </c>
      <c r="G41" s="1259">
        <f t="shared" si="1"/>
        <v>256</v>
      </c>
      <c r="H41" s="926"/>
      <c r="I41" s="1065">
        <f t="shared" si="6"/>
        <v>0</v>
      </c>
    </row>
    <row r="42" spans="1:9" s="245" customFormat="1" ht="25.2" customHeight="1">
      <c r="A42" s="685">
        <f t="shared" si="2"/>
        <v>27</v>
      </c>
      <c r="B42" s="57" t="s">
        <v>449</v>
      </c>
      <c r="C42" s="57"/>
      <c r="D42" s="57" t="s">
        <v>125</v>
      </c>
      <c r="E42" s="58" t="s">
        <v>62</v>
      </c>
      <c r="F42" s="1099">
        <v>180</v>
      </c>
      <c r="G42" s="1259">
        <f t="shared" si="1"/>
        <v>180</v>
      </c>
      <c r="H42" s="926"/>
      <c r="I42" s="1065">
        <f t="shared" si="6"/>
        <v>0</v>
      </c>
    </row>
    <row r="43" spans="1:9" s="245" customFormat="1" ht="13.5" customHeight="1">
      <c r="A43" s="685">
        <f t="shared" si="2"/>
        <v>28</v>
      </c>
      <c r="B43" s="57">
        <v>210100311</v>
      </c>
      <c r="C43" s="57"/>
      <c r="D43" s="57" t="s">
        <v>450</v>
      </c>
      <c r="E43" s="58" t="s">
        <v>62</v>
      </c>
      <c r="F43" s="1099">
        <v>2</v>
      </c>
      <c r="G43" s="1259">
        <f t="shared" si="1"/>
        <v>2</v>
      </c>
      <c r="H43" s="926"/>
      <c r="I43" s="1065">
        <f t="shared" si="6"/>
        <v>0</v>
      </c>
    </row>
    <row r="44" spans="1:9" s="245" customFormat="1" ht="13.5" customHeight="1">
      <c r="A44" s="685">
        <f t="shared" si="2"/>
        <v>29</v>
      </c>
      <c r="B44" s="1097" t="s">
        <v>98</v>
      </c>
      <c r="C44" s="1097"/>
      <c r="D44" s="1097" t="s">
        <v>99</v>
      </c>
      <c r="E44" s="1098" t="s">
        <v>63</v>
      </c>
      <c r="F44" s="1099">
        <v>5</v>
      </c>
      <c r="G44" s="1259">
        <f t="shared" si="1"/>
        <v>5</v>
      </c>
      <c r="H44" s="926"/>
      <c r="I44" s="996">
        <f>H44*F44</f>
        <v>0</v>
      </c>
    </row>
    <row r="45" spans="1:9" s="245" customFormat="1" ht="25.2" customHeight="1">
      <c r="A45" s="685">
        <f t="shared" si="2"/>
        <v>30</v>
      </c>
      <c r="B45" s="57">
        <v>210100102</v>
      </c>
      <c r="C45" s="57"/>
      <c r="D45" s="57" t="s">
        <v>451</v>
      </c>
      <c r="E45" s="58" t="s">
        <v>62</v>
      </c>
      <c r="F45" s="1099">
        <v>2</v>
      </c>
      <c r="G45" s="1259">
        <f t="shared" si="1"/>
        <v>2</v>
      </c>
      <c r="H45" s="926"/>
      <c r="I45" s="1065">
        <f>F45*H45</f>
        <v>0</v>
      </c>
    </row>
    <row r="46" spans="1:9" s="245" customFormat="1" ht="13.5" customHeight="1">
      <c r="A46" s="685">
        <f t="shared" si="2"/>
        <v>31</v>
      </c>
      <c r="B46" s="57">
        <v>210950101</v>
      </c>
      <c r="C46" s="57"/>
      <c r="D46" s="57" t="s">
        <v>127</v>
      </c>
      <c r="E46" s="58" t="s">
        <v>62</v>
      </c>
      <c r="F46" s="1099">
        <v>100</v>
      </c>
      <c r="G46" s="1259">
        <f t="shared" si="1"/>
        <v>100</v>
      </c>
      <c r="H46" s="926"/>
      <c r="I46" s="1065">
        <f t="shared" si="6"/>
        <v>0</v>
      </c>
    </row>
    <row r="47" spans="1:9" s="245" customFormat="1" ht="13.5" customHeight="1">
      <c r="A47" s="685">
        <f t="shared" si="2"/>
        <v>32</v>
      </c>
      <c r="B47" s="57">
        <v>210220453</v>
      </c>
      <c r="C47" s="57"/>
      <c r="D47" s="1071" t="s">
        <v>96</v>
      </c>
      <c r="E47" s="1087" t="s">
        <v>62</v>
      </c>
      <c r="F47" s="1093">
        <v>1</v>
      </c>
      <c r="G47" s="1259">
        <f t="shared" si="1"/>
        <v>1</v>
      </c>
      <c r="H47" s="926"/>
      <c r="I47" s="1065">
        <f t="shared" si="6"/>
        <v>0</v>
      </c>
    </row>
    <row r="48" spans="1:9" s="245" customFormat="1" ht="13.5" customHeight="1">
      <c r="A48" s="685">
        <f t="shared" si="2"/>
        <v>33</v>
      </c>
      <c r="B48" s="57">
        <v>210020901</v>
      </c>
      <c r="C48" s="57"/>
      <c r="D48" s="57" t="s">
        <v>107</v>
      </c>
      <c r="E48" s="58" t="s">
        <v>95</v>
      </c>
      <c r="F48" s="699">
        <v>1</v>
      </c>
      <c r="G48" s="1259">
        <f t="shared" si="1"/>
        <v>1</v>
      </c>
      <c r="H48" s="926"/>
      <c r="I48" s="996">
        <f t="shared" ref="I48:I52" si="7">H48*F48</f>
        <v>0</v>
      </c>
    </row>
    <row r="49" spans="1:9" s="245" customFormat="1" ht="13.5" customHeight="1">
      <c r="A49" s="685">
        <f t="shared" si="2"/>
        <v>34</v>
      </c>
      <c r="B49" s="1100">
        <v>210220002</v>
      </c>
      <c r="C49" s="1100"/>
      <c r="D49" s="1100" t="s">
        <v>83</v>
      </c>
      <c r="E49" s="1101" t="s">
        <v>63</v>
      </c>
      <c r="F49" s="1102">
        <v>16</v>
      </c>
      <c r="G49" s="1259">
        <f t="shared" si="1"/>
        <v>16</v>
      </c>
      <c r="H49" s="926"/>
      <c r="I49" s="1065">
        <f t="shared" si="7"/>
        <v>0</v>
      </c>
    </row>
    <row r="50" spans="1:9" s="245" customFormat="1" ht="13.5" customHeight="1">
      <c r="A50" s="685">
        <f t="shared" si="2"/>
        <v>35</v>
      </c>
      <c r="B50" s="1100">
        <v>210220010</v>
      </c>
      <c r="C50" s="1100"/>
      <c r="D50" s="1100" t="s">
        <v>110</v>
      </c>
      <c r="E50" s="1101" t="s">
        <v>63</v>
      </c>
      <c r="F50" s="1102">
        <v>16</v>
      </c>
      <c r="G50" s="1259">
        <f t="shared" si="1"/>
        <v>16</v>
      </c>
      <c r="H50" s="926"/>
      <c r="I50" s="1065">
        <f t="shared" si="7"/>
        <v>0</v>
      </c>
    </row>
    <row r="51" spans="1:9" ht="13.5" customHeight="1">
      <c r="A51" s="685">
        <f t="shared" si="2"/>
        <v>36</v>
      </c>
      <c r="B51" s="57">
        <v>210010029</v>
      </c>
      <c r="C51" s="57"/>
      <c r="D51" s="57" t="s">
        <v>651</v>
      </c>
      <c r="E51" s="58" t="s">
        <v>63</v>
      </c>
      <c r="F51" s="1099">
        <v>16</v>
      </c>
      <c r="G51" s="1259">
        <f t="shared" si="1"/>
        <v>16</v>
      </c>
      <c r="H51" s="926"/>
      <c r="I51" s="1065">
        <f t="shared" si="7"/>
        <v>0</v>
      </c>
    </row>
    <row r="52" spans="1:9" ht="13.5" customHeight="1">
      <c r="A52" s="685">
        <f t="shared" si="2"/>
        <v>37</v>
      </c>
      <c r="B52" s="57">
        <v>210010026</v>
      </c>
      <c r="C52" s="57"/>
      <c r="D52" s="57" t="s">
        <v>652</v>
      </c>
      <c r="E52" s="58" t="s">
        <v>63</v>
      </c>
      <c r="F52" s="1099">
        <v>60</v>
      </c>
      <c r="G52" s="1259">
        <f t="shared" si="1"/>
        <v>60</v>
      </c>
      <c r="H52" s="926"/>
      <c r="I52" s="1065">
        <f t="shared" si="7"/>
        <v>0</v>
      </c>
    </row>
    <row r="53" spans="1:9" ht="10.199999999999999">
      <c r="A53" s="685">
        <f t="shared" si="2"/>
        <v>38</v>
      </c>
      <c r="B53" s="1070" t="s">
        <v>86</v>
      </c>
      <c r="C53" s="698"/>
      <c r="D53" s="1071" t="s">
        <v>87</v>
      </c>
      <c r="E53" s="58" t="s">
        <v>79</v>
      </c>
      <c r="F53" s="755">
        <f>G53</f>
        <v>0</v>
      </c>
      <c r="G53" s="755"/>
      <c r="H53" s="701">
        <f>SUM(I19:I52)</f>
        <v>0</v>
      </c>
      <c r="I53" s="1072">
        <f>(F53*H53)/100</f>
        <v>0</v>
      </c>
    </row>
    <row r="54" spans="1:9" ht="13.5" customHeight="1">
      <c r="A54" s="685">
        <f t="shared" si="2"/>
        <v>39</v>
      </c>
      <c r="B54" s="1070" t="s">
        <v>88</v>
      </c>
      <c r="C54" s="698"/>
      <c r="D54" s="1071" t="s">
        <v>89</v>
      </c>
      <c r="E54" s="58" t="s">
        <v>79</v>
      </c>
      <c r="F54" s="755">
        <f>G54</f>
        <v>0</v>
      </c>
      <c r="G54" s="755"/>
      <c r="H54" s="701">
        <f>SUM(I19:I53)</f>
        <v>0</v>
      </c>
      <c r="I54" s="1072">
        <f>(F54*H54)/100</f>
        <v>0</v>
      </c>
    </row>
    <row r="55" spans="1:9" ht="13.5" customHeight="1">
      <c r="A55" s="697">
        <f t="shared" si="2"/>
        <v>40</v>
      </c>
      <c r="B55" s="1070" t="s">
        <v>129</v>
      </c>
      <c r="C55" s="698"/>
      <c r="D55" s="1071" t="s">
        <v>772</v>
      </c>
      <c r="E55" s="58" t="s">
        <v>79</v>
      </c>
      <c r="F55" s="755">
        <f>G55</f>
        <v>0</v>
      </c>
      <c r="G55" s="755"/>
      <c r="H55" s="701">
        <f>H17</f>
        <v>0</v>
      </c>
      <c r="I55" s="1072">
        <f>(F55*H55)/100</f>
        <v>0</v>
      </c>
    </row>
    <row r="56" spans="1:9" ht="28.5" customHeight="1">
      <c r="A56" s="689"/>
      <c r="B56" s="690" t="s">
        <v>130</v>
      </c>
      <c r="C56" s="690"/>
      <c r="D56" s="691" t="s">
        <v>131</v>
      </c>
      <c r="E56" s="691"/>
      <c r="F56" s="682"/>
      <c r="G56" s="682"/>
      <c r="H56" s="683"/>
      <c r="I56" s="684">
        <f>I57+I62+I69+I74+I92+I101+I103+I107+I108</f>
        <v>0</v>
      </c>
    </row>
    <row r="57" spans="1:9" s="222" customFormat="1" ht="13.5" customHeight="1">
      <c r="A57" s="692"/>
      <c r="B57" s="24"/>
      <c r="C57" s="34"/>
      <c r="D57" s="78" t="s">
        <v>653</v>
      </c>
      <c r="E57" s="29" t="s">
        <v>61</v>
      </c>
      <c r="F57" s="30">
        <v>1</v>
      </c>
      <c r="G57" s="30"/>
      <c r="H57" s="31">
        <f>SUM(I58:I61)</f>
        <v>0</v>
      </c>
      <c r="I57" s="31">
        <f t="shared" ref="I57:I68" si="8">H57*F57</f>
        <v>0</v>
      </c>
    </row>
    <row r="58" spans="1:9" s="222" customFormat="1" ht="20.399999999999999">
      <c r="A58" s="692">
        <f>A55+1</f>
        <v>41</v>
      </c>
      <c r="B58" s="32" t="s">
        <v>70</v>
      </c>
      <c r="C58" s="1077"/>
      <c r="D58" s="24" t="s">
        <v>654</v>
      </c>
      <c r="E58" s="27" t="s">
        <v>62</v>
      </c>
      <c r="F58" s="979">
        <v>13</v>
      </c>
      <c r="G58" s="1189">
        <f>F58*$F$57</f>
        <v>13</v>
      </c>
      <c r="H58" s="928"/>
      <c r="I58" s="695">
        <f t="shared" si="8"/>
        <v>0</v>
      </c>
    </row>
    <row r="59" spans="1:9" s="222" customFormat="1" ht="20.399999999999999">
      <c r="A59" s="692">
        <f>A58+1</f>
        <v>42</v>
      </c>
      <c r="B59" s="32" t="s">
        <v>71</v>
      </c>
      <c r="C59" s="1077"/>
      <c r="D59" s="24" t="s">
        <v>655</v>
      </c>
      <c r="E59" s="27" t="s">
        <v>62</v>
      </c>
      <c r="F59" s="979">
        <v>5</v>
      </c>
      <c r="G59" s="1189">
        <f t="shared" ref="G59:G61" si="9">F59*$F$57</f>
        <v>5</v>
      </c>
      <c r="H59" s="928"/>
      <c r="I59" s="695">
        <f t="shared" si="8"/>
        <v>0</v>
      </c>
    </row>
    <row r="60" spans="1:9" s="222" customFormat="1" ht="20.399999999999999">
      <c r="A60" s="692">
        <f>A59+1</f>
        <v>43</v>
      </c>
      <c r="B60" s="32" t="s">
        <v>72</v>
      </c>
      <c r="C60" s="1077"/>
      <c r="D60" s="24" t="s">
        <v>656</v>
      </c>
      <c r="E60" s="27" t="s">
        <v>62</v>
      </c>
      <c r="F60" s="979">
        <v>4</v>
      </c>
      <c r="G60" s="1189">
        <f t="shared" si="9"/>
        <v>4</v>
      </c>
      <c r="H60" s="928"/>
      <c r="I60" s="695">
        <f t="shared" si="8"/>
        <v>0</v>
      </c>
    </row>
    <row r="61" spans="1:9" s="222" customFormat="1" ht="20.399999999999999">
      <c r="A61" s="692">
        <f>A60+1</f>
        <v>44</v>
      </c>
      <c r="B61" s="32" t="s">
        <v>73</v>
      </c>
      <c r="C61" s="1077"/>
      <c r="D61" s="24" t="s">
        <v>657</v>
      </c>
      <c r="E61" s="27" t="s">
        <v>62</v>
      </c>
      <c r="F61" s="979">
        <v>20</v>
      </c>
      <c r="G61" s="1189">
        <f t="shared" si="9"/>
        <v>20</v>
      </c>
      <c r="H61" s="928"/>
      <c r="I61" s="695">
        <f t="shared" si="8"/>
        <v>0</v>
      </c>
    </row>
    <row r="62" spans="1:9" s="222" customFormat="1" ht="10.199999999999999">
      <c r="A62" s="692"/>
      <c r="B62" s="32"/>
      <c r="C62" s="1077"/>
      <c r="D62" s="149" t="s">
        <v>658</v>
      </c>
      <c r="E62" s="150" t="s">
        <v>61</v>
      </c>
      <c r="F62" s="151">
        <v>1</v>
      </c>
      <c r="G62" s="30"/>
      <c r="H62" s="152">
        <f>SUM(I63:I68)</f>
        <v>0</v>
      </c>
      <c r="I62" s="152">
        <f t="shared" si="8"/>
        <v>0</v>
      </c>
    </row>
    <row r="63" spans="1:9" s="222" customFormat="1" ht="20.399999999999999">
      <c r="A63" s="692">
        <f>A61+1</f>
        <v>45</v>
      </c>
      <c r="B63" s="32" t="s">
        <v>144</v>
      </c>
      <c r="C63" s="1077"/>
      <c r="D63" s="130" t="s">
        <v>659</v>
      </c>
      <c r="E63" s="27" t="s">
        <v>62</v>
      </c>
      <c r="F63" s="979">
        <v>12</v>
      </c>
      <c r="G63" s="1189">
        <f>F63*$F$62</f>
        <v>12</v>
      </c>
      <c r="H63" s="928"/>
      <c r="I63" s="695">
        <f t="shared" si="8"/>
        <v>0</v>
      </c>
    </row>
    <row r="64" spans="1:9" s="222" customFormat="1" ht="20.399999999999999">
      <c r="A64" s="692">
        <f>A63+1</f>
        <v>46</v>
      </c>
      <c r="B64" s="32" t="s">
        <v>145</v>
      </c>
      <c r="C64" s="1077"/>
      <c r="D64" s="130" t="s">
        <v>660</v>
      </c>
      <c r="E64" s="27" t="s">
        <v>62</v>
      </c>
      <c r="F64" s="979">
        <v>4</v>
      </c>
      <c r="G64" s="1189">
        <f t="shared" ref="G64:G68" si="10">F64*$F$62</f>
        <v>4</v>
      </c>
      <c r="H64" s="928"/>
      <c r="I64" s="695">
        <f t="shared" si="8"/>
        <v>0</v>
      </c>
    </row>
    <row r="65" spans="1:13" s="222" customFormat="1" ht="20.399999999999999">
      <c r="A65" s="692">
        <f t="shared" ref="A65:A68" si="11">A64+1</f>
        <v>47</v>
      </c>
      <c r="B65" s="32" t="s">
        <v>146</v>
      </c>
      <c r="C65" s="1077"/>
      <c r="D65" s="130" t="s">
        <v>661</v>
      </c>
      <c r="E65" s="27" t="s">
        <v>62</v>
      </c>
      <c r="F65" s="979">
        <v>4</v>
      </c>
      <c r="G65" s="1189">
        <f t="shared" si="10"/>
        <v>4</v>
      </c>
      <c r="H65" s="928"/>
      <c r="I65" s="695">
        <f t="shared" si="8"/>
        <v>0</v>
      </c>
    </row>
    <row r="66" spans="1:13" s="222" customFormat="1" ht="20.399999999999999">
      <c r="A66" s="692">
        <f t="shared" si="11"/>
        <v>48</v>
      </c>
      <c r="B66" s="32" t="s">
        <v>150</v>
      </c>
      <c r="C66" s="1077"/>
      <c r="D66" s="130" t="s">
        <v>662</v>
      </c>
      <c r="E66" s="27" t="s">
        <v>62</v>
      </c>
      <c r="F66" s="979">
        <v>6</v>
      </c>
      <c r="G66" s="1189">
        <f t="shared" si="10"/>
        <v>6</v>
      </c>
      <c r="H66" s="928"/>
      <c r="I66" s="695">
        <f t="shared" si="8"/>
        <v>0</v>
      </c>
    </row>
    <row r="67" spans="1:13" s="222" customFormat="1" ht="10.199999999999999">
      <c r="A67" s="692">
        <f t="shared" si="11"/>
        <v>49</v>
      </c>
      <c r="B67" s="32" t="s">
        <v>151</v>
      </c>
      <c r="C67" s="1077"/>
      <c r="D67" s="130" t="s">
        <v>663</v>
      </c>
      <c r="E67" s="27" t="s">
        <v>62</v>
      </c>
      <c r="F67" s="979">
        <v>12</v>
      </c>
      <c r="G67" s="1189">
        <f t="shared" si="10"/>
        <v>12</v>
      </c>
      <c r="H67" s="928"/>
      <c r="I67" s="695">
        <f t="shared" si="8"/>
        <v>0</v>
      </c>
    </row>
    <row r="68" spans="1:13" s="222" customFormat="1" ht="10.199999999999999">
      <c r="A68" s="692">
        <f t="shared" si="11"/>
        <v>50</v>
      </c>
      <c r="B68" s="32" t="s">
        <v>155</v>
      </c>
      <c r="C68" s="1077"/>
      <c r="D68" s="130" t="s">
        <v>664</v>
      </c>
      <c r="E68" s="27" t="s">
        <v>62</v>
      </c>
      <c r="F68" s="979">
        <v>4</v>
      </c>
      <c r="G68" s="1189">
        <f t="shared" si="10"/>
        <v>4</v>
      </c>
      <c r="H68" s="928"/>
      <c r="I68" s="695">
        <f t="shared" si="8"/>
        <v>0</v>
      </c>
    </row>
    <row r="69" spans="1:13" s="222" customFormat="1" ht="10.199999999999999">
      <c r="A69" s="692"/>
      <c r="B69" s="32"/>
      <c r="C69" s="1077"/>
      <c r="D69" s="149" t="s">
        <v>665</v>
      </c>
      <c r="E69" s="150" t="s">
        <v>61</v>
      </c>
      <c r="F69" s="151">
        <v>1</v>
      </c>
      <c r="G69" s="30"/>
      <c r="H69" s="152">
        <f>SUM(I70:I73)</f>
        <v>0</v>
      </c>
      <c r="I69" s="152">
        <f>H69*F69</f>
        <v>0</v>
      </c>
    </row>
    <row r="70" spans="1:13" s="222" customFormat="1" ht="20.399999999999999">
      <c r="A70" s="692">
        <f>A68+1</f>
        <v>51</v>
      </c>
      <c r="B70" s="32" t="s">
        <v>156</v>
      </c>
      <c r="C70" s="1077"/>
      <c r="D70" s="24" t="s">
        <v>666</v>
      </c>
      <c r="E70" s="27" t="s">
        <v>62</v>
      </c>
      <c r="F70" s="979">
        <v>16</v>
      </c>
      <c r="G70" s="1189">
        <f>F70*$F$69</f>
        <v>16</v>
      </c>
      <c r="H70" s="928"/>
      <c r="I70" s="695">
        <f t="shared" ref="I70:I73" si="12">H70*F70</f>
        <v>0</v>
      </c>
    </row>
    <row r="71" spans="1:13" s="222" customFormat="1" ht="10.199999999999999">
      <c r="A71" s="692">
        <f>A70+1</f>
        <v>52</v>
      </c>
      <c r="B71" s="32" t="s">
        <v>157</v>
      </c>
      <c r="C71" s="1077"/>
      <c r="D71" s="24" t="s">
        <v>667</v>
      </c>
      <c r="E71" s="27" t="s">
        <v>62</v>
      </c>
      <c r="F71" s="979">
        <v>4</v>
      </c>
      <c r="G71" s="1189">
        <f t="shared" ref="G71:G73" si="13">F71*$F$69</f>
        <v>4</v>
      </c>
      <c r="H71" s="928"/>
      <c r="I71" s="695">
        <f t="shared" si="12"/>
        <v>0</v>
      </c>
    </row>
    <row r="72" spans="1:13" s="222" customFormat="1" ht="10.199999999999999">
      <c r="A72" s="692">
        <f t="shared" ref="A72:A73" si="14">A71+1</f>
        <v>53</v>
      </c>
      <c r="B72" s="32" t="s">
        <v>158</v>
      </c>
      <c r="C72" s="1077"/>
      <c r="D72" s="24" t="s">
        <v>668</v>
      </c>
      <c r="E72" s="27" t="s">
        <v>62</v>
      </c>
      <c r="F72" s="979">
        <v>16</v>
      </c>
      <c r="G72" s="1189">
        <f t="shared" si="13"/>
        <v>16</v>
      </c>
      <c r="H72" s="928"/>
      <c r="I72" s="695">
        <f t="shared" si="12"/>
        <v>0</v>
      </c>
    </row>
    <row r="73" spans="1:13" s="222" customFormat="1" ht="10.199999999999999">
      <c r="A73" s="692">
        <f t="shared" si="14"/>
        <v>54</v>
      </c>
      <c r="B73" s="32" t="s">
        <v>159</v>
      </c>
      <c r="C73" s="1077"/>
      <c r="D73" s="24" t="s">
        <v>669</v>
      </c>
      <c r="E73" s="27" t="s">
        <v>62</v>
      </c>
      <c r="F73" s="979">
        <v>40</v>
      </c>
      <c r="G73" s="1189">
        <f t="shared" si="13"/>
        <v>40</v>
      </c>
      <c r="H73" s="928"/>
      <c r="I73" s="695">
        <f t="shared" si="12"/>
        <v>0</v>
      </c>
    </row>
    <row r="74" spans="1:13" s="222" customFormat="1" ht="13.5" customHeight="1">
      <c r="A74" s="692"/>
      <c r="B74" s="24"/>
      <c r="C74" s="24"/>
      <c r="D74" s="25" t="s">
        <v>670</v>
      </c>
      <c r="E74" s="29" t="s">
        <v>61</v>
      </c>
      <c r="F74" s="30">
        <v>1</v>
      </c>
      <c r="G74" s="30"/>
      <c r="H74" s="31">
        <f>SUM(I75:I91)</f>
        <v>0</v>
      </c>
      <c r="I74" s="31">
        <f>F74*H74</f>
        <v>0</v>
      </c>
    </row>
    <row r="75" spans="1:13" s="222" customFormat="1" ht="13.5" customHeight="1">
      <c r="A75" s="692">
        <f>A73+1</f>
        <v>55</v>
      </c>
      <c r="B75" s="32" t="s">
        <v>160</v>
      </c>
      <c r="C75" s="1077" t="s">
        <v>154</v>
      </c>
      <c r="D75" s="24" t="s">
        <v>1145</v>
      </c>
      <c r="E75" s="27" t="s">
        <v>63</v>
      </c>
      <c r="F75" s="979">
        <v>60</v>
      </c>
      <c r="G75" s="1189">
        <f>F75*$F$74</f>
        <v>60</v>
      </c>
      <c r="H75" s="928"/>
      <c r="I75" s="695">
        <f t="shared" ref="I75:I76" si="15">H75*F75</f>
        <v>0</v>
      </c>
    </row>
    <row r="76" spans="1:13" s="222" customFormat="1" ht="13.5" customHeight="1">
      <c r="A76" s="692">
        <f>A75+1</f>
        <v>56</v>
      </c>
      <c r="B76" s="32" t="s">
        <v>161</v>
      </c>
      <c r="C76" s="1077"/>
      <c r="D76" s="24" t="s">
        <v>806</v>
      </c>
      <c r="E76" s="27" t="s">
        <v>63</v>
      </c>
      <c r="F76" s="979">
        <v>445</v>
      </c>
      <c r="G76" s="1189">
        <f t="shared" ref="G76:G91" si="16">F76*$F$74</f>
        <v>445</v>
      </c>
      <c r="H76" s="928"/>
      <c r="I76" s="695">
        <f t="shared" si="15"/>
        <v>0</v>
      </c>
    </row>
    <row r="77" spans="1:13" s="222" customFormat="1" ht="13.5" customHeight="1">
      <c r="A77" s="692">
        <f t="shared" ref="A77:A91" si="17">A76+1</f>
        <v>57</v>
      </c>
      <c r="B77" s="32" t="s">
        <v>162</v>
      </c>
      <c r="C77" s="1077" t="s">
        <v>148</v>
      </c>
      <c r="D77" s="24" t="s">
        <v>149</v>
      </c>
      <c r="E77" s="27" t="s">
        <v>63</v>
      </c>
      <c r="F77" s="979">
        <v>210</v>
      </c>
      <c r="G77" s="1189">
        <f t="shared" si="16"/>
        <v>210</v>
      </c>
      <c r="H77" s="928"/>
      <c r="I77" s="695">
        <f>H77*F77</f>
        <v>0</v>
      </c>
      <c r="L77" s="162"/>
      <c r="M77" s="234"/>
    </row>
    <row r="78" spans="1:13" s="222" customFormat="1" ht="10.199999999999999">
      <c r="A78" s="692">
        <f t="shared" si="17"/>
        <v>58</v>
      </c>
      <c r="B78" s="32" t="s">
        <v>163</v>
      </c>
      <c r="C78" s="1077"/>
      <c r="D78" s="24" t="s">
        <v>671</v>
      </c>
      <c r="E78" s="27" t="s">
        <v>63</v>
      </c>
      <c r="F78" s="979">
        <v>35</v>
      </c>
      <c r="G78" s="1189">
        <f t="shared" si="16"/>
        <v>35</v>
      </c>
      <c r="H78" s="928"/>
      <c r="I78" s="695">
        <f t="shared" ref="I78" si="18">H78*F78</f>
        <v>0</v>
      </c>
      <c r="L78" s="162"/>
      <c r="M78" s="234"/>
    </row>
    <row r="79" spans="1:13" s="222" customFormat="1" ht="13.5" customHeight="1">
      <c r="A79" s="692">
        <f t="shared" si="17"/>
        <v>59</v>
      </c>
      <c r="B79" s="32" t="s">
        <v>164</v>
      </c>
      <c r="C79" s="1077"/>
      <c r="D79" s="24" t="s">
        <v>69</v>
      </c>
      <c r="E79" s="27" t="s">
        <v>63</v>
      </c>
      <c r="F79" s="979">
        <v>300</v>
      </c>
      <c r="G79" s="1189">
        <f t="shared" si="16"/>
        <v>300</v>
      </c>
      <c r="H79" s="928"/>
      <c r="I79" s="695">
        <f>F79*H79</f>
        <v>0</v>
      </c>
    </row>
    <row r="80" spans="1:13" s="222" customFormat="1" ht="13.5" customHeight="1">
      <c r="A80" s="692">
        <f t="shared" si="17"/>
        <v>60</v>
      </c>
      <c r="B80" s="32" t="s">
        <v>166</v>
      </c>
      <c r="C80" s="1077"/>
      <c r="D80" s="24" t="s">
        <v>672</v>
      </c>
      <c r="E80" s="27" t="s">
        <v>63</v>
      </c>
      <c r="F80" s="979">
        <v>250</v>
      </c>
      <c r="G80" s="1189">
        <f t="shared" si="16"/>
        <v>250</v>
      </c>
      <c r="H80" s="928"/>
      <c r="I80" s="695">
        <f>F80*H80</f>
        <v>0</v>
      </c>
    </row>
    <row r="81" spans="1:9" s="222" customFormat="1" ht="10.199999999999999">
      <c r="A81" s="692">
        <f t="shared" si="17"/>
        <v>61</v>
      </c>
      <c r="B81" s="32" t="s">
        <v>167</v>
      </c>
      <c r="C81" s="1077"/>
      <c r="D81" s="24" t="s">
        <v>147</v>
      </c>
      <c r="E81" s="27" t="s">
        <v>63</v>
      </c>
      <c r="F81" s="979">
        <v>30</v>
      </c>
      <c r="G81" s="1189">
        <f t="shared" si="16"/>
        <v>30</v>
      </c>
      <c r="H81" s="928"/>
      <c r="I81" s="695">
        <f t="shared" ref="I81" si="19">H81*F81</f>
        <v>0</v>
      </c>
    </row>
    <row r="82" spans="1:9" s="222" customFormat="1" ht="13.5" customHeight="1">
      <c r="A82" s="692">
        <f t="shared" si="17"/>
        <v>62</v>
      </c>
      <c r="B82" s="32" t="s">
        <v>168</v>
      </c>
      <c r="C82" s="1077" t="s">
        <v>153</v>
      </c>
      <c r="D82" s="24" t="s">
        <v>174</v>
      </c>
      <c r="E82" s="27" t="s">
        <v>62</v>
      </c>
      <c r="F82" s="979">
        <v>100</v>
      </c>
      <c r="G82" s="1189">
        <f t="shared" si="16"/>
        <v>100</v>
      </c>
      <c r="H82" s="928"/>
      <c r="I82" s="695">
        <f>H82*F82</f>
        <v>0</v>
      </c>
    </row>
    <row r="83" spans="1:9" s="222" customFormat="1" ht="13.5" customHeight="1">
      <c r="A83" s="692">
        <f t="shared" si="17"/>
        <v>63</v>
      </c>
      <c r="B83" s="32" t="s">
        <v>169</v>
      </c>
      <c r="C83" s="1077"/>
      <c r="D83" s="24" t="s">
        <v>673</v>
      </c>
      <c r="E83" s="27" t="s">
        <v>63</v>
      </c>
      <c r="F83" s="979">
        <v>16</v>
      </c>
      <c r="G83" s="1189">
        <f t="shared" si="16"/>
        <v>16</v>
      </c>
      <c r="H83" s="928"/>
      <c r="I83" s="695">
        <f>H83*F83</f>
        <v>0</v>
      </c>
    </row>
    <row r="84" spans="1:9" s="222" customFormat="1" ht="13.5" customHeight="1">
      <c r="A84" s="692">
        <f t="shared" si="17"/>
        <v>64</v>
      </c>
      <c r="B84" s="32" t="s">
        <v>170</v>
      </c>
      <c r="C84" s="1077"/>
      <c r="D84" s="24" t="s">
        <v>674</v>
      </c>
      <c r="E84" s="27" t="s">
        <v>63</v>
      </c>
      <c r="F84" s="979">
        <v>60</v>
      </c>
      <c r="G84" s="1189">
        <f t="shared" si="16"/>
        <v>60</v>
      </c>
      <c r="H84" s="928"/>
      <c r="I84" s="695">
        <f t="shared" ref="I84:I90" si="20">H84*F84</f>
        <v>0</v>
      </c>
    </row>
    <row r="85" spans="1:9" s="222" customFormat="1" ht="13.5" customHeight="1">
      <c r="A85" s="692">
        <f t="shared" si="17"/>
        <v>65</v>
      </c>
      <c r="B85" s="32" t="s">
        <v>171</v>
      </c>
      <c r="C85" s="1077"/>
      <c r="D85" s="24" t="s">
        <v>675</v>
      </c>
      <c r="E85" s="27" t="s">
        <v>62</v>
      </c>
      <c r="F85" s="979">
        <v>60</v>
      </c>
      <c r="G85" s="1189">
        <f t="shared" si="16"/>
        <v>60</v>
      </c>
      <c r="H85" s="928"/>
      <c r="I85" s="695">
        <f t="shared" si="20"/>
        <v>0</v>
      </c>
    </row>
    <row r="86" spans="1:9" s="222" customFormat="1" ht="13.5" customHeight="1">
      <c r="A86" s="692">
        <f t="shared" si="17"/>
        <v>66</v>
      </c>
      <c r="B86" s="32" t="s">
        <v>172</v>
      </c>
      <c r="C86" s="1077"/>
      <c r="D86" s="24" t="s">
        <v>676</v>
      </c>
      <c r="E86" s="27" t="s">
        <v>62</v>
      </c>
      <c r="F86" s="979">
        <v>30</v>
      </c>
      <c r="G86" s="1189">
        <f t="shared" si="16"/>
        <v>30</v>
      </c>
      <c r="H86" s="928"/>
      <c r="I86" s="695">
        <f t="shared" si="20"/>
        <v>0</v>
      </c>
    </row>
    <row r="87" spans="1:9" s="222" customFormat="1" ht="13.5" customHeight="1">
      <c r="A87" s="692">
        <f t="shared" si="17"/>
        <v>67</v>
      </c>
      <c r="B87" s="32" t="s">
        <v>173</v>
      </c>
      <c r="C87" s="1077"/>
      <c r="D87" s="24" t="s">
        <v>677</v>
      </c>
      <c r="E87" s="27" t="s">
        <v>62</v>
      </c>
      <c r="F87" s="979">
        <v>30</v>
      </c>
      <c r="G87" s="1189">
        <f t="shared" si="16"/>
        <v>30</v>
      </c>
      <c r="H87" s="928"/>
      <c r="I87" s="695">
        <f t="shared" si="20"/>
        <v>0</v>
      </c>
    </row>
    <row r="88" spans="1:9" s="222" customFormat="1" ht="13.5" customHeight="1">
      <c r="A88" s="692">
        <f t="shared" si="17"/>
        <v>68</v>
      </c>
      <c r="B88" s="32" t="s">
        <v>175</v>
      </c>
      <c r="C88" s="1077"/>
      <c r="D88" s="24" t="s">
        <v>678</v>
      </c>
      <c r="E88" s="27" t="s">
        <v>62</v>
      </c>
      <c r="F88" s="979">
        <v>12</v>
      </c>
      <c r="G88" s="1189">
        <f t="shared" si="16"/>
        <v>12</v>
      </c>
      <c r="H88" s="928"/>
      <c r="I88" s="695">
        <f t="shared" si="20"/>
        <v>0</v>
      </c>
    </row>
    <row r="89" spans="1:9" s="222" customFormat="1" ht="13.5" customHeight="1">
      <c r="A89" s="692">
        <f t="shared" si="17"/>
        <v>69</v>
      </c>
      <c r="B89" s="32" t="s">
        <v>177</v>
      </c>
      <c r="C89" s="1077"/>
      <c r="D89" s="24" t="s">
        <v>679</v>
      </c>
      <c r="E89" s="27" t="s">
        <v>63</v>
      </c>
      <c r="F89" s="979">
        <v>40</v>
      </c>
      <c r="G89" s="1189">
        <f t="shared" si="16"/>
        <v>40</v>
      </c>
      <c r="H89" s="928"/>
      <c r="I89" s="695">
        <f t="shared" si="20"/>
        <v>0</v>
      </c>
    </row>
    <row r="90" spans="1:9" s="222" customFormat="1" ht="13.5" customHeight="1">
      <c r="A90" s="692">
        <f t="shared" si="17"/>
        <v>70</v>
      </c>
      <c r="B90" s="32" t="s">
        <v>186</v>
      </c>
      <c r="C90" s="1077"/>
      <c r="D90" s="24" t="s">
        <v>680</v>
      </c>
      <c r="E90" s="27" t="s">
        <v>63</v>
      </c>
      <c r="F90" s="979">
        <v>70</v>
      </c>
      <c r="G90" s="1189">
        <f t="shared" si="16"/>
        <v>70</v>
      </c>
      <c r="H90" s="928"/>
      <c r="I90" s="695">
        <f t="shared" si="20"/>
        <v>0</v>
      </c>
    </row>
    <row r="91" spans="1:9" s="222" customFormat="1" ht="13.5" customHeight="1">
      <c r="A91" s="692">
        <f t="shared" si="17"/>
        <v>71</v>
      </c>
      <c r="B91" s="32" t="s">
        <v>187</v>
      </c>
      <c r="C91" s="1077"/>
      <c r="D91" s="24" t="s">
        <v>176</v>
      </c>
      <c r="E91" s="27" t="s">
        <v>64</v>
      </c>
      <c r="F91" s="979">
        <v>1</v>
      </c>
      <c r="G91" s="1189">
        <f t="shared" si="16"/>
        <v>1</v>
      </c>
      <c r="H91" s="928"/>
      <c r="I91" s="695">
        <f>H91*F91</f>
        <v>0</v>
      </c>
    </row>
    <row r="92" spans="1:9" s="222" customFormat="1" ht="13.5" customHeight="1">
      <c r="A92" s="1103"/>
      <c r="B92" s="130"/>
      <c r="C92" s="134"/>
      <c r="D92" s="25" t="s">
        <v>68</v>
      </c>
      <c r="E92" s="29" t="s">
        <v>61</v>
      </c>
      <c r="F92" s="30">
        <v>1</v>
      </c>
      <c r="G92" s="30"/>
      <c r="H92" s="31">
        <f>SUM(I93:I100)</f>
        <v>0</v>
      </c>
      <c r="I92" s="31">
        <f>F92*H92</f>
        <v>0</v>
      </c>
    </row>
    <row r="93" spans="1:9" s="222" customFormat="1" ht="13.5" customHeight="1">
      <c r="A93" s="1104">
        <f>A91+1</f>
        <v>72</v>
      </c>
      <c r="B93" s="32" t="s">
        <v>188</v>
      </c>
      <c r="C93" s="130" t="s">
        <v>132</v>
      </c>
      <c r="D93" s="34" t="s">
        <v>152</v>
      </c>
      <c r="E93" s="1105" t="s">
        <v>63</v>
      </c>
      <c r="F93" s="1106">
        <v>5</v>
      </c>
      <c r="G93" s="1265">
        <f>F93*$F$92</f>
        <v>5</v>
      </c>
      <c r="H93" s="928"/>
      <c r="I93" s="1107">
        <f>F93*H93</f>
        <v>0</v>
      </c>
    </row>
    <row r="94" spans="1:9" s="222" customFormat="1" ht="13.5" customHeight="1">
      <c r="A94" s="1104">
        <f>A93+1</f>
        <v>73</v>
      </c>
      <c r="B94" s="32" t="s">
        <v>189</v>
      </c>
      <c r="C94" s="130" t="s">
        <v>135</v>
      </c>
      <c r="D94" s="1108" t="s">
        <v>165</v>
      </c>
      <c r="E94" s="1105" t="s">
        <v>62</v>
      </c>
      <c r="F94" s="1106">
        <v>1</v>
      </c>
      <c r="G94" s="1265">
        <f t="shared" ref="G94:G100" si="21">F94*$F$92</f>
        <v>1</v>
      </c>
      <c r="H94" s="928"/>
      <c r="I94" s="1107">
        <f>F94*H94</f>
        <v>0</v>
      </c>
    </row>
    <row r="95" spans="1:9" s="222" customFormat="1" ht="20.399999999999999">
      <c r="A95" s="1104">
        <f t="shared" ref="A95:A100" si="22">A94+1</f>
        <v>74</v>
      </c>
      <c r="B95" s="32" t="s">
        <v>190</v>
      </c>
      <c r="C95" s="130"/>
      <c r="D95" s="1108" t="s">
        <v>681</v>
      </c>
      <c r="E95" s="1105" t="s">
        <v>64</v>
      </c>
      <c r="F95" s="1106">
        <v>1</v>
      </c>
      <c r="G95" s="1265">
        <f t="shared" si="21"/>
        <v>1</v>
      </c>
      <c r="H95" s="928"/>
      <c r="I95" s="1107">
        <f t="shared" ref="I95" si="23">H95*F95</f>
        <v>0</v>
      </c>
    </row>
    <row r="96" spans="1:9" s="222" customFormat="1" ht="13.5" customHeight="1">
      <c r="A96" s="1104">
        <f t="shared" si="22"/>
        <v>75</v>
      </c>
      <c r="B96" s="32" t="s">
        <v>191</v>
      </c>
      <c r="C96" s="1109" t="s">
        <v>178</v>
      </c>
      <c r="D96" s="1110" t="s">
        <v>179</v>
      </c>
      <c r="E96" s="1111" t="s">
        <v>82</v>
      </c>
      <c r="F96" s="1106">
        <v>1</v>
      </c>
      <c r="G96" s="1265">
        <f t="shared" si="21"/>
        <v>1</v>
      </c>
      <c r="H96" s="1131"/>
      <c r="I96" s="1107">
        <f>H96*F96</f>
        <v>0</v>
      </c>
    </row>
    <row r="97" spans="1:9" s="222" customFormat="1" ht="13.5" customHeight="1">
      <c r="A97" s="1104">
        <f t="shared" si="22"/>
        <v>76</v>
      </c>
      <c r="B97" s="32" t="s">
        <v>192</v>
      </c>
      <c r="C97" s="1109" t="s">
        <v>178</v>
      </c>
      <c r="D97" s="1110" t="s">
        <v>180</v>
      </c>
      <c r="E97" s="1111" t="s">
        <v>82</v>
      </c>
      <c r="F97" s="1106">
        <v>1</v>
      </c>
      <c r="G97" s="1265">
        <f t="shared" si="21"/>
        <v>1</v>
      </c>
      <c r="H97" s="1131"/>
      <c r="I97" s="1107">
        <f>H97*F97</f>
        <v>0</v>
      </c>
    </row>
    <row r="98" spans="1:9" s="222" customFormat="1" ht="13.5" customHeight="1">
      <c r="A98" s="1104">
        <f t="shared" si="22"/>
        <v>77</v>
      </c>
      <c r="B98" s="32" t="s">
        <v>205</v>
      </c>
      <c r="C98" s="1109" t="s">
        <v>178</v>
      </c>
      <c r="D98" s="1110" t="s">
        <v>181</v>
      </c>
      <c r="E98" s="1111" t="s">
        <v>82</v>
      </c>
      <c r="F98" s="1106">
        <v>1</v>
      </c>
      <c r="G98" s="1265">
        <f t="shared" si="21"/>
        <v>1</v>
      </c>
      <c r="H98" s="1131"/>
      <c r="I98" s="1107">
        <f>H98*F98</f>
        <v>0</v>
      </c>
    </row>
    <row r="99" spans="1:9" s="222" customFormat="1" ht="13.5" customHeight="1">
      <c r="A99" s="1104">
        <f t="shared" si="22"/>
        <v>78</v>
      </c>
      <c r="B99" s="32" t="s">
        <v>207</v>
      </c>
      <c r="C99" s="1109" t="s">
        <v>178</v>
      </c>
      <c r="D99" s="1110" t="s">
        <v>182</v>
      </c>
      <c r="E99" s="1111" t="s">
        <v>82</v>
      </c>
      <c r="F99" s="1106">
        <v>1</v>
      </c>
      <c r="G99" s="1265">
        <f t="shared" si="21"/>
        <v>1</v>
      </c>
      <c r="H99" s="1131"/>
      <c r="I99" s="1107">
        <f>H99*F99</f>
        <v>0</v>
      </c>
    </row>
    <row r="100" spans="1:9" s="222" customFormat="1" ht="13.5" customHeight="1">
      <c r="A100" s="1104">
        <f t="shared" si="22"/>
        <v>79</v>
      </c>
      <c r="B100" s="32" t="s">
        <v>208</v>
      </c>
      <c r="C100" s="1109" t="s">
        <v>133</v>
      </c>
      <c r="D100" s="1110" t="s">
        <v>183</v>
      </c>
      <c r="E100" s="1111" t="s">
        <v>82</v>
      </c>
      <c r="F100" s="1106">
        <v>1</v>
      </c>
      <c r="G100" s="1265">
        <f t="shared" si="21"/>
        <v>1</v>
      </c>
      <c r="H100" s="1131"/>
      <c r="I100" s="1107">
        <f>H100*F100</f>
        <v>0</v>
      </c>
    </row>
    <row r="101" spans="1:9" s="222" customFormat="1" ht="13.5" customHeight="1">
      <c r="A101" s="1103"/>
      <c r="B101" s="130"/>
      <c r="C101" s="134"/>
      <c r="D101" s="25" t="s">
        <v>184</v>
      </c>
      <c r="E101" s="29" t="s">
        <v>61</v>
      </c>
      <c r="F101" s="30">
        <v>1</v>
      </c>
      <c r="G101" s="30"/>
      <c r="H101" s="31">
        <f>SUM(I102)</f>
        <v>0</v>
      </c>
      <c r="I101" s="31">
        <f>F101*H101</f>
        <v>0</v>
      </c>
    </row>
    <row r="102" spans="1:9" s="222" customFormat="1" ht="20.399999999999999">
      <c r="A102" s="1104">
        <f>A100+1</f>
        <v>80</v>
      </c>
      <c r="B102" s="130" t="s">
        <v>210</v>
      </c>
      <c r="C102" s="1112" t="s">
        <v>185</v>
      </c>
      <c r="D102" s="1110" t="s">
        <v>682</v>
      </c>
      <c r="E102" s="1113" t="s">
        <v>95</v>
      </c>
      <c r="F102" s="1114">
        <v>1</v>
      </c>
      <c r="G102" s="1114">
        <f>F102*$F$101</f>
        <v>1</v>
      </c>
      <c r="H102" s="927"/>
      <c r="I102" s="1107">
        <f>H102*F102</f>
        <v>0</v>
      </c>
    </row>
    <row r="103" spans="1:9" s="245" customFormat="1" ht="13.5" customHeight="1">
      <c r="A103" s="1104"/>
      <c r="B103" s="130"/>
      <c r="C103" s="1115"/>
      <c r="D103" s="26" t="s">
        <v>214</v>
      </c>
      <c r="E103" s="29" t="s">
        <v>61</v>
      </c>
      <c r="F103" s="30">
        <v>1</v>
      </c>
      <c r="G103" s="30"/>
      <c r="H103" s="31">
        <f>SUM(I104:I106)</f>
        <v>0</v>
      </c>
      <c r="I103" s="31">
        <f>F103*H103</f>
        <v>0</v>
      </c>
    </row>
    <row r="104" spans="1:9" ht="13.5" customHeight="1">
      <c r="A104" s="1078">
        <f>A102+1</f>
        <v>81</v>
      </c>
      <c r="B104" s="130" t="s">
        <v>212</v>
      </c>
      <c r="C104" s="1115"/>
      <c r="D104" s="130" t="s">
        <v>215</v>
      </c>
      <c r="E104" s="131" t="s">
        <v>216</v>
      </c>
      <c r="F104" s="1116">
        <v>25</v>
      </c>
      <c r="G104" s="1266">
        <f>F104*$F$103</f>
        <v>25</v>
      </c>
      <c r="H104" s="928"/>
      <c r="I104" s="1117">
        <f>F104*H104</f>
        <v>0</v>
      </c>
    </row>
    <row r="105" spans="1:9" ht="10.199999999999999">
      <c r="A105" s="1078">
        <f>A104+1</f>
        <v>82</v>
      </c>
      <c r="B105" s="130" t="s">
        <v>622</v>
      </c>
      <c r="C105" s="1115"/>
      <c r="D105" s="130" t="s">
        <v>683</v>
      </c>
      <c r="E105" s="131" t="s">
        <v>63</v>
      </c>
      <c r="F105" s="1116">
        <v>300</v>
      </c>
      <c r="G105" s="1266">
        <f t="shared" ref="G105:G106" si="24">F105*$F$103</f>
        <v>300</v>
      </c>
      <c r="H105" s="928"/>
      <c r="I105" s="1117">
        <f>F105*H105</f>
        <v>0</v>
      </c>
    </row>
    <row r="106" spans="1:9" ht="10.199999999999999">
      <c r="A106" s="1078">
        <f>A105+1</f>
        <v>83</v>
      </c>
      <c r="B106" s="130" t="s">
        <v>623</v>
      </c>
      <c r="C106" s="1115"/>
      <c r="D106" s="130" t="s">
        <v>684</v>
      </c>
      <c r="E106" s="131" t="s">
        <v>216</v>
      </c>
      <c r="F106" s="1116">
        <v>1.6</v>
      </c>
      <c r="G106" s="1266">
        <f t="shared" si="24"/>
        <v>1.6</v>
      </c>
      <c r="H106" s="928"/>
      <c r="I106" s="1117">
        <f>F106*H106</f>
        <v>0</v>
      </c>
    </row>
    <row r="107" spans="1:9" ht="13.5" customHeight="1">
      <c r="A107" s="1078">
        <f t="shared" ref="A107:A108" si="25">A106+1</f>
        <v>84</v>
      </c>
      <c r="B107" s="57" t="s">
        <v>136</v>
      </c>
      <c r="C107" s="698"/>
      <c r="D107" s="57" t="s">
        <v>137</v>
      </c>
      <c r="E107" s="58" t="s">
        <v>79</v>
      </c>
      <c r="F107" s="755">
        <f>G107</f>
        <v>0</v>
      </c>
      <c r="G107" s="756"/>
      <c r="H107" s="700">
        <f>SUM(I57,I62,I69,I74,I92,I101,I103)</f>
        <v>0</v>
      </c>
      <c r="I107" s="701">
        <f>(F107*H107)/100</f>
        <v>0</v>
      </c>
    </row>
    <row r="108" spans="1:9" ht="13.5" customHeight="1">
      <c r="A108" s="1079">
        <f t="shared" si="25"/>
        <v>85</v>
      </c>
      <c r="B108" s="1080" t="s">
        <v>138</v>
      </c>
      <c r="C108" s="1081"/>
      <c r="D108" s="1080" t="s">
        <v>139</v>
      </c>
      <c r="E108" s="1082" t="s">
        <v>79</v>
      </c>
      <c r="F108" s="930">
        <f>G108</f>
        <v>0</v>
      </c>
      <c r="G108" s="930"/>
      <c r="H108" s="1083">
        <f>SUM(I57,I62,I69,I74,I92,I101,I103,I107)</f>
        <v>0</v>
      </c>
      <c r="I108" s="1083">
        <f>(F108*H108)/100</f>
        <v>0</v>
      </c>
    </row>
    <row r="109" spans="1:9" s="233" customFormat="1" ht="26.4">
      <c r="A109" s="1118"/>
      <c r="B109" s="724" t="s">
        <v>383</v>
      </c>
      <c r="C109" s="724"/>
      <c r="D109" s="724" t="s">
        <v>685</v>
      </c>
      <c r="E109" s="725"/>
      <c r="F109" s="726"/>
      <c r="G109" s="726"/>
      <c r="H109" s="1119"/>
      <c r="I109" s="684">
        <f>SUM(I110:I126)</f>
        <v>0</v>
      </c>
    </row>
    <row r="110" spans="1:9" s="233" customFormat="1" ht="12">
      <c r="A110" s="697">
        <f>A108+1</f>
        <v>86</v>
      </c>
      <c r="B110" s="1120" t="s">
        <v>686</v>
      </c>
      <c r="C110" s="1120"/>
      <c r="D110" s="1120" t="s">
        <v>687</v>
      </c>
      <c r="E110" s="1121" t="s">
        <v>63</v>
      </c>
      <c r="F110" s="699">
        <v>165</v>
      </c>
      <c r="G110" s="1259">
        <f>F110</f>
        <v>165</v>
      </c>
      <c r="H110" s="931"/>
      <c r="I110" s="701">
        <f t="shared" ref="I110:I124" si="26">F110*H110</f>
        <v>0</v>
      </c>
    </row>
    <row r="111" spans="1:9" s="233" customFormat="1" ht="20.399999999999999">
      <c r="A111" s="697">
        <f>A110+1</f>
        <v>87</v>
      </c>
      <c r="B111" s="1120" t="s">
        <v>218</v>
      </c>
      <c r="C111" s="1120"/>
      <c r="D111" s="1120" t="s">
        <v>688</v>
      </c>
      <c r="E111" s="1121" t="s">
        <v>216</v>
      </c>
      <c r="F111" s="699">
        <f>0.35*0.8*F110/3</f>
        <v>15.399999999999999</v>
      </c>
      <c r="G111" s="1259">
        <f t="shared" ref="G111:G125" si="27">F111</f>
        <v>15.399999999999999</v>
      </c>
      <c r="H111" s="931"/>
      <c r="I111" s="701">
        <f t="shared" si="26"/>
        <v>0</v>
      </c>
    </row>
    <row r="112" spans="1:9" s="233" customFormat="1" ht="12">
      <c r="A112" s="697"/>
      <c r="B112" s="1120"/>
      <c r="C112" s="1120"/>
      <c r="D112" s="1123" t="s">
        <v>689</v>
      </c>
      <c r="E112" s="1124" t="s">
        <v>216</v>
      </c>
      <c r="F112" s="1125">
        <f>0.35*0.8*F110/3</f>
        <v>15.399999999999999</v>
      </c>
      <c r="G112" s="1259">
        <f t="shared" si="27"/>
        <v>15.399999999999999</v>
      </c>
      <c r="H112" s="1122"/>
      <c r="I112" s="701"/>
    </row>
    <row r="113" spans="1:9" s="233" customFormat="1" ht="20.399999999999999">
      <c r="A113" s="697">
        <f>A111+1</f>
        <v>88</v>
      </c>
      <c r="B113" s="1120" t="s">
        <v>220</v>
      </c>
      <c r="C113" s="1120"/>
      <c r="D113" s="1120" t="s">
        <v>690</v>
      </c>
      <c r="E113" s="58" t="s">
        <v>63</v>
      </c>
      <c r="F113" s="1126">
        <f>F110</f>
        <v>165</v>
      </c>
      <c r="G113" s="1259">
        <f t="shared" si="27"/>
        <v>165</v>
      </c>
      <c r="H113" s="931"/>
      <c r="I113" s="701">
        <f t="shared" si="26"/>
        <v>0</v>
      </c>
    </row>
    <row r="114" spans="1:9" s="233" customFormat="1" ht="20.399999999999999">
      <c r="A114" s="697">
        <f t="shared" ref="A114:A117" si="28">A113+1</f>
        <v>89</v>
      </c>
      <c r="B114" s="1120" t="s">
        <v>222</v>
      </c>
      <c r="C114" s="1120"/>
      <c r="D114" s="1120" t="s">
        <v>691</v>
      </c>
      <c r="E114" s="1121" t="s">
        <v>216</v>
      </c>
      <c r="F114" s="699">
        <f>0.35*0.2*F110</f>
        <v>11.549999999999999</v>
      </c>
      <c r="G114" s="1259">
        <f t="shared" si="27"/>
        <v>11.549999999999999</v>
      </c>
      <c r="H114" s="931"/>
      <c r="I114" s="701">
        <f t="shared" si="26"/>
        <v>0</v>
      </c>
    </row>
    <row r="115" spans="1:9" s="233" customFormat="1" ht="12">
      <c r="A115" s="697"/>
      <c r="B115" s="1120"/>
      <c r="C115" s="1120"/>
      <c r="D115" s="1123" t="s">
        <v>692</v>
      </c>
      <c r="E115" s="1124" t="s">
        <v>216</v>
      </c>
      <c r="F115" s="1125">
        <f>0.35*0.2*F110</f>
        <v>11.549999999999999</v>
      </c>
      <c r="G115" s="1259">
        <f t="shared" si="27"/>
        <v>11.549999999999999</v>
      </c>
      <c r="H115" s="1122"/>
      <c r="I115" s="701"/>
    </row>
    <row r="116" spans="1:9" s="233" customFormat="1" ht="12">
      <c r="A116" s="697">
        <f>A114+1</f>
        <v>90</v>
      </c>
      <c r="B116" s="1120" t="s">
        <v>221</v>
      </c>
      <c r="C116" s="1120"/>
      <c r="D116" s="1120" t="s">
        <v>385</v>
      </c>
      <c r="E116" s="58" t="s">
        <v>63</v>
      </c>
      <c r="F116" s="699">
        <v>180</v>
      </c>
      <c r="G116" s="1259">
        <f t="shared" si="27"/>
        <v>180</v>
      </c>
      <c r="H116" s="931"/>
      <c r="I116" s="701">
        <f t="shared" si="26"/>
        <v>0</v>
      </c>
    </row>
    <row r="117" spans="1:9" s="233" customFormat="1" ht="20.399999999999999">
      <c r="A117" s="697">
        <f t="shared" si="28"/>
        <v>91</v>
      </c>
      <c r="B117" s="1120" t="s">
        <v>222</v>
      </c>
      <c r="C117" s="1120"/>
      <c r="D117" s="1120" t="s">
        <v>693</v>
      </c>
      <c r="E117" s="1121" t="s">
        <v>216</v>
      </c>
      <c r="F117" s="699">
        <f>0.35*0.2*F113</f>
        <v>11.549999999999999</v>
      </c>
      <c r="G117" s="1259">
        <f t="shared" si="27"/>
        <v>11.549999999999999</v>
      </c>
      <c r="H117" s="931"/>
      <c r="I117" s="701">
        <f t="shared" si="26"/>
        <v>0</v>
      </c>
    </row>
    <row r="118" spans="1:9" s="233" customFormat="1" ht="12">
      <c r="A118" s="697"/>
      <c r="B118" s="1120"/>
      <c r="C118" s="1120"/>
      <c r="D118" s="1123" t="s">
        <v>692</v>
      </c>
      <c r="E118" s="1124" t="s">
        <v>216</v>
      </c>
      <c r="F118" s="1125">
        <f>0.35*0.2*F113</f>
        <v>11.549999999999999</v>
      </c>
      <c r="G118" s="1259">
        <f t="shared" si="27"/>
        <v>11.549999999999999</v>
      </c>
      <c r="H118" s="1122"/>
      <c r="I118" s="701"/>
    </row>
    <row r="119" spans="1:9" s="233" customFormat="1" ht="20.399999999999999">
      <c r="A119" s="697">
        <f>A117+1</f>
        <v>92</v>
      </c>
      <c r="B119" s="1120" t="s">
        <v>222</v>
      </c>
      <c r="C119" s="1120"/>
      <c r="D119" s="1120" t="s">
        <v>694</v>
      </c>
      <c r="E119" s="1121" t="s">
        <v>216</v>
      </c>
      <c r="F119" s="699">
        <f>0.3*0.35*F110</f>
        <v>17.324999999999999</v>
      </c>
      <c r="G119" s="1259">
        <f t="shared" si="27"/>
        <v>17.324999999999999</v>
      </c>
      <c r="H119" s="931"/>
      <c r="I119" s="701">
        <f t="shared" si="26"/>
        <v>0</v>
      </c>
    </row>
    <row r="120" spans="1:9" s="233" customFormat="1" ht="12">
      <c r="A120" s="697"/>
      <c r="B120" s="1120"/>
      <c r="C120" s="1120"/>
      <c r="D120" s="1123" t="s">
        <v>695</v>
      </c>
      <c r="E120" s="1124" t="s">
        <v>216</v>
      </c>
      <c r="F120" s="1125">
        <f>0.35*0.3*165</f>
        <v>17.324999999999999</v>
      </c>
      <c r="G120" s="1259">
        <f t="shared" si="27"/>
        <v>17.324999999999999</v>
      </c>
      <c r="H120" s="1122"/>
      <c r="I120" s="701"/>
    </row>
    <row r="121" spans="1:9" s="233" customFormat="1" ht="12">
      <c r="A121" s="697">
        <f>A119+1</f>
        <v>93</v>
      </c>
      <c r="B121" s="1120" t="s">
        <v>225</v>
      </c>
      <c r="C121" s="1120"/>
      <c r="D121" s="1120" t="s">
        <v>226</v>
      </c>
      <c r="E121" s="1121" t="s">
        <v>216</v>
      </c>
      <c r="F121" s="699">
        <f>0.35*0.5*F110</f>
        <v>28.874999999999996</v>
      </c>
      <c r="G121" s="1259">
        <f t="shared" si="27"/>
        <v>28.874999999999996</v>
      </c>
      <c r="H121" s="931"/>
      <c r="I121" s="701">
        <f t="shared" si="26"/>
        <v>0</v>
      </c>
    </row>
    <row r="122" spans="1:9" s="233" customFormat="1" ht="12">
      <c r="A122" s="697">
        <f>A121+1</f>
        <v>94</v>
      </c>
      <c r="B122" s="1120" t="s">
        <v>266</v>
      </c>
      <c r="C122" s="1120"/>
      <c r="D122" s="1120" t="s">
        <v>696</v>
      </c>
      <c r="E122" s="1121" t="s">
        <v>216</v>
      </c>
      <c r="F122" s="699">
        <f>0.35*0.5*165*20</f>
        <v>577.49999999999989</v>
      </c>
      <c r="G122" s="1259">
        <f t="shared" si="27"/>
        <v>577.49999999999989</v>
      </c>
      <c r="H122" s="931"/>
      <c r="I122" s="701">
        <f t="shared" si="26"/>
        <v>0</v>
      </c>
    </row>
    <row r="123" spans="1:9" s="233" customFormat="1" ht="12">
      <c r="A123" s="697"/>
      <c r="B123" s="1120"/>
      <c r="C123" s="1120"/>
      <c r="D123" s="1127" t="s">
        <v>1146</v>
      </c>
      <c r="E123" s="1124" t="s">
        <v>216</v>
      </c>
      <c r="F123" s="1125">
        <f>0.35*0.5*165*20</f>
        <v>577.49999999999989</v>
      </c>
      <c r="G123" s="1259">
        <f t="shared" si="27"/>
        <v>577.49999999999989</v>
      </c>
      <c r="H123" s="1122"/>
      <c r="I123" s="701"/>
    </row>
    <row r="124" spans="1:9" s="233" customFormat="1" ht="25.2" customHeight="1">
      <c r="A124" s="697">
        <f>A122+1</f>
        <v>95</v>
      </c>
      <c r="B124" s="1120" t="s">
        <v>223</v>
      </c>
      <c r="C124" s="1120"/>
      <c r="D124" s="1120" t="s">
        <v>224</v>
      </c>
      <c r="E124" s="1121" t="s">
        <v>95</v>
      </c>
      <c r="F124" s="699">
        <f>2*0.35*F110</f>
        <v>115.49999999999999</v>
      </c>
      <c r="G124" s="1259">
        <f t="shared" si="27"/>
        <v>115.49999999999999</v>
      </c>
      <c r="H124" s="931"/>
      <c r="I124" s="701">
        <f t="shared" si="26"/>
        <v>0</v>
      </c>
    </row>
    <row r="125" spans="1:9" s="233" customFormat="1" ht="12">
      <c r="A125" s="697"/>
      <c r="B125" s="1120"/>
      <c r="C125" s="1120"/>
      <c r="D125" s="1123" t="s">
        <v>697</v>
      </c>
      <c r="E125" s="1124" t="s">
        <v>95</v>
      </c>
      <c r="F125" s="1125">
        <f>2*0.35*F110</f>
        <v>115.49999999999999</v>
      </c>
      <c r="G125" s="1259">
        <f t="shared" si="27"/>
        <v>115.49999999999999</v>
      </c>
      <c r="H125" s="1122"/>
      <c r="I125" s="701"/>
    </row>
    <row r="126" spans="1:9" s="233" customFormat="1" ht="13.5" customHeight="1">
      <c r="A126" s="697">
        <f>A124+1</f>
        <v>96</v>
      </c>
      <c r="B126" s="1097" t="s">
        <v>227</v>
      </c>
      <c r="C126" s="698"/>
      <c r="D126" s="1097" t="s">
        <v>228</v>
      </c>
      <c r="E126" s="1098" t="s">
        <v>79</v>
      </c>
      <c r="F126" s="755">
        <f>G126</f>
        <v>0</v>
      </c>
      <c r="G126" s="1267"/>
      <c r="H126" s="1128">
        <f>SUM(I110:I124)</f>
        <v>0</v>
      </c>
      <c r="I126" s="701">
        <f>F126*H126/100</f>
        <v>0</v>
      </c>
    </row>
    <row r="127" spans="1:9" s="233" customFormat="1" ht="26.4">
      <c r="A127" s="1118"/>
      <c r="B127" s="724" t="s">
        <v>383</v>
      </c>
      <c r="C127" s="724"/>
      <c r="D127" s="724" t="s">
        <v>698</v>
      </c>
      <c r="E127" s="725"/>
      <c r="F127" s="726"/>
      <c r="G127" s="726"/>
      <c r="H127" s="1119"/>
      <c r="I127" s="684">
        <f>SUM(I128:I138)</f>
        <v>0</v>
      </c>
    </row>
    <row r="128" spans="1:9" s="233" customFormat="1" ht="20.399999999999999">
      <c r="A128" s="697">
        <f>A126+1</f>
        <v>97</v>
      </c>
      <c r="B128" s="1120" t="s">
        <v>699</v>
      </c>
      <c r="C128" s="1120"/>
      <c r="D128" s="1120" t="s">
        <v>700</v>
      </c>
      <c r="E128" s="1121" t="s">
        <v>216</v>
      </c>
      <c r="F128" s="699">
        <v>16</v>
      </c>
      <c r="G128" s="1259">
        <f>F128</f>
        <v>16</v>
      </c>
      <c r="H128" s="931"/>
      <c r="I128" s="701">
        <f t="shared" ref="I128:I136" si="29">F128*H128</f>
        <v>0</v>
      </c>
    </row>
    <row r="129" spans="1:9" s="233" customFormat="1" ht="20.399999999999999">
      <c r="A129" s="697">
        <f>A128+1</f>
        <v>98</v>
      </c>
      <c r="B129" s="1120" t="s">
        <v>701</v>
      </c>
      <c r="C129" s="1120"/>
      <c r="D129" s="1120" t="s">
        <v>702</v>
      </c>
      <c r="E129" s="1121" t="s">
        <v>216</v>
      </c>
      <c r="F129" s="699">
        <f>1*1*0.1*F128</f>
        <v>1.6</v>
      </c>
      <c r="G129" s="1259">
        <f t="shared" ref="G129:G137" si="30">F129</f>
        <v>1.6</v>
      </c>
      <c r="H129" s="931"/>
      <c r="I129" s="701">
        <f t="shared" si="29"/>
        <v>0</v>
      </c>
    </row>
    <row r="130" spans="1:9" s="233" customFormat="1" ht="12">
      <c r="A130" s="697"/>
      <c r="B130" s="1120"/>
      <c r="C130" s="1120"/>
      <c r="D130" s="1123" t="s">
        <v>703</v>
      </c>
      <c r="E130" s="1124" t="s">
        <v>216</v>
      </c>
      <c r="F130" s="1125">
        <f>1*1*0.1*F128</f>
        <v>1.6</v>
      </c>
      <c r="G130" s="1259">
        <f t="shared" si="30"/>
        <v>1.6</v>
      </c>
      <c r="H130" s="1122"/>
      <c r="I130" s="701"/>
    </row>
    <row r="131" spans="1:9" s="233" customFormat="1" ht="20.399999999999999">
      <c r="A131" s="697">
        <f>A129+1</f>
        <v>99</v>
      </c>
      <c r="B131" s="1120" t="s">
        <v>222</v>
      </c>
      <c r="C131" s="1120"/>
      <c r="D131" s="1120" t="s">
        <v>704</v>
      </c>
      <c r="E131" s="1121" t="s">
        <v>216</v>
      </c>
      <c r="F131" s="699">
        <f>16-(16*0.4*0.4*1+F129)</f>
        <v>11.84</v>
      </c>
      <c r="G131" s="1259">
        <f t="shared" si="30"/>
        <v>11.84</v>
      </c>
      <c r="H131" s="931"/>
      <c r="I131" s="701">
        <f t="shared" si="29"/>
        <v>0</v>
      </c>
    </row>
    <row r="132" spans="1:9" s="233" customFormat="1" ht="12">
      <c r="A132" s="697"/>
      <c r="B132" s="1120"/>
      <c r="C132" s="1120"/>
      <c r="D132" s="1123" t="s">
        <v>705</v>
      </c>
      <c r="E132" s="1124" t="s">
        <v>216</v>
      </c>
      <c r="F132" s="1125">
        <f>16-(16*0.4*0.4*1+F129)</f>
        <v>11.84</v>
      </c>
      <c r="G132" s="1259">
        <f t="shared" si="30"/>
        <v>11.84</v>
      </c>
      <c r="H132" s="1122"/>
      <c r="I132" s="701"/>
    </row>
    <row r="133" spans="1:9" s="233" customFormat="1" ht="12">
      <c r="A133" s="697">
        <f>A131+1</f>
        <v>100</v>
      </c>
      <c r="B133" s="1120" t="s">
        <v>225</v>
      </c>
      <c r="C133" s="1120"/>
      <c r="D133" s="1120" t="s">
        <v>226</v>
      </c>
      <c r="E133" s="1121" t="s">
        <v>216</v>
      </c>
      <c r="F133" s="699">
        <f>F128-F131</f>
        <v>4.16</v>
      </c>
      <c r="G133" s="1259">
        <f t="shared" si="30"/>
        <v>4.16</v>
      </c>
      <c r="H133" s="931"/>
      <c r="I133" s="701">
        <f t="shared" si="29"/>
        <v>0</v>
      </c>
    </row>
    <row r="134" spans="1:9" s="233" customFormat="1" ht="12">
      <c r="A134" s="697">
        <f>A133+1</f>
        <v>101</v>
      </c>
      <c r="B134" s="1120" t="s">
        <v>266</v>
      </c>
      <c r="C134" s="1120"/>
      <c r="D134" s="1120" t="s">
        <v>696</v>
      </c>
      <c r="E134" s="1121" t="s">
        <v>216</v>
      </c>
      <c r="F134" s="699">
        <f>F135</f>
        <v>83.2</v>
      </c>
      <c r="G134" s="1259">
        <f t="shared" si="30"/>
        <v>83.2</v>
      </c>
      <c r="H134" s="931"/>
      <c r="I134" s="701">
        <f t="shared" si="29"/>
        <v>0</v>
      </c>
    </row>
    <row r="135" spans="1:9" s="233" customFormat="1" ht="12">
      <c r="A135" s="697"/>
      <c r="B135" s="1120"/>
      <c r="C135" s="1120"/>
      <c r="D135" s="1123" t="s">
        <v>1147</v>
      </c>
      <c r="E135" s="1124" t="s">
        <v>216</v>
      </c>
      <c r="F135" s="1125">
        <f>(F128-F131)*20</f>
        <v>83.2</v>
      </c>
      <c r="G135" s="1259">
        <f t="shared" si="30"/>
        <v>83.2</v>
      </c>
      <c r="H135" s="1122"/>
      <c r="I135" s="701"/>
    </row>
    <row r="136" spans="1:9" s="233" customFormat="1" ht="20.399999999999999">
      <c r="A136" s="697">
        <f>A134+1</f>
        <v>102</v>
      </c>
      <c r="B136" s="1120" t="s">
        <v>223</v>
      </c>
      <c r="C136" s="1120"/>
      <c r="D136" s="1120" t="s">
        <v>224</v>
      </c>
      <c r="E136" s="1121" t="s">
        <v>95</v>
      </c>
      <c r="F136" s="699">
        <f>2*1*1*F128</f>
        <v>32</v>
      </c>
      <c r="G136" s="1259">
        <f t="shared" si="30"/>
        <v>32</v>
      </c>
      <c r="H136" s="931"/>
      <c r="I136" s="701">
        <f t="shared" si="29"/>
        <v>0</v>
      </c>
    </row>
    <row r="137" spans="1:9" s="233" customFormat="1" ht="12">
      <c r="A137" s="697"/>
      <c r="B137" s="1120"/>
      <c r="C137" s="1120"/>
      <c r="D137" s="1123" t="s">
        <v>706</v>
      </c>
      <c r="E137" s="1124" t="s">
        <v>216</v>
      </c>
      <c r="F137" s="1125">
        <f>2*1*1*F128</f>
        <v>32</v>
      </c>
      <c r="G137" s="1259">
        <f t="shared" si="30"/>
        <v>32</v>
      </c>
      <c r="H137" s="1122"/>
      <c r="I137" s="701"/>
    </row>
    <row r="138" spans="1:9" s="233" customFormat="1" ht="12">
      <c r="A138" s="697">
        <f t="shared" ref="A138" si="31">A136+1</f>
        <v>103</v>
      </c>
      <c r="B138" s="1120" t="s">
        <v>707</v>
      </c>
      <c r="C138" s="1120"/>
      <c r="D138" s="1120" t="s">
        <v>228</v>
      </c>
      <c r="E138" s="1121" t="s">
        <v>79</v>
      </c>
      <c r="F138" s="755">
        <f>G138</f>
        <v>0</v>
      </c>
      <c r="G138" s="1267"/>
      <c r="H138" s="1122">
        <f>SUM(I128:I136)</f>
        <v>0</v>
      </c>
      <c r="I138" s="701">
        <f>F138*H138/100</f>
        <v>0</v>
      </c>
    </row>
    <row r="139" spans="1:9" ht="28.5" customHeight="1">
      <c r="A139" s="679"/>
      <c r="B139" s="680" t="s">
        <v>230</v>
      </c>
      <c r="C139" s="680"/>
      <c r="D139" s="681" t="s">
        <v>231</v>
      </c>
      <c r="E139" s="681"/>
      <c r="F139" s="705"/>
      <c r="G139" s="705"/>
      <c r="H139" s="706"/>
      <c r="I139" s="706">
        <f>SUM(I140:I143)</f>
        <v>0</v>
      </c>
    </row>
    <row r="140" spans="1:9" s="222" customFormat="1" ht="13.5" customHeight="1">
      <c r="A140" s="707">
        <f>A138+1</f>
        <v>104</v>
      </c>
      <c r="B140" s="708" t="s">
        <v>233</v>
      </c>
      <c r="C140" s="698"/>
      <c r="D140" s="57" t="s">
        <v>238</v>
      </c>
      <c r="E140" s="58" t="s">
        <v>85</v>
      </c>
      <c r="F140" s="1091">
        <v>24</v>
      </c>
      <c r="G140" s="1091">
        <f>F140</f>
        <v>24</v>
      </c>
      <c r="H140" s="932"/>
      <c r="I140" s="996">
        <f>H140*F140</f>
        <v>0</v>
      </c>
    </row>
    <row r="141" spans="1:9" s="222" customFormat="1" ht="13.5" customHeight="1">
      <c r="A141" s="707">
        <f t="shared" ref="A141:A143" si="32">A140+1</f>
        <v>105</v>
      </c>
      <c r="B141" s="708" t="s">
        <v>234</v>
      </c>
      <c r="C141" s="698"/>
      <c r="D141" s="57" t="s">
        <v>235</v>
      </c>
      <c r="E141" s="1087" t="s">
        <v>85</v>
      </c>
      <c r="F141" s="699">
        <v>32</v>
      </c>
      <c r="G141" s="1091">
        <f t="shared" ref="G141:G143" si="33">F141</f>
        <v>32</v>
      </c>
      <c r="H141" s="932"/>
      <c r="I141" s="996">
        <f>H141*F141</f>
        <v>0</v>
      </c>
    </row>
    <row r="142" spans="1:9" s="222" customFormat="1" ht="13.5" customHeight="1">
      <c r="A142" s="707">
        <f t="shared" si="32"/>
        <v>106</v>
      </c>
      <c r="B142" s="708" t="s">
        <v>236</v>
      </c>
      <c r="C142" s="698"/>
      <c r="D142" s="1086" t="s">
        <v>708</v>
      </c>
      <c r="E142" s="1087" t="s">
        <v>61</v>
      </c>
      <c r="F142" s="699">
        <v>1</v>
      </c>
      <c r="G142" s="1091">
        <f t="shared" si="33"/>
        <v>1</v>
      </c>
      <c r="H142" s="932"/>
      <c r="I142" s="996">
        <f t="shared" ref="I142" si="34">H142*F142</f>
        <v>0</v>
      </c>
    </row>
    <row r="143" spans="1:9" s="233" customFormat="1" ht="13.5" customHeight="1">
      <c r="A143" s="707">
        <f t="shared" si="32"/>
        <v>107</v>
      </c>
      <c r="B143" s="708" t="s">
        <v>237</v>
      </c>
      <c r="C143" s="57"/>
      <c r="D143" s="1086" t="s">
        <v>709</v>
      </c>
      <c r="E143" s="58" t="s">
        <v>61</v>
      </c>
      <c r="F143" s="699">
        <v>1</v>
      </c>
      <c r="G143" s="1091">
        <f t="shared" si="33"/>
        <v>1</v>
      </c>
      <c r="H143" s="1132"/>
      <c r="I143" s="701">
        <f>F143*H143</f>
        <v>0</v>
      </c>
    </row>
    <row r="144" spans="1:9" s="222" customFormat="1" ht="21" customHeight="1">
      <c r="A144" s="712"/>
      <c r="B144" s="713"/>
      <c r="C144" s="713"/>
      <c r="D144" s="3" t="s">
        <v>240</v>
      </c>
      <c r="E144" s="714"/>
      <c r="F144" s="715"/>
      <c r="G144" s="715"/>
      <c r="H144" s="716"/>
      <c r="I144" s="68">
        <f>I12</f>
        <v>0</v>
      </c>
    </row>
    <row r="145" spans="1:9" ht="28.5" customHeight="1">
      <c r="A145" s="717"/>
      <c r="B145" s="718" t="s">
        <v>241</v>
      </c>
      <c r="C145" s="718"/>
      <c r="D145" s="718" t="s">
        <v>242</v>
      </c>
      <c r="E145" s="719"/>
      <c r="F145" s="720"/>
      <c r="G145" s="720"/>
      <c r="H145" s="721"/>
      <c r="I145" s="721">
        <f>SUM(I146:I149)</f>
        <v>0</v>
      </c>
    </row>
    <row r="146" spans="1:9" ht="13.5" customHeight="1">
      <c r="A146" s="707">
        <f>A143+1</f>
        <v>108</v>
      </c>
      <c r="B146" s="708" t="s">
        <v>243</v>
      </c>
      <c r="C146" s="708"/>
      <c r="D146" s="708" t="s">
        <v>244</v>
      </c>
      <c r="E146" s="709" t="s">
        <v>85</v>
      </c>
      <c r="F146" s="710">
        <v>32</v>
      </c>
      <c r="G146" s="710">
        <f>F146</f>
        <v>32</v>
      </c>
      <c r="H146" s="933"/>
      <c r="I146" s="711">
        <f>H146*F146</f>
        <v>0</v>
      </c>
    </row>
    <row r="147" spans="1:9" ht="13.5" customHeight="1">
      <c r="A147" s="707">
        <f>A146+1</f>
        <v>109</v>
      </c>
      <c r="B147" s="708" t="s">
        <v>245</v>
      </c>
      <c r="C147" s="708"/>
      <c r="D147" s="708" t="s">
        <v>246</v>
      </c>
      <c r="E147" s="709" t="s">
        <v>85</v>
      </c>
      <c r="F147" s="710">
        <v>8</v>
      </c>
      <c r="G147" s="710">
        <f t="shared" ref="G147:G149" si="35">F147</f>
        <v>8</v>
      </c>
      <c r="H147" s="933"/>
      <c r="I147" s="711">
        <f>H147*F147</f>
        <v>0</v>
      </c>
    </row>
    <row r="148" spans="1:9" ht="13.5" customHeight="1">
      <c r="A148" s="707">
        <f t="shared" ref="A148:A149" si="36">A147+1</f>
        <v>110</v>
      </c>
      <c r="B148" s="708" t="s">
        <v>247</v>
      </c>
      <c r="C148" s="708"/>
      <c r="D148" s="708" t="s">
        <v>248</v>
      </c>
      <c r="E148" s="709" t="s">
        <v>85</v>
      </c>
      <c r="F148" s="710">
        <v>4</v>
      </c>
      <c r="G148" s="710">
        <f t="shared" si="35"/>
        <v>4</v>
      </c>
      <c r="H148" s="933"/>
      <c r="I148" s="711">
        <f>H148*F148</f>
        <v>0</v>
      </c>
    </row>
    <row r="149" spans="1:9" ht="13.5" customHeight="1">
      <c r="A149" s="707">
        <f t="shared" si="36"/>
        <v>111</v>
      </c>
      <c r="B149" s="708" t="s">
        <v>249</v>
      </c>
      <c r="C149" s="708"/>
      <c r="D149" s="708" t="s">
        <v>250</v>
      </c>
      <c r="E149" s="1129" t="s">
        <v>85</v>
      </c>
      <c r="F149" s="710">
        <v>16</v>
      </c>
      <c r="G149" s="710">
        <f t="shared" si="35"/>
        <v>16</v>
      </c>
      <c r="H149" s="933"/>
      <c r="I149" s="711">
        <f>H149*F149</f>
        <v>0</v>
      </c>
    </row>
    <row r="150" spans="1:9" s="293" customFormat="1" ht="21" customHeight="1">
      <c r="A150" s="723"/>
      <c r="B150" s="724"/>
      <c r="C150" s="724"/>
      <c r="D150" s="65" t="s">
        <v>252</v>
      </c>
      <c r="E150" s="725"/>
      <c r="F150" s="726"/>
      <c r="G150" s="726"/>
      <c r="H150" s="684"/>
      <c r="I150" s="68">
        <f>I145</f>
        <v>0</v>
      </c>
    </row>
    <row r="151" spans="1:9" s="222" customFormat="1" ht="28.5" customHeight="1">
      <c r="A151" s="5"/>
      <c r="B151" s="727" t="s">
        <v>253</v>
      </c>
      <c r="C151" s="6"/>
      <c r="D151" s="728" t="s">
        <v>254</v>
      </c>
      <c r="E151" s="7"/>
      <c r="F151" s="8"/>
      <c r="G151" s="8"/>
      <c r="H151" s="9"/>
      <c r="I151" s="729">
        <f>SUM(I152)</f>
        <v>0</v>
      </c>
    </row>
    <row r="152" spans="1:9" s="233" customFormat="1" ht="30.6">
      <c r="A152" s="730">
        <f>A149+1</f>
        <v>112</v>
      </c>
      <c r="B152" s="37" t="s">
        <v>255</v>
      </c>
      <c r="C152" s="37"/>
      <c r="D152" s="731" t="s">
        <v>1198</v>
      </c>
      <c r="E152" s="1121" t="s">
        <v>79</v>
      </c>
      <c r="F152" s="1190">
        <f>G152</f>
        <v>0</v>
      </c>
      <c r="G152" s="1190"/>
      <c r="H152" s="304">
        <f>$I$144</f>
        <v>0</v>
      </c>
      <c r="I152" s="40">
        <f>H152*F152/100</f>
        <v>0</v>
      </c>
    </row>
    <row r="153" spans="1:9" s="222" customFormat="1" ht="21" customHeight="1">
      <c r="A153" s="732"/>
      <c r="B153" s="733"/>
      <c r="C153" s="733"/>
      <c r="D153" s="734" t="s">
        <v>256</v>
      </c>
      <c r="E153" s="732"/>
      <c r="F153" s="735"/>
      <c r="G153" s="735"/>
      <c r="H153" s="736"/>
      <c r="I153" s="737">
        <f>I151</f>
        <v>0</v>
      </c>
    </row>
    <row r="154" spans="1:9" s="222" customFormat="1" ht="13.5" customHeight="1">
      <c r="A154" s="738"/>
      <c r="B154" s="739"/>
      <c r="C154" s="739"/>
      <c r="D154" s="740"/>
      <c r="E154" s="741"/>
      <c r="F154" s="742"/>
      <c r="G154" s="742"/>
      <c r="H154" s="743"/>
      <c r="I154" s="743"/>
    </row>
    <row r="155" spans="1:9" s="293" customFormat="1" ht="21" customHeight="1">
      <c r="A155" s="744"/>
      <c r="B155" s="744"/>
      <c r="C155" s="744"/>
      <c r="D155" s="745" t="s">
        <v>257</v>
      </c>
      <c r="E155" s="746"/>
      <c r="F155" s="747"/>
      <c r="G155" s="747"/>
      <c r="H155" s="748"/>
      <c r="I155" s="749">
        <f>I144+I150+I153</f>
        <v>0</v>
      </c>
    </row>
    <row r="156" spans="1:9" s="329" customFormat="1" ht="21" customHeight="1">
      <c r="A156" s="324"/>
      <c r="B156" s="324"/>
      <c r="C156" s="324"/>
      <c r="D156" s="325"/>
      <c r="E156" s="246"/>
      <c r="F156" s="326"/>
      <c r="G156" s="326"/>
      <c r="H156" s="327"/>
      <c r="I156" s="328"/>
    </row>
    <row r="157" spans="1:9" s="329" customFormat="1" ht="13.5" customHeight="1">
      <c r="A157" s="324"/>
      <c r="B157" s="324"/>
      <c r="C157" s="324"/>
      <c r="D157" s="179"/>
      <c r="E157" s="320"/>
      <c r="F157" s="321"/>
      <c r="G157" s="321"/>
      <c r="H157" s="330"/>
      <c r="I157" s="331"/>
    </row>
    <row r="158" spans="1:9" ht="21" customHeight="1"/>
    <row r="492" ht="13.5" customHeight="1"/>
    <row r="493" ht="13.5" customHeight="1"/>
    <row r="494" ht="13.5" customHeight="1"/>
    <row r="495" ht="13.5" customHeight="1"/>
    <row r="496" ht="25.5" customHeight="1"/>
    <row r="497" ht="25.5" customHeight="1"/>
    <row r="498" ht="25.5" customHeight="1"/>
    <row r="499" ht="25.5" customHeight="1"/>
    <row r="500" ht="25.5" customHeight="1"/>
    <row r="501" ht="13.5" customHeight="1"/>
    <row r="502" ht="13.5" customHeight="1"/>
    <row r="503" ht="13.5" customHeight="1"/>
    <row r="504" ht="13.5" customHeight="1"/>
    <row r="610" ht="10.199999999999999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25.5" customHeight="1"/>
    <row r="621" ht="25.5" customHeight="1"/>
    <row r="622" ht="25.5" customHeight="1"/>
    <row r="623" ht="25.5" customHeight="1"/>
    <row r="624" ht="25.5" customHeight="1"/>
    <row r="625" ht="25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24.7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0.199999999999999"/>
    <row r="650" ht="13.5" customHeight="1"/>
    <row r="651" ht="28.5" customHeight="1"/>
    <row r="1102" ht="25.5" customHeight="1"/>
    <row r="1449" ht="13.5" customHeight="1"/>
    <row r="1450" ht="33" customHeight="1"/>
    <row r="1451" ht="10.199999999999999"/>
    <row r="1452" ht="13.5" customHeight="1"/>
    <row r="1453" ht="10.199999999999999"/>
    <row r="1454" ht="13.5" customHeight="1"/>
    <row r="1455" ht="10.199999999999999"/>
    <row r="1457" ht="10.199999999999999"/>
    <row r="1458" ht="13.5" customHeight="1"/>
    <row r="1459" ht="13.5" customHeight="1"/>
    <row r="1460" ht="13.5" customHeight="1"/>
    <row r="1461" ht="10.199999999999999"/>
    <row r="1462" ht="13.5" customHeight="1"/>
    <row r="1463" ht="13.5" customHeight="1"/>
    <row r="1464" ht="13.5" customHeight="1"/>
    <row r="1465" ht="13.5" customHeight="1"/>
    <row r="1466" ht="13.5" customHeight="1"/>
    <row r="1467" ht="13.5" customHeight="1"/>
    <row r="1468" ht="13.5" customHeight="1"/>
    <row r="1469" ht="13.5" customHeight="1"/>
    <row r="1470" ht="13.5" customHeight="1"/>
    <row r="1471" ht="13.5" customHeight="1"/>
    <row r="1472" ht="13.5" customHeight="1"/>
    <row r="1473" ht="13.5" customHeight="1"/>
    <row r="1474" ht="13.5" customHeight="1"/>
    <row r="1476" ht="13.5" customHeight="1"/>
    <row r="1477" ht="10.199999999999999"/>
    <row r="1479" ht="10.199999999999999"/>
    <row r="1480" ht="13.5" customHeight="1"/>
    <row r="1481" ht="13.5" customHeight="1"/>
    <row r="1482" ht="71.25" customHeight="1"/>
    <row r="1483" ht="13.5" customHeight="1"/>
    <row r="1484" ht="13.5" customHeight="1"/>
    <row r="1485" ht="10.199999999999999"/>
    <row r="1486" ht="13.5" customHeight="1"/>
    <row r="1487" ht="13.5" customHeight="1"/>
    <row r="1488" ht="13.5" customHeight="1"/>
    <row r="1489" ht="13.5" customHeight="1"/>
    <row r="1501" ht="28.5" customHeight="1"/>
    <row r="1502" ht="10.199999999999999"/>
    <row r="1503" ht="13.5" customHeight="1"/>
    <row r="1504" ht="13.5" customHeight="1"/>
    <row r="1505" ht="13.5" customHeight="1"/>
    <row r="1506" ht="13.5" customHeight="1"/>
    <row r="1507" ht="13.5" customHeight="1"/>
    <row r="1508" ht="13.5" customHeight="1"/>
    <row r="1535" ht="28.5" customHeight="1"/>
    <row r="1536" ht="13.5" customHeight="1"/>
    <row r="1537" ht="13.5" customHeight="1"/>
    <row r="1538" ht="13.5" customHeight="1"/>
    <row r="1539" ht="13.5" customHeight="1"/>
    <row r="1540" ht="13.5" customHeight="1"/>
    <row r="1541" ht="13.5" customHeight="1"/>
    <row r="1542" ht="13.5" customHeight="1"/>
    <row r="1543" ht="13.5" customHeight="1"/>
  </sheetData>
  <autoFilter ref="A11:I1910"/>
  <dataConsolidate/>
  <customSheetViews>
    <customSheetView guid="{528951BC-AEE0-4955-AE94-C32C5D2DEF39}" scale="55" showAutoFilter="1">
      <pane xSplit="13" ySplit="11" topLeftCell="N12" activePane="bottomRight" state="frozen"/>
      <selection pane="bottomRight" activeCell="I140" sqref="I140"/>
      <pageMargins left="0.19685039370078741" right="0.19685039370078741" top="0.39370078740157483" bottom="0.78740157480314965" header="0.39370078740157483" footer="0.19685039370078741"/>
      <printOptions horizontalCentered="1"/>
      <pageSetup paperSize="9" scale="80" fitToHeight="0" orientation="portrait" r:id="rId1"/>
      <headerFooter>
        <oddFooter>&amp;C&amp;"Arial,Normálne"&amp;10Výmery uvedené v tabuľke majú len informatívny charakter. Dodávateľ je povinný si výmery overiť a prípadne opraviť, resp. doplniť chýbajúce položky na základe kontroly priloženej dokumentácie.
&amp;RList č.: &amp;P</oddFooter>
      </headerFooter>
      <autoFilter ref="A11:BI1911">
        <sortState ref="A12:BI1911">
          <sortCondition ref="L11:L1911"/>
        </sortState>
      </autoFilter>
    </customSheetView>
    <customSheetView guid="{61BB9AB2-CC6F-4923-A5A4-B8772605E1EF}" scale="115" showAutoFilter="1">
      <pane xSplit="13" ySplit="11" topLeftCell="N12" activePane="bottomRight" state="frozen"/>
      <selection pane="bottomRight" activeCell="H12" sqref="H12"/>
      <pageMargins left="0.19685039370078741" right="0.19685039370078741" top="0.39370078740157483" bottom="0.78740157480314965" header="0.39370078740157483" footer="0.19685039370078741"/>
      <printOptions horizontalCentered="1"/>
      <pageSetup paperSize="9" scale="80" fitToHeight="0" orientation="portrait" r:id="rId2"/>
      <headerFooter>
        <oddFooter>&amp;C&amp;"Arial,Normálne"&amp;10Výmery uvedené v tabuľke majú len informatívny charakter. Dodávateľ je povinný si výmery overiť a prípadne opraviť, resp. doplniť chýbajúce položky na základe kontroly priloženej dokumentácie.
&amp;RList č.: &amp;P</oddFooter>
      </headerFooter>
      <autoFilter ref="A11:BI1911">
        <sortState ref="A12:BI1911">
          <sortCondition ref="L11:L1911"/>
        </sortState>
      </autoFilter>
    </customSheetView>
    <customSheetView guid="{A9D1DD74-94BA-42CE-815C-B24B34713708}" scale="55" showPageBreaks="1" printArea="1" showAutoFilter="1">
      <pane xSplit="13" ySplit="11" topLeftCell="N12" activePane="bottomRight" state="frozen"/>
      <selection pane="bottomRight" activeCell="I140" sqref="I140"/>
      <pageMargins left="0.19685039370078741" right="0.19685039370078741" top="0.39370078740157483" bottom="0.78740157480314965" header="0.39370078740157483" footer="0.19685039370078741"/>
      <printOptions horizontalCentered="1"/>
      <pageSetup paperSize="9" scale="80" fitToHeight="0" orientation="portrait" r:id="rId3"/>
      <headerFooter>
        <oddFooter>&amp;C&amp;"Arial,Normálne"&amp;10Výmery uvedené v tabuľke majú len informatívny charakter. Dodávateľ je povinný si výmery overiť a prípadne opraviť, resp. doplniť chýbajúce položky na základe kontroly priloženej dokumentácie.
&amp;RList č.: &amp;P</oddFooter>
      </headerFooter>
      <autoFilter ref="A11:BI1911">
        <sortState ref="A12:BI1911">
          <sortCondition ref="L11:L1911"/>
        </sortState>
      </autoFilter>
    </customSheetView>
  </customSheetViews>
  <phoneticPr fontId="56" type="noConversion"/>
  <printOptions horizontalCentered="1"/>
  <pageMargins left="0.19685039370078741" right="0.19685039370078741" top="0.39370078740157483" bottom="0.78740157480314965" header="0.39370078740157483" footer="0.19685039370078741"/>
  <pageSetup paperSize="9" scale="78" fitToHeight="0" orientation="portrait" r:id="rId4"/>
  <headerFooter>
    <oddFooter>&amp;C&amp;"Arial,Normálne"&amp;10Výmery uvedené v tabuľke majú len informatívny charakter. Dodávateľ je povinný si výmery overiť a prípadne opraviť, resp. doplniť chýbajúce položky na základe kontroly priloženej dokumentácie.
&amp;RList č.: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2">
    <pageSetUpPr fitToPage="1"/>
  </sheetPr>
  <dimension ref="B2:BM189"/>
  <sheetViews>
    <sheetView showGridLines="0" view="pageBreakPreview" topLeftCell="A167" zoomScale="120" zoomScaleNormal="120" zoomScaleSheetLayoutView="120" workbookViewId="0">
      <selection activeCell="I188" sqref="I188"/>
    </sheetView>
  </sheetViews>
  <sheetFormatPr defaultColWidth="8.7265625" defaultRowHeight="10.199999999999999"/>
  <cols>
    <col min="1" max="1" width="5.54296875" style="190" customWidth="1"/>
    <col min="2" max="2" width="0.7265625" style="190" customWidth="1"/>
    <col min="3" max="4" width="2.7265625" style="190" customWidth="1"/>
    <col min="5" max="5" width="11.453125" style="190" customWidth="1"/>
    <col min="6" max="6" width="33.7265625" style="190" customWidth="1"/>
    <col min="7" max="7" width="5" style="190" customWidth="1"/>
    <col min="8" max="8" width="9.26953125" style="190" customWidth="1"/>
    <col min="9" max="9" width="10.54296875" style="190" customWidth="1"/>
    <col min="10" max="10" width="14.7265625" style="190" customWidth="1"/>
    <col min="11" max="11" width="14.7265625" style="190" hidden="1" customWidth="1"/>
    <col min="12" max="12" width="6" style="190" customWidth="1"/>
    <col min="13" max="13" width="7" style="190" hidden="1" customWidth="1"/>
    <col min="14" max="14" width="8.7265625" style="190"/>
    <col min="15" max="20" width="9.453125" style="190" hidden="1" customWidth="1"/>
    <col min="21" max="21" width="10.7265625" style="190" hidden="1" customWidth="1"/>
    <col min="22" max="22" width="8" style="190" customWidth="1"/>
    <col min="23" max="23" width="10.7265625" style="190" customWidth="1"/>
    <col min="24" max="24" width="8" style="190" customWidth="1"/>
    <col min="25" max="25" width="10" style="190" customWidth="1"/>
    <col min="26" max="26" width="7.26953125" style="190" customWidth="1"/>
    <col min="27" max="27" width="10" style="190" customWidth="1"/>
    <col min="28" max="28" width="10.7265625" style="190" customWidth="1"/>
    <col min="29" max="29" width="7.26953125" style="190" customWidth="1"/>
    <col min="30" max="30" width="10" style="190" customWidth="1"/>
    <col min="31" max="31" width="10.7265625" style="190" customWidth="1"/>
    <col min="32" max="16384" width="8.7265625" style="190"/>
  </cols>
  <sheetData>
    <row r="2" spans="2:46" ht="37.200000000000003" customHeight="1">
      <c r="L2" s="1357" t="s">
        <v>292</v>
      </c>
      <c r="M2" s="1358"/>
      <c r="N2" s="1358"/>
      <c r="O2" s="1358"/>
      <c r="P2" s="1358"/>
      <c r="Q2" s="1358"/>
      <c r="R2" s="1358"/>
      <c r="S2" s="1358"/>
      <c r="T2" s="1358"/>
      <c r="U2" s="1358"/>
      <c r="V2" s="1358"/>
      <c r="AT2" s="337" t="s">
        <v>1475</v>
      </c>
    </row>
    <row r="3" spans="2:46" ht="7.2" customHeight="1">
      <c r="B3" s="191"/>
      <c r="C3" s="192"/>
      <c r="D3" s="192"/>
      <c r="E3" s="192"/>
      <c r="F3" s="192"/>
      <c r="G3" s="192"/>
      <c r="H3" s="192"/>
      <c r="I3" s="192"/>
      <c r="J3" s="192"/>
      <c r="K3" s="192"/>
      <c r="L3" s="193"/>
      <c r="AT3" s="337" t="s">
        <v>319</v>
      </c>
    </row>
    <row r="4" spans="2:46" ht="25.2" customHeight="1">
      <c r="B4" s="193"/>
      <c r="C4" s="758"/>
      <c r="D4" s="759" t="s">
        <v>321</v>
      </c>
      <c r="E4" s="758"/>
      <c r="F4" s="758"/>
      <c r="G4" s="758"/>
      <c r="H4" s="758"/>
      <c r="I4" s="758"/>
      <c r="J4" s="758"/>
      <c r="L4" s="193"/>
      <c r="M4" s="339" t="s">
        <v>294</v>
      </c>
      <c r="AT4" s="337" t="s">
        <v>291</v>
      </c>
    </row>
    <row r="5" spans="2:46" ht="7.2" customHeight="1">
      <c r="B5" s="193"/>
      <c r="C5" s="758"/>
      <c r="D5" s="758"/>
      <c r="E5" s="758"/>
      <c r="F5" s="758"/>
      <c r="G5" s="758"/>
      <c r="H5" s="758"/>
      <c r="I5" s="758"/>
      <c r="J5" s="758"/>
      <c r="L5" s="193"/>
    </row>
    <row r="6" spans="2:46" ht="12" customHeight="1">
      <c r="B6" s="193"/>
      <c r="C6" s="758"/>
      <c r="D6" s="760" t="s">
        <v>5</v>
      </c>
      <c r="E6" s="758"/>
      <c r="F6" s="758"/>
      <c r="G6" s="758"/>
      <c r="H6" s="758"/>
      <c r="I6" s="758"/>
      <c r="J6" s="758"/>
      <c r="L6" s="193"/>
    </row>
    <row r="7" spans="2:46" ht="16.5" customHeight="1">
      <c r="B7" s="193"/>
      <c r="C7" s="758"/>
      <c r="D7" s="758"/>
      <c r="E7" s="1353" t="str">
        <f>_xlfn.CONCAT(Obsah!N1," ",Obsah!N2)</f>
        <v>15709 - Nižná / Tr 110/22kV - komplexná rekonštrukcia</v>
      </c>
      <c r="F7" s="1354"/>
      <c r="G7" s="1354"/>
      <c r="H7" s="1354"/>
      <c r="I7" s="758"/>
      <c r="J7" s="758"/>
      <c r="L7" s="193"/>
    </row>
    <row r="8" spans="2:46" s="194" customFormat="1" ht="12" customHeight="1">
      <c r="B8" s="76"/>
      <c r="C8" s="761"/>
      <c r="D8" s="760" t="s">
        <v>404</v>
      </c>
      <c r="E8" s="761"/>
      <c r="F8" s="761"/>
      <c r="G8" s="761"/>
      <c r="H8" s="761"/>
      <c r="I8" s="761"/>
      <c r="J8" s="761"/>
      <c r="L8" s="76"/>
    </row>
    <row r="9" spans="2:46" s="194" customFormat="1" ht="16.5" customHeight="1">
      <c r="B9" s="76"/>
      <c r="C9" s="761"/>
      <c r="D9" s="761"/>
      <c r="E9" s="1355" t="s">
        <v>3634</v>
      </c>
      <c r="F9" s="1356"/>
      <c r="G9" s="1356"/>
      <c r="H9" s="1356"/>
      <c r="I9" s="761"/>
      <c r="J9" s="761"/>
      <c r="L9" s="76"/>
    </row>
    <row r="10" spans="2:46" s="194" customFormat="1">
      <c r="B10" s="76"/>
      <c r="C10" s="761"/>
      <c r="D10" s="761"/>
      <c r="E10" s="761"/>
      <c r="F10" s="761"/>
      <c r="G10" s="761"/>
      <c r="H10" s="761"/>
      <c r="I10" s="761"/>
      <c r="J10" s="761"/>
      <c r="L10" s="76"/>
    </row>
    <row r="11" spans="2:46" s="194" customFormat="1" ht="12" customHeight="1">
      <c r="B11" s="76"/>
      <c r="C11" s="761"/>
      <c r="D11" s="760" t="s">
        <v>295</v>
      </c>
      <c r="E11" s="761"/>
      <c r="F11" s="762" t="s">
        <v>290</v>
      </c>
      <c r="G11" s="761"/>
      <c r="H11" s="761"/>
      <c r="I11" s="760" t="s">
        <v>619</v>
      </c>
      <c r="J11" s="762" t="s">
        <v>290</v>
      </c>
      <c r="L11" s="76"/>
    </row>
    <row r="12" spans="2:46" s="194" customFormat="1" ht="12" customHeight="1">
      <c r="B12" s="76"/>
      <c r="C12" s="761"/>
      <c r="D12" s="760" t="s">
        <v>296</v>
      </c>
      <c r="E12" s="761"/>
      <c r="F12" s="762" t="s">
        <v>1151</v>
      </c>
      <c r="G12" s="761"/>
      <c r="H12" s="761"/>
      <c r="I12" s="760" t="s">
        <v>1</v>
      </c>
      <c r="J12" s="763">
        <f>Obsah!Z3</f>
        <v>46174</v>
      </c>
      <c r="L12" s="76"/>
    </row>
    <row r="13" spans="2:46" s="194" customFormat="1" ht="11.25" customHeight="1">
      <c r="B13" s="76"/>
      <c r="C13" s="761"/>
      <c r="D13" s="761"/>
      <c r="E13" s="761"/>
      <c r="F13" s="761"/>
      <c r="G13" s="761"/>
      <c r="H13" s="761"/>
      <c r="I13" s="761"/>
      <c r="J13" s="761"/>
      <c r="L13" s="76"/>
    </row>
    <row r="14" spans="2:46" s="194" customFormat="1" ht="12" customHeight="1">
      <c r="B14" s="76"/>
      <c r="C14" s="761"/>
      <c r="D14" s="760" t="s">
        <v>2</v>
      </c>
      <c r="E14" s="761"/>
      <c r="F14" s="761"/>
      <c r="G14" s="761"/>
      <c r="H14" s="761"/>
      <c r="I14" s="760" t="s">
        <v>297</v>
      </c>
      <c r="J14" s="762" t="s">
        <v>290</v>
      </c>
      <c r="L14" s="76"/>
    </row>
    <row r="15" spans="2:46" s="194" customFormat="1" ht="18" customHeight="1">
      <c r="B15" s="76"/>
      <c r="C15" s="761"/>
      <c r="D15" s="761"/>
      <c r="E15" s="762" t="s">
        <v>1469</v>
      </c>
      <c r="F15" s="761"/>
      <c r="G15" s="761"/>
      <c r="H15" s="761"/>
      <c r="I15" s="760" t="s">
        <v>298</v>
      </c>
      <c r="J15" s="762" t="s">
        <v>290</v>
      </c>
      <c r="L15" s="76"/>
    </row>
    <row r="16" spans="2:46" s="194" customFormat="1" ht="7.2" customHeight="1">
      <c r="B16" s="76"/>
      <c r="C16" s="761"/>
      <c r="D16" s="761"/>
      <c r="E16" s="761"/>
      <c r="F16" s="761"/>
      <c r="G16" s="761"/>
      <c r="H16" s="761"/>
      <c r="I16" s="761"/>
      <c r="J16" s="761"/>
      <c r="L16" s="76"/>
    </row>
    <row r="17" spans="2:12" s="194" customFormat="1" ht="12" customHeight="1">
      <c r="B17" s="76"/>
      <c r="C17" s="761"/>
      <c r="D17" s="760" t="s">
        <v>15</v>
      </c>
      <c r="E17" s="761"/>
      <c r="F17" s="761"/>
      <c r="G17" s="761"/>
      <c r="H17" s="761"/>
      <c r="I17" s="760" t="s">
        <v>297</v>
      </c>
      <c r="J17" s="762" t="s">
        <v>290</v>
      </c>
      <c r="L17" s="76"/>
    </row>
    <row r="18" spans="2:12" s="194" customFormat="1" ht="18" customHeight="1">
      <c r="B18" s="76"/>
      <c r="C18" s="761"/>
      <c r="D18" s="761"/>
      <c r="E18" s="762" t="s">
        <v>299</v>
      </c>
      <c r="F18" s="761"/>
      <c r="G18" s="761"/>
      <c r="H18" s="761"/>
      <c r="I18" s="760" t="s">
        <v>298</v>
      </c>
      <c r="J18" s="762" t="s">
        <v>290</v>
      </c>
      <c r="L18" s="76"/>
    </row>
    <row r="19" spans="2:12" s="194" customFormat="1" ht="7.2" customHeight="1">
      <c r="B19" s="76"/>
      <c r="C19" s="761"/>
      <c r="D19" s="761"/>
      <c r="E19" s="761"/>
      <c r="F19" s="761"/>
      <c r="G19" s="761"/>
      <c r="H19" s="761"/>
      <c r="I19" s="761"/>
      <c r="J19" s="761"/>
      <c r="L19" s="76"/>
    </row>
    <row r="20" spans="2:12" s="194" customFormat="1" ht="12" customHeight="1">
      <c r="B20" s="76"/>
      <c r="C20" s="761"/>
      <c r="D20" s="760" t="s">
        <v>286</v>
      </c>
      <c r="E20" s="761"/>
      <c r="F20" s="761"/>
      <c r="G20" s="761"/>
      <c r="H20" s="761"/>
      <c r="I20" s="760" t="s">
        <v>297</v>
      </c>
      <c r="J20" s="762" t="s">
        <v>290</v>
      </c>
      <c r="L20" s="76"/>
    </row>
    <row r="21" spans="2:12" s="194" customFormat="1" ht="18" customHeight="1">
      <c r="B21" s="76"/>
      <c r="C21" s="761"/>
      <c r="D21" s="761"/>
      <c r="E21" s="762" t="s">
        <v>268</v>
      </c>
      <c r="F21" s="761"/>
      <c r="G21" s="761"/>
      <c r="H21" s="761"/>
      <c r="I21" s="760" t="s">
        <v>298</v>
      </c>
      <c r="J21" s="762" t="s">
        <v>290</v>
      </c>
      <c r="L21" s="76"/>
    </row>
    <row r="22" spans="2:12" s="194" customFormat="1" ht="7.2" customHeight="1">
      <c r="B22" s="76"/>
      <c r="C22" s="761"/>
      <c r="D22" s="761"/>
      <c r="E22" s="761"/>
      <c r="F22" s="761"/>
      <c r="G22" s="761"/>
      <c r="H22" s="761"/>
      <c r="I22" s="761"/>
      <c r="J22" s="761"/>
      <c r="L22" s="76"/>
    </row>
    <row r="23" spans="2:12" s="194" customFormat="1" ht="12" customHeight="1">
      <c r="B23" s="76"/>
      <c r="C23" s="761"/>
      <c r="D23" s="760" t="s">
        <v>300</v>
      </c>
      <c r="E23" s="761"/>
      <c r="F23" s="761"/>
      <c r="G23" s="761"/>
      <c r="H23" s="761"/>
      <c r="I23" s="760" t="s">
        <v>297</v>
      </c>
      <c r="J23" s="762" t="s">
        <v>290</v>
      </c>
      <c r="L23" s="76"/>
    </row>
    <row r="24" spans="2:12" s="194" customFormat="1" ht="18" customHeight="1">
      <c r="B24" s="76"/>
      <c r="C24" s="761"/>
      <c r="D24" s="761"/>
      <c r="E24" s="762" t="s">
        <v>301</v>
      </c>
      <c r="F24" s="761"/>
      <c r="G24" s="761"/>
      <c r="H24" s="761"/>
      <c r="I24" s="760" t="s">
        <v>298</v>
      </c>
      <c r="J24" s="762" t="s">
        <v>290</v>
      </c>
      <c r="L24" s="76"/>
    </row>
    <row r="25" spans="2:12" s="194" customFormat="1" ht="7.2" customHeight="1">
      <c r="B25" s="76"/>
      <c r="C25" s="761"/>
      <c r="D25" s="761"/>
      <c r="E25" s="761"/>
      <c r="F25" s="761"/>
      <c r="G25" s="761"/>
      <c r="H25" s="761"/>
      <c r="I25" s="761"/>
      <c r="J25" s="761"/>
      <c r="L25" s="76"/>
    </row>
    <row r="26" spans="2:12" s="194" customFormat="1" ht="12" customHeight="1">
      <c r="B26" s="76"/>
      <c r="C26" s="761"/>
      <c r="D26" s="760" t="s">
        <v>288</v>
      </c>
      <c r="E26" s="761"/>
      <c r="F26" s="761"/>
      <c r="G26" s="761"/>
      <c r="H26" s="761"/>
      <c r="I26" s="761"/>
      <c r="J26" s="761"/>
      <c r="L26" s="76"/>
    </row>
    <row r="27" spans="2:12" s="196" customFormat="1" ht="16.5" customHeight="1">
      <c r="B27" s="195"/>
      <c r="C27" s="764"/>
      <c r="D27" s="764"/>
      <c r="E27" s="1359" t="s">
        <v>290</v>
      </c>
      <c r="F27" s="1359"/>
      <c r="G27" s="1359"/>
      <c r="H27" s="1359"/>
      <c r="I27" s="764"/>
      <c r="J27" s="764"/>
      <c r="L27" s="195"/>
    </row>
    <row r="28" spans="2:12" s="194" customFormat="1" ht="7.2" customHeight="1">
      <c r="B28" s="76"/>
      <c r="C28" s="761"/>
      <c r="D28" s="761"/>
      <c r="E28" s="761"/>
      <c r="F28" s="761"/>
      <c r="G28" s="761"/>
      <c r="H28" s="761"/>
      <c r="I28" s="761"/>
      <c r="J28" s="761"/>
      <c r="L28" s="76"/>
    </row>
    <row r="29" spans="2:12" s="194" customFormat="1" ht="7.2" customHeight="1">
      <c r="B29" s="76"/>
      <c r="C29" s="761"/>
      <c r="D29" s="766"/>
      <c r="E29" s="766"/>
      <c r="F29" s="766"/>
      <c r="G29" s="766"/>
      <c r="H29" s="766"/>
      <c r="I29" s="766"/>
      <c r="J29" s="766"/>
      <c r="K29" s="197"/>
      <c r="L29" s="76"/>
    </row>
    <row r="30" spans="2:12" s="194" customFormat="1" ht="25.5" customHeight="1">
      <c r="B30" s="76"/>
      <c r="C30" s="761"/>
      <c r="D30" s="767" t="s">
        <v>23</v>
      </c>
      <c r="E30" s="761"/>
      <c r="F30" s="761"/>
      <c r="G30" s="761"/>
      <c r="H30" s="761"/>
      <c r="I30" s="761"/>
      <c r="J30" s="768">
        <f>ROUND(J96, 2)</f>
        <v>0</v>
      </c>
      <c r="L30" s="76"/>
    </row>
    <row r="31" spans="2:12" s="194" customFormat="1" ht="7.2" customHeight="1">
      <c r="B31" s="76"/>
      <c r="C31" s="761"/>
      <c r="D31" s="766"/>
      <c r="E31" s="766"/>
      <c r="F31" s="766"/>
      <c r="G31" s="766"/>
      <c r="H31" s="766"/>
      <c r="I31" s="766"/>
      <c r="J31" s="766"/>
      <c r="K31" s="197"/>
      <c r="L31" s="76"/>
    </row>
    <row r="32" spans="2:12" s="194" customFormat="1" ht="14.7" customHeight="1">
      <c r="B32" s="76"/>
      <c r="C32" s="761"/>
      <c r="D32" s="761"/>
      <c r="E32" s="761"/>
      <c r="F32" s="769" t="s">
        <v>303</v>
      </c>
      <c r="G32" s="761"/>
      <c r="H32" s="761"/>
      <c r="I32" s="769" t="s">
        <v>302</v>
      </c>
      <c r="J32" s="769" t="s">
        <v>304</v>
      </c>
      <c r="L32" s="76"/>
    </row>
    <row r="33" spans="2:12" s="194" customFormat="1" ht="14.7" customHeight="1">
      <c r="B33" s="76"/>
      <c r="C33" s="761"/>
      <c r="D33" s="770" t="s">
        <v>24</v>
      </c>
      <c r="E33" s="771" t="s">
        <v>305</v>
      </c>
      <c r="F33" s="772">
        <f>ROUND((SUM(BE126:BE186)),  2)</f>
        <v>0</v>
      </c>
      <c r="G33" s="773"/>
      <c r="H33" s="773"/>
      <c r="I33" s="774">
        <v>0.23</v>
      </c>
      <c r="J33" s="772">
        <f>ROUND(((SUM(BE126:BE186))*I33),  2)</f>
        <v>0</v>
      </c>
      <c r="L33" s="76"/>
    </row>
    <row r="34" spans="2:12" s="194" customFormat="1" ht="14.7" customHeight="1">
      <c r="B34" s="76"/>
      <c r="C34" s="761"/>
      <c r="D34" s="761"/>
      <c r="E34" s="771" t="s">
        <v>306</v>
      </c>
      <c r="F34" s="775">
        <f>ROUND(J30,  2)</f>
        <v>0</v>
      </c>
      <c r="G34" s="761"/>
      <c r="H34" s="761"/>
      <c r="I34" s="776">
        <v>0.23</v>
      </c>
      <c r="J34" s="775">
        <f>ROUND((F34*I34),  2)</f>
        <v>0</v>
      </c>
      <c r="L34" s="76"/>
    </row>
    <row r="35" spans="2:12" s="194" customFormat="1" ht="14.7" hidden="1" customHeight="1">
      <c r="B35" s="76"/>
      <c r="C35" s="761"/>
      <c r="D35" s="761"/>
      <c r="E35" s="760" t="s">
        <v>307</v>
      </c>
      <c r="F35" s="775">
        <f>ROUND((SUM(BG126:BG186)),  2)</f>
        <v>0</v>
      </c>
      <c r="G35" s="761"/>
      <c r="H35" s="761"/>
      <c r="I35" s="776">
        <v>0.23</v>
      </c>
      <c r="J35" s="775">
        <f>0</f>
        <v>0</v>
      </c>
      <c r="L35" s="76"/>
    </row>
    <row r="36" spans="2:12" s="194" customFormat="1" ht="14.7" hidden="1" customHeight="1">
      <c r="B36" s="76"/>
      <c r="C36" s="761"/>
      <c r="D36" s="761"/>
      <c r="E36" s="760" t="s">
        <v>308</v>
      </c>
      <c r="F36" s="775">
        <f>ROUND((SUM(BH126:BH186)),  2)</f>
        <v>0</v>
      </c>
      <c r="G36" s="761"/>
      <c r="H36" s="761"/>
      <c r="I36" s="776">
        <v>0.23</v>
      </c>
      <c r="J36" s="775">
        <f>0</f>
        <v>0</v>
      </c>
      <c r="L36" s="76"/>
    </row>
    <row r="37" spans="2:12" s="194" customFormat="1" ht="14.7" hidden="1" customHeight="1">
      <c r="B37" s="76"/>
      <c r="C37" s="761"/>
      <c r="D37" s="761"/>
      <c r="E37" s="771" t="s">
        <v>309</v>
      </c>
      <c r="F37" s="772">
        <f>ROUND((SUM(BI126:BI186)),  2)</f>
        <v>0</v>
      </c>
      <c r="G37" s="773"/>
      <c r="H37" s="773"/>
      <c r="I37" s="774">
        <v>0</v>
      </c>
      <c r="J37" s="772">
        <f>0</f>
        <v>0</v>
      </c>
      <c r="L37" s="76"/>
    </row>
    <row r="38" spans="2:12" s="194" customFormat="1" ht="7.2" customHeight="1">
      <c r="B38" s="76"/>
      <c r="C38" s="761"/>
      <c r="D38" s="761"/>
      <c r="E38" s="761"/>
      <c r="F38" s="761"/>
      <c r="G38" s="761"/>
      <c r="H38" s="761"/>
      <c r="I38" s="761"/>
      <c r="J38" s="761"/>
      <c r="L38" s="76"/>
    </row>
    <row r="39" spans="2:12" s="194" customFormat="1" ht="25.5" customHeight="1">
      <c r="B39" s="76"/>
      <c r="C39" s="777"/>
      <c r="D39" s="778" t="s">
        <v>25</v>
      </c>
      <c r="E39" s="779"/>
      <c r="F39" s="779"/>
      <c r="G39" s="780" t="s">
        <v>310</v>
      </c>
      <c r="H39" s="781" t="s">
        <v>311</v>
      </c>
      <c r="I39" s="779"/>
      <c r="J39" s="782">
        <f>SUM(J30:J37)</f>
        <v>0</v>
      </c>
      <c r="K39" s="359"/>
      <c r="L39" s="76"/>
    </row>
    <row r="40" spans="2:12" s="194" customFormat="1" ht="14.7" customHeight="1">
      <c r="B40" s="76"/>
      <c r="C40" s="761"/>
      <c r="D40" s="761"/>
      <c r="E40" s="761"/>
      <c r="F40" s="761"/>
      <c r="G40" s="761"/>
      <c r="H40" s="761"/>
      <c r="I40" s="761"/>
      <c r="J40" s="761"/>
      <c r="L40" s="76"/>
    </row>
    <row r="41" spans="2:12" ht="14.7" customHeight="1">
      <c r="B41" s="193"/>
      <c r="C41" s="758"/>
      <c r="D41" s="758"/>
      <c r="E41" s="758"/>
      <c r="F41" s="758"/>
      <c r="G41" s="758"/>
      <c r="H41" s="758"/>
      <c r="I41" s="758"/>
      <c r="J41" s="758"/>
      <c r="L41" s="193"/>
    </row>
    <row r="42" spans="2:12" ht="14.7" customHeight="1">
      <c r="B42" s="193"/>
      <c r="C42" s="758"/>
      <c r="D42" s="758"/>
      <c r="E42" s="758"/>
      <c r="F42" s="758"/>
      <c r="G42" s="758"/>
      <c r="H42" s="758"/>
      <c r="I42" s="758"/>
      <c r="J42" s="758"/>
      <c r="L42" s="193"/>
    </row>
    <row r="43" spans="2:12" ht="14.7" customHeight="1">
      <c r="B43" s="193"/>
      <c r="C43" s="758"/>
      <c r="D43" s="758"/>
      <c r="E43" s="758"/>
      <c r="F43" s="758"/>
      <c r="G43" s="758"/>
      <c r="H43" s="758"/>
      <c r="I43" s="758"/>
      <c r="J43" s="758"/>
      <c r="L43" s="193"/>
    </row>
    <row r="44" spans="2:12" ht="14.7" customHeight="1">
      <c r="B44" s="193"/>
      <c r="C44" s="758"/>
      <c r="D44" s="758"/>
      <c r="E44" s="758"/>
      <c r="F44" s="758"/>
      <c r="G44" s="758"/>
      <c r="H44" s="758"/>
      <c r="I44" s="758"/>
      <c r="J44" s="758"/>
      <c r="L44" s="193"/>
    </row>
    <row r="45" spans="2:12" ht="14.7" customHeight="1">
      <c r="B45" s="193"/>
      <c r="C45" s="758"/>
      <c r="D45" s="758"/>
      <c r="E45" s="758"/>
      <c r="F45" s="758"/>
      <c r="G45" s="758"/>
      <c r="H45" s="758"/>
      <c r="I45" s="758"/>
      <c r="J45" s="758"/>
      <c r="L45" s="193"/>
    </row>
    <row r="46" spans="2:12" ht="14.7" customHeight="1">
      <c r="B46" s="193"/>
      <c r="C46" s="758"/>
      <c r="D46" s="758"/>
      <c r="E46" s="758"/>
      <c r="F46" s="758"/>
      <c r="G46" s="758"/>
      <c r="H46" s="758"/>
      <c r="I46" s="758"/>
      <c r="J46" s="758"/>
      <c r="L46" s="193"/>
    </row>
    <row r="47" spans="2:12" ht="14.7" customHeight="1">
      <c r="B47" s="193"/>
      <c r="C47" s="758"/>
      <c r="D47" s="758"/>
      <c r="E47" s="758"/>
      <c r="F47" s="758"/>
      <c r="G47" s="758"/>
      <c r="H47" s="758"/>
      <c r="I47" s="758"/>
      <c r="J47" s="758"/>
      <c r="L47" s="193"/>
    </row>
    <row r="48" spans="2:12" ht="14.7" customHeight="1">
      <c r="B48" s="193"/>
      <c r="C48" s="758"/>
      <c r="D48" s="758"/>
      <c r="E48" s="758"/>
      <c r="F48" s="758"/>
      <c r="G48" s="758"/>
      <c r="H48" s="758"/>
      <c r="I48" s="758"/>
      <c r="J48" s="758"/>
      <c r="L48" s="193"/>
    </row>
    <row r="49" spans="2:12" ht="14.7" customHeight="1">
      <c r="B49" s="193"/>
      <c r="C49" s="758"/>
      <c r="D49" s="758"/>
      <c r="E49" s="758"/>
      <c r="F49" s="758"/>
      <c r="G49" s="758"/>
      <c r="H49" s="758"/>
      <c r="I49" s="758"/>
      <c r="J49" s="758"/>
      <c r="L49" s="193"/>
    </row>
    <row r="50" spans="2:12" s="194" customFormat="1" ht="14.7" customHeight="1">
      <c r="B50" s="76"/>
      <c r="C50" s="761"/>
      <c r="D50" s="783" t="s">
        <v>312</v>
      </c>
      <c r="E50" s="784"/>
      <c r="F50" s="784"/>
      <c r="G50" s="783" t="s">
        <v>313</v>
      </c>
      <c r="H50" s="784"/>
      <c r="I50" s="784"/>
      <c r="J50" s="784"/>
      <c r="K50" s="198"/>
      <c r="L50" s="76"/>
    </row>
    <row r="51" spans="2:12">
      <c r="B51" s="193"/>
      <c r="C51" s="758"/>
      <c r="D51" s="758"/>
      <c r="E51" s="758"/>
      <c r="F51" s="758"/>
      <c r="G51" s="758"/>
      <c r="H51" s="758"/>
      <c r="I51" s="758"/>
      <c r="J51" s="758"/>
      <c r="L51" s="193"/>
    </row>
    <row r="52" spans="2:12">
      <c r="B52" s="193"/>
      <c r="C52" s="758"/>
      <c r="D52" s="758"/>
      <c r="E52" s="758"/>
      <c r="F52" s="758"/>
      <c r="G52" s="758"/>
      <c r="H52" s="758"/>
      <c r="I52" s="758"/>
      <c r="J52" s="758"/>
      <c r="L52" s="193"/>
    </row>
    <row r="53" spans="2:12">
      <c r="B53" s="193"/>
      <c r="C53" s="758"/>
      <c r="D53" s="758"/>
      <c r="E53" s="758"/>
      <c r="F53" s="758"/>
      <c r="G53" s="758"/>
      <c r="H53" s="758"/>
      <c r="I53" s="758"/>
      <c r="J53" s="758"/>
      <c r="L53" s="193"/>
    </row>
    <row r="54" spans="2:12">
      <c r="B54" s="193"/>
      <c r="C54" s="758"/>
      <c r="D54" s="758"/>
      <c r="E54" s="758"/>
      <c r="F54" s="758"/>
      <c r="G54" s="758"/>
      <c r="H54" s="758"/>
      <c r="I54" s="758"/>
      <c r="J54" s="758"/>
      <c r="L54" s="193"/>
    </row>
    <row r="55" spans="2:12">
      <c r="B55" s="193"/>
      <c r="C55" s="758"/>
      <c r="D55" s="758"/>
      <c r="E55" s="758"/>
      <c r="F55" s="758"/>
      <c r="G55" s="758"/>
      <c r="H55" s="758"/>
      <c r="I55" s="758"/>
      <c r="J55" s="758"/>
      <c r="L55" s="193"/>
    </row>
    <row r="56" spans="2:12">
      <c r="B56" s="193"/>
      <c r="C56" s="758"/>
      <c r="D56" s="758"/>
      <c r="E56" s="758"/>
      <c r="F56" s="758"/>
      <c r="G56" s="758"/>
      <c r="H56" s="758"/>
      <c r="I56" s="758"/>
      <c r="J56" s="758"/>
      <c r="L56" s="193"/>
    </row>
    <row r="57" spans="2:12">
      <c r="B57" s="193"/>
      <c r="C57" s="758"/>
      <c r="D57" s="758"/>
      <c r="E57" s="758"/>
      <c r="F57" s="758"/>
      <c r="G57" s="758"/>
      <c r="H57" s="758"/>
      <c r="I57" s="758"/>
      <c r="J57" s="758"/>
      <c r="L57" s="193"/>
    </row>
    <row r="58" spans="2:12">
      <c r="B58" s="193"/>
      <c r="C58" s="758"/>
      <c r="D58" s="758"/>
      <c r="E58" s="758"/>
      <c r="F58" s="758"/>
      <c r="G58" s="758"/>
      <c r="H58" s="758"/>
      <c r="I58" s="758"/>
      <c r="J58" s="758"/>
      <c r="L58" s="193"/>
    </row>
    <row r="59" spans="2:12">
      <c r="B59" s="193"/>
      <c r="C59" s="758"/>
      <c r="D59" s="758"/>
      <c r="E59" s="758"/>
      <c r="F59" s="758"/>
      <c r="G59" s="758"/>
      <c r="H59" s="758"/>
      <c r="I59" s="758"/>
      <c r="J59" s="758"/>
      <c r="L59" s="193"/>
    </row>
    <row r="60" spans="2:12">
      <c r="B60" s="193"/>
      <c r="C60" s="758"/>
      <c r="D60" s="758"/>
      <c r="E60" s="758"/>
      <c r="F60" s="758"/>
      <c r="G60" s="758"/>
      <c r="H60" s="758"/>
      <c r="I60" s="758"/>
      <c r="J60" s="758"/>
      <c r="L60" s="193"/>
    </row>
    <row r="61" spans="2:12" s="194" customFormat="1" ht="13.2">
      <c r="B61" s="76"/>
      <c r="C61" s="761"/>
      <c r="D61" s="785" t="s">
        <v>314</v>
      </c>
      <c r="E61" s="786"/>
      <c r="F61" s="787" t="s">
        <v>315</v>
      </c>
      <c r="G61" s="785" t="s">
        <v>314</v>
      </c>
      <c r="H61" s="786"/>
      <c r="I61" s="786"/>
      <c r="J61" s="788" t="s">
        <v>315</v>
      </c>
      <c r="K61" s="199"/>
      <c r="L61" s="76"/>
    </row>
    <row r="62" spans="2:12">
      <c r="B62" s="193"/>
      <c r="C62" s="758"/>
      <c r="D62" s="758"/>
      <c r="E62" s="758"/>
      <c r="F62" s="758"/>
      <c r="G62" s="758"/>
      <c r="H62" s="758"/>
      <c r="I62" s="758"/>
      <c r="J62" s="758"/>
      <c r="L62" s="193"/>
    </row>
    <row r="63" spans="2:12">
      <c r="B63" s="193"/>
      <c r="C63" s="758"/>
      <c r="D63" s="758"/>
      <c r="E63" s="758"/>
      <c r="F63" s="758"/>
      <c r="G63" s="758"/>
      <c r="H63" s="758"/>
      <c r="I63" s="758"/>
      <c r="J63" s="758"/>
      <c r="L63" s="193"/>
    </row>
    <row r="64" spans="2:12">
      <c r="B64" s="193"/>
      <c r="C64" s="758"/>
      <c r="D64" s="758"/>
      <c r="E64" s="758"/>
      <c r="F64" s="758"/>
      <c r="G64" s="758"/>
      <c r="H64" s="758"/>
      <c r="I64" s="758"/>
      <c r="J64" s="758"/>
      <c r="L64" s="193"/>
    </row>
    <row r="65" spans="2:12" s="194" customFormat="1" ht="13.2">
      <c r="B65" s="76"/>
      <c r="C65" s="761"/>
      <c r="D65" s="783" t="s">
        <v>316</v>
      </c>
      <c r="E65" s="784"/>
      <c r="F65" s="784"/>
      <c r="G65" s="783" t="s">
        <v>317</v>
      </c>
      <c r="H65" s="784"/>
      <c r="I65" s="784"/>
      <c r="J65" s="784"/>
      <c r="K65" s="198"/>
      <c r="L65" s="76"/>
    </row>
    <row r="66" spans="2:12">
      <c r="B66" s="193"/>
      <c r="C66" s="758"/>
      <c r="D66" s="758"/>
      <c r="E66" s="758"/>
      <c r="F66" s="758"/>
      <c r="G66" s="758"/>
      <c r="H66" s="758"/>
      <c r="I66" s="758"/>
      <c r="J66" s="758"/>
      <c r="L66" s="193"/>
    </row>
    <row r="67" spans="2:12">
      <c r="B67" s="193"/>
      <c r="C67" s="758"/>
      <c r="D67" s="758"/>
      <c r="E67" s="758"/>
      <c r="F67" s="758"/>
      <c r="G67" s="758"/>
      <c r="H67" s="758"/>
      <c r="I67" s="758"/>
      <c r="J67" s="758"/>
      <c r="L67" s="193"/>
    </row>
    <row r="68" spans="2:12">
      <c r="B68" s="193"/>
      <c r="C68" s="758"/>
      <c r="D68" s="758"/>
      <c r="E68" s="758"/>
      <c r="F68" s="758"/>
      <c r="G68" s="758"/>
      <c r="H68" s="758"/>
      <c r="I68" s="758"/>
      <c r="J68" s="758"/>
      <c r="L68" s="193"/>
    </row>
    <row r="69" spans="2:12">
      <c r="B69" s="193"/>
      <c r="C69" s="758"/>
      <c r="D69" s="758"/>
      <c r="E69" s="758"/>
      <c r="F69" s="758"/>
      <c r="G69" s="758"/>
      <c r="H69" s="758"/>
      <c r="I69" s="758"/>
      <c r="J69" s="758"/>
      <c r="L69" s="193"/>
    </row>
    <row r="70" spans="2:12">
      <c r="B70" s="193"/>
      <c r="C70" s="758"/>
      <c r="D70" s="758"/>
      <c r="E70" s="758"/>
      <c r="F70" s="758"/>
      <c r="G70" s="758"/>
      <c r="H70" s="758"/>
      <c r="I70" s="758"/>
      <c r="J70" s="758"/>
      <c r="L70" s="193"/>
    </row>
    <row r="71" spans="2:12">
      <c r="B71" s="193"/>
      <c r="C71" s="758"/>
      <c r="D71" s="758"/>
      <c r="E71" s="758"/>
      <c r="F71" s="758"/>
      <c r="G71" s="758"/>
      <c r="H71" s="758"/>
      <c r="I71" s="758"/>
      <c r="J71" s="758"/>
      <c r="L71" s="193"/>
    </row>
    <row r="72" spans="2:12">
      <c r="B72" s="193"/>
      <c r="C72" s="758"/>
      <c r="D72" s="758"/>
      <c r="E72" s="758"/>
      <c r="F72" s="758"/>
      <c r="G72" s="758"/>
      <c r="H72" s="758"/>
      <c r="I72" s="758"/>
      <c r="J72" s="758"/>
      <c r="L72" s="193"/>
    </row>
    <row r="73" spans="2:12">
      <c r="B73" s="193"/>
      <c r="C73" s="758"/>
      <c r="D73" s="758"/>
      <c r="E73" s="758"/>
      <c r="F73" s="758"/>
      <c r="G73" s="758"/>
      <c r="H73" s="758"/>
      <c r="I73" s="758"/>
      <c r="J73" s="758"/>
      <c r="L73" s="193"/>
    </row>
    <row r="74" spans="2:12">
      <c r="B74" s="193"/>
      <c r="C74" s="758"/>
      <c r="D74" s="758"/>
      <c r="E74" s="758"/>
      <c r="F74" s="758"/>
      <c r="G74" s="758"/>
      <c r="H74" s="758"/>
      <c r="I74" s="758"/>
      <c r="J74" s="758"/>
      <c r="L74" s="193"/>
    </row>
    <row r="75" spans="2:12">
      <c r="B75" s="193"/>
      <c r="C75" s="758"/>
      <c r="D75" s="758"/>
      <c r="E75" s="758"/>
      <c r="F75" s="758"/>
      <c r="G75" s="758"/>
      <c r="H75" s="758"/>
      <c r="I75" s="758"/>
      <c r="J75" s="758"/>
      <c r="L75" s="193"/>
    </row>
    <row r="76" spans="2:12" s="194" customFormat="1" ht="13.2">
      <c r="B76" s="76"/>
      <c r="C76" s="761"/>
      <c r="D76" s="785" t="s">
        <v>314</v>
      </c>
      <c r="E76" s="786"/>
      <c r="F76" s="787" t="s">
        <v>315</v>
      </c>
      <c r="G76" s="785" t="s">
        <v>314</v>
      </c>
      <c r="H76" s="786"/>
      <c r="I76" s="786"/>
      <c r="J76" s="788" t="s">
        <v>315</v>
      </c>
      <c r="K76" s="199"/>
      <c r="L76" s="76"/>
    </row>
    <row r="77" spans="2:12" s="194" customFormat="1" ht="14.7" customHeight="1">
      <c r="B77" s="200"/>
      <c r="C77" s="206"/>
      <c r="D77" s="206"/>
      <c r="E77" s="206"/>
      <c r="F77" s="206"/>
      <c r="G77" s="206"/>
      <c r="H77" s="206"/>
      <c r="I77" s="206"/>
      <c r="J77" s="206"/>
      <c r="K77" s="206"/>
      <c r="L77" s="76"/>
    </row>
    <row r="81" spans="2:47" s="194" customFormat="1" ht="7.2" customHeight="1">
      <c r="B81" s="201"/>
      <c r="C81" s="202"/>
      <c r="D81" s="202"/>
      <c r="E81" s="202"/>
      <c r="F81" s="202"/>
      <c r="G81" s="202"/>
      <c r="H81" s="202"/>
      <c r="I81" s="202"/>
      <c r="J81" s="202"/>
      <c r="K81" s="202"/>
      <c r="L81" s="76"/>
    </row>
    <row r="82" spans="2:47" s="194" customFormat="1" ht="25.2" customHeight="1">
      <c r="B82" s="76"/>
      <c r="C82" s="759" t="s">
        <v>323</v>
      </c>
      <c r="D82" s="761"/>
      <c r="E82" s="761"/>
      <c r="F82" s="761"/>
      <c r="G82" s="761"/>
      <c r="H82" s="761"/>
      <c r="I82" s="761"/>
      <c r="J82" s="761"/>
      <c r="L82" s="76"/>
    </row>
    <row r="83" spans="2:47" s="194" customFormat="1" ht="7.2" customHeight="1">
      <c r="B83" s="76"/>
      <c r="C83" s="761"/>
      <c r="D83" s="761"/>
      <c r="E83" s="761"/>
      <c r="F83" s="761"/>
      <c r="G83" s="761"/>
      <c r="H83" s="761"/>
      <c r="I83" s="761"/>
      <c r="J83" s="761"/>
      <c r="L83" s="76"/>
    </row>
    <row r="84" spans="2:47" s="194" customFormat="1" ht="12" customHeight="1">
      <c r="B84" s="76"/>
      <c r="C84" s="760" t="s">
        <v>5</v>
      </c>
      <c r="D84" s="761"/>
      <c r="E84" s="761"/>
      <c r="F84" s="761"/>
      <c r="G84" s="761"/>
      <c r="H84" s="761"/>
      <c r="I84" s="761"/>
      <c r="J84" s="761"/>
      <c r="L84" s="76"/>
    </row>
    <row r="85" spans="2:47" s="194" customFormat="1" ht="16.5" customHeight="1">
      <c r="B85" s="76"/>
      <c r="C85" s="761"/>
      <c r="D85" s="761"/>
      <c r="E85" s="1353" t="str">
        <f>E7</f>
        <v>15709 - Nižná / Tr 110/22kV - komplexná rekonštrukcia</v>
      </c>
      <c r="F85" s="1354"/>
      <c r="G85" s="1354"/>
      <c r="H85" s="1354"/>
      <c r="I85" s="761"/>
      <c r="J85" s="761"/>
      <c r="L85" s="76"/>
    </row>
    <row r="86" spans="2:47" s="194" customFormat="1" ht="12" customHeight="1">
      <c r="B86" s="76"/>
      <c r="C86" s="760" t="s">
        <v>404</v>
      </c>
      <c r="D86" s="761"/>
      <c r="E86" s="761"/>
      <c r="F86" s="761"/>
      <c r="G86" s="761"/>
      <c r="H86" s="761"/>
      <c r="I86" s="761"/>
      <c r="J86" s="761"/>
      <c r="L86" s="76"/>
    </row>
    <row r="87" spans="2:47" s="194" customFormat="1" ht="16.5" customHeight="1">
      <c r="B87" s="76"/>
      <c r="C87" s="761"/>
      <c r="D87" s="761"/>
      <c r="E87" s="1355" t="str">
        <f>E9</f>
        <v>SO41 - Vnútorné komunikácie</v>
      </c>
      <c r="F87" s="1356"/>
      <c r="G87" s="1356"/>
      <c r="H87" s="1356"/>
      <c r="I87" s="761"/>
      <c r="J87" s="761"/>
      <c r="L87" s="76"/>
    </row>
    <row r="88" spans="2:47" s="194" customFormat="1" ht="7.2" customHeight="1">
      <c r="B88" s="76"/>
      <c r="C88" s="761"/>
      <c r="D88" s="761"/>
      <c r="E88" s="761"/>
      <c r="F88" s="761"/>
      <c r="G88" s="761"/>
      <c r="H88" s="761"/>
      <c r="I88" s="761"/>
      <c r="J88" s="761"/>
      <c r="L88" s="76"/>
    </row>
    <row r="89" spans="2:47" s="194" customFormat="1" ht="12" customHeight="1">
      <c r="B89" s="76"/>
      <c r="C89" s="760" t="s">
        <v>296</v>
      </c>
      <c r="D89" s="761"/>
      <c r="E89" s="761"/>
      <c r="F89" s="762" t="str">
        <f>F12</f>
        <v>Nižná</v>
      </c>
      <c r="G89" s="761"/>
      <c r="H89" s="761"/>
      <c r="I89" s="760" t="s">
        <v>1</v>
      </c>
      <c r="J89" s="763">
        <f>IF(J12="","",J12)</f>
        <v>46174</v>
      </c>
      <c r="L89" s="76"/>
    </row>
    <row r="90" spans="2:47" s="194" customFormat="1" ht="7.2" customHeight="1">
      <c r="B90" s="76"/>
      <c r="C90" s="761"/>
      <c r="D90" s="761"/>
      <c r="E90" s="761"/>
      <c r="F90" s="761"/>
      <c r="G90" s="761"/>
      <c r="H90" s="761"/>
      <c r="I90" s="761"/>
      <c r="J90" s="761"/>
      <c r="L90" s="76"/>
    </row>
    <row r="91" spans="2:47" s="194" customFormat="1" ht="15.45" customHeight="1">
      <c r="B91" s="76"/>
      <c r="C91" s="760" t="s">
        <v>2</v>
      </c>
      <c r="D91" s="761"/>
      <c r="E91" s="761"/>
      <c r="F91" s="762" t="str">
        <f>E15</f>
        <v>STREDOSLOVENSKÁ DISTRIBUčNÁ a.s.</v>
      </c>
      <c r="G91" s="761"/>
      <c r="H91" s="761"/>
      <c r="I91" s="760" t="s">
        <v>286</v>
      </c>
      <c r="J91" s="765" t="str">
        <f>E21</f>
        <v>LiV-EPI, s.r.o.</v>
      </c>
      <c r="L91" s="76"/>
    </row>
    <row r="92" spans="2:47" s="194" customFormat="1" ht="15.45" customHeight="1">
      <c r="B92" s="76"/>
      <c r="C92" s="760" t="s">
        <v>15</v>
      </c>
      <c r="D92" s="761"/>
      <c r="E92" s="761"/>
      <c r="F92" s="762" t="str">
        <f>IF(E18="","",E18)</f>
        <v>určený výberom</v>
      </c>
      <c r="G92" s="761"/>
      <c r="H92" s="761"/>
      <c r="I92" s="760" t="s">
        <v>300</v>
      </c>
      <c r="J92" s="765" t="str">
        <f>E24</f>
        <v>Ing Peter Lukačovič</v>
      </c>
      <c r="L92" s="76"/>
    </row>
    <row r="93" spans="2:47" s="194" customFormat="1" ht="10.5" customHeight="1">
      <c r="B93" s="76"/>
      <c r="C93" s="761"/>
      <c r="D93" s="761"/>
      <c r="E93" s="761"/>
      <c r="F93" s="761"/>
      <c r="G93" s="761"/>
      <c r="H93" s="761"/>
      <c r="I93" s="761"/>
      <c r="J93" s="761"/>
      <c r="L93" s="76"/>
    </row>
    <row r="94" spans="2:47" s="194" customFormat="1" ht="29.25" customHeight="1">
      <c r="B94" s="76"/>
      <c r="C94" s="789" t="s">
        <v>324</v>
      </c>
      <c r="D94" s="777"/>
      <c r="E94" s="777"/>
      <c r="F94" s="777"/>
      <c r="G94" s="777"/>
      <c r="H94" s="777"/>
      <c r="I94" s="777"/>
      <c r="J94" s="790" t="s">
        <v>325</v>
      </c>
      <c r="K94" s="203"/>
      <c r="L94" s="76"/>
    </row>
    <row r="95" spans="2:47" s="194" customFormat="1" ht="10.5" customHeight="1">
      <c r="B95" s="76"/>
      <c r="C95" s="761"/>
      <c r="D95" s="761"/>
      <c r="E95" s="761"/>
      <c r="F95" s="761"/>
      <c r="G95" s="761"/>
      <c r="H95" s="761"/>
      <c r="I95" s="761"/>
      <c r="J95" s="761"/>
      <c r="L95" s="76"/>
    </row>
    <row r="96" spans="2:47" s="194" customFormat="1" ht="23.25" customHeight="1">
      <c r="B96" s="76"/>
      <c r="C96" s="791" t="s">
        <v>326</v>
      </c>
      <c r="D96" s="761"/>
      <c r="E96" s="761"/>
      <c r="F96" s="761"/>
      <c r="G96" s="761"/>
      <c r="H96" s="761"/>
      <c r="I96" s="761"/>
      <c r="J96" s="768">
        <f>J97+J105</f>
        <v>0</v>
      </c>
      <c r="L96" s="76"/>
      <c r="AU96" s="337" t="s">
        <v>327</v>
      </c>
    </row>
    <row r="97" spans="2:12" s="368" customFormat="1" ht="25.2" customHeight="1">
      <c r="B97" s="367"/>
      <c r="C97" s="792"/>
      <c r="D97" s="793" t="s">
        <v>328</v>
      </c>
      <c r="E97" s="794"/>
      <c r="F97" s="794"/>
      <c r="G97" s="794"/>
      <c r="H97" s="794"/>
      <c r="I97" s="794"/>
      <c r="J97" s="795">
        <f>J127</f>
        <v>0</v>
      </c>
      <c r="L97" s="367"/>
    </row>
    <row r="98" spans="2:12" s="373" customFormat="1" ht="20.25" customHeight="1">
      <c r="B98" s="372"/>
      <c r="C98" s="796"/>
      <c r="D98" s="797" t="s">
        <v>329</v>
      </c>
      <c r="E98" s="798"/>
      <c r="F98" s="798"/>
      <c r="G98" s="798"/>
      <c r="H98" s="798"/>
      <c r="I98" s="798"/>
      <c r="J98" s="799">
        <f>J128</f>
        <v>0</v>
      </c>
      <c r="L98" s="372"/>
    </row>
    <row r="99" spans="2:12" s="373" customFormat="1" ht="20.25" customHeight="1">
      <c r="B99" s="372"/>
      <c r="C99" s="796"/>
      <c r="D99" s="797" t="s">
        <v>330</v>
      </c>
      <c r="E99" s="798"/>
      <c r="F99" s="798"/>
      <c r="G99" s="798"/>
      <c r="H99" s="798"/>
      <c r="I99" s="798"/>
      <c r="J99" s="799">
        <f>J136</f>
        <v>0</v>
      </c>
      <c r="L99" s="372"/>
    </row>
    <row r="100" spans="2:12" s="373" customFormat="1" ht="20.25" customHeight="1">
      <c r="B100" s="372"/>
      <c r="C100" s="796"/>
      <c r="D100" s="797" t="s">
        <v>3635</v>
      </c>
      <c r="E100" s="798"/>
      <c r="F100" s="798"/>
      <c r="G100" s="798"/>
      <c r="H100" s="798"/>
      <c r="I100" s="798"/>
      <c r="J100" s="799">
        <f>J144</f>
        <v>0</v>
      </c>
      <c r="L100" s="372"/>
    </row>
    <row r="101" spans="2:12" s="373" customFormat="1" ht="20.25" customHeight="1">
      <c r="B101" s="372"/>
      <c r="C101" s="796"/>
      <c r="D101" s="797" t="s">
        <v>1486</v>
      </c>
      <c r="E101" s="798"/>
      <c r="F101" s="798"/>
      <c r="G101" s="798"/>
      <c r="H101" s="798"/>
      <c r="I101" s="798"/>
      <c r="J101" s="799">
        <f>J154</f>
        <v>0</v>
      </c>
      <c r="L101" s="372"/>
    </row>
    <row r="102" spans="2:12" s="373" customFormat="1" ht="20.25" customHeight="1">
      <c r="B102" s="372"/>
      <c r="C102" s="796"/>
      <c r="D102" s="797" t="s">
        <v>331</v>
      </c>
      <c r="E102" s="798"/>
      <c r="F102" s="798"/>
      <c r="G102" s="798"/>
      <c r="H102" s="798"/>
      <c r="I102" s="798"/>
      <c r="J102" s="799">
        <f>J156</f>
        <v>0</v>
      </c>
      <c r="L102" s="372"/>
    </row>
    <row r="103" spans="2:12" s="373" customFormat="1" ht="20.25" customHeight="1">
      <c r="B103" s="372"/>
      <c r="C103" s="796"/>
      <c r="D103" s="797" t="s">
        <v>332</v>
      </c>
      <c r="E103" s="798"/>
      <c r="F103" s="798"/>
      <c r="G103" s="798"/>
      <c r="H103" s="798"/>
      <c r="I103" s="798"/>
      <c r="J103" s="799">
        <f>J167</f>
        <v>0</v>
      </c>
      <c r="L103" s="372"/>
    </row>
    <row r="104" spans="2:12" s="373" customFormat="1" ht="20.25" customHeight="1">
      <c r="B104" s="372"/>
      <c r="C104" s="796"/>
      <c r="D104" s="797" t="s">
        <v>333</v>
      </c>
      <c r="E104" s="798"/>
      <c r="F104" s="798"/>
      <c r="G104" s="798"/>
      <c r="H104" s="798"/>
      <c r="I104" s="798"/>
      <c r="J104" s="799">
        <f>J185</f>
        <v>0</v>
      </c>
      <c r="L104" s="372"/>
    </row>
    <row r="105" spans="2:12" s="444" customFormat="1" ht="25.2" customHeight="1">
      <c r="B105" s="443"/>
      <c r="C105" s="800"/>
      <c r="D105" s="801" t="s">
        <v>3613</v>
      </c>
      <c r="E105" s="802"/>
      <c r="F105" s="802"/>
      <c r="G105" s="802"/>
      <c r="H105" s="802"/>
      <c r="I105" s="802"/>
      <c r="J105" s="803">
        <f>J187</f>
        <v>0</v>
      </c>
      <c r="L105" s="443"/>
    </row>
    <row r="106" spans="2:12" s="449" customFormat="1" ht="20.25" customHeight="1">
      <c r="B106" s="448"/>
      <c r="C106" s="804"/>
      <c r="D106" s="805" t="str">
        <f>_xlfn.CONCAT("   ",F188)</f>
        <v xml:space="preserve">   Ostatné 
(doprava, vplyvy, pridružené výkony, réžia, drobné montážne práce a materiál...)</v>
      </c>
      <c r="E106" s="806"/>
      <c r="F106" s="806"/>
      <c r="G106" s="806"/>
      <c r="H106" s="806"/>
      <c r="I106" s="806"/>
      <c r="J106" s="807">
        <f>J188</f>
        <v>0</v>
      </c>
      <c r="L106" s="448"/>
    </row>
    <row r="107" spans="2:12" s="194" customFormat="1" ht="21.75" customHeight="1">
      <c r="B107" s="76"/>
      <c r="C107" s="761"/>
      <c r="D107" s="761"/>
      <c r="E107" s="761"/>
      <c r="F107" s="761"/>
      <c r="G107" s="761"/>
      <c r="H107" s="761"/>
      <c r="I107" s="761"/>
      <c r="J107" s="761"/>
      <c r="L107" s="76"/>
    </row>
    <row r="108" spans="2:12" s="194" customFormat="1" ht="7.2" customHeight="1">
      <c r="B108" s="200"/>
      <c r="C108" s="206"/>
      <c r="D108" s="206"/>
      <c r="E108" s="206"/>
      <c r="F108" s="206"/>
      <c r="G108" s="206"/>
      <c r="H108" s="206"/>
      <c r="I108" s="206"/>
      <c r="J108" s="206"/>
      <c r="K108" s="206"/>
      <c r="L108" s="76"/>
    </row>
    <row r="112" spans="2:12" s="194" customFormat="1" ht="7.2" customHeight="1">
      <c r="B112" s="201"/>
      <c r="C112" s="202"/>
      <c r="D112" s="202"/>
      <c r="E112" s="202"/>
      <c r="F112" s="202"/>
      <c r="G112" s="202"/>
      <c r="H112" s="202"/>
      <c r="I112" s="202"/>
      <c r="J112" s="202"/>
      <c r="K112" s="202"/>
      <c r="L112" s="76"/>
    </row>
    <row r="113" spans="2:63" s="194" customFormat="1" ht="25.2" customHeight="1">
      <c r="B113" s="76"/>
      <c r="C113" s="759" t="s">
        <v>281</v>
      </c>
      <c r="D113" s="761"/>
      <c r="E113" s="761"/>
      <c r="F113" s="761"/>
      <c r="G113" s="761"/>
      <c r="H113" s="761"/>
      <c r="I113" s="761"/>
      <c r="J113" s="761"/>
      <c r="L113" s="76"/>
    </row>
    <row r="114" spans="2:63" s="194" customFormat="1" ht="7.2" customHeight="1">
      <c r="B114" s="76"/>
      <c r="C114" s="761"/>
      <c r="D114" s="761"/>
      <c r="E114" s="761"/>
      <c r="F114" s="761"/>
      <c r="G114" s="761"/>
      <c r="H114" s="761"/>
      <c r="I114" s="761"/>
      <c r="J114" s="761"/>
      <c r="L114" s="76"/>
    </row>
    <row r="115" spans="2:63" s="194" customFormat="1" ht="12" customHeight="1">
      <c r="B115" s="76"/>
      <c r="C115" s="760" t="s">
        <v>5</v>
      </c>
      <c r="D115" s="761"/>
      <c r="E115" s="761"/>
      <c r="F115" s="761"/>
      <c r="G115" s="761"/>
      <c r="H115" s="761"/>
      <c r="I115" s="761"/>
      <c r="J115" s="761"/>
      <c r="L115" s="76"/>
    </row>
    <row r="116" spans="2:63" s="194" customFormat="1" ht="16.5" customHeight="1">
      <c r="B116" s="76"/>
      <c r="C116" s="761"/>
      <c r="D116" s="761"/>
      <c r="E116" s="1353" t="str">
        <f>E7</f>
        <v>15709 - Nižná / Tr 110/22kV - komplexná rekonštrukcia</v>
      </c>
      <c r="F116" s="1354"/>
      <c r="G116" s="1354"/>
      <c r="H116" s="1354"/>
      <c r="I116" s="761"/>
      <c r="J116" s="761"/>
      <c r="L116" s="76"/>
    </row>
    <row r="117" spans="2:63" s="194" customFormat="1" ht="12" customHeight="1">
      <c r="B117" s="76"/>
      <c r="C117" s="760" t="s">
        <v>404</v>
      </c>
      <c r="D117" s="761"/>
      <c r="E117" s="761"/>
      <c r="F117" s="761"/>
      <c r="G117" s="761"/>
      <c r="H117" s="761"/>
      <c r="I117" s="761"/>
      <c r="J117" s="761"/>
      <c r="L117" s="76"/>
    </row>
    <row r="118" spans="2:63" s="194" customFormat="1" ht="16.5" customHeight="1">
      <c r="B118" s="76"/>
      <c r="C118" s="761"/>
      <c r="D118" s="761"/>
      <c r="E118" s="1355" t="str">
        <f>E9</f>
        <v>SO41 - Vnútorné komunikácie</v>
      </c>
      <c r="F118" s="1356"/>
      <c r="G118" s="1356"/>
      <c r="H118" s="1356"/>
      <c r="I118" s="761"/>
      <c r="J118" s="761"/>
      <c r="L118" s="76"/>
    </row>
    <row r="119" spans="2:63" s="194" customFormat="1" ht="7.2" customHeight="1">
      <c r="B119" s="76"/>
      <c r="C119" s="761"/>
      <c r="D119" s="761"/>
      <c r="E119" s="761"/>
      <c r="F119" s="761"/>
      <c r="G119" s="761"/>
      <c r="H119" s="761"/>
      <c r="I119" s="761"/>
      <c r="J119" s="761"/>
      <c r="L119" s="76"/>
    </row>
    <row r="120" spans="2:63" s="194" customFormat="1" ht="12" customHeight="1">
      <c r="B120" s="76"/>
      <c r="C120" s="760" t="s">
        <v>296</v>
      </c>
      <c r="D120" s="761"/>
      <c r="E120" s="761"/>
      <c r="F120" s="762" t="str">
        <f>F12</f>
        <v>Nižná</v>
      </c>
      <c r="G120" s="761"/>
      <c r="H120" s="761"/>
      <c r="I120" s="760" t="s">
        <v>1</v>
      </c>
      <c r="J120" s="763">
        <f>IF(J12="","",J12)</f>
        <v>46174</v>
      </c>
      <c r="L120" s="76"/>
    </row>
    <row r="121" spans="2:63" s="194" customFormat="1" ht="7.2" customHeight="1">
      <c r="B121" s="76"/>
      <c r="C121" s="761"/>
      <c r="D121" s="761"/>
      <c r="E121" s="761"/>
      <c r="F121" s="761"/>
      <c r="G121" s="761"/>
      <c r="H121" s="761"/>
      <c r="I121" s="761"/>
      <c r="J121" s="761"/>
      <c r="L121" s="76"/>
    </row>
    <row r="122" spans="2:63" s="194" customFormat="1" ht="15.45" customHeight="1">
      <c r="B122" s="76"/>
      <c r="C122" s="760" t="s">
        <v>2</v>
      </c>
      <c r="D122" s="761"/>
      <c r="E122" s="761"/>
      <c r="F122" s="762" t="str">
        <f>E15</f>
        <v>STREDOSLOVENSKÁ DISTRIBUčNÁ a.s.</v>
      </c>
      <c r="G122" s="761"/>
      <c r="H122" s="761"/>
      <c r="I122" s="760" t="s">
        <v>286</v>
      </c>
      <c r="J122" s="765" t="str">
        <f>E21</f>
        <v>LiV-EPI, s.r.o.</v>
      </c>
      <c r="L122" s="76"/>
    </row>
    <row r="123" spans="2:63" s="194" customFormat="1" ht="15.45" customHeight="1">
      <c r="B123" s="76"/>
      <c r="C123" s="760" t="s">
        <v>15</v>
      </c>
      <c r="D123" s="761"/>
      <c r="E123" s="761"/>
      <c r="F123" s="762" t="str">
        <f>IF(E18="","",E18)</f>
        <v>určený výberom</v>
      </c>
      <c r="G123" s="761"/>
      <c r="H123" s="761"/>
      <c r="I123" s="760" t="s">
        <v>300</v>
      </c>
      <c r="J123" s="765" t="s">
        <v>301</v>
      </c>
      <c r="L123" s="76"/>
    </row>
    <row r="124" spans="2:63" s="194" customFormat="1" ht="10.5" customHeight="1">
      <c r="B124" s="76"/>
      <c r="C124" s="761"/>
      <c r="D124" s="761"/>
      <c r="E124" s="761"/>
      <c r="F124" s="761"/>
      <c r="G124" s="761"/>
      <c r="H124" s="761"/>
      <c r="I124" s="761"/>
      <c r="J124" s="761"/>
      <c r="L124" s="76"/>
    </row>
    <row r="125" spans="2:63" s="208" customFormat="1" ht="29.25" customHeight="1">
      <c r="B125" s="207"/>
      <c r="C125" s="808" t="s">
        <v>335</v>
      </c>
      <c r="D125" s="809" t="s">
        <v>318</v>
      </c>
      <c r="E125" s="809" t="s">
        <v>21</v>
      </c>
      <c r="F125" s="809" t="s">
        <v>54</v>
      </c>
      <c r="G125" s="809" t="s">
        <v>55</v>
      </c>
      <c r="H125" s="809" t="s">
        <v>336</v>
      </c>
      <c r="I125" s="809" t="s">
        <v>337</v>
      </c>
      <c r="J125" s="810" t="s">
        <v>325</v>
      </c>
      <c r="K125" s="380" t="s">
        <v>338</v>
      </c>
      <c r="L125" s="207"/>
      <c r="M125" s="381" t="s">
        <v>290</v>
      </c>
      <c r="N125" s="382" t="s">
        <v>24</v>
      </c>
      <c r="O125" s="382" t="s">
        <v>339</v>
      </c>
      <c r="P125" s="382" t="s">
        <v>340</v>
      </c>
      <c r="Q125" s="382" t="s">
        <v>341</v>
      </c>
      <c r="R125" s="382" t="s">
        <v>342</v>
      </c>
      <c r="S125" s="382" t="s">
        <v>343</v>
      </c>
      <c r="T125" s="383" t="s">
        <v>344</v>
      </c>
    </row>
    <row r="126" spans="2:63" s="194" customFormat="1" ht="23.25" customHeight="1">
      <c r="B126" s="76"/>
      <c r="C126" s="811" t="s">
        <v>326</v>
      </c>
      <c r="D126" s="761"/>
      <c r="E126" s="761"/>
      <c r="F126" s="761"/>
      <c r="G126" s="761"/>
      <c r="H126" s="761"/>
      <c r="I126" s="761"/>
      <c r="J126" s="812">
        <f>J127+J187</f>
        <v>0</v>
      </c>
      <c r="L126" s="76"/>
      <c r="M126" s="386"/>
      <c r="N126" s="197"/>
      <c r="O126" s="197"/>
      <c r="P126" s="387">
        <f>P127</f>
        <v>1119.0926310300001</v>
      </c>
      <c r="Q126" s="197"/>
      <c r="R126" s="387">
        <f>R127</f>
        <v>1757.3227244614297</v>
      </c>
      <c r="S126" s="197"/>
      <c r="T126" s="388">
        <f>T127</f>
        <v>52.727499999999999</v>
      </c>
      <c r="AT126" s="337" t="s">
        <v>267</v>
      </c>
      <c r="AU126" s="337" t="s">
        <v>327</v>
      </c>
      <c r="BK126" s="389">
        <f>BK127</f>
        <v>0</v>
      </c>
    </row>
    <row r="127" spans="2:63" s="391" customFormat="1" ht="26.25" customHeight="1">
      <c r="B127" s="390"/>
      <c r="C127" s="813"/>
      <c r="D127" s="814" t="s">
        <v>267</v>
      </c>
      <c r="E127" s="815" t="s">
        <v>345</v>
      </c>
      <c r="F127" s="815" t="s">
        <v>346</v>
      </c>
      <c r="G127" s="813"/>
      <c r="H127" s="813"/>
      <c r="I127" s="813"/>
      <c r="J127" s="816">
        <f>BK127</f>
        <v>0</v>
      </c>
      <c r="L127" s="390"/>
      <c r="M127" s="395"/>
      <c r="P127" s="396">
        <f>P128+P136+P144+P154+P156+P167+P185</f>
        <v>1119.0926310300001</v>
      </c>
      <c r="R127" s="396">
        <f>R128+R136+R144+R154+R156+R167+R185</f>
        <v>1757.3227244614297</v>
      </c>
      <c r="T127" s="397">
        <f>T128+T136+T144+T154+T156+T167+T185</f>
        <v>52.727499999999999</v>
      </c>
      <c r="AR127" s="392" t="s">
        <v>320</v>
      </c>
      <c r="AT127" s="398" t="s">
        <v>267</v>
      </c>
      <c r="AU127" s="398" t="s">
        <v>319</v>
      </c>
      <c r="AY127" s="392" t="s">
        <v>347</v>
      </c>
      <c r="BK127" s="399">
        <f>BK128+BK136+BK144+BK154+BK156+BK167+BK185</f>
        <v>0</v>
      </c>
    </row>
    <row r="128" spans="2:63" s="391" customFormat="1" ht="23.25" customHeight="1">
      <c r="B128" s="390"/>
      <c r="C128" s="813"/>
      <c r="D128" s="814" t="s">
        <v>267</v>
      </c>
      <c r="E128" s="817" t="s">
        <v>320</v>
      </c>
      <c r="F128" s="817" t="s">
        <v>348</v>
      </c>
      <c r="G128" s="813"/>
      <c r="H128" s="813"/>
      <c r="I128" s="813"/>
      <c r="J128" s="818">
        <f>BK128</f>
        <v>0</v>
      </c>
      <c r="L128" s="390"/>
      <c r="M128" s="395"/>
      <c r="P128" s="396">
        <f>SUM(P129:P135)</f>
        <v>114.95713293</v>
      </c>
      <c r="R128" s="396">
        <f>SUM(R129:R135)</f>
        <v>3.6171064999999995E-2</v>
      </c>
      <c r="T128" s="397">
        <f>SUM(T129:T135)</f>
        <v>52.727499999999999</v>
      </c>
      <c r="AR128" s="392" t="s">
        <v>320</v>
      </c>
      <c r="AT128" s="398" t="s">
        <v>267</v>
      </c>
      <c r="AU128" s="398" t="s">
        <v>320</v>
      </c>
      <c r="AY128" s="392" t="s">
        <v>347</v>
      </c>
      <c r="BK128" s="399">
        <f>SUM(BK129:BK135)</f>
        <v>0</v>
      </c>
    </row>
    <row r="129" spans="2:65" s="194" customFormat="1" ht="49.5" customHeight="1">
      <c r="B129" s="76"/>
      <c r="C129" s="819">
        <v>0</v>
      </c>
      <c r="D129" s="819" t="s">
        <v>262</v>
      </c>
      <c r="E129" s="820" t="s">
        <v>1487</v>
      </c>
      <c r="F129" s="821" t="s">
        <v>1488</v>
      </c>
      <c r="G129" s="822" t="s">
        <v>290</v>
      </c>
      <c r="H129" s="823">
        <v>0</v>
      </c>
      <c r="I129" s="824">
        <v>0</v>
      </c>
      <c r="J129" s="824">
        <f t="shared" ref="J129:J135" si="0">ROUND(I129*H129,2)</f>
        <v>0</v>
      </c>
      <c r="K129" s="80"/>
      <c r="L129" s="76"/>
      <c r="M129" s="402" t="s">
        <v>290</v>
      </c>
      <c r="N129" s="403" t="s">
        <v>306</v>
      </c>
      <c r="O129" s="404">
        <v>0.01</v>
      </c>
      <c r="P129" s="404">
        <f t="shared" ref="P129:P135" si="1">O129*H129</f>
        <v>0</v>
      </c>
      <c r="Q129" s="404">
        <v>0</v>
      </c>
      <c r="R129" s="404">
        <f t="shared" ref="R129:R135" si="2">Q129*H129</f>
        <v>0</v>
      </c>
      <c r="S129" s="404">
        <v>0</v>
      </c>
      <c r="T129" s="405">
        <f t="shared" ref="T129:T135" si="3">S129*H129</f>
        <v>0</v>
      </c>
      <c r="AR129" s="406" t="s">
        <v>351</v>
      </c>
      <c r="AT129" s="406" t="s">
        <v>262</v>
      </c>
      <c r="AU129" s="406" t="s">
        <v>352</v>
      </c>
      <c r="AY129" s="337" t="s">
        <v>347</v>
      </c>
      <c r="BE129" s="407">
        <f t="shared" ref="BE129:BE135" si="4">IF(N129="základná",J129,0)</f>
        <v>0</v>
      </c>
      <c r="BF129" s="407">
        <f t="shared" ref="BF129:BF135" si="5">IF(N129="znížená",J129,0)</f>
        <v>0</v>
      </c>
      <c r="BG129" s="407">
        <f t="shared" ref="BG129:BG135" si="6">IF(N129="zákl. prenesená",J129,0)</f>
        <v>0</v>
      </c>
      <c r="BH129" s="407">
        <f t="shared" ref="BH129:BH135" si="7">IF(N129="zníž. prenesená",J129,0)</f>
        <v>0</v>
      </c>
      <c r="BI129" s="407">
        <f t="shared" ref="BI129:BI135" si="8">IF(N129="nulová",J129,0)</f>
        <v>0</v>
      </c>
      <c r="BJ129" s="337" t="s">
        <v>352</v>
      </c>
      <c r="BK129" s="407">
        <f t="shared" ref="BK129:BK135" si="9">ROUND(I129*H129,2)</f>
        <v>0</v>
      </c>
      <c r="BL129" s="337" t="s">
        <v>351</v>
      </c>
      <c r="BM129" s="406" t="s">
        <v>3636</v>
      </c>
    </row>
    <row r="130" spans="2:65" s="194" customFormat="1" ht="33" customHeight="1">
      <c r="B130" s="76"/>
      <c r="C130" s="819" t="s">
        <v>320</v>
      </c>
      <c r="D130" s="819" t="s">
        <v>262</v>
      </c>
      <c r="E130" s="820" t="s">
        <v>3637</v>
      </c>
      <c r="F130" s="821" t="s">
        <v>3638</v>
      </c>
      <c r="G130" s="822" t="s">
        <v>95</v>
      </c>
      <c r="H130" s="823">
        <v>421.82</v>
      </c>
      <c r="I130" s="844"/>
      <c r="J130" s="824">
        <f t="shared" si="0"/>
        <v>0</v>
      </c>
      <c r="K130" s="80"/>
      <c r="L130" s="76"/>
      <c r="M130" s="402" t="s">
        <v>290</v>
      </c>
      <c r="N130" s="403" t="s">
        <v>306</v>
      </c>
      <c r="O130" s="404">
        <v>0.11409</v>
      </c>
      <c r="P130" s="404">
        <f t="shared" si="1"/>
        <v>48.125443799999999</v>
      </c>
      <c r="Q130" s="404">
        <v>8.5749999999999997E-5</v>
      </c>
      <c r="R130" s="404">
        <f t="shared" si="2"/>
        <v>3.6171064999999995E-2</v>
      </c>
      <c r="S130" s="404">
        <v>0.125</v>
      </c>
      <c r="T130" s="405">
        <f t="shared" si="3"/>
        <v>52.727499999999999</v>
      </c>
      <c r="AR130" s="406" t="s">
        <v>351</v>
      </c>
      <c r="AT130" s="406" t="s">
        <v>262</v>
      </c>
      <c r="AU130" s="406" t="s">
        <v>352</v>
      </c>
      <c r="AY130" s="337" t="s">
        <v>347</v>
      </c>
      <c r="BE130" s="407">
        <f t="shared" si="4"/>
        <v>0</v>
      </c>
      <c r="BF130" s="407">
        <f t="shared" si="5"/>
        <v>0</v>
      </c>
      <c r="BG130" s="407">
        <f t="shared" si="6"/>
        <v>0</v>
      </c>
      <c r="BH130" s="407">
        <f t="shared" si="7"/>
        <v>0</v>
      </c>
      <c r="BI130" s="407">
        <f t="shared" si="8"/>
        <v>0</v>
      </c>
      <c r="BJ130" s="337" t="s">
        <v>352</v>
      </c>
      <c r="BK130" s="407">
        <f t="shared" si="9"/>
        <v>0</v>
      </c>
      <c r="BL130" s="337" t="s">
        <v>351</v>
      </c>
      <c r="BM130" s="406" t="s">
        <v>3639</v>
      </c>
    </row>
    <row r="131" spans="2:65" s="194" customFormat="1" ht="21.75" customHeight="1">
      <c r="B131" s="76"/>
      <c r="C131" s="819" t="s">
        <v>352</v>
      </c>
      <c r="D131" s="819" t="s">
        <v>262</v>
      </c>
      <c r="E131" s="820" t="s">
        <v>3640</v>
      </c>
      <c r="F131" s="821" t="s">
        <v>3641</v>
      </c>
      <c r="G131" s="822" t="s">
        <v>216</v>
      </c>
      <c r="H131" s="823">
        <v>16.548999999999999</v>
      </c>
      <c r="I131" s="844"/>
      <c r="J131" s="824">
        <f t="shared" si="0"/>
        <v>0</v>
      </c>
      <c r="K131" s="80"/>
      <c r="L131" s="76"/>
      <c r="M131" s="402" t="s">
        <v>290</v>
      </c>
      <c r="N131" s="403" t="s">
        <v>306</v>
      </c>
      <c r="O131" s="404">
        <v>2.5139999999999998</v>
      </c>
      <c r="P131" s="404">
        <f t="shared" si="1"/>
        <v>41.604185999999999</v>
      </c>
      <c r="Q131" s="404">
        <v>0</v>
      </c>
      <c r="R131" s="404">
        <f t="shared" si="2"/>
        <v>0</v>
      </c>
      <c r="S131" s="404">
        <v>0</v>
      </c>
      <c r="T131" s="405">
        <f t="shared" si="3"/>
        <v>0</v>
      </c>
      <c r="AR131" s="406" t="s">
        <v>351</v>
      </c>
      <c r="AT131" s="406" t="s">
        <v>262</v>
      </c>
      <c r="AU131" s="406" t="s">
        <v>352</v>
      </c>
      <c r="AY131" s="337" t="s">
        <v>347</v>
      </c>
      <c r="BE131" s="407">
        <f t="shared" si="4"/>
        <v>0</v>
      </c>
      <c r="BF131" s="407">
        <f t="shared" si="5"/>
        <v>0</v>
      </c>
      <c r="BG131" s="407">
        <f t="shared" si="6"/>
        <v>0</v>
      </c>
      <c r="BH131" s="407">
        <f t="shared" si="7"/>
        <v>0</v>
      </c>
      <c r="BI131" s="407">
        <f t="shared" si="8"/>
        <v>0</v>
      </c>
      <c r="BJ131" s="337" t="s">
        <v>352</v>
      </c>
      <c r="BK131" s="407">
        <f t="shared" si="9"/>
        <v>0</v>
      </c>
      <c r="BL131" s="337" t="s">
        <v>351</v>
      </c>
      <c r="BM131" s="406" t="s">
        <v>3642</v>
      </c>
    </row>
    <row r="132" spans="2:65" s="194" customFormat="1" ht="38.25" customHeight="1">
      <c r="B132" s="76"/>
      <c r="C132" s="819" t="s">
        <v>372</v>
      </c>
      <c r="D132" s="819" t="s">
        <v>262</v>
      </c>
      <c r="E132" s="820" t="s">
        <v>218</v>
      </c>
      <c r="F132" s="821" t="s">
        <v>3643</v>
      </c>
      <c r="G132" s="822" t="s">
        <v>216</v>
      </c>
      <c r="H132" s="823">
        <v>9.9290000000000003</v>
      </c>
      <c r="I132" s="844"/>
      <c r="J132" s="824">
        <f t="shared" si="0"/>
        <v>0</v>
      </c>
      <c r="K132" s="80"/>
      <c r="L132" s="76"/>
      <c r="M132" s="402" t="s">
        <v>290</v>
      </c>
      <c r="N132" s="403" t="s">
        <v>306</v>
      </c>
      <c r="O132" s="404">
        <v>0.61299999999999999</v>
      </c>
      <c r="P132" s="404">
        <f t="shared" si="1"/>
        <v>6.0864770000000004</v>
      </c>
      <c r="Q132" s="404">
        <v>0</v>
      </c>
      <c r="R132" s="404">
        <f t="shared" si="2"/>
        <v>0</v>
      </c>
      <c r="S132" s="404">
        <v>0</v>
      </c>
      <c r="T132" s="405">
        <f t="shared" si="3"/>
        <v>0</v>
      </c>
      <c r="AR132" s="406" t="s">
        <v>351</v>
      </c>
      <c r="AT132" s="406" t="s">
        <v>262</v>
      </c>
      <c r="AU132" s="406" t="s">
        <v>352</v>
      </c>
      <c r="AY132" s="337" t="s">
        <v>347</v>
      </c>
      <c r="BE132" s="407">
        <f t="shared" si="4"/>
        <v>0</v>
      </c>
      <c r="BF132" s="407">
        <f t="shared" si="5"/>
        <v>0</v>
      </c>
      <c r="BG132" s="407">
        <f t="shared" si="6"/>
        <v>0</v>
      </c>
      <c r="BH132" s="407">
        <f t="shared" si="7"/>
        <v>0</v>
      </c>
      <c r="BI132" s="407">
        <f t="shared" si="8"/>
        <v>0</v>
      </c>
      <c r="BJ132" s="337" t="s">
        <v>352</v>
      </c>
      <c r="BK132" s="407">
        <f t="shared" si="9"/>
        <v>0</v>
      </c>
      <c r="BL132" s="337" t="s">
        <v>351</v>
      </c>
      <c r="BM132" s="406" t="s">
        <v>3644</v>
      </c>
    </row>
    <row r="133" spans="2:65" s="194" customFormat="1" ht="33" customHeight="1">
      <c r="B133" s="76"/>
      <c r="C133" s="819" t="s">
        <v>351</v>
      </c>
      <c r="D133" s="819" t="s">
        <v>262</v>
      </c>
      <c r="E133" s="820" t="s">
        <v>3645</v>
      </c>
      <c r="F133" s="821" t="s">
        <v>3646</v>
      </c>
      <c r="G133" s="822" t="s">
        <v>216</v>
      </c>
      <c r="H133" s="823">
        <v>16.548999999999999</v>
      </c>
      <c r="I133" s="844"/>
      <c r="J133" s="824">
        <f t="shared" si="0"/>
        <v>0</v>
      </c>
      <c r="K133" s="80"/>
      <c r="L133" s="76"/>
      <c r="M133" s="402" t="s">
        <v>290</v>
      </c>
      <c r="N133" s="403" t="s">
        <v>306</v>
      </c>
      <c r="O133" s="404">
        <v>7.3699999999999998E-3</v>
      </c>
      <c r="P133" s="404">
        <f t="shared" si="1"/>
        <v>0.12196612999999999</v>
      </c>
      <c r="Q133" s="404">
        <v>0</v>
      </c>
      <c r="R133" s="404">
        <f t="shared" si="2"/>
        <v>0</v>
      </c>
      <c r="S133" s="404">
        <v>0</v>
      </c>
      <c r="T133" s="405">
        <f t="shared" si="3"/>
        <v>0</v>
      </c>
      <c r="AR133" s="406" t="s">
        <v>351</v>
      </c>
      <c r="AT133" s="406" t="s">
        <v>262</v>
      </c>
      <c r="AU133" s="406" t="s">
        <v>352</v>
      </c>
      <c r="AY133" s="337" t="s">
        <v>347</v>
      </c>
      <c r="BE133" s="407">
        <f t="shared" si="4"/>
        <v>0</v>
      </c>
      <c r="BF133" s="407">
        <f t="shared" si="5"/>
        <v>0</v>
      </c>
      <c r="BG133" s="407">
        <f t="shared" si="6"/>
        <v>0</v>
      </c>
      <c r="BH133" s="407">
        <f t="shared" si="7"/>
        <v>0</v>
      </c>
      <c r="BI133" s="407">
        <f t="shared" si="8"/>
        <v>0</v>
      </c>
      <c r="BJ133" s="337" t="s">
        <v>352</v>
      </c>
      <c r="BK133" s="407">
        <f t="shared" si="9"/>
        <v>0</v>
      </c>
      <c r="BL133" s="337" t="s">
        <v>351</v>
      </c>
      <c r="BM133" s="406" t="s">
        <v>3647</v>
      </c>
    </row>
    <row r="134" spans="2:65" s="194" customFormat="1" ht="16.5" customHeight="1">
      <c r="B134" s="76"/>
      <c r="C134" s="819" t="s">
        <v>382</v>
      </c>
      <c r="D134" s="819" t="s">
        <v>262</v>
      </c>
      <c r="E134" s="820" t="s">
        <v>1627</v>
      </c>
      <c r="F134" s="821" t="s">
        <v>1628</v>
      </c>
      <c r="G134" s="822" t="s">
        <v>216</v>
      </c>
      <c r="H134" s="823">
        <v>16.548999999999999</v>
      </c>
      <c r="I134" s="844"/>
      <c r="J134" s="824">
        <f t="shared" si="0"/>
        <v>0</v>
      </c>
      <c r="K134" s="80"/>
      <c r="L134" s="76"/>
      <c r="M134" s="402" t="s">
        <v>290</v>
      </c>
      <c r="N134" s="403" t="s">
        <v>306</v>
      </c>
      <c r="O134" s="404">
        <v>8.9999999999999993E-3</v>
      </c>
      <c r="P134" s="404">
        <f t="shared" si="1"/>
        <v>0.14894099999999999</v>
      </c>
      <c r="Q134" s="404">
        <v>0</v>
      </c>
      <c r="R134" s="404">
        <f t="shared" si="2"/>
        <v>0</v>
      </c>
      <c r="S134" s="404">
        <v>0</v>
      </c>
      <c r="T134" s="405">
        <f t="shared" si="3"/>
        <v>0</v>
      </c>
      <c r="AR134" s="406" t="s">
        <v>351</v>
      </c>
      <c r="AT134" s="406" t="s">
        <v>262</v>
      </c>
      <c r="AU134" s="406" t="s">
        <v>352</v>
      </c>
      <c r="AY134" s="337" t="s">
        <v>347</v>
      </c>
      <c r="BE134" s="407">
        <f t="shared" si="4"/>
        <v>0</v>
      </c>
      <c r="BF134" s="407">
        <f t="shared" si="5"/>
        <v>0</v>
      </c>
      <c r="BG134" s="407">
        <f t="shared" si="6"/>
        <v>0</v>
      </c>
      <c r="BH134" s="407">
        <f t="shared" si="7"/>
        <v>0</v>
      </c>
      <c r="BI134" s="407">
        <f t="shared" si="8"/>
        <v>0</v>
      </c>
      <c r="BJ134" s="337" t="s">
        <v>352</v>
      </c>
      <c r="BK134" s="407">
        <f t="shared" si="9"/>
        <v>0</v>
      </c>
      <c r="BL134" s="337" t="s">
        <v>351</v>
      </c>
      <c r="BM134" s="406" t="s">
        <v>3648</v>
      </c>
    </row>
    <row r="135" spans="2:65" s="194" customFormat="1" ht="24.45" customHeight="1">
      <c r="B135" s="76"/>
      <c r="C135" s="819" t="s">
        <v>388</v>
      </c>
      <c r="D135" s="819" t="s">
        <v>262</v>
      </c>
      <c r="E135" s="820" t="s">
        <v>1553</v>
      </c>
      <c r="F135" s="821" t="s">
        <v>3649</v>
      </c>
      <c r="G135" s="822" t="s">
        <v>95</v>
      </c>
      <c r="H135" s="823">
        <v>1110.0070000000001</v>
      </c>
      <c r="I135" s="844"/>
      <c r="J135" s="824">
        <f t="shared" si="0"/>
        <v>0</v>
      </c>
      <c r="K135" s="80"/>
      <c r="L135" s="76"/>
      <c r="M135" s="402" t="s">
        <v>290</v>
      </c>
      <c r="N135" s="403" t="s">
        <v>306</v>
      </c>
      <c r="O135" s="404">
        <v>1.7000000000000001E-2</v>
      </c>
      <c r="P135" s="404">
        <f t="shared" si="1"/>
        <v>18.870119000000003</v>
      </c>
      <c r="Q135" s="404">
        <v>0</v>
      </c>
      <c r="R135" s="404">
        <f t="shared" si="2"/>
        <v>0</v>
      </c>
      <c r="S135" s="404">
        <v>0</v>
      </c>
      <c r="T135" s="405">
        <f t="shared" si="3"/>
        <v>0</v>
      </c>
      <c r="AR135" s="406" t="s">
        <v>351</v>
      </c>
      <c r="AT135" s="406" t="s">
        <v>262</v>
      </c>
      <c r="AU135" s="406" t="s">
        <v>352</v>
      </c>
      <c r="AY135" s="337" t="s">
        <v>347</v>
      </c>
      <c r="BE135" s="407">
        <f t="shared" si="4"/>
        <v>0</v>
      </c>
      <c r="BF135" s="407">
        <f t="shared" si="5"/>
        <v>0</v>
      </c>
      <c r="BG135" s="407">
        <f t="shared" si="6"/>
        <v>0</v>
      </c>
      <c r="BH135" s="407">
        <f t="shared" si="7"/>
        <v>0</v>
      </c>
      <c r="BI135" s="407">
        <f t="shared" si="8"/>
        <v>0</v>
      </c>
      <c r="BJ135" s="337" t="s">
        <v>352</v>
      </c>
      <c r="BK135" s="407">
        <f t="shared" si="9"/>
        <v>0</v>
      </c>
      <c r="BL135" s="337" t="s">
        <v>351</v>
      </c>
      <c r="BM135" s="406" t="s">
        <v>3650</v>
      </c>
    </row>
    <row r="136" spans="2:65" s="391" customFormat="1" ht="23.25" customHeight="1">
      <c r="B136" s="390"/>
      <c r="C136" s="813"/>
      <c r="D136" s="814" t="s">
        <v>267</v>
      </c>
      <c r="E136" s="817" t="s">
        <v>352</v>
      </c>
      <c r="F136" s="817" t="s">
        <v>358</v>
      </c>
      <c r="G136" s="813"/>
      <c r="H136" s="813"/>
      <c r="I136" s="813"/>
      <c r="J136" s="818">
        <f>BK136</f>
        <v>0</v>
      </c>
      <c r="L136" s="390"/>
      <c r="M136" s="395"/>
      <c r="P136" s="396">
        <f>SUM(P137:P143)</f>
        <v>83.124426199999988</v>
      </c>
      <c r="R136" s="396">
        <f>SUM(R137:R143)</f>
        <v>54.969139085249992</v>
      </c>
      <c r="T136" s="397">
        <f>SUM(T137:T143)</f>
        <v>0</v>
      </c>
      <c r="AR136" s="392" t="s">
        <v>320</v>
      </c>
      <c r="AT136" s="398" t="s">
        <v>267</v>
      </c>
      <c r="AU136" s="398" t="s">
        <v>320</v>
      </c>
      <c r="AY136" s="392" t="s">
        <v>347</v>
      </c>
      <c r="BK136" s="399">
        <f>SUM(BK137:BK143)</f>
        <v>0</v>
      </c>
    </row>
    <row r="137" spans="2:65" s="194" customFormat="1" ht="33" customHeight="1">
      <c r="B137" s="76"/>
      <c r="C137" s="819" t="s">
        <v>390</v>
      </c>
      <c r="D137" s="819" t="s">
        <v>262</v>
      </c>
      <c r="E137" s="820" t="s">
        <v>3651</v>
      </c>
      <c r="F137" s="821" t="s">
        <v>3652</v>
      </c>
      <c r="G137" s="822" t="s">
        <v>216</v>
      </c>
      <c r="H137" s="823">
        <v>16.548999999999999</v>
      </c>
      <c r="I137" s="844"/>
      <c r="J137" s="824">
        <f t="shared" ref="J137:J143" si="10">ROUND(I137*H137,2)</f>
        <v>0</v>
      </c>
      <c r="K137" s="80"/>
      <c r="L137" s="76"/>
      <c r="M137" s="402" t="s">
        <v>290</v>
      </c>
      <c r="N137" s="403" t="s">
        <v>306</v>
      </c>
      <c r="O137" s="404">
        <v>0.94599999999999995</v>
      </c>
      <c r="P137" s="404">
        <f t="shared" ref="P137:P143" si="11">O137*H137</f>
        <v>15.655353999999999</v>
      </c>
      <c r="Q137" s="404">
        <v>1.63</v>
      </c>
      <c r="R137" s="404">
        <f t="shared" ref="R137:R143" si="12">Q137*H137</f>
        <v>26.974869999999996</v>
      </c>
      <c r="S137" s="404">
        <v>0</v>
      </c>
      <c r="T137" s="405">
        <f t="shared" ref="T137:T143" si="13">S137*H137</f>
        <v>0</v>
      </c>
      <c r="AR137" s="406" t="s">
        <v>351</v>
      </c>
      <c r="AT137" s="406" t="s">
        <v>262</v>
      </c>
      <c r="AU137" s="406" t="s">
        <v>352</v>
      </c>
      <c r="AY137" s="337" t="s">
        <v>347</v>
      </c>
      <c r="BE137" s="407">
        <f t="shared" ref="BE137:BE143" si="14">IF(N137="základná",J137,0)</f>
        <v>0</v>
      </c>
      <c r="BF137" s="407">
        <f t="shared" ref="BF137:BF143" si="15">IF(N137="znížená",J137,0)</f>
        <v>0</v>
      </c>
      <c r="BG137" s="407">
        <f t="shared" ref="BG137:BG143" si="16">IF(N137="zákl. prenesená",J137,0)</f>
        <v>0</v>
      </c>
      <c r="BH137" s="407">
        <f t="shared" ref="BH137:BH143" si="17">IF(N137="zníž. prenesená",J137,0)</f>
        <v>0</v>
      </c>
      <c r="BI137" s="407">
        <f t="shared" ref="BI137:BI143" si="18">IF(N137="nulová",J137,0)</f>
        <v>0</v>
      </c>
      <c r="BJ137" s="337" t="s">
        <v>352</v>
      </c>
      <c r="BK137" s="407">
        <f t="shared" ref="BK137:BK143" si="19">ROUND(I137*H137,2)</f>
        <v>0</v>
      </c>
      <c r="BL137" s="337" t="s">
        <v>351</v>
      </c>
      <c r="BM137" s="406" t="s">
        <v>3653</v>
      </c>
    </row>
    <row r="138" spans="2:65" s="194" customFormat="1" ht="33" customHeight="1">
      <c r="B138" s="76"/>
      <c r="C138" s="819" t="s">
        <v>361</v>
      </c>
      <c r="D138" s="819" t="s">
        <v>262</v>
      </c>
      <c r="E138" s="820" t="s">
        <v>3654</v>
      </c>
      <c r="F138" s="821" t="s">
        <v>3655</v>
      </c>
      <c r="G138" s="822" t="s">
        <v>95</v>
      </c>
      <c r="H138" s="823">
        <v>236.73500000000001</v>
      </c>
      <c r="I138" s="844"/>
      <c r="J138" s="824">
        <f t="shared" si="10"/>
        <v>0</v>
      </c>
      <c r="K138" s="80"/>
      <c r="L138" s="76"/>
      <c r="M138" s="402" t="s">
        <v>290</v>
      </c>
      <c r="N138" s="403" t="s">
        <v>306</v>
      </c>
      <c r="O138" s="404">
        <v>8.5000000000000006E-2</v>
      </c>
      <c r="P138" s="404">
        <f t="shared" si="11"/>
        <v>20.122475000000001</v>
      </c>
      <c r="Q138" s="404">
        <v>3.5074999999999999E-4</v>
      </c>
      <c r="R138" s="404">
        <f t="shared" si="12"/>
        <v>8.3034801249999998E-2</v>
      </c>
      <c r="S138" s="404">
        <v>0</v>
      </c>
      <c r="T138" s="405">
        <f t="shared" si="13"/>
        <v>0</v>
      </c>
      <c r="AR138" s="406" t="s">
        <v>351</v>
      </c>
      <c r="AT138" s="406" t="s">
        <v>262</v>
      </c>
      <c r="AU138" s="406" t="s">
        <v>352</v>
      </c>
      <c r="AY138" s="337" t="s">
        <v>347</v>
      </c>
      <c r="BE138" s="407">
        <f t="shared" si="14"/>
        <v>0</v>
      </c>
      <c r="BF138" s="407">
        <f t="shared" si="15"/>
        <v>0</v>
      </c>
      <c r="BG138" s="407">
        <f t="shared" si="16"/>
        <v>0</v>
      </c>
      <c r="BH138" s="407">
        <f t="shared" si="17"/>
        <v>0</v>
      </c>
      <c r="BI138" s="407">
        <f t="shared" si="18"/>
        <v>0</v>
      </c>
      <c r="BJ138" s="337" t="s">
        <v>352</v>
      </c>
      <c r="BK138" s="407">
        <f t="shared" si="19"/>
        <v>0</v>
      </c>
      <c r="BL138" s="337" t="s">
        <v>351</v>
      </c>
      <c r="BM138" s="406" t="s">
        <v>3656</v>
      </c>
    </row>
    <row r="139" spans="2:65" s="194" customFormat="1" ht="16.5" customHeight="1">
      <c r="B139" s="76"/>
      <c r="C139" s="825" t="s">
        <v>365</v>
      </c>
      <c r="D139" s="825" t="s">
        <v>59</v>
      </c>
      <c r="E139" s="826" t="s">
        <v>3657</v>
      </c>
      <c r="F139" s="827" t="s">
        <v>3658</v>
      </c>
      <c r="G139" s="828" t="s">
        <v>95</v>
      </c>
      <c r="H139" s="829">
        <v>272.245</v>
      </c>
      <c r="I139" s="845"/>
      <c r="J139" s="830">
        <f t="shared" si="10"/>
        <v>0</v>
      </c>
      <c r="K139" s="94"/>
      <c r="L139" s="408"/>
      <c r="M139" s="409" t="s">
        <v>290</v>
      </c>
      <c r="N139" s="410" t="s">
        <v>306</v>
      </c>
      <c r="O139" s="404">
        <v>0</v>
      </c>
      <c r="P139" s="404">
        <f t="shared" si="11"/>
        <v>0</v>
      </c>
      <c r="Q139" s="404">
        <v>2.9999999999999997E-4</v>
      </c>
      <c r="R139" s="404">
        <f t="shared" si="12"/>
        <v>8.1673499999999996E-2</v>
      </c>
      <c r="S139" s="404">
        <v>0</v>
      </c>
      <c r="T139" s="405">
        <f t="shared" si="13"/>
        <v>0</v>
      </c>
      <c r="AR139" s="406" t="s">
        <v>361</v>
      </c>
      <c r="AT139" s="406" t="s">
        <v>59</v>
      </c>
      <c r="AU139" s="406" t="s">
        <v>352</v>
      </c>
      <c r="AY139" s="337" t="s">
        <v>347</v>
      </c>
      <c r="BE139" s="407">
        <f t="shared" si="14"/>
        <v>0</v>
      </c>
      <c r="BF139" s="407">
        <f t="shared" si="15"/>
        <v>0</v>
      </c>
      <c r="BG139" s="407">
        <f t="shared" si="16"/>
        <v>0</v>
      </c>
      <c r="BH139" s="407">
        <f t="shared" si="17"/>
        <v>0</v>
      </c>
      <c r="BI139" s="407">
        <f t="shared" si="18"/>
        <v>0</v>
      </c>
      <c r="BJ139" s="337" t="s">
        <v>352</v>
      </c>
      <c r="BK139" s="407">
        <f t="shared" si="19"/>
        <v>0</v>
      </c>
      <c r="BL139" s="337" t="s">
        <v>351</v>
      </c>
      <c r="BM139" s="406" t="s">
        <v>3659</v>
      </c>
    </row>
    <row r="140" spans="2:65" s="194" customFormat="1" ht="24.45" customHeight="1">
      <c r="B140" s="76"/>
      <c r="C140" s="819" t="s">
        <v>394</v>
      </c>
      <c r="D140" s="819" t="s">
        <v>262</v>
      </c>
      <c r="E140" s="820" t="s">
        <v>3660</v>
      </c>
      <c r="F140" s="821" t="s">
        <v>3661</v>
      </c>
      <c r="G140" s="822" t="s">
        <v>216</v>
      </c>
      <c r="H140" s="823">
        <v>1.649</v>
      </c>
      <c r="I140" s="844"/>
      <c r="J140" s="824">
        <f t="shared" si="10"/>
        <v>0</v>
      </c>
      <c r="K140" s="80"/>
      <c r="L140" s="76"/>
      <c r="M140" s="402" t="s">
        <v>290</v>
      </c>
      <c r="N140" s="403" t="s">
        <v>306</v>
      </c>
      <c r="O140" s="404">
        <v>2.1219999999999999</v>
      </c>
      <c r="P140" s="404">
        <f t="shared" si="11"/>
        <v>3.4991779999999997</v>
      </c>
      <c r="Q140" s="404">
        <v>0</v>
      </c>
      <c r="R140" s="404">
        <f t="shared" si="12"/>
        <v>0</v>
      </c>
      <c r="S140" s="404">
        <v>0</v>
      </c>
      <c r="T140" s="405">
        <f t="shared" si="13"/>
        <v>0</v>
      </c>
      <c r="AR140" s="406" t="s">
        <v>351</v>
      </c>
      <c r="AT140" s="406" t="s">
        <v>262</v>
      </c>
      <c r="AU140" s="406" t="s">
        <v>352</v>
      </c>
      <c r="AY140" s="337" t="s">
        <v>347</v>
      </c>
      <c r="BE140" s="407">
        <f t="shared" si="14"/>
        <v>0</v>
      </c>
      <c r="BF140" s="407">
        <f t="shared" si="15"/>
        <v>0</v>
      </c>
      <c r="BG140" s="407">
        <f t="shared" si="16"/>
        <v>0</v>
      </c>
      <c r="BH140" s="407">
        <f t="shared" si="17"/>
        <v>0</v>
      </c>
      <c r="BI140" s="407">
        <f t="shared" si="18"/>
        <v>0</v>
      </c>
      <c r="BJ140" s="337" t="s">
        <v>352</v>
      </c>
      <c r="BK140" s="407">
        <f t="shared" si="19"/>
        <v>0</v>
      </c>
      <c r="BL140" s="337" t="s">
        <v>351</v>
      </c>
      <c r="BM140" s="406" t="s">
        <v>3662</v>
      </c>
    </row>
    <row r="141" spans="2:65" s="194" customFormat="1" ht="16.5" customHeight="1">
      <c r="B141" s="76"/>
      <c r="C141" s="819" t="s">
        <v>396</v>
      </c>
      <c r="D141" s="819" t="s">
        <v>262</v>
      </c>
      <c r="E141" s="820" t="s">
        <v>3663</v>
      </c>
      <c r="F141" s="821" t="s">
        <v>3664</v>
      </c>
      <c r="G141" s="822" t="s">
        <v>63</v>
      </c>
      <c r="H141" s="823">
        <v>109.96</v>
      </c>
      <c r="I141" s="844"/>
      <c r="J141" s="824">
        <f t="shared" si="10"/>
        <v>0</v>
      </c>
      <c r="K141" s="80"/>
      <c r="L141" s="76"/>
      <c r="M141" s="402" t="s">
        <v>290</v>
      </c>
      <c r="N141" s="403" t="s">
        <v>306</v>
      </c>
      <c r="O141" s="404">
        <v>0.24171999999999999</v>
      </c>
      <c r="P141" s="404">
        <f t="shared" si="11"/>
        <v>26.579531199999998</v>
      </c>
      <c r="Q141" s="404">
        <v>0.25211899999999998</v>
      </c>
      <c r="R141" s="404">
        <f t="shared" si="12"/>
        <v>27.723005239999996</v>
      </c>
      <c r="S141" s="404">
        <v>0</v>
      </c>
      <c r="T141" s="405">
        <f t="shared" si="13"/>
        <v>0</v>
      </c>
      <c r="AR141" s="406" t="s">
        <v>351</v>
      </c>
      <c r="AT141" s="406" t="s">
        <v>262</v>
      </c>
      <c r="AU141" s="406" t="s">
        <v>352</v>
      </c>
      <c r="AY141" s="337" t="s">
        <v>347</v>
      </c>
      <c r="BE141" s="407">
        <f t="shared" si="14"/>
        <v>0</v>
      </c>
      <c r="BF141" s="407">
        <f t="shared" si="15"/>
        <v>0</v>
      </c>
      <c r="BG141" s="407">
        <f t="shared" si="16"/>
        <v>0</v>
      </c>
      <c r="BH141" s="407">
        <f t="shared" si="17"/>
        <v>0</v>
      </c>
      <c r="BI141" s="407">
        <f t="shared" si="18"/>
        <v>0</v>
      </c>
      <c r="BJ141" s="337" t="s">
        <v>352</v>
      </c>
      <c r="BK141" s="407">
        <f t="shared" si="19"/>
        <v>0</v>
      </c>
      <c r="BL141" s="337" t="s">
        <v>351</v>
      </c>
      <c r="BM141" s="406" t="s">
        <v>3665</v>
      </c>
    </row>
    <row r="142" spans="2:65" s="194" customFormat="1" ht="24.45" customHeight="1">
      <c r="B142" s="76"/>
      <c r="C142" s="819" t="s">
        <v>398</v>
      </c>
      <c r="D142" s="819" t="s">
        <v>262</v>
      </c>
      <c r="E142" s="820" t="s">
        <v>3666</v>
      </c>
      <c r="F142" s="821" t="s">
        <v>3667</v>
      </c>
      <c r="G142" s="822" t="s">
        <v>95</v>
      </c>
      <c r="H142" s="823">
        <v>421.16800000000001</v>
      </c>
      <c r="I142" s="844"/>
      <c r="J142" s="824">
        <f t="shared" si="10"/>
        <v>0</v>
      </c>
      <c r="K142" s="80"/>
      <c r="L142" s="76"/>
      <c r="M142" s="402" t="s">
        <v>290</v>
      </c>
      <c r="N142" s="403" t="s">
        <v>306</v>
      </c>
      <c r="O142" s="404">
        <v>4.1000000000000002E-2</v>
      </c>
      <c r="P142" s="404">
        <f t="shared" si="11"/>
        <v>17.267887999999999</v>
      </c>
      <c r="Q142" s="404">
        <v>3.3000000000000003E-5</v>
      </c>
      <c r="R142" s="404">
        <f t="shared" si="12"/>
        <v>1.3898544000000001E-2</v>
      </c>
      <c r="S142" s="404">
        <v>0</v>
      </c>
      <c r="T142" s="405">
        <f t="shared" si="13"/>
        <v>0</v>
      </c>
      <c r="AR142" s="406" t="s">
        <v>351</v>
      </c>
      <c r="AT142" s="406" t="s">
        <v>262</v>
      </c>
      <c r="AU142" s="406" t="s">
        <v>352</v>
      </c>
      <c r="AY142" s="337" t="s">
        <v>347</v>
      </c>
      <c r="BE142" s="407">
        <f t="shared" si="14"/>
        <v>0</v>
      </c>
      <c r="BF142" s="407">
        <f t="shared" si="15"/>
        <v>0</v>
      </c>
      <c r="BG142" s="407">
        <f t="shared" si="16"/>
        <v>0</v>
      </c>
      <c r="BH142" s="407">
        <f t="shared" si="17"/>
        <v>0</v>
      </c>
      <c r="BI142" s="407">
        <f t="shared" si="18"/>
        <v>0</v>
      </c>
      <c r="BJ142" s="337" t="s">
        <v>352</v>
      </c>
      <c r="BK142" s="407">
        <f t="shared" si="19"/>
        <v>0</v>
      </c>
      <c r="BL142" s="337" t="s">
        <v>351</v>
      </c>
      <c r="BM142" s="406" t="s">
        <v>3668</v>
      </c>
    </row>
    <row r="143" spans="2:65" s="194" customFormat="1" ht="33" customHeight="1">
      <c r="B143" s="76"/>
      <c r="C143" s="825" t="s">
        <v>604</v>
      </c>
      <c r="D143" s="825" t="s">
        <v>59</v>
      </c>
      <c r="E143" s="826" t="s">
        <v>3669</v>
      </c>
      <c r="F143" s="827" t="s">
        <v>3670</v>
      </c>
      <c r="G143" s="828" t="s">
        <v>95</v>
      </c>
      <c r="H143" s="829">
        <v>463.28500000000003</v>
      </c>
      <c r="I143" s="845"/>
      <c r="J143" s="830">
        <f t="shared" si="10"/>
        <v>0</v>
      </c>
      <c r="K143" s="94"/>
      <c r="L143" s="408"/>
      <c r="M143" s="409" t="s">
        <v>290</v>
      </c>
      <c r="N143" s="410" t="s">
        <v>306</v>
      </c>
      <c r="O143" s="404">
        <v>0</v>
      </c>
      <c r="P143" s="404">
        <f t="shared" si="11"/>
        <v>0</v>
      </c>
      <c r="Q143" s="404">
        <v>2.0000000000000001E-4</v>
      </c>
      <c r="R143" s="404">
        <f t="shared" si="12"/>
        <v>9.2657000000000003E-2</v>
      </c>
      <c r="S143" s="404">
        <v>0</v>
      </c>
      <c r="T143" s="405">
        <f t="shared" si="13"/>
        <v>0</v>
      </c>
      <c r="AR143" s="406" t="s">
        <v>361</v>
      </c>
      <c r="AT143" s="406" t="s">
        <v>59</v>
      </c>
      <c r="AU143" s="406" t="s">
        <v>352</v>
      </c>
      <c r="AY143" s="337" t="s">
        <v>347</v>
      </c>
      <c r="BE143" s="407">
        <f t="shared" si="14"/>
        <v>0</v>
      </c>
      <c r="BF143" s="407">
        <f t="shared" si="15"/>
        <v>0</v>
      </c>
      <c r="BG143" s="407">
        <f t="shared" si="16"/>
        <v>0</v>
      </c>
      <c r="BH143" s="407">
        <f t="shared" si="17"/>
        <v>0</v>
      </c>
      <c r="BI143" s="407">
        <f t="shared" si="18"/>
        <v>0</v>
      </c>
      <c r="BJ143" s="337" t="s">
        <v>352</v>
      </c>
      <c r="BK143" s="407">
        <f t="shared" si="19"/>
        <v>0</v>
      </c>
      <c r="BL143" s="337" t="s">
        <v>351</v>
      </c>
      <c r="BM143" s="406" t="s">
        <v>3671</v>
      </c>
    </row>
    <row r="144" spans="2:65" s="391" customFormat="1" ht="23.25" customHeight="1">
      <c r="B144" s="390"/>
      <c r="C144" s="813"/>
      <c r="D144" s="814" t="s">
        <v>267</v>
      </c>
      <c r="E144" s="817" t="s">
        <v>382</v>
      </c>
      <c r="F144" s="817" t="s">
        <v>3672</v>
      </c>
      <c r="G144" s="813"/>
      <c r="H144" s="813"/>
      <c r="I144" s="813"/>
      <c r="J144" s="818">
        <f>BK144</f>
        <v>0</v>
      </c>
      <c r="L144" s="390"/>
      <c r="M144" s="395"/>
      <c r="P144" s="396">
        <f>SUM(P145:P153)</f>
        <v>442.94777508000004</v>
      </c>
      <c r="R144" s="396">
        <f>SUM(R145:R153)</f>
        <v>1517.7072886041199</v>
      </c>
      <c r="T144" s="397">
        <f>SUM(T145:T153)</f>
        <v>0</v>
      </c>
      <c r="AR144" s="392" t="s">
        <v>320</v>
      </c>
      <c r="AT144" s="398" t="s">
        <v>267</v>
      </c>
      <c r="AU144" s="398" t="s">
        <v>320</v>
      </c>
      <c r="AY144" s="392" t="s">
        <v>347</v>
      </c>
      <c r="BK144" s="399">
        <f>SUM(BK145:BK153)</f>
        <v>0</v>
      </c>
    </row>
    <row r="145" spans="2:65" s="194" customFormat="1" ht="33" customHeight="1">
      <c r="B145" s="76"/>
      <c r="C145" s="819" t="s">
        <v>605</v>
      </c>
      <c r="D145" s="819" t="s">
        <v>262</v>
      </c>
      <c r="E145" s="820" t="s">
        <v>3673</v>
      </c>
      <c r="F145" s="821" t="s">
        <v>3674</v>
      </c>
      <c r="G145" s="822" t="s">
        <v>95</v>
      </c>
      <c r="H145" s="823">
        <v>1081.05</v>
      </c>
      <c r="I145" s="844"/>
      <c r="J145" s="824">
        <f t="shared" ref="J145:J153" si="20">ROUND(I145*H145,2)</f>
        <v>0</v>
      </c>
      <c r="K145" s="80"/>
      <c r="L145" s="76"/>
      <c r="M145" s="402" t="s">
        <v>290</v>
      </c>
      <c r="N145" s="403" t="s">
        <v>306</v>
      </c>
      <c r="O145" s="404">
        <v>5.9119999999999999E-2</v>
      </c>
      <c r="P145" s="404">
        <f t="shared" ref="P145:P153" si="21">O145*H145</f>
        <v>63.911675999999993</v>
      </c>
      <c r="Q145" s="404">
        <v>0.60104000000000002</v>
      </c>
      <c r="R145" s="404">
        <f t="shared" ref="R145:R153" si="22">Q145*H145</f>
        <v>649.75429199999996</v>
      </c>
      <c r="S145" s="404">
        <v>0</v>
      </c>
      <c r="T145" s="405">
        <f t="shared" ref="T145:T153" si="23">S145*H145</f>
        <v>0</v>
      </c>
      <c r="AR145" s="406" t="s">
        <v>351</v>
      </c>
      <c r="AT145" s="406" t="s">
        <v>262</v>
      </c>
      <c r="AU145" s="406" t="s">
        <v>352</v>
      </c>
      <c r="AY145" s="337" t="s">
        <v>347</v>
      </c>
      <c r="BE145" s="407">
        <f t="shared" ref="BE145:BE153" si="24">IF(N145="základná",J145,0)</f>
        <v>0</v>
      </c>
      <c r="BF145" s="407">
        <f t="shared" ref="BF145:BF153" si="25">IF(N145="znížená",J145,0)</f>
        <v>0</v>
      </c>
      <c r="BG145" s="407">
        <f t="shared" ref="BG145:BG153" si="26">IF(N145="zákl. prenesená",J145,0)</f>
        <v>0</v>
      </c>
      <c r="BH145" s="407">
        <f t="shared" ref="BH145:BH153" si="27">IF(N145="zníž. prenesená",J145,0)</f>
        <v>0</v>
      </c>
      <c r="BI145" s="407">
        <f t="shared" ref="BI145:BI153" si="28">IF(N145="nulová",J145,0)</f>
        <v>0</v>
      </c>
      <c r="BJ145" s="337" t="s">
        <v>352</v>
      </c>
      <c r="BK145" s="407">
        <f t="shared" ref="BK145:BK153" si="29">ROUND(I145*H145,2)</f>
        <v>0</v>
      </c>
      <c r="BL145" s="337" t="s">
        <v>351</v>
      </c>
      <c r="BM145" s="406" t="s">
        <v>3675</v>
      </c>
    </row>
    <row r="146" spans="2:65" s="194" customFormat="1" ht="38.25" customHeight="1">
      <c r="B146" s="76"/>
      <c r="C146" s="819" t="s">
        <v>606</v>
      </c>
      <c r="D146" s="819" t="s">
        <v>262</v>
      </c>
      <c r="E146" s="820" t="s">
        <v>3676</v>
      </c>
      <c r="F146" s="821" t="s">
        <v>3677</v>
      </c>
      <c r="G146" s="822" t="s">
        <v>95</v>
      </c>
      <c r="H146" s="823">
        <v>384.54500000000002</v>
      </c>
      <c r="I146" s="844"/>
      <c r="J146" s="824">
        <f t="shared" si="20"/>
        <v>0</v>
      </c>
      <c r="K146" s="80"/>
      <c r="L146" s="76"/>
      <c r="M146" s="402" t="s">
        <v>290</v>
      </c>
      <c r="N146" s="403" t="s">
        <v>306</v>
      </c>
      <c r="O146" s="404">
        <v>2.4119999999999999E-2</v>
      </c>
      <c r="P146" s="404">
        <f t="shared" si="21"/>
        <v>9.2752254000000001</v>
      </c>
      <c r="Q146" s="404">
        <v>0.35913833000000001</v>
      </c>
      <c r="R146" s="404">
        <f t="shared" si="22"/>
        <v>138.10484910984999</v>
      </c>
      <c r="S146" s="404">
        <v>0</v>
      </c>
      <c r="T146" s="405">
        <f t="shared" si="23"/>
        <v>0</v>
      </c>
      <c r="AR146" s="406" t="s">
        <v>351</v>
      </c>
      <c r="AT146" s="406" t="s">
        <v>262</v>
      </c>
      <c r="AU146" s="406" t="s">
        <v>352</v>
      </c>
      <c r="AY146" s="337" t="s">
        <v>347</v>
      </c>
      <c r="BE146" s="407">
        <f t="shared" si="24"/>
        <v>0</v>
      </c>
      <c r="BF146" s="407">
        <f t="shared" si="25"/>
        <v>0</v>
      </c>
      <c r="BG146" s="407">
        <f t="shared" si="26"/>
        <v>0</v>
      </c>
      <c r="BH146" s="407">
        <f t="shared" si="27"/>
        <v>0</v>
      </c>
      <c r="BI146" s="407">
        <f t="shared" si="28"/>
        <v>0</v>
      </c>
      <c r="BJ146" s="337" t="s">
        <v>352</v>
      </c>
      <c r="BK146" s="407">
        <f t="shared" si="29"/>
        <v>0</v>
      </c>
      <c r="BL146" s="337" t="s">
        <v>351</v>
      </c>
      <c r="BM146" s="406" t="s">
        <v>3678</v>
      </c>
    </row>
    <row r="147" spans="2:65" s="194" customFormat="1" ht="38.25" customHeight="1">
      <c r="B147" s="76"/>
      <c r="C147" s="819" t="s">
        <v>607</v>
      </c>
      <c r="D147" s="819" t="s">
        <v>262</v>
      </c>
      <c r="E147" s="820" t="s">
        <v>3679</v>
      </c>
      <c r="F147" s="821" t="s">
        <v>3680</v>
      </c>
      <c r="G147" s="822" t="s">
        <v>95</v>
      </c>
      <c r="H147" s="823">
        <v>658.88900000000001</v>
      </c>
      <c r="I147" s="844"/>
      <c r="J147" s="824">
        <f t="shared" si="20"/>
        <v>0</v>
      </c>
      <c r="K147" s="80"/>
      <c r="L147" s="76"/>
      <c r="M147" s="402" t="s">
        <v>290</v>
      </c>
      <c r="N147" s="403" t="s">
        <v>306</v>
      </c>
      <c r="O147" s="404">
        <v>2.512E-2</v>
      </c>
      <c r="P147" s="404">
        <f t="shared" si="21"/>
        <v>16.551291679999999</v>
      </c>
      <c r="Q147" s="404">
        <v>0.35338132999999999</v>
      </c>
      <c r="R147" s="404">
        <f t="shared" si="22"/>
        <v>232.83907114236999</v>
      </c>
      <c r="S147" s="404">
        <v>0</v>
      </c>
      <c r="T147" s="405">
        <f t="shared" si="23"/>
        <v>0</v>
      </c>
      <c r="AR147" s="406" t="s">
        <v>351</v>
      </c>
      <c r="AT147" s="406" t="s">
        <v>262</v>
      </c>
      <c r="AU147" s="406" t="s">
        <v>352</v>
      </c>
      <c r="AY147" s="337" t="s">
        <v>347</v>
      </c>
      <c r="BE147" s="407">
        <f t="shared" si="24"/>
        <v>0</v>
      </c>
      <c r="BF147" s="407">
        <f t="shared" si="25"/>
        <v>0</v>
      </c>
      <c r="BG147" s="407">
        <f t="shared" si="26"/>
        <v>0</v>
      </c>
      <c r="BH147" s="407">
        <f t="shared" si="27"/>
        <v>0</v>
      </c>
      <c r="BI147" s="407">
        <f t="shared" si="28"/>
        <v>0</v>
      </c>
      <c r="BJ147" s="337" t="s">
        <v>352</v>
      </c>
      <c r="BK147" s="407">
        <f t="shared" si="29"/>
        <v>0</v>
      </c>
      <c r="BL147" s="337" t="s">
        <v>351</v>
      </c>
      <c r="BM147" s="406" t="s">
        <v>3681</v>
      </c>
    </row>
    <row r="148" spans="2:65" s="194" customFormat="1" ht="33" customHeight="1">
      <c r="B148" s="76"/>
      <c r="C148" s="819" t="s">
        <v>608</v>
      </c>
      <c r="D148" s="819" t="s">
        <v>262</v>
      </c>
      <c r="E148" s="820" t="s">
        <v>3682</v>
      </c>
      <c r="F148" s="821" t="s">
        <v>3683</v>
      </c>
      <c r="G148" s="822" t="s">
        <v>95</v>
      </c>
      <c r="H148" s="823">
        <v>421.82</v>
      </c>
      <c r="I148" s="844"/>
      <c r="J148" s="824">
        <f t="shared" si="20"/>
        <v>0</v>
      </c>
      <c r="K148" s="80"/>
      <c r="L148" s="76"/>
      <c r="M148" s="402" t="s">
        <v>290</v>
      </c>
      <c r="N148" s="403" t="s">
        <v>306</v>
      </c>
      <c r="O148" s="404">
        <v>6.3E-2</v>
      </c>
      <c r="P148" s="404">
        <f t="shared" si="21"/>
        <v>26.574660000000002</v>
      </c>
      <c r="Q148" s="404">
        <v>6.5199999999999998E-3</v>
      </c>
      <c r="R148" s="404">
        <f t="shared" si="22"/>
        <v>2.7502663999999997</v>
      </c>
      <c r="S148" s="404">
        <v>0</v>
      </c>
      <c r="T148" s="405">
        <f t="shared" si="23"/>
        <v>0</v>
      </c>
      <c r="AR148" s="406" t="s">
        <v>351</v>
      </c>
      <c r="AT148" s="406" t="s">
        <v>262</v>
      </c>
      <c r="AU148" s="406" t="s">
        <v>352</v>
      </c>
      <c r="AY148" s="337" t="s">
        <v>347</v>
      </c>
      <c r="BE148" s="407">
        <f t="shared" si="24"/>
        <v>0</v>
      </c>
      <c r="BF148" s="407">
        <f t="shared" si="25"/>
        <v>0</v>
      </c>
      <c r="BG148" s="407">
        <f t="shared" si="26"/>
        <v>0</v>
      </c>
      <c r="BH148" s="407">
        <f t="shared" si="27"/>
        <v>0</v>
      </c>
      <c r="BI148" s="407">
        <f t="shared" si="28"/>
        <v>0</v>
      </c>
      <c r="BJ148" s="337" t="s">
        <v>352</v>
      </c>
      <c r="BK148" s="407">
        <f t="shared" si="29"/>
        <v>0</v>
      </c>
      <c r="BL148" s="337" t="s">
        <v>351</v>
      </c>
      <c r="BM148" s="406" t="s">
        <v>3684</v>
      </c>
    </row>
    <row r="149" spans="2:65" s="194" customFormat="1" ht="33" customHeight="1">
      <c r="B149" s="76"/>
      <c r="C149" s="819" t="s">
        <v>609</v>
      </c>
      <c r="D149" s="819" t="s">
        <v>262</v>
      </c>
      <c r="E149" s="820" t="s">
        <v>3685</v>
      </c>
      <c r="F149" s="821" t="s">
        <v>3686</v>
      </c>
      <c r="G149" s="822" t="s">
        <v>95</v>
      </c>
      <c r="H149" s="823">
        <v>628.94000000000005</v>
      </c>
      <c r="I149" s="844"/>
      <c r="J149" s="824">
        <f t="shared" si="20"/>
        <v>0</v>
      </c>
      <c r="K149" s="80"/>
      <c r="L149" s="76"/>
      <c r="M149" s="402" t="s">
        <v>290</v>
      </c>
      <c r="N149" s="403" t="s">
        <v>306</v>
      </c>
      <c r="O149" s="404">
        <v>2.3999999999999998E-3</v>
      </c>
      <c r="P149" s="404">
        <f t="shared" si="21"/>
        <v>1.5094559999999999</v>
      </c>
      <c r="Q149" s="404">
        <v>5.1000000000000004E-4</v>
      </c>
      <c r="R149" s="404">
        <f t="shared" si="22"/>
        <v>0.32075940000000003</v>
      </c>
      <c r="S149" s="404">
        <v>0</v>
      </c>
      <c r="T149" s="405">
        <f t="shared" si="23"/>
        <v>0</v>
      </c>
      <c r="AR149" s="406" t="s">
        <v>351</v>
      </c>
      <c r="AT149" s="406" t="s">
        <v>262</v>
      </c>
      <c r="AU149" s="406" t="s">
        <v>352</v>
      </c>
      <c r="AY149" s="337" t="s">
        <v>347</v>
      </c>
      <c r="BE149" s="407">
        <f t="shared" si="24"/>
        <v>0</v>
      </c>
      <c r="BF149" s="407">
        <f t="shared" si="25"/>
        <v>0</v>
      </c>
      <c r="BG149" s="407">
        <f t="shared" si="26"/>
        <v>0</v>
      </c>
      <c r="BH149" s="407">
        <f t="shared" si="27"/>
        <v>0</v>
      </c>
      <c r="BI149" s="407">
        <f t="shared" si="28"/>
        <v>0</v>
      </c>
      <c r="BJ149" s="337" t="s">
        <v>352</v>
      </c>
      <c r="BK149" s="407">
        <f t="shared" si="29"/>
        <v>0</v>
      </c>
      <c r="BL149" s="337" t="s">
        <v>351</v>
      </c>
      <c r="BM149" s="406" t="s">
        <v>3687</v>
      </c>
    </row>
    <row r="150" spans="2:65" s="194" customFormat="1" ht="33" customHeight="1">
      <c r="B150" s="76"/>
      <c r="C150" s="819" t="s">
        <v>610</v>
      </c>
      <c r="D150" s="819" t="s">
        <v>262</v>
      </c>
      <c r="E150" s="820" t="s">
        <v>3688</v>
      </c>
      <c r="F150" s="821" t="s">
        <v>3689</v>
      </c>
      <c r="G150" s="822" t="s">
        <v>95</v>
      </c>
      <c r="H150" s="823">
        <v>1020.81</v>
      </c>
      <c r="I150" s="844"/>
      <c r="J150" s="824">
        <f t="shared" si="20"/>
        <v>0</v>
      </c>
      <c r="K150" s="80"/>
      <c r="L150" s="76"/>
      <c r="M150" s="402" t="s">
        <v>290</v>
      </c>
      <c r="N150" s="403" t="s">
        <v>306</v>
      </c>
      <c r="O150" s="404">
        <v>7.0999999999999994E-2</v>
      </c>
      <c r="P150" s="404">
        <f t="shared" si="21"/>
        <v>72.477509999999995</v>
      </c>
      <c r="Q150" s="404">
        <v>0.12966</v>
      </c>
      <c r="R150" s="404">
        <f t="shared" si="22"/>
        <v>132.3582246</v>
      </c>
      <c r="S150" s="404">
        <v>0</v>
      </c>
      <c r="T150" s="405">
        <f t="shared" si="23"/>
        <v>0</v>
      </c>
      <c r="AR150" s="406" t="s">
        <v>351</v>
      </c>
      <c r="AT150" s="406" t="s">
        <v>262</v>
      </c>
      <c r="AU150" s="406" t="s">
        <v>352</v>
      </c>
      <c r="AY150" s="337" t="s">
        <v>347</v>
      </c>
      <c r="BE150" s="407">
        <f t="shared" si="24"/>
        <v>0</v>
      </c>
      <c r="BF150" s="407">
        <f t="shared" si="25"/>
        <v>0</v>
      </c>
      <c r="BG150" s="407">
        <f t="shared" si="26"/>
        <v>0</v>
      </c>
      <c r="BH150" s="407">
        <f t="shared" si="27"/>
        <v>0</v>
      </c>
      <c r="BI150" s="407">
        <f t="shared" si="28"/>
        <v>0</v>
      </c>
      <c r="BJ150" s="337" t="s">
        <v>352</v>
      </c>
      <c r="BK150" s="407">
        <f t="shared" si="29"/>
        <v>0</v>
      </c>
      <c r="BL150" s="337" t="s">
        <v>351</v>
      </c>
      <c r="BM150" s="406" t="s">
        <v>3690</v>
      </c>
    </row>
    <row r="151" spans="2:65" s="194" customFormat="1" ht="33" customHeight="1">
      <c r="B151" s="76"/>
      <c r="C151" s="819" t="s">
        <v>293</v>
      </c>
      <c r="D151" s="819" t="s">
        <v>262</v>
      </c>
      <c r="E151" s="820" t="s">
        <v>3691</v>
      </c>
      <c r="F151" s="821" t="s">
        <v>3692</v>
      </c>
      <c r="G151" s="822" t="s">
        <v>95</v>
      </c>
      <c r="H151" s="823">
        <v>598.99</v>
      </c>
      <c r="I151" s="844"/>
      <c r="J151" s="824">
        <f t="shared" si="20"/>
        <v>0</v>
      </c>
      <c r="K151" s="80"/>
      <c r="L151" s="76"/>
      <c r="M151" s="402" t="s">
        <v>290</v>
      </c>
      <c r="N151" s="403" t="s">
        <v>306</v>
      </c>
      <c r="O151" s="404">
        <v>7.0999999999999994E-2</v>
      </c>
      <c r="P151" s="404">
        <f t="shared" si="21"/>
        <v>42.528289999999998</v>
      </c>
      <c r="Q151" s="404">
        <v>0.12966</v>
      </c>
      <c r="R151" s="404">
        <f t="shared" si="22"/>
        <v>77.665043400000002</v>
      </c>
      <c r="S151" s="404">
        <v>0</v>
      </c>
      <c r="T151" s="405">
        <f t="shared" si="23"/>
        <v>0</v>
      </c>
      <c r="AR151" s="406" t="s">
        <v>351</v>
      </c>
      <c r="AT151" s="406" t="s">
        <v>262</v>
      </c>
      <c r="AU151" s="406" t="s">
        <v>352</v>
      </c>
      <c r="AY151" s="337" t="s">
        <v>347</v>
      </c>
      <c r="BE151" s="407">
        <f t="shared" si="24"/>
        <v>0</v>
      </c>
      <c r="BF151" s="407">
        <f t="shared" si="25"/>
        <v>0</v>
      </c>
      <c r="BG151" s="407">
        <f t="shared" si="26"/>
        <v>0</v>
      </c>
      <c r="BH151" s="407">
        <f t="shared" si="27"/>
        <v>0</v>
      </c>
      <c r="BI151" s="407">
        <f t="shared" si="28"/>
        <v>0</v>
      </c>
      <c r="BJ151" s="337" t="s">
        <v>352</v>
      </c>
      <c r="BK151" s="407">
        <f t="shared" si="29"/>
        <v>0</v>
      </c>
      <c r="BL151" s="337" t="s">
        <v>351</v>
      </c>
      <c r="BM151" s="406" t="s">
        <v>3693</v>
      </c>
    </row>
    <row r="152" spans="2:65" s="194" customFormat="1" ht="33" customHeight="1">
      <c r="B152" s="76"/>
      <c r="C152" s="819" t="s">
        <v>611</v>
      </c>
      <c r="D152" s="819" t="s">
        <v>262</v>
      </c>
      <c r="E152" s="820" t="s">
        <v>3694</v>
      </c>
      <c r="F152" s="821" t="s">
        <v>3695</v>
      </c>
      <c r="G152" s="822" t="s">
        <v>95</v>
      </c>
      <c r="H152" s="823">
        <v>628.94000000000005</v>
      </c>
      <c r="I152" s="844"/>
      <c r="J152" s="824">
        <f t="shared" si="20"/>
        <v>0</v>
      </c>
      <c r="K152" s="80"/>
      <c r="L152" s="76"/>
      <c r="M152" s="402" t="s">
        <v>290</v>
      </c>
      <c r="N152" s="403" t="s">
        <v>306</v>
      </c>
      <c r="O152" s="404">
        <v>0.1</v>
      </c>
      <c r="P152" s="404">
        <f t="shared" si="21"/>
        <v>62.894000000000005</v>
      </c>
      <c r="Q152" s="404">
        <v>0.20746000000000001</v>
      </c>
      <c r="R152" s="404">
        <f t="shared" si="22"/>
        <v>130.47989240000001</v>
      </c>
      <c r="S152" s="404">
        <v>0</v>
      </c>
      <c r="T152" s="405">
        <f t="shared" si="23"/>
        <v>0</v>
      </c>
      <c r="AR152" s="406" t="s">
        <v>351</v>
      </c>
      <c r="AT152" s="406" t="s">
        <v>262</v>
      </c>
      <c r="AU152" s="406" t="s">
        <v>352</v>
      </c>
      <c r="AY152" s="337" t="s">
        <v>347</v>
      </c>
      <c r="BE152" s="407">
        <f t="shared" si="24"/>
        <v>0</v>
      </c>
      <c r="BF152" s="407">
        <f t="shared" si="25"/>
        <v>0</v>
      </c>
      <c r="BG152" s="407">
        <f t="shared" si="26"/>
        <v>0</v>
      </c>
      <c r="BH152" s="407">
        <f t="shared" si="27"/>
        <v>0</v>
      </c>
      <c r="BI152" s="407">
        <f t="shared" si="28"/>
        <v>0</v>
      </c>
      <c r="BJ152" s="337" t="s">
        <v>352</v>
      </c>
      <c r="BK152" s="407">
        <f t="shared" si="29"/>
        <v>0</v>
      </c>
      <c r="BL152" s="337" t="s">
        <v>351</v>
      </c>
      <c r="BM152" s="406" t="s">
        <v>3696</v>
      </c>
    </row>
    <row r="153" spans="2:65" s="194" customFormat="1" ht="24.45" customHeight="1">
      <c r="B153" s="76"/>
      <c r="C153" s="819" t="s">
        <v>612</v>
      </c>
      <c r="D153" s="819" t="s">
        <v>262</v>
      </c>
      <c r="E153" s="820" t="s">
        <v>3697</v>
      </c>
      <c r="F153" s="821" t="s">
        <v>3698</v>
      </c>
      <c r="G153" s="822" t="s">
        <v>95</v>
      </c>
      <c r="H153" s="823">
        <v>366.233</v>
      </c>
      <c r="I153" s="844"/>
      <c r="J153" s="824">
        <f t="shared" si="20"/>
        <v>0</v>
      </c>
      <c r="K153" s="80"/>
      <c r="L153" s="76"/>
      <c r="M153" s="402" t="s">
        <v>290</v>
      </c>
      <c r="N153" s="403" t="s">
        <v>306</v>
      </c>
      <c r="O153" s="404">
        <v>0.40200000000000002</v>
      </c>
      <c r="P153" s="404">
        <f t="shared" si="21"/>
        <v>147.22566600000002</v>
      </c>
      <c r="Q153" s="404">
        <v>0.4189543</v>
      </c>
      <c r="R153" s="404">
        <f t="shared" si="22"/>
        <v>153.43489015189999</v>
      </c>
      <c r="S153" s="404">
        <v>0</v>
      </c>
      <c r="T153" s="405">
        <f t="shared" si="23"/>
        <v>0</v>
      </c>
      <c r="AR153" s="406" t="s">
        <v>351</v>
      </c>
      <c r="AT153" s="406" t="s">
        <v>262</v>
      </c>
      <c r="AU153" s="406" t="s">
        <v>352</v>
      </c>
      <c r="AY153" s="337" t="s">
        <v>347</v>
      </c>
      <c r="BE153" s="407">
        <f t="shared" si="24"/>
        <v>0</v>
      </c>
      <c r="BF153" s="407">
        <f t="shared" si="25"/>
        <v>0</v>
      </c>
      <c r="BG153" s="407">
        <f t="shared" si="26"/>
        <v>0</v>
      </c>
      <c r="BH153" s="407">
        <f t="shared" si="27"/>
        <v>0</v>
      </c>
      <c r="BI153" s="407">
        <f t="shared" si="28"/>
        <v>0</v>
      </c>
      <c r="BJ153" s="337" t="s">
        <v>352</v>
      </c>
      <c r="BK153" s="407">
        <f t="shared" si="29"/>
        <v>0</v>
      </c>
      <c r="BL153" s="337" t="s">
        <v>351</v>
      </c>
      <c r="BM153" s="406" t="s">
        <v>3699</v>
      </c>
    </row>
    <row r="154" spans="2:65" s="391" customFormat="1" ht="23.25" customHeight="1">
      <c r="B154" s="390"/>
      <c r="C154" s="813"/>
      <c r="D154" s="814" t="s">
        <v>267</v>
      </c>
      <c r="E154" s="817" t="s">
        <v>388</v>
      </c>
      <c r="F154" s="817" t="s">
        <v>1526</v>
      </c>
      <c r="G154" s="813"/>
      <c r="H154" s="813"/>
      <c r="I154" s="813"/>
      <c r="J154" s="818">
        <f>BK154</f>
        <v>0</v>
      </c>
      <c r="L154" s="390"/>
      <c r="M154" s="395"/>
      <c r="P154" s="396">
        <f>P155</f>
        <v>8.6211248200000004</v>
      </c>
      <c r="R154" s="396">
        <f>R155</f>
        <v>8.1669959E-2</v>
      </c>
      <c r="T154" s="397">
        <f>T155</f>
        <v>0</v>
      </c>
      <c r="AR154" s="392" t="s">
        <v>320</v>
      </c>
      <c r="AT154" s="398" t="s">
        <v>267</v>
      </c>
      <c r="AU154" s="398" t="s">
        <v>320</v>
      </c>
      <c r="AY154" s="392" t="s">
        <v>347</v>
      </c>
      <c r="BK154" s="399">
        <f>BK155</f>
        <v>0</v>
      </c>
    </row>
    <row r="155" spans="2:65" s="194" customFormat="1" ht="38.25" customHeight="1">
      <c r="B155" s="76"/>
      <c r="C155" s="819" t="s">
        <v>613</v>
      </c>
      <c r="D155" s="819" t="s">
        <v>262</v>
      </c>
      <c r="E155" s="820" t="s">
        <v>3700</v>
      </c>
      <c r="F155" s="821" t="s">
        <v>3701</v>
      </c>
      <c r="G155" s="822" t="s">
        <v>95</v>
      </c>
      <c r="H155" s="823">
        <v>366.233</v>
      </c>
      <c r="I155" s="844"/>
      <c r="J155" s="824">
        <f>ROUND(I155*H155,2)</f>
        <v>0</v>
      </c>
      <c r="K155" s="80"/>
      <c r="L155" s="76"/>
      <c r="M155" s="402" t="s">
        <v>290</v>
      </c>
      <c r="N155" s="403" t="s">
        <v>306</v>
      </c>
      <c r="O155" s="404">
        <v>2.3539999999999998E-2</v>
      </c>
      <c r="P155" s="404">
        <f>O155*H155</f>
        <v>8.6211248200000004</v>
      </c>
      <c r="Q155" s="404">
        <v>2.23E-4</v>
      </c>
      <c r="R155" s="404">
        <f>Q155*H155</f>
        <v>8.1669959E-2</v>
      </c>
      <c r="S155" s="404">
        <v>0</v>
      </c>
      <c r="T155" s="405">
        <f>S155*H155</f>
        <v>0</v>
      </c>
      <c r="AR155" s="406" t="s">
        <v>351</v>
      </c>
      <c r="AT155" s="406" t="s">
        <v>262</v>
      </c>
      <c r="AU155" s="406" t="s">
        <v>352</v>
      </c>
      <c r="AY155" s="337" t="s">
        <v>347</v>
      </c>
      <c r="BE155" s="407">
        <f>IF(N155="základná",J155,0)</f>
        <v>0</v>
      </c>
      <c r="BF155" s="407">
        <f>IF(N155="znížená",J155,0)</f>
        <v>0</v>
      </c>
      <c r="BG155" s="407">
        <f>IF(N155="zákl. prenesená",J155,0)</f>
        <v>0</v>
      </c>
      <c r="BH155" s="407">
        <f>IF(N155="zníž. prenesená",J155,0)</f>
        <v>0</v>
      </c>
      <c r="BI155" s="407">
        <f>IF(N155="nulová",J155,0)</f>
        <v>0</v>
      </c>
      <c r="BJ155" s="337" t="s">
        <v>352</v>
      </c>
      <c r="BK155" s="407">
        <f>ROUND(I155*H155,2)</f>
        <v>0</v>
      </c>
      <c r="BL155" s="337" t="s">
        <v>351</v>
      </c>
      <c r="BM155" s="406" t="s">
        <v>3702</v>
      </c>
    </row>
    <row r="156" spans="2:65" s="391" customFormat="1" ht="23.25" customHeight="1">
      <c r="B156" s="390"/>
      <c r="C156" s="813"/>
      <c r="D156" s="814" t="s">
        <v>267</v>
      </c>
      <c r="E156" s="817" t="s">
        <v>361</v>
      </c>
      <c r="F156" s="817" t="s">
        <v>362</v>
      </c>
      <c r="G156" s="813"/>
      <c r="H156" s="813"/>
      <c r="I156" s="813"/>
      <c r="J156" s="818">
        <f>BK156</f>
        <v>0</v>
      </c>
      <c r="L156" s="390"/>
      <c r="M156" s="395"/>
      <c r="P156" s="396">
        <f>SUM(P157:P166)</f>
        <v>46.775999999999996</v>
      </c>
      <c r="R156" s="396">
        <f>SUM(R157:R166)</f>
        <v>6.1358239999999995</v>
      </c>
      <c r="T156" s="397">
        <f>SUM(T157:T166)</f>
        <v>0</v>
      </c>
      <c r="AR156" s="392" t="s">
        <v>320</v>
      </c>
      <c r="AT156" s="398" t="s">
        <v>267</v>
      </c>
      <c r="AU156" s="398" t="s">
        <v>320</v>
      </c>
      <c r="AY156" s="392" t="s">
        <v>347</v>
      </c>
      <c r="BK156" s="399">
        <f>SUM(BK157:BK166)</f>
        <v>0</v>
      </c>
    </row>
    <row r="157" spans="2:65" s="194" customFormat="1" ht="24.45" customHeight="1">
      <c r="B157" s="76"/>
      <c r="C157" s="819" t="s">
        <v>614</v>
      </c>
      <c r="D157" s="819" t="s">
        <v>262</v>
      </c>
      <c r="E157" s="820" t="s">
        <v>3703</v>
      </c>
      <c r="F157" s="821" t="s">
        <v>3704</v>
      </c>
      <c r="G157" s="822" t="s">
        <v>62</v>
      </c>
      <c r="H157" s="823">
        <v>8</v>
      </c>
      <c r="I157" s="844"/>
      <c r="J157" s="824">
        <f t="shared" ref="J157:J166" si="30">ROUND(I157*H157,2)</f>
        <v>0</v>
      </c>
      <c r="K157" s="80"/>
      <c r="L157" s="76"/>
      <c r="M157" s="402" t="s">
        <v>290</v>
      </c>
      <c r="N157" s="403" t="s">
        <v>306</v>
      </c>
      <c r="O157" s="404">
        <v>4.282</v>
      </c>
      <c r="P157" s="404">
        <f t="shared" ref="P157:P166" si="31">O157*H157</f>
        <v>34.256</v>
      </c>
      <c r="Q157" s="404">
        <v>0.34098800000000001</v>
      </c>
      <c r="R157" s="404">
        <f t="shared" ref="R157:R166" si="32">Q157*H157</f>
        <v>2.7279040000000001</v>
      </c>
      <c r="S157" s="404">
        <v>0</v>
      </c>
      <c r="T157" s="405">
        <f t="shared" ref="T157:T166" si="33">S157*H157</f>
        <v>0</v>
      </c>
      <c r="AR157" s="406" t="s">
        <v>351</v>
      </c>
      <c r="AT157" s="406" t="s">
        <v>262</v>
      </c>
      <c r="AU157" s="406" t="s">
        <v>352</v>
      </c>
      <c r="AY157" s="337" t="s">
        <v>347</v>
      </c>
      <c r="BE157" s="407">
        <f t="shared" ref="BE157:BE166" si="34">IF(N157="základná",J157,0)</f>
        <v>0</v>
      </c>
      <c r="BF157" s="407">
        <f t="shared" ref="BF157:BF166" si="35">IF(N157="znížená",J157,0)</f>
        <v>0</v>
      </c>
      <c r="BG157" s="407">
        <f t="shared" ref="BG157:BG166" si="36">IF(N157="zákl. prenesená",J157,0)</f>
        <v>0</v>
      </c>
      <c r="BH157" s="407">
        <f t="shared" ref="BH157:BH166" si="37">IF(N157="zníž. prenesená",J157,0)</f>
        <v>0</v>
      </c>
      <c r="BI157" s="407">
        <f t="shared" ref="BI157:BI166" si="38">IF(N157="nulová",J157,0)</f>
        <v>0</v>
      </c>
      <c r="BJ157" s="337" t="s">
        <v>352</v>
      </c>
      <c r="BK157" s="407">
        <f t="shared" ref="BK157:BK166" si="39">ROUND(I157*H157,2)</f>
        <v>0</v>
      </c>
      <c r="BL157" s="337" t="s">
        <v>351</v>
      </c>
      <c r="BM157" s="406" t="s">
        <v>3705</v>
      </c>
    </row>
    <row r="158" spans="2:65" s="194" customFormat="1" ht="16.5" customHeight="1">
      <c r="B158" s="76"/>
      <c r="C158" s="825" t="s">
        <v>615</v>
      </c>
      <c r="D158" s="825" t="s">
        <v>59</v>
      </c>
      <c r="E158" s="826" t="s">
        <v>3706</v>
      </c>
      <c r="F158" s="827" t="s">
        <v>3707</v>
      </c>
      <c r="G158" s="828" t="s">
        <v>62</v>
      </c>
      <c r="H158" s="829">
        <v>8</v>
      </c>
      <c r="I158" s="845"/>
      <c r="J158" s="830">
        <f t="shared" si="30"/>
        <v>0</v>
      </c>
      <c r="K158" s="94"/>
      <c r="L158" s="408"/>
      <c r="M158" s="409" t="s">
        <v>290</v>
      </c>
      <c r="N158" s="410" t="s">
        <v>306</v>
      </c>
      <c r="O158" s="404">
        <v>0</v>
      </c>
      <c r="P158" s="404">
        <f t="shared" si="31"/>
        <v>0</v>
      </c>
      <c r="Q158" s="404">
        <v>6.4000000000000001E-2</v>
      </c>
      <c r="R158" s="404">
        <f t="shared" si="32"/>
        <v>0.51200000000000001</v>
      </c>
      <c r="S158" s="404">
        <v>0</v>
      </c>
      <c r="T158" s="405">
        <f t="shared" si="33"/>
        <v>0</v>
      </c>
      <c r="AR158" s="406" t="s">
        <v>361</v>
      </c>
      <c r="AT158" s="406" t="s">
        <v>59</v>
      </c>
      <c r="AU158" s="406" t="s">
        <v>352</v>
      </c>
      <c r="AY158" s="337" t="s">
        <v>347</v>
      </c>
      <c r="BE158" s="407">
        <f t="shared" si="34"/>
        <v>0</v>
      </c>
      <c r="BF158" s="407">
        <f t="shared" si="35"/>
        <v>0</v>
      </c>
      <c r="BG158" s="407">
        <f t="shared" si="36"/>
        <v>0</v>
      </c>
      <c r="BH158" s="407">
        <f t="shared" si="37"/>
        <v>0</v>
      </c>
      <c r="BI158" s="407">
        <f t="shared" si="38"/>
        <v>0</v>
      </c>
      <c r="BJ158" s="337" t="s">
        <v>352</v>
      </c>
      <c r="BK158" s="407">
        <f t="shared" si="39"/>
        <v>0</v>
      </c>
      <c r="BL158" s="337" t="s">
        <v>351</v>
      </c>
      <c r="BM158" s="406" t="s">
        <v>3708</v>
      </c>
    </row>
    <row r="159" spans="2:65" s="194" customFormat="1" ht="16.5" customHeight="1">
      <c r="B159" s="76"/>
      <c r="C159" s="825" t="s">
        <v>616</v>
      </c>
      <c r="D159" s="825" t="s">
        <v>59</v>
      </c>
      <c r="E159" s="826" t="s">
        <v>3709</v>
      </c>
      <c r="F159" s="827" t="s">
        <v>3710</v>
      </c>
      <c r="G159" s="828" t="s">
        <v>62</v>
      </c>
      <c r="H159" s="829">
        <v>8</v>
      </c>
      <c r="I159" s="845"/>
      <c r="J159" s="830">
        <f t="shared" si="30"/>
        <v>0</v>
      </c>
      <c r="K159" s="94"/>
      <c r="L159" s="408"/>
      <c r="M159" s="409" t="s">
        <v>290</v>
      </c>
      <c r="N159" s="410" t="s">
        <v>306</v>
      </c>
      <c r="O159" s="404">
        <v>0</v>
      </c>
      <c r="P159" s="404">
        <f t="shared" si="31"/>
        <v>0</v>
      </c>
      <c r="Q159" s="404">
        <v>0.10299999999999999</v>
      </c>
      <c r="R159" s="404">
        <f t="shared" si="32"/>
        <v>0.82399999999999995</v>
      </c>
      <c r="S159" s="404">
        <v>0</v>
      </c>
      <c r="T159" s="405">
        <f t="shared" si="33"/>
        <v>0</v>
      </c>
      <c r="AR159" s="406" t="s">
        <v>361</v>
      </c>
      <c r="AT159" s="406" t="s">
        <v>59</v>
      </c>
      <c r="AU159" s="406" t="s">
        <v>352</v>
      </c>
      <c r="AY159" s="337" t="s">
        <v>347</v>
      </c>
      <c r="BE159" s="407">
        <f t="shared" si="34"/>
        <v>0</v>
      </c>
      <c r="BF159" s="407">
        <f t="shared" si="35"/>
        <v>0</v>
      </c>
      <c r="BG159" s="407">
        <f t="shared" si="36"/>
        <v>0</v>
      </c>
      <c r="BH159" s="407">
        <f t="shared" si="37"/>
        <v>0</v>
      </c>
      <c r="BI159" s="407">
        <f t="shared" si="38"/>
        <v>0</v>
      </c>
      <c r="BJ159" s="337" t="s">
        <v>352</v>
      </c>
      <c r="BK159" s="407">
        <f t="shared" si="39"/>
        <v>0</v>
      </c>
      <c r="BL159" s="337" t="s">
        <v>351</v>
      </c>
      <c r="BM159" s="406" t="s">
        <v>3711</v>
      </c>
    </row>
    <row r="160" spans="2:65" s="194" customFormat="1" ht="21.75" customHeight="1">
      <c r="B160" s="76"/>
      <c r="C160" s="825" t="s">
        <v>617</v>
      </c>
      <c r="D160" s="825" t="s">
        <v>59</v>
      </c>
      <c r="E160" s="826" t="s">
        <v>3712</v>
      </c>
      <c r="F160" s="827" t="s">
        <v>3713</v>
      </c>
      <c r="G160" s="828" t="s">
        <v>62</v>
      </c>
      <c r="H160" s="829">
        <v>8</v>
      </c>
      <c r="I160" s="845"/>
      <c r="J160" s="830">
        <f t="shared" si="30"/>
        <v>0</v>
      </c>
      <c r="K160" s="94"/>
      <c r="L160" s="408"/>
      <c r="M160" s="409" t="s">
        <v>290</v>
      </c>
      <c r="N160" s="410" t="s">
        <v>306</v>
      </c>
      <c r="O160" s="404">
        <v>0</v>
      </c>
      <c r="P160" s="404">
        <f t="shared" si="31"/>
        <v>0</v>
      </c>
      <c r="Q160" s="404">
        <v>2.8000000000000001E-2</v>
      </c>
      <c r="R160" s="404">
        <f t="shared" si="32"/>
        <v>0.224</v>
      </c>
      <c r="S160" s="404">
        <v>0</v>
      </c>
      <c r="T160" s="405">
        <f t="shared" si="33"/>
        <v>0</v>
      </c>
      <c r="AR160" s="406" t="s">
        <v>361</v>
      </c>
      <c r="AT160" s="406" t="s">
        <v>59</v>
      </c>
      <c r="AU160" s="406" t="s">
        <v>352</v>
      </c>
      <c r="AY160" s="337" t="s">
        <v>347</v>
      </c>
      <c r="BE160" s="407">
        <f t="shared" si="34"/>
        <v>0</v>
      </c>
      <c r="BF160" s="407">
        <f t="shared" si="35"/>
        <v>0</v>
      </c>
      <c r="BG160" s="407">
        <f t="shared" si="36"/>
        <v>0</v>
      </c>
      <c r="BH160" s="407">
        <f t="shared" si="37"/>
        <v>0</v>
      </c>
      <c r="BI160" s="407">
        <f t="shared" si="38"/>
        <v>0</v>
      </c>
      <c r="BJ160" s="337" t="s">
        <v>352</v>
      </c>
      <c r="BK160" s="407">
        <f t="shared" si="39"/>
        <v>0</v>
      </c>
      <c r="BL160" s="337" t="s">
        <v>351</v>
      </c>
      <c r="BM160" s="406" t="s">
        <v>3714</v>
      </c>
    </row>
    <row r="161" spans="2:65" s="194" customFormat="1" ht="16.5" customHeight="1">
      <c r="B161" s="76"/>
      <c r="C161" s="825" t="s">
        <v>618</v>
      </c>
      <c r="D161" s="825" t="s">
        <v>59</v>
      </c>
      <c r="E161" s="826" t="s">
        <v>3715</v>
      </c>
      <c r="F161" s="827" t="s">
        <v>3716</v>
      </c>
      <c r="G161" s="828" t="s">
        <v>62</v>
      </c>
      <c r="H161" s="829">
        <v>8</v>
      </c>
      <c r="I161" s="845"/>
      <c r="J161" s="830">
        <f t="shared" si="30"/>
        <v>0</v>
      </c>
      <c r="K161" s="94"/>
      <c r="L161" s="408"/>
      <c r="M161" s="409" t="s">
        <v>290</v>
      </c>
      <c r="N161" s="410" t="s">
        <v>306</v>
      </c>
      <c r="O161" s="404">
        <v>0</v>
      </c>
      <c r="P161" s="404">
        <f t="shared" si="31"/>
        <v>0</v>
      </c>
      <c r="Q161" s="404">
        <v>9.7000000000000003E-2</v>
      </c>
      <c r="R161" s="404">
        <f t="shared" si="32"/>
        <v>0.77600000000000002</v>
      </c>
      <c r="S161" s="404">
        <v>0</v>
      </c>
      <c r="T161" s="405">
        <f t="shared" si="33"/>
        <v>0</v>
      </c>
      <c r="AR161" s="406" t="s">
        <v>361</v>
      </c>
      <c r="AT161" s="406" t="s">
        <v>59</v>
      </c>
      <c r="AU161" s="406" t="s">
        <v>352</v>
      </c>
      <c r="AY161" s="337" t="s">
        <v>347</v>
      </c>
      <c r="BE161" s="407">
        <f t="shared" si="34"/>
        <v>0</v>
      </c>
      <c r="BF161" s="407">
        <f t="shared" si="35"/>
        <v>0</v>
      </c>
      <c r="BG161" s="407">
        <f t="shared" si="36"/>
        <v>0</v>
      </c>
      <c r="BH161" s="407">
        <f t="shared" si="37"/>
        <v>0</v>
      </c>
      <c r="BI161" s="407">
        <f t="shared" si="38"/>
        <v>0</v>
      </c>
      <c r="BJ161" s="337" t="s">
        <v>352</v>
      </c>
      <c r="BK161" s="407">
        <f t="shared" si="39"/>
        <v>0</v>
      </c>
      <c r="BL161" s="337" t="s">
        <v>351</v>
      </c>
      <c r="BM161" s="406" t="s">
        <v>3717</v>
      </c>
    </row>
    <row r="162" spans="2:65" s="194" customFormat="1" ht="16.5" customHeight="1">
      <c r="B162" s="76"/>
      <c r="C162" s="825" t="s">
        <v>1685</v>
      </c>
      <c r="D162" s="825" t="s">
        <v>59</v>
      </c>
      <c r="E162" s="826" t="s">
        <v>3718</v>
      </c>
      <c r="F162" s="827" t="s">
        <v>3719</v>
      </c>
      <c r="G162" s="828" t="s">
        <v>62</v>
      </c>
      <c r="H162" s="829">
        <v>8</v>
      </c>
      <c r="I162" s="845"/>
      <c r="J162" s="830">
        <f t="shared" si="30"/>
        <v>0</v>
      </c>
      <c r="K162" s="94"/>
      <c r="L162" s="408"/>
      <c r="M162" s="409" t="s">
        <v>290</v>
      </c>
      <c r="N162" s="410" t="s">
        <v>306</v>
      </c>
      <c r="O162" s="404">
        <v>0</v>
      </c>
      <c r="P162" s="404">
        <f t="shared" si="31"/>
        <v>0</v>
      </c>
      <c r="Q162" s="404">
        <v>6.4000000000000001E-2</v>
      </c>
      <c r="R162" s="404">
        <f t="shared" si="32"/>
        <v>0.51200000000000001</v>
      </c>
      <c r="S162" s="404">
        <v>0</v>
      </c>
      <c r="T162" s="405">
        <f t="shared" si="33"/>
        <v>0</v>
      </c>
      <c r="AR162" s="406" t="s">
        <v>361</v>
      </c>
      <c r="AT162" s="406" t="s">
        <v>59</v>
      </c>
      <c r="AU162" s="406" t="s">
        <v>352</v>
      </c>
      <c r="AY162" s="337" t="s">
        <v>347</v>
      </c>
      <c r="BE162" s="407">
        <f t="shared" si="34"/>
        <v>0</v>
      </c>
      <c r="BF162" s="407">
        <f t="shared" si="35"/>
        <v>0</v>
      </c>
      <c r="BG162" s="407">
        <f t="shared" si="36"/>
        <v>0</v>
      </c>
      <c r="BH162" s="407">
        <f t="shared" si="37"/>
        <v>0</v>
      </c>
      <c r="BI162" s="407">
        <f t="shared" si="38"/>
        <v>0</v>
      </c>
      <c r="BJ162" s="337" t="s">
        <v>352</v>
      </c>
      <c r="BK162" s="407">
        <f t="shared" si="39"/>
        <v>0</v>
      </c>
      <c r="BL162" s="337" t="s">
        <v>351</v>
      </c>
      <c r="BM162" s="406" t="s">
        <v>3720</v>
      </c>
    </row>
    <row r="163" spans="2:65" s="194" customFormat="1" ht="33" customHeight="1">
      <c r="B163" s="76"/>
      <c r="C163" s="825" t="s">
        <v>3721</v>
      </c>
      <c r="D163" s="825" t="s">
        <v>59</v>
      </c>
      <c r="E163" s="826" t="s">
        <v>3722</v>
      </c>
      <c r="F163" s="827" t="s">
        <v>3723</v>
      </c>
      <c r="G163" s="828" t="s">
        <v>62</v>
      </c>
      <c r="H163" s="829">
        <v>8</v>
      </c>
      <c r="I163" s="845"/>
      <c r="J163" s="830">
        <f t="shared" si="30"/>
        <v>0</v>
      </c>
      <c r="K163" s="94"/>
      <c r="L163" s="408"/>
      <c r="M163" s="409" t="s">
        <v>290</v>
      </c>
      <c r="N163" s="410" t="s">
        <v>306</v>
      </c>
      <c r="O163" s="404">
        <v>0</v>
      </c>
      <c r="P163" s="404">
        <f t="shared" si="31"/>
        <v>0</v>
      </c>
      <c r="Q163" s="404">
        <v>3.3599999999999998E-2</v>
      </c>
      <c r="R163" s="404">
        <f t="shared" si="32"/>
        <v>0.26879999999999998</v>
      </c>
      <c r="S163" s="404">
        <v>0</v>
      </c>
      <c r="T163" s="405">
        <f t="shared" si="33"/>
        <v>0</v>
      </c>
      <c r="AR163" s="406" t="s">
        <v>361</v>
      </c>
      <c r="AT163" s="406" t="s">
        <v>59</v>
      </c>
      <c r="AU163" s="406" t="s">
        <v>352</v>
      </c>
      <c r="AY163" s="337" t="s">
        <v>347</v>
      </c>
      <c r="BE163" s="407">
        <f t="shared" si="34"/>
        <v>0</v>
      </c>
      <c r="BF163" s="407">
        <f t="shared" si="35"/>
        <v>0</v>
      </c>
      <c r="BG163" s="407">
        <f t="shared" si="36"/>
        <v>0</v>
      </c>
      <c r="BH163" s="407">
        <f t="shared" si="37"/>
        <v>0</v>
      </c>
      <c r="BI163" s="407">
        <f t="shared" si="38"/>
        <v>0</v>
      </c>
      <c r="BJ163" s="337" t="s">
        <v>352</v>
      </c>
      <c r="BK163" s="407">
        <f t="shared" si="39"/>
        <v>0</v>
      </c>
      <c r="BL163" s="337" t="s">
        <v>351</v>
      </c>
      <c r="BM163" s="406" t="s">
        <v>3724</v>
      </c>
    </row>
    <row r="164" spans="2:65" s="194" customFormat="1" ht="24.45" customHeight="1">
      <c r="B164" s="76"/>
      <c r="C164" s="825" t="s">
        <v>3725</v>
      </c>
      <c r="D164" s="825" t="s">
        <v>59</v>
      </c>
      <c r="E164" s="826" t="s">
        <v>3726</v>
      </c>
      <c r="F164" s="827" t="s">
        <v>3727</v>
      </c>
      <c r="G164" s="828" t="s">
        <v>62</v>
      </c>
      <c r="H164" s="829">
        <v>8</v>
      </c>
      <c r="I164" s="845"/>
      <c r="J164" s="830">
        <f t="shared" si="30"/>
        <v>0</v>
      </c>
      <c r="K164" s="94"/>
      <c r="L164" s="408"/>
      <c r="M164" s="409" t="s">
        <v>290</v>
      </c>
      <c r="N164" s="410" t="s">
        <v>306</v>
      </c>
      <c r="O164" s="404">
        <v>0</v>
      </c>
      <c r="P164" s="404">
        <f t="shared" si="31"/>
        <v>0</v>
      </c>
      <c r="Q164" s="404">
        <v>9.8999999999999999E-4</v>
      </c>
      <c r="R164" s="404">
        <f t="shared" si="32"/>
        <v>7.92E-3</v>
      </c>
      <c r="S164" s="404">
        <v>0</v>
      </c>
      <c r="T164" s="405">
        <f t="shared" si="33"/>
        <v>0</v>
      </c>
      <c r="AR164" s="406" t="s">
        <v>361</v>
      </c>
      <c r="AT164" s="406" t="s">
        <v>59</v>
      </c>
      <c r="AU164" s="406" t="s">
        <v>352</v>
      </c>
      <c r="AY164" s="337" t="s">
        <v>347</v>
      </c>
      <c r="BE164" s="407">
        <f t="shared" si="34"/>
        <v>0</v>
      </c>
      <c r="BF164" s="407">
        <f t="shared" si="35"/>
        <v>0</v>
      </c>
      <c r="BG164" s="407">
        <f t="shared" si="36"/>
        <v>0</v>
      </c>
      <c r="BH164" s="407">
        <f t="shared" si="37"/>
        <v>0</v>
      </c>
      <c r="BI164" s="407">
        <f t="shared" si="38"/>
        <v>0</v>
      </c>
      <c r="BJ164" s="337" t="s">
        <v>352</v>
      </c>
      <c r="BK164" s="407">
        <f t="shared" si="39"/>
        <v>0</v>
      </c>
      <c r="BL164" s="337" t="s">
        <v>351</v>
      </c>
      <c r="BM164" s="406" t="s">
        <v>3728</v>
      </c>
    </row>
    <row r="165" spans="2:65" s="194" customFormat="1" ht="33" customHeight="1">
      <c r="B165" s="76"/>
      <c r="C165" s="819" t="s">
        <v>1185</v>
      </c>
      <c r="D165" s="819" t="s">
        <v>262</v>
      </c>
      <c r="E165" s="820" t="s">
        <v>3729</v>
      </c>
      <c r="F165" s="821" t="s">
        <v>3730</v>
      </c>
      <c r="G165" s="822" t="s">
        <v>62</v>
      </c>
      <c r="H165" s="823">
        <v>8</v>
      </c>
      <c r="I165" s="844"/>
      <c r="J165" s="824">
        <f t="shared" si="30"/>
        <v>0</v>
      </c>
      <c r="K165" s="80"/>
      <c r="L165" s="76"/>
      <c r="M165" s="402" t="s">
        <v>290</v>
      </c>
      <c r="N165" s="403" t="s">
        <v>306</v>
      </c>
      <c r="O165" s="404">
        <v>1.5649999999999999</v>
      </c>
      <c r="P165" s="404">
        <f t="shared" si="31"/>
        <v>12.52</v>
      </c>
      <c r="Q165" s="404">
        <v>8.3999999999999995E-3</v>
      </c>
      <c r="R165" s="404">
        <f t="shared" si="32"/>
        <v>6.7199999999999996E-2</v>
      </c>
      <c r="S165" s="404">
        <v>0</v>
      </c>
      <c r="T165" s="405">
        <f t="shared" si="33"/>
        <v>0</v>
      </c>
      <c r="AR165" s="406" t="s">
        <v>351</v>
      </c>
      <c r="AT165" s="406" t="s">
        <v>262</v>
      </c>
      <c r="AU165" s="406" t="s">
        <v>352</v>
      </c>
      <c r="AY165" s="337" t="s">
        <v>347</v>
      </c>
      <c r="BE165" s="407">
        <f t="shared" si="34"/>
        <v>0</v>
      </c>
      <c r="BF165" s="407">
        <f t="shared" si="35"/>
        <v>0</v>
      </c>
      <c r="BG165" s="407">
        <f t="shared" si="36"/>
        <v>0</v>
      </c>
      <c r="BH165" s="407">
        <f t="shared" si="37"/>
        <v>0</v>
      </c>
      <c r="BI165" s="407">
        <f t="shared" si="38"/>
        <v>0</v>
      </c>
      <c r="BJ165" s="337" t="s">
        <v>352</v>
      </c>
      <c r="BK165" s="407">
        <f t="shared" si="39"/>
        <v>0</v>
      </c>
      <c r="BL165" s="337" t="s">
        <v>351</v>
      </c>
      <c r="BM165" s="406" t="s">
        <v>3731</v>
      </c>
    </row>
    <row r="166" spans="2:65" s="194" customFormat="1" ht="49.5" customHeight="1">
      <c r="B166" s="76"/>
      <c r="C166" s="825" t="s">
        <v>1692</v>
      </c>
      <c r="D166" s="825" t="s">
        <v>59</v>
      </c>
      <c r="E166" s="826" t="s">
        <v>3732</v>
      </c>
      <c r="F166" s="827" t="s">
        <v>3733</v>
      </c>
      <c r="G166" s="828" t="s">
        <v>62</v>
      </c>
      <c r="H166" s="829">
        <v>8</v>
      </c>
      <c r="I166" s="845"/>
      <c r="J166" s="830">
        <f t="shared" si="30"/>
        <v>0</v>
      </c>
      <c r="K166" s="94"/>
      <c r="L166" s="408"/>
      <c r="M166" s="409" t="s">
        <v>290</v>
      </c>
      <c r="N166" s="410" t="s">
        <v>306</v>
      </c>
      <c r="O166" s="404">
        <v>0</v>
      </c>
      <c r="P166" s="404">
        <f t="shared" si="31"/>
        <v>0</v>
      </c>
      <c r="Q166" s="404">
        <v>2.7E-2</v>
      </c>
      <c r="R166" s="404">
        <f t="shared" si="32"/>
        <v>0.216</v>
      </c>
      <c r="S166" s="404">
        <v>0</v>
      </c>
      <c r="T166" s="405">
        <f t="shared" si="33"/>
        <v>0</v>
      </c>
      <c r="AR166" s="406" t="s">
        <v>361</v>
      </c>
      <c r="AT166" s="406" t="s">
        <v>59</v>
      </c>
      <c r="AU166" s="406" t="s">
        <v>352</v>
      </c>
      <c r="AY166" s="337" t="s">
        <v>347</v>
      </c>
      <c r="BE166" s="407">
        <f t="shared" si="34"/>
        <v>0</v>
      </c>
      <c r="BF166" s="407">
        <f t="shared" si="35"/>
        <v>0</v>
      </c>
      <c r="BG166" s="407">
        <f t="shared" si="36"/>
        <v>0</v>
      </c>
      <c r="BH166" s="407">
        <f t="shared" si="37"/>
        <v>0</v>
      </c>
      <c r="BI166" s="407">
        <f t="shared" si="38"/>
        <v>0</v>
      </c>
      <c r="BJ166" s="337" t="s">
        <v>352</v>
      </c>
      <c r="BK166" s="407">
        <f t="shared" si="39"/>
        <v>0</v>
      </c>
      <c r="BL166" s="337" t="s">
        <v>351</v>
      </c>
      <c r="BM166" s="406" t="s">
        <v>3734</v>
      </c>
    </row>
    <row r="167" spans="2:65" s="391" customFormat="1" ht="23.25" customHeight="1">
      <c r="B167" s="390"/>
      <c r="C167" s="813"/>
      <c r="D167" s="814" t="s">
        <v>267</v>
      </c>
      <c r="E167" s="817" t="s">
        <v>365</v>
      </c>
      <c r="F167" s="817" t="s">
        <v>366</v>
      </c>
      <c r="G167" s="813"/>
      <c r="H167" s="813"/>
      <c r="I167" s="813"/>
      <c r="J167" s="818">
        <f>BK167</f>
        <v>0</v>
      </c>
      <c r="L167" s="390"/>
      <c r="M167" s="395"/>
      <c r="P167" s="396">
        <f>SUM(P168:P184)</f>
        <v>352.37325200000015</v>
      </c>
      <c r="R167" s="396">
        <f>SUM(R168:R184)</f>
        <v>178.39263174805998</v>
      </c>
      <c r="T167" s="397">
        <f>SUM(T168:T184)</f>
        <v>0</v>
      </c>
      <c r="AR167" s="392" t="s">
        <v>320</v>
      </c>
      <c r="AT167" s="398" t="s">
        <v>267</v>
      </c>
      <c r="AU167" s="398" t="s">
        <v>320</v>
      </c>
      <c r="AY167" s="392" t="s">
        <v>347</v>
      </c>
      <c r="BK167" s="399">
        <f>SUM(BK168:BK184)</f>
        <v>0</v>
      </c>
    </row>
    <row r="168" spans="2:65" s="194" customFormat="1" ht="33" customHeight="1">
      <c r="B168" s="76"/>
      <c r="C168" s="819" t="s">
        <v>1696</v>
      </c>
      <c r="D168" s="819" t="s">
        <v>262</v>
      </c>
      <c r="E168" s="820" t="s">
        <v>3735</v>
      </c>
      <c r="F168" s="821" t="s">
        <v>3736</v>
      </c>
      <c r="G168" s="822" t="s">
        <v>63</v>
      </c>
      <c r="H168" s="823">
        <v>303.2</v>
      </c>
      <c r="I168" s="844"/>
      <c r="J168" s="824">
        <f t="shared" ref="J168:J184" si="40">ROUND(I168*H168,2)</f>
        <v>0</v>
      </c>
      <c r="K168" s="80"/>
      <c r="L168" s="76"/>
      <c r="M168" s="402" t="s">
        <v>290</v>
      </c>
      <c r="N168" s="403" t="s">
        <v>306</v>
      </c>
      <c r="O168" s="404">
        <v>0.28199999999999997</v>
      </c>
      <c r="P168" s="404">
        <f t="shared" ref="P168:P184" si="41">O168*H168</f>
        <v>85.502399999999994</v>
      </c>
      <c r="Q168" s="404">
        <v>0.1258406</v>
      </c>
      <c r="R168" s="404">
        <f t="shared" ref="R168:R184" si="42">Q168*H168</f>
        <v>38.154869919999996</v>
      </c>
      <c r="S168" s="404">
        <v>0</v>
      </c>
      <c r="T168" s="405">
        <f t="shared" ref="T168:T184" si="43">S168*H168</f>
        <v>0</v>
      </c>
      <c r="AR168" s="406" t="s">
        <v>351</v>
      </c>
      <c r="AT168" s="406" t="s">
        <v>262</v>
      </c>
      <c r="AU168" s="406" t="s">
        <v>352</v>
      </c>
      <c r="AY168" s="337" t="s">
        <v>347</v>
      </c>
      <c r="BE168" s="407">
        <f t="shared" ref="BE168:BE184" si="44">IF(N168="základná",J168,0)</f>
        <v>0</v>
      </c>
      <c r="BF168" s="407">
        <f t="shared" ref="BF168:BF184" si="45">IF(N168="znížená",J168,0)</f>
        <v>0</v>
      </c>
      <c r="BG168" s="407">
        <f t="shared" ref="BG168:BG184" si="46">IF(N168="zákl. prenesená",J168,0)</f>
        <v>0</v>
      </c>
      <c r="BH168" s="407">
        <f t="shared" ref="BH168:BH184" si="47">IF(N168="zníž. prenesená",J168,0)</f>
        <v>0</v>
      </c>
      <c r="BI168" s="407">
        <f t="shared" ref="BI168:BI184" si="48">IF(N168="nulová",J168,0)</f>
        <v>0</v>
      </c>
      <c r="BJ168" s="337" t="s">
        <v>352</v>
      </c>
      <c r="BK168" s="407">
        <f t="shared" ref="BK168:BK184" si="49">ROUND(I168*H168,2)</f>
        <v>0</v>
      </c>
      <c r="BL168" s="337" t="s">
        <v>351</v>
      </c>
      <c r="BM168" s="406" t="s">
        <v>3737</v>
      </c>
    </row>
    <row r="169" spans="2:65" s="194" customFormat="1" ht="24.45" customHeight="1">
      <c r="B169" s="76"/>
      <c r="C169" s="825" t="s">
        <v>1700</v>
      </c>
      <c r="D169" s="825" t="s">
        <v>59</v>
      </c>
      <c r="E169" s="826" t="s">
        <v>3738</v>
      </c>
      <c r="F169" s="827" t="s">
        <v>3739</v>
      </c>
      <c r="G169" s="828" t="s">
        <v>62</v>
      </c>
      <c r="H169" s="829">
        <v>268.96300000000002</v>
      </c>
      <c r="I169" s="845"/>
      <c r="J169" s="830">
        <f t="shared" si="40"/>
        <v>0</v>
      </c>
      <c r="K169" s="94"/>
      <c r="L169" s="408"/>
      <c r="M169" s="409" t="s">
        <v>290</v>
      </c>
      <c r="N169" s="410" t="s">
        <v>306</v>
      </c>
      <c r="O169" s="404">
        <v>0</v>
      </c>
      <c r="P169" s="404">
        <f t="shared" si="41"/>
        <v>0</v>
      </c>
      <c r="Q169" s="404">
        <v>8.1000000000000003E-2</v>
      </c>
      <c r="R169" s="404">
        <f t="shared" si="42"/>
        <v>21.786003000000001</v>
      </c>
      <c r="S169" s="404">
        <v>0</v>
      </c>
      <c r="T169" s="405">
        <f t="shared" si="43"/>
        <v>0</v>
      </c>
      <c r="AR169" s="406" t="s">
        <v>361</v>
      </c>
      <c r="AT169" s="406" t="s">
        <v>59</v>
      </c>
      <c r="AU169" s="406" t="s">
        <v>352</v>
      </c>
      <c r="AY169" s="337" t="s">
        <v>347</v>
      </c>
      <c r="BE169" s="407">
        <f t="shared" si="44"/>
        <v>0</v>
      </c>
      <c r="BF169" s="407">
        <f t="shared" si="45"/>
        <v>0</v>
      </c>
      <c r="BG169" s="407">
        <f t="shared" si="46"/>
        <v>0</v>
      </c>
      <c r="BH169" s="407">
        <f t="shared" si="47"/>
        <v>0</v>
      </c>
      <c r="BI169" s="407">
        <f t="shared" si="48"/>
        <v>0</v>
      </c>
      <c r="BJ169" s="337" t="s">
        <v>352</v>
      </c>
      <c r="BK169" s="407">
        <f t="shared" si="49"/>
        <v>0</v>
      </c>
      <c r="BL169" s="337" t="s">
        <v>351</v>
      </c>
      <c r="BM169" s="406" t="s">
        <v>3740</v>
      </c>
    </row>
    <row r="170" spans="2:65" s="194" customFormat="1" ht="21.75" customHeight="1">
      <c r="B170" s="76"/>
      <c r="C170" s="825" t="s">
        <v>1704</v>
      </c>
      <c r="D170" s="825" t="s">
        <v>59</v>
      </c>
      <c r="E170" s="826" t="s">
        <v>3741</v>
      </c>
      <c r="F170" s="827" t="s">
        <v>3742</v>
      </c>
      <c r="G170" s="828" t="s">
        <v>62</v>
      </c>
      <c r="H170" s="829">
        <v>37.637999999999998</v>
      </c>
      <c r="I170" s="845"/>
      <c r="J170" s="830">
        <f t="shared" si="40"/>
        <v>0</v>
      </c>
      <c r="K170" s="94"/>
      <c r="L170" s="408"/>
      <c r="M170" s="409" t="s">
        <v>290</v>
      </c>
      <c r="N170" s="410" t="s">
        <v>306</v>
      </c>
      <c r="O170" s="404">
        <v>0</v>
      </c>
      <c r="P170" s="404">
        <f t="shared" si="41"/>
        <v>0</v>
      </c>
      <c r="Q170" s="404">
        <v>4.8000000000000001E-2</v>
      </c>
      <c r="R170" s="404">
        <f t="shared" si="42"/>
        <v>1.806624</v>
      </c>
      <c r="S170" s="404">
        <v>0</v>
      </c>
      <c r="T170" s="405">
        <f t="shared" si="43"/>
        <v>0</v>
      </c>
      <c r="AR170" s="406" t="s">
        <v>361</v>
      </c>
      <c r="AT170" s="406" t="s">
        <v>59</v>
      </c>
      <c r="AU170" s="406" t="s">
        <v>352</v>
      </c>
      <c r="AY170" s="337" t="s">
        <v>347</v>
      </c>
      <c r="BE170" s="407">
        <f t="shared" si="44"/>
        <v>0</v>
      </c>
      <c r="BF170" s="407">
        <f t="shared" si="45"/>
        <v>0</v>
      </c>
      <c r="BG170" s="407">
        <f t="shared" si="46"/>
        <v>0</v>
      </c>
      <c r="BH170" s="407">
        <f t="shared" si="47"/>
        <v>0</v>
      </c>
      <c r="BI170" s="407">
        <f t="shared" si="48"/>
        <v>0</v>
      </c>
      <c r="BJ170" s="337" t="s">
        <v>352</v>
      </c>
      <c r="BK170" s="407">
        <f t="shared" si="49"/>
        <v>0</v>
      </c>
      <c r="BL170" s="337" t="s">
        <v>351</v>
      </c>
      <c r="BM170" s="406" t="s">
        <v>3743</v>
      </c>
    </row>
    <row r="171" spans="2:65" s="194" customFormat="1" ht="33" customHeight="1">
      <c r="B171" s="76"/>
      <c r="C171" s="819" t="s">
        <v>1708</v>
      </c>
      <c r="D171" s="819" t="s">
        <v>262</v>
      </c>
      <c r="E171" s="820" t="s">
        <v>3744</v>
      </c>
      <c r="F171" s="821" t="s">
        <v>3745</v>
      </c>
      <c r="G171" s="822" t="s">
        <v>216</v>
      </c>
      <c r="H171" s="823">
        <v>30.32</v>
      </c>
      <c r="I171" s="844"/>
      <c r="J171" s="824">
        <f t="shared" si="40"/>
        <v>0</v>
      </c>
      <c r="K171" s="80"/>
      <c r="L171" s="76"/>
      <c r="M171" s="402" t="s">
        <v>290</v>
      </c>
      <c r="N171" s="403" t="s">
        <v>306</v>
      </c>
      <c r="O171" s="404">
        <v>1.363</v>
      </c>
      <c r="P171" s="404">
        <f t="shared" si="41"/>
        <v>41.326160000000002</v>
      </c>
      <c r="Q171" s="404">
        <v>2.2010930000000002</v>
      </c>
      <c r="R171" s="404">
        <f t="shared" si="42"/>
        <v>66.737139760000005</v>
      </c>
      <c r="S171" s="404">
        <v>0</v>
      </c>
      <c r="T171" s="405">
        <f t="shared" si="43"/>
        <v>0</v>
      </c>
      <c r="AR171" s="406" t="s">
        <v>351</v>
      </c>
      <c r="AT171" s="406" t="s">
        <v>262</v>
      </c>
      <c r="AU171" s="406" t="s">
        <v>352</v>
      </c>
      <c r="AY171" s="337" t="s">
        <v>347</v>
      </c>
      <c r="BE171" s="407">
        <f t="shared" si="44"/>
        <v>0</v>
      </c>
      <c r="BF171" s="407">
        <f t="shared" si="45"/>
        <v>0</v>
      </c>
      <c r="BG171" s="407">
        <f t="shared" si="46"/>
        <v>0</v>
      </c>
      <c r="BH171" s="407">
        <f t="shared" si="47"/>
        <v>0</v>
      </c>
      <c r="BI171" s="407">
        <f t="shared" si="48"/>
        <v>0</v>
      </c>
      <c r="BJ171" s="337" t="s">
        <v>352</v>
      </c>
      <c r="BK171" s="407">
        <f t="shared" si="49"/>
        <v>0</v>
      </c>
      <c r="BL171" s="337" t="s">
        <v>351</v>
      </c>
      <c r="BM171" s="406" t="s">
        <v>3746</v>
      </c>
    </row>
    <row r="172" spans="2:65" s="194" customFormat="1" ht="33" customHeight="1">
      <c r="B172" s="76"/>
      <c r="C172" s="819" t="s">
        <v>1712</v>
      </c>
      <c r="D172" s="819" t="s">
        <v>262</v>
      </c>
      <c r="E172" s="820" t="s">
        <v>3747</v>
      </c>
      <c r="F172" s="821" t="s">
        <v>3748</v>
      </c>
      <c r="G172" s="822" t="s">
        <v>271</v>
      </c>
      <c r="H172" s="823">
        <v>2.1269999999999998</v>
      </c>
      <c r="I172" s="844"/>
      <c r="J172" s="824">
        <f t="shared" si="40"/>
        <v>0</v>
      </c>
      <c r="K172" s="80"/>
      <c r="L172" s="76"/>
      <c r="M172" s="402" t="s">
        <v>290</v>
      </c>
      <c r="N172" s="403" t="s">
        <v>306</v>
      </c>
      <c r="O172" s="404">
        <v>10.19</v>
      </c>
      <c r="P172" s="404">
        <f t="shared" si="41"/>
        <v>21.674129999999998</v>
      </c>
      <c r="Q172" s="404">
        <v>1.0264547799999999</v>
      </c>
      <c r="R172" s="404">
        <f t="shared" si="42"/>
        <v>2.1832693170599997</v>
      </c>
      <c r="S172" s="404">
        <v>0</v>
      </c>
      <c r="T172" s="405">
        <f t="shared" si="43"/>
        <v>0</v>
      </c>
      <c r="AR172" s="406" t="s">
        <v>351</v>
      </c>
      <c r="AT172" s="406" t="s">
        <v>262</v>
      </c>
      <c r="AU172" s="406" t="s">
        <v>352</v>
      </c>
      <c r="AY172" s="337" t="s">
        <v>347</v>
      </c>
      <c r="BE172" s="407">
        <f t="shared" si="44"/>
        <v>0</v>
      </c>
      <c r="BF172" s="407">
        <f t="shared" si="45"/>
        <v>0</v>
      </c>
      <c r="BG172" s="407">
        <f t="shared" si="46"/>
        <v>0</v>
      </c>
      <c r="BH172" s="407">
        <f t="shared" si="47"/>
        <v>0</v>
      </c>
      <c r="BI172" s="407">
        <f t="shared" si="48"/>
        <v>0</v>
      </c>
      <c r="BJ172" s="337" t="s">
        <v>352</v>
      </c>
      <c r="BK172" s="407">
        <f t="shared" si="49"/>
        <v>0</v>
      </c>
      <c r="BL172" s="337" t="s">
        <v>351</v>
      </c>
      <c r="BM172" s="406" t="s">
        <v>3749</v>
      </c>
    </row>
    <row r="173" spans="2:65" s="194" customFormat="1" ht="38.25" customHeight="1">
      <c r="B173" s="76"/>
      <c r="C173" s="819" t="s">
        <v>1716</v>
      </c>
      <c r="D173" s="819" t="s">
        <v>262</v>
      </c>
      <c r="E173" s="820" t="s">
        <v>3750</v>
      </c>
      <c r="F173" s="821" t="s">
        <v>3751</v>
      </c>
      <c r="G173" s="822" t="s">
        <v>95</v>
      </c>
      <c r="H173" s="823">
        <v>86.248000000000005</v>
      </c>
      <c r="I173" s="844"/>
      <c r="J173" s="824">
        <f t="shared" si="40"/>
        <v>0</v>
      </c>
      <c r="K173" s="80"/>
      <c r="L173" s="76"/>
      <c r="M173" s="402" t="s">
        <v>290</v>
      </c>
      <c r="N173" s="403" t="s">
        <v>306</v>
      </c>
      <c r="O173" s="404">
        <v>0.70199999999999996</v>
      </c>
      <c r="P173" s="404">
        <f t="shared" si="41"/>
        <v>60.546095999999999</v>
      </c>
      <c r="Q173" s="404">
        <v>1.82E-3</v>
      </c>
      <c r="R173" s="404">
        <f t="shared" si="42"/>
        <v>0.15697136</v>
      </c>
      <c r="S173" s="404">
        <v>0</v>
      </c>
      <c r="T173" s="405">
        <f t="shared" si="43"/>
        <v>0</v>
      </c>
      <c r="AR173" s="406" t="s">
        <v>351</v>
      </c>
      <c r="AT173" s="406" t="s">
        <v>262</v>
      </c>
      <c r="AU173" s="406" t="s">
        <v>352</v>
      </c>
      <c r="AY173" s="337" t="s">
        <v>347</v>
      </c>
      <c r="BE173" s="407">
        <f t="shared" si="44"/>
        <v>0</v>
      </c>
      <c r="BF173" s="407">
        <f t="shared" si="45"/>
        <v>0</v>
      </c>
      <c r="BG173" s="407">
        <f t="shared" si="46"/>
        <v>0</v>
      </c>
      <c r="BH173" s="407">
        <f t="shared" si="47"/>
        <v>0</v>
      </c>
      <c r="BI173" s="407">
        <f t="shared" si="48"/>
        <v>0</v>
      </c>
      <c r="BJ173" s="337" t="s">
        <v>352</v>
      </c>
      <c r="BK173" s="407">
        <f t="shared" si="49"/>
        <v>0</v>
      </c>
      <c r="BL173" s="337" t="s">
        <v>351</v>
      </c>
      <c r="BM173" s="406" t="s">
        <v>3752</v>
      </c>
    </row>
    <row r="174" spans="2:65" s="194" customFormat="1" ht="24.45" customHeight="1">
      <c r="B174" s="76"/>
      <c r="C174" s="819" t="s">
        <v>1720</v>
      </c>
      <c r="D174" s="819" t="s">
        <v>262</v>
      </c>
      <c r="E174" s="820" t="s">
        <v>3753</v>
      </c>
      <c r="F174" s="821" t="s">
        <v>3754</v>
      </c>
      <c r="G174" s="822" t="s">
        <v>63</v>
      </c>
      <c r="H174" s="823">
        <v>122.5</v>
      </c>
      <c r="I174" s="844"/>
      <c r="J174" s="824">
        <f t="shared" si="40"/>
        <v>0</v>
      </c>
      <c r="K174" s="80"/>
      <c r="L174" s="76"/>
      <c r="M174" s="402" t="s">
        <v>290</v>
      </c>
      <c r="N174" s="403" t="s">
        <v>306</v>
      </c>
      <c r="O174" s="404">
        <v>0.19700000000000001</v>
      </c>
      <c r="P174" s="404">
        <f t="shared" si="41"/>
        <v>24.1325</v>
      </c>
      <c r="Q174" s="404">
        <v>4.2969999999999996E-3</v>
      </c>
      <c r="R174" s="404">
        <f t="shared" si="42"/>
        <v>0.52638249999999998</v>
      </c>
      <c r="S174" s="404">
        <v>0</v>
      </c>
      <c r="T174" s="405">
        <f t="shared" si="43"/>
        <v>0</v>
      </c>
      <c r="AR174" s="406" t="s">
        <v>351</v>
      </c>
      <c r="AT174" s="406" t="s">
        <v>262</v>
      </c>
      <c r="AU174" s="406" t="s">
        <v>352</v>
      </c>
      <c r="AY174" s="337" t="s">
        <v>347</v>
      </c>
      <c r="BE174" s="407">
        <f t="shared" si="44"/>
        <v>0</v>
      </c>
      <c r="BF174" s="407">
        <f t="shared" si="45"/>
        <v>0</v>
      </c>
      <c r="BG174" s="407">
        <f t="shared" si="46"/>
        <v>0</v>
      </c>
      <c r="BH174" s="407">
        <f t="shared" si="47"/>
        <v>0</v>
      </c>
      <c r="BI174" s="407">
        <f t="shared" si="48"/>
        <v>0</v>
      </c>
      <c r="BJ174" s="337" t="s">
        <v>352</v>
      </c>
      <c r="BK174" s="407">
        <f t="shared" si="49"/>
        <v>0</v>
      </c>
      <c r="BL174" s="337" t="s">
        <v>351</v>
      </c>
      <c r="BM174" s="406" t="s">
        <v>3755</v>
      </c>
    </row>
    <row r="175" spans="2:65" s="194" customFormat="1" ht="33" customHeight="1">
      <c r="B175" s="76"/>
      <c r="C175" s="819" t="s">
        <v>1724</v>
      </c>
      <c r="D175" s="819" t="s">
        <v>262</v>
      </c>
      <c r="E175" s="820" t="s">
        <v>3756</v>
      </c>
      <c r="F175" s="821" t="s">
        <v>3757</v>
      </c>
      <c r="G175" s="822" t="s">
        <v>63</v>
      </c>
      <c r="H175" s="823">
        <v>122.5</v>
      </c>
      <c r="I175" s="844"/>
      <c r="J175" s="824">
        <f t="shared" si="40"/>
        <v>0</v>
      </c>
      <c r="K175" s="80"/>
      <c r="L175" s="76"/>
      <c r="M175" s="402" t="s">
        <v>290</v>
      </c>
      <c r="N175" s="403" t="s">
        <v>306</v>
      </c>
      <c r="O175" s="404">
        <v>0.21</v>
      </c>
      <c r="P175" s="404">
        <f t="shared" si="41"/>
        <v>25.724999999999998</v>
      </c>
      <c r="Q175" s="404">
        <v>1.3192999999999999E-4</v>
      </c>
      <c r="R175" s="404">
        <f t="shared" si="42"/>
        <v>1.6161425E-2</v>
      </c>
      <c r="S175" s="404">
        <v>0</v>
      </c>
      <c r="T175" s="405">
        <f t="shared" si="43"/>
        <v>0</v>
      </c>
      <c r="AR175" s="406" t="s">
        <v>351</v>
      </c>
      <c r="AT175" s="406" t="s">
        <v>262</v>
      </c>
      <c r="AU175" s="406" t="s">
        <v>352</v>
      </c>
      <c r="AY175" s="337" t="s">
        <v>347</v>
      </c>
      <c r="BE175" s="407">
        <f t="shared" si="44"/>
        <v>0</v>
      </c>
      <c r="BF175" s="407">
        <f t="shared" si="45"/>
        <v>0</v>
      </c>
      <c r="BG175" s="407">
        <f t="shared" si="46"/>
        <v>0</v>
      </c>
      <c r="BH175" s="407">
        <f t="shared" si="47"/>
        <v>0</v>
      </c>
      <c r="BI175" s="407">
        <f t="shared" si="48"/>
        <v>0</v>
      </c>
      <c r="BJ175" s="337" t="s">
        <v>352</v>
      </c>
      <c r="BK175" s="407">
        <f t="shared" si="49"/>
        <v>0</v>
      </c>
      <c r="BL175" s="337" t="s">
        <v>351</v>
      </c>
      <c r="BM175" s="406" t="s">
        <v>3758</v>
      </c>
    </row>
    <row r="176" spans="2:65" s="194" customFormat="1" ht="24.45" customHeight="1">
      <c r="B176" s="76"/>
      <c r="C176" s="819" t="s">
        <v>1728</v>
      </c>
      <c r="D176" s="819" t="s">
        <v>262</v>
      </c>
      <c r="E176" s="820" t="s">
        <v>3759</v>
      </c>
      <c r="F176" s="821" t="s">
        <v>3760</v>
      </c>
      <c r="G176" s="822" t="s">
        <v>63</v>
      </c>
      <c r="H176" s="823">
        <v>150.71</v>
      </c>
      <c r="I176" s="844"/>
      <c r="J176" s="824">
        <f t="shared" si="40"/>
        <v>0</v>
      </c>
      <c r="K176" s="80"/>
      <c r="L176" s="76"/>
      <c r="M176" s="402" t="s">
        <v>290</v>
      </c>
      <c r="N176" s="403" t="s">
        <v>306</v>
      </c>
      <c r="O176" s="404">
        <v>0.17599999999999999</v>
      </c>
      <c r="P176" s="404">
        <f t="shared" si="41"/>
        <v>26.52496</v>
      </c>
      <c r="Q176" s="404">
        <v>0.1272488</v>
      </c>
      <c r="R176" s="404">
        <f t="shared" si="42"/>
        <v>19.177666647999999</v>
      </c>
      <c r="S176" s="404">
        <v>0</v>
      </c>
      <c r="T176" s="405">
        <f t="shared" si="43"/>
        <v>0</v>
      </c>
      <c r="AR176" s="406" t="s">
        <v>351</v>
      </c>
      <c r="AT176" s="406" t="s">
        <v>262</v>
      </c>
      <c r="AU176" s="406" t="s">
        <v>352</v>
      </c>
      <c r="AY176" s="337" t="s">
        <v>347</v>
      </c>
      <c r="BE176" s="407">
        <f t="shared" si="44"/>
        <v>0</v>
      </c>
      <c r="BF176" s="407">
        <f t="shared" si="45"/>
        <v>0</v>
      </c>
      <c r="BG176" s="407">
        <f t="shared" si="46"/>
        <v>0</v>
      </c>
      <c r="BH176" s="407">
        <f t="shared" si="47"/>
        <v>0</v>
      </c>
      <c r="BI176" s="407">
        <f t="shared" si="48"/>
        <v>0</v>
      </c>
      <c r="BJ176" s="337" t="s">
        <v>352</v>
      </c>
      <c r="BK176" s="407">
        <f t="shared" si="49"/>
        <v>0</v>
      </c>
      <c r="BL176" s="337" t="s">
        <v>351</v>
      </c>
      <c r="BM176" s="406" t="s">
        <v>3761</v>
      </c>
    </row>
    <row r="177" spans="2:65" s="194" customFormat="1" ht="16.5" customHeight="1">
      <c r="B177" s="76"/>
      <c r="C177" s="825" t="s">
        <v>1732</v>
      </c>
      <c r="D177" s="825" t="s">
        <v>59</v>
      </c>
      <c r="E177" s="826" t="s">
        <v>3762</v>
      </c>
      <c r="F177" s="827" t="s">
        <v>3763</v>
      </c>
      <c r="G177" s="828" t="s">
        <v>62</v>
      </c>
      <c r="H177" s="829">
        <v>304.43400000000003</v>
      </c>
      <c r="I177" s="845"/>
      <c r="J177" s="830">
        <f t="shared" si="40"/>
        <v>0</v>
      </c>
      <c r="K177" s="94"/>
      <c r="L177" s="408"/>
      <c r="M177" s="409" t="s">
        <v>290</v>
      </c>
      <c r="N177" s="410" t="s">
        <v>306</v>
      </c>
      <c r="O177" s="404">
        <v>0</v>
      </c>
      <c r="P177" s="404">
        <f t="shared" si="41"/>
        <v>0</v>
      </c>
      <c r="Q177" s="404">
        <v>8.5000000000000006E-2</v>
      </c>
      <c r="R177" s="404">
        <f t="shared" si="42"/>
        <v>25.876890000000003</v>
      </c>
      <c r="S177" s="404">
        <v>0</v>
      </c>
      <c r="T177" s="405">
        <f t="shared" si="43"/>
        <v>0</v>
      </c>
      <c r="AR177" s="406" t="s">
        <v>361</v>
      </c>
      <c r="AT177" s="406" t="s">
        <v>59</v>
      </c>
      <c r="AU177" s="406" t="s">
        <v>352</v>
      </c>
      <c r="AY177" s="337" t="s">
        <v>347</v>
      </c>
      <c r="BE177" s="407">
        <f t="shared" si="44"/>
        <v>0</v>
      </c>
      <c r="BF177" s="407">
        <f t="shared" si="45"/>
        <v>0</v>
      </c>
      <c r="BG177" s="407">
        <f t="shared" si="46"/>
        <v>0</v>
      </c>
      <c r="BH177" s="407">
        <f t="shared" si="47"/>
        <v>0</v>
      </c>
      <c r="BI177" s="407">
        <f t="shared" si="48"/>
        <v>0</v>
      </c>
      <c r="BJ177" s="337" t="s">
        <v>352</v>
      </c>
      <c r="BK177" s="407">
        <f t="shared" si="49"/>
        <v>0</v>
      </c>
      <c r="BL177" s="337" t="s">
        <v>351</v>
      </c>
      <c r="BM177" s="406" t="s">
        <v>3764</v>
      </c>
    </row>
    <row r="178" spans="2:65" s="194" customFormat="1" ht="33" customHeight="1">
      <c r="B178" s="76"/>
      <c r="C178" s="819" t="s">
        <v>1736</v>
      </c>
      <c r="D178" s="819" t="s">
        <v>262</v>
      </c>
      <c r="E178" s="820" t="s">
        <v>3765</v>
      </c>
      <c r="F178" s="821" t="s">
        <v>3766</v>
      </c>
      <c r="G178" s="822" t="s">
        <v>95</v>
      </c>
      <c r="H178" s="823">
        <v>75.355000000000004</v>
      </c>
      <c r="I178" s="844"/>
      <c r="J178" s="824">
        <f t="shared" si="40"/>
        <v>0</v>
      </c>
      <c r="K178" s="80"/>
      <c r="L178" s="76"/>
      <c r="M178" s="402" t="s">
        <v>290</v>
      </c>
      <c r="N178" s="403" t="s">
        <v>306</v>
      </c>
      <c r="O178" s="404">
        <v>6.0000000000000001E-3</v>
      </c>
      <c r="P178" s="404">
        <f t="shared" si="41"/>
        <v>0.45213000000000003</v>
      </c>
      <c r="Q178" s="404">
        <v>2.6151600000000001E-2</v>
      </c>
      <c r="R178" s="404">
        <f t="shared" si="42"/>
        <v>1.9706538180000002</v>
      </c>
      <c r="S178" s="404">
        <v>0</v>
      </c>
      <c r="T178" s="405">
        <f t="shared" si="43"/>
        <v>0</v>
      </c>
      <c r="AR178" s="406" t="s">
        <v>351</v>
      </c>
      <c r="AT178" s="406" t="s">
        <v>262</v>
      </c>
      <c r="AU178" s="406" t="s">
        <v>352</v>
      </c>
      <c r="AY178" s="337" t="s">
        <v>347</v>
      </c>
      <c r="BE178" s="407">
        <f t="shared" si="44"/>
        <v>0</v>
      </c>
      <c r="BF178" s="407">
        <f t="shared" si="45"/>
        <v>0</v>
      </c>
      <c r="BG178" s="407">
        <f t="shared" si="46"/>
        <v>0</v>
      </c>
      <c r="BH178" s="407">
        <f t="shared" si="47"/>
        <v>0</v>
      </c>
      <c r="BI178" s="407">
        <f t="shared" si="48"/>
        <v>0</v>
      </c>
      <c r="BJ178" s="337" t="s">
        <v>352</v>
      </c>
      <c r="BK178" s="407">
        <f t="shared" si="49"/>
        <v>0</v>
      </c>
      <c r="BL178" s="337" t="s">
        <v>351</v>
      </c>
      <c r="BM178" s="406" t="s">
        <v>3767</v>
      </c>
    </row>
    <row r="179" spans="2:65" s="194" customFormat="1" ht="16.5" customHeight="1">
      <c r="B179" s="76"/>
      <c r="C179" s="819" t="s">
        <v>1740</v>
      </c>
      <c r="D179" s="819" t="s">
        <v>262</v>
      </c>
      <c r="E179" s="820" t="s">
        <v>3768</v>
      </c>
      <c r="F179" s="821" t="s">
        <v>3769</v>
      </c>
      <c r="G179" s="822" t="s">
        <v>95</v>
      </c>
      <c r="H179" s="823">
        <v>421.82</v>
      </c>
      <c r="I179" s="844"/>
      <c r="J179" s="824">
        <f t="shared" si="40"/>
        <v>0</v>
      </c>
      <c r="K179" s="80"/>
      <c r="L179" s="76"/>
      <c r="M179" s="402" t="s">
        <v>290</v>
      </c>
      <c r="N179" s="403" t="s">
        <v>306</v>
      </c>
      <c r="O179" s="404">
        <v>2.1000000000000001E-2</v>
      </c>
      <c r="P179" s="404">
        <f t="shared" si="41"/>
        <v>8.8582200000000011</v>
      </c>
      <c r="Q179" s="404">
        <v>0</v>
      </c>
      <c r="R179" s="404">
        <f t="shared" si="42"/>
        <v>0</v>
      </c>
      <c r="S179" s="404">
        <v>0</v>
      </c>
      <c r="T179" s="405">
        <f t="shared" si="43"/>
        <v>0</v>
      </c>
      <c r="AR179" s="406" t="s">
        <v>351</v>
      </c>
      <c r="AT179" s="406" t="s">
        <v>262</v>
      </c>
      <c r="AU179" s="406" t="s">
        <v>352</v>
      </c>
      <c r="AY179" s="337" t="s">
        <v>347</v>
      </c>
      <c r="BE179" s="407">
        <f t="shared" si="44"/>
        <v>0</v>
      </c>
      <c r="BF179" s="407">
        <f t="shared" si="45"/>
        <v>0</v>
      </c>
      <c r="BG179" s="407">
        <f t="shared" si="46"/>
        <v>0</v>
      </c>
      <c r="BH179" s="407">
        <f t="shared" si="47"/>
        <v>0</v>
      </c>
      <c r="BI179" s="407">
        <f t="shared" si="48"/>
        <v>0</v>
      </c>
      <c r="BJ179" s="337" t="s">
        <v>352</v>
      </c>
      <c r="BK179" s="407">
        <f t="shared" si="49"/>
        <v>0</v>
      </c>
      <c r="BL179" s="337" t="s">
        <v>351</v>
      </c>
      <c r="BM179" s="406" t="s">
        <v>3770</v>
      </c>
    </row>
    <row r="180" spans="2:65" s="194" customFormat="1" ht="33" customHeight="1">
      <c r="B180" s="76"/>
      <c r="C180" s="819" t="s">
        <v>1744</v>
      </c>
      <c r="D180" s="819" t="s">
        <v>262</v>
      </c>
      <c r="E180" s="820" t="s">
        <v>3771</v>
      </c>
      <c r="F180" s="821" t="s">
        <v>3772</v>
      </c>
      <c r="G180" s="822" t="s">
        <v>95</v>
      </c>
      <c r="H180" s="823">
        <v>421.82</v>
      </c>
      <c r="I180" s="844"/>
      <c r="J180" s="824">
        <f t="shared" si="40"/>
        <v>0</v>
      </c>
      <c r="K180" s="80"/>
      <c r="L180" s="76"/>
      <c r="M180" s="402" t="s">
        <v>290</v>
      </c>
      <c r="N180" s="403" t="s">
        <v>306</v>
      </c>
      <c r="O180" s="404">
        <v>1.2E-2</v>
      </c>
      <c r="P180" s="404">
        <f t="shared" si="41"/>
        <v>5.0618400000000001</v>
      </c>
      <c r="Q180" s="404">
        <v>0</v>
      </c>
      <c r="R180" s="404">
        <f t="shared" si="42"/>
        <v>0</v>
      </c>
      <c r="S180" s="404">
        <v>0</v>
      </c>
      <c r="T180" s="405">
        <f t="shared" si="43"/>
        <v>0</v>
      </c>
      <c r="AR180" s="406" t="s">
        <v>351</v>
      </c>
      <c r="AT180" s="406" t="s">
        <v>262</v>
      </c>
      <c r="AU180" s="406" t="s">
        <v>352</v>
      </c>
      <c r="AY180" s="337" t="s">
        <v>347</v>
      </c>
      <c r="BE180" s="407">
        <f t="shared" si="44"/>
        <v>0</v>
      </c>
      <c r="BF180" s="407">
        <f t="shared" si="45"/>
        <v>0</v>
      </c>
      <c r="BG180" s="407">
        <f t="shared" si="46"/>
        <v>0</v>
      </c>
      <c r="BH180" s="407">
        <f t="shared" si="47"/>
        <v>0</v>
      </c>
      <c r="BI180" s="407">
        <f t="shared" si="48"/>
        <v>0</v>
      </c>
      <c r="BJ180" s="337" t="s">
        <v>352</v>
      </c>
      <c r="BK180" s="407">
        <f t="shared" si="49"/>
        <v>0</v>
      </c>
      <c r="BL180" s="337" t="s">
        <v>351</v>
      </c>
      <c r="BM180" s="406" t="s">
        <v>3773</v>
      </c>
    </row>
    <row r="181" spans="2:65" s="194" customFormat="1" ht="21.75" customHeight="1">
      <c r="B181" s="76"/>
      <c r="C181" s="819" t="s">
        <v>1748</v>
      </c>
      <c r="D181" s="819" t="s">
        <v>262</v>
      </c>
      <c r="E181" s="820" t="s">
        <v>2214</v>
      </c>
      <c r="F181" s="821" t="s">
        <v>2215</v>
      </c>
      <c r="G181" s="822" t="s">
        <v>271</v>
      </c>
      <c r="H181" s="823">
        <v>52.728000000000002</v>
      </c>
      <c r="I181" s="844"/>
      <c r="J181" s="824">
        <f t="shared" si="40"/>
        <v>0</v>
      </c>
      <c r="K181" s="80"/>
      <c r="L181" s="76"/>
      <c r="M181" s="402" t="s">
        <v>290</v>
      </c>
      <c r="N181" s="403" t="s">
        <v>306</v>
      </c>
      <c r="O181" s="404">
        <v>7.0000000000000001E-3</v>
      </c>
      <c r="P181" s="404">
        <f t="shared" si="41"/>
        <v>0.36909600000000004</v>
      </c>
      <c r="Q181" s="404">
        <v>0</v>
      </c>
      <c r="R181" s="404">
        <f t="shared" si="42"/>
        <v>0</v>
      </c>
      <c r="S181" s="404">
        <v>0</v>
      </c>
      <c r="T181" s="405">
        <f t="shared" si="43"/>
        <v>0</v>
      </c>
      <c r="AR181" s="406" t="s">
        <v>351</v>
      </c>
      <c r="AT181" s="406" t="s">
        <v>262</v>
      </c>
      <c r="AU181" s="406" t="s">
        <v>352</v>
      </c>
      <c r="AY181" s="337" t="s">
        <v>347</v>
      </c>
      <c r="BE181" s="407">
        <f t="shared" si="44"/>
        <v>0</v>
      </c>
      <c r="BF181" s="407">
        <f t="shared" si="45"/>
        <v>0</v>
      </c>
      <c r="BG181" s="407">
        <f t="shared" si="46"/>
        <v>0</v>
      </c>
      <c r="BH181" s="407">
        <f t="shared" si="47"/>
        <v>0</v>
      </c>
      <c r="BI181" s="407">
        <f t="shared" si="48"/>
        <v>0</v>
      </c>
      <c r="BJ181" s="337" t="s">
        <v>352</v>
      </c>
      <c r="BK181" s="407">
        <f t="shared" si="49"/>
        <v>0</v>
      </c>
      <c r="BL181" s="337" t="s">
        <v>351</v>
      </c>
      <c r="BM181" s="406" t="s">
        <v>3774</v>
      </c>
    </row>
    <row r="182" spans="2:65" s="194" customFormat="1" ht="24.45" customHeight="1">
      <c r="B182" s="76"/>
      <c r="C182" s="819" t="s">
        <v>1752</v>
      </c>
      <c r="D182" s="819" t="s">
        <v>262</v>
      </c>
      <c r="E182" s="820" t="s">
        <v>2218</v>
      </c>
      <c r="F182" s="821" t="s">
        <v>2219</v>
      </c>
      <c r="G182" s="822" t="s">
        <v>271</v>
      </c>
      <c r="H182" s="823">
        <v>52.728000000000002</v>
      </c>
      <c r="I182" s="844"/>
      <c r="J182" s="824">
        <f t="shared" si="40"/>
        <v>0</v>
      </c>
      <c r="K182" s="80"/>
      <c r="L182" s="76"/>
      <c r="M182" s="402" t="s">
        <v>290</v>
      </c>
      <c r="N182" s="403" t="s">
        <v>306</v>
      </c>
      <c r="O182" s="404">
        <v>0.89</v>
      </c>
      <c r="P182" s="404">
        <f t="shared" si="41"/>
        <v>46.92792</v>
      </c>
      <c r="Q182" s="404">
        <v>0</v>
      </c>
      <c r="R182" s="404">
        <f t="shared" si="42"/>
        <v>0</v>
      </c>
      <c r="S182" s="404">
        <v>0</v>
      </c>
      <c r="T182" s="405">
        <f t="shared" si="43"/>
        <v>0</v>
      </c>
      <c r="AR182" s="406" t="s">
        <v>351</v>
      </c>
      <c r="AT182" s="406" t="s">
        <v>262</v>
      </c>
      <c r="AU182" s="406" t="s">
        <v>352</v>
      </c>
      <c r="AY182" s="337" t="s">
        <v>347</v>
      </c>
      <c r="BE182" s="407">
        <f t="shared" si="44"/>
        <v>0</v>
      </c>
      <c r="BF182" s="407">
        <f t="shared" si="45"/>
        <v>0</v>
      </c>
      <c r="BG182" s="407">
        <f t="shared" si="46"/>
        <v>0</v>
      </c>
      <c r="BH182" s="407">
        <f t="shared" si="47"/>
        <v>0</v>
      </c>
      <c r="BI182" s="407">
        <f t="shared" si="48"/>
        <v>0</v>
      </c>
      <c r="BJ182" s="337" t="s">
        <v>352</v>
      </c>
      <c r="BK182" s="407">
        <f t="shared" si="49"/>
        <v>0</v>
      </c>
      <c r="BL182" s="337" t="s">
        <v>351</v>
      </c>
      <c r="BM182" s="406" t="s">
        <v>3775</v>
      </c>
    </row>
    <row r="183" spans="2:65" s="194" customFormat="1" ht="24.45" customHeight="1">
      <c r="B183" s="76"/>
      <c r="C183" s="819" t="s">
        <v>1760</v>
      </c>
      <c r="D183" s="819" t="s">
        <v>262</v>
      </c>
      <c r="E183" s="820" t="s">
        <v>2222</v>
      </c>
      <c r="F183" s="821" t="s">
        <v>2223</v>
      </c>
      <c r="G183" s="822" t="s">
        <v>271</v>
      </c>
      <c r="H183" s="823">
        <v>52.728000000000002</v>
      </c>
      <c r="I183" s="844"/>
      <c r="J183" s="824">
        <f t="shared" si="40"/>
        <v>0</v>
      </c>
      <c r="K183" s="80"/>
      <c r="L183" s="76"/>
      <c r="M183" s="402" t="s">
        <v>290</v>
      </c>
      <c r="N183" s="403" t="s">
        <v>306</v>
      </c>
      <c r="O183" s="404">
        <v>0.1</v>
      </c>
      <c r="P183" s="404">
        <f t="shared" si="41"/>
        <v>5.2728000000000002</v>
      </c>
      <c r="Q183" s="404">
        <v>0</v>
      </c>
      <c r="R183" s="404">
        <f t="shared" si="42"/>
        <v>0</v>
      </c>
      <c r="S183" s="404">
        <v>0</v>
      </c>
      <c r="T183" s="405">
        <f t="shared" si="43"/>
        <v>0</v>
      </c>
      <c r="AR183" s="406" t="s">
        <v>351</v>
      </c>
      <c r="AT183" s="406" t="s">
        <v>262</v>
      </c>
      <c r="AU183" s="406" t="s">
        <v>352</v>
      </c>
      <c r="AY183" s="337" t="s">
        <v>347</v>
      </c>
      <c r="BE183" s="407">
        <f t="shared" si="44"/>
        <v>0</v>
      </c>
      <c r="BF183" s="407">
        <f t="shared" si="45"/>
        <v>0</v>
      </c>
      <c r="BG183" s="407">
        <f t="shared" si="46"/>
        <v>0</v>
      </c>
      <c r="BH183" s="407">
        <f t="shared" si="47"/>
        <v>0</v>
      </c>
      <c r="BI183" s="407">
        <f t="shared" si="48"/>
        <v>0</v>
      </c>
      <c r="BJ183" s="337" t="s">
        <v>352</v>
      </c>
      <c r="BK183" s="407">
        <f t="shared" si="49"/>
        <v>0</v>
      </c>
      <c r="BL183" s="337" t="s">
        <v>351</v>
      </c>
      <c r="BM183" s="406" t="s">
        <v>3776</v>
      </c>
    </row>
    <row r="184" spans="2:65" s="194" customFormat="1" ht="24.45" customHeight="1">
      <c r="B184" s="76"/>
      <c r="C184" s="819" t="s">
        <v>1765</v>
      </c>
      <c r="D184" s="819" t="s">
        <v>262</v>
      </c>
      <c r="E184" s="820" t="s">
        <v>2237</v>
      </c>
      <c r="F184" s="821" t="s">
        <v>2238</v>
      </c>
      <c r="G184" s="822" t="s">
        <v>271</v>
      </c>
      <c r="H184" s="823">
        <v>52.728000000000002</v>
      </c>
      <c r="I184" s="844"/>
      <c r="J184" s="824">
        <f t="shared" si="40"/>
        <v>0</v>
      </c>
      <c r="K184" s="80"/>
      <c r="L184" s="76"/>
      <c r="M184" s="402" t="s">
        <v>290</v>
      </c>
      <c r="N184" s="403" t="s">
        <v>306</v>
      </c>
      <c r="O184" s="404">
        <v>0</v>
      </c>
      <c r="P184" s="404">
        <f t="shared" si="41"/>
        <v>0</v>
      </c>
      <c r="Q184" s="404">
        <v>0</v>
      </c>
      <c r="R184" s="404">
        <f t="shared" si="42"/>
        <v>0</v>
      </c>
      <c r="S184" s="404">
        <v>0</v>
      </c>
      <c r="T184" s="405">
        <f t="shared" si="43"/>
        <v>0</v>
      </c>
      <c r="AR184" s="406" t="s">
        <v>351</v>
      </c>
      <c r="AT184" s="406" t="s">
        <v>262</v>
      </c>
      <c r="AU184" s="406" t="s">
        <v>352</v>
      </c>
      <c r="AY184" s="337" t="s">
        <v>347</v>
      </c>
      <c r="BE184" s="407">
        <f t="shared" si="44"/>
        <v>0</v>
      </c>
      <c r="BF184" s="407">
        <f t="shared" si="45"/>
        <v>0</v>
      </c>
      <c r="BG184" s="407">
        <f t="shared" si="46"/>
        <v>0</v>
      </c>
      <c r="BH184" s="407">
        <f t="shared" si="47"/>
        <v>0</v>
      </c>
      <c r="BI184" s="407">
        <f t="shared" si="48"/>
        <v>0</v>
      </c>
      <c r="BJ184" s="337" t="s">
        <v>352</v>
      </c>
      <c r="BK184" s="407">
        <f t="shared" si="49"/>
        <v>0</v>
      </c>
      <c r="BL184" s="337" t="s">
        <v>351</v>
      </c>
      <c r="BM184" s="406" t="s">
        <v>3777</v>
      </c>
    </row>
    <row r="185" spans="2:65" s="391" customFormat="1" ht="23.25" customHeight="1">
      <c r="B185" s="390"/>
      <c r="C185" s="813"/>
      <c r="D185" s="814" t="s">
        <v>267</v>
      </c>
      <c r="E185" s="817" t="s">
        <v>367</v>
      </c>
      <c r="F185" s="817" t="s">
        <v>368</v>
      </c>
      <c r="G185" s="813"/>
      <c r="H185" s="813"/>
      <c r="I185" s="813"/>
      <c r="J185" s="818">
        <f>BK185</f>
        <v>0</v>
      </c>
      <c r="L185" s="390"/>
      <c r="M185" s="395"/>
      <c r="P185" s="396">
        <f>P186</f>
        <v>70.292920000000009</v>
      </c>
      <c r="R185" s="396">
        <f>R186</f>
        <v>0</v>
      </c>
      <c r="T185" s="397">
        <f>T186</f>
        <v>0</v>
      </c>
      <c r="AR185" s="392" t="s">
        <v>320</v>
      </c>
      <c r="AT185" s="398" t="s">
        <v>267</v>
      </c>
      <c r="AU185" s="398" t="s">
        <v>320</v>
      </c>
      <c r="AY185" s="392" t="s">
        <v>347</v>
      </c>
      <c r="BK185" s="399">
        <f>BK186</f>
        <v>0</v>
      </c>
    </row>
    <row r="186" spans="2:65" s="194" customFormat="1" ht="33" customHeight="1">
      <c r="B186" s="76"/>
      <c r="C186" s="819" t="s">
        <v>1769</v>
      </c>
      <c r="D186" s="819" t="s">
        <v>262</v>
      </c>
      <c r="E186" s="820" t="s">
        <v>3778</v>
      </c>
      <c r="F186" s="821" t="s">
        <v>3779</v>
      </c>
      <c r="G186" s="822" t="s">
        <v>271</v>
      </c>
      <c r="H186" s="823">
        <v>1757.3230000000001</v>
      </c>
      <c r="I186" s="844"/>
      <c r="J186" s="824">
        <f>ROUND(I186*H186,2)</f>
        <v>0</v>
      </c>
      <c r="K186" s="80"/>
      <c r="L186" s="76"/>
      <c r="M186" s="453" t="s">
        <v>290</v>
      </c>
      <c r="N186" s="454" t="s">
        <v>306</v>
      </c>
      <c r="O186" s="455">
        <v>0.04</v>
      </c>
      <c r="P186" s="455">
        <f>O186*H186</f>
        <v>70.292920000000009</v>
      </c>
      <c r="Q186" s="455">
        <v>0</v>
      </c>
      <c r="R186" s="455">
        <f>Q186*H186</f>
        <v>0</v>
      </c>
      <c r="S186" s="455">
        <v>0</v>
      </c>
      <c r="T186" s="456">
        <f>S186*H186</f>
        <v>0</v>
      </c>
      <c r="AR186" s="406" t="s">
        <v>351</v>
      </c>
      <c r="AT186" s="406" t="s">
        <v>262</v>
      </c>
      <c r="AU186" s="406" t="s">
        <v>352</v>
      </c>
      <c r="AY186" s="337" t="s">
        <v>347</v>
      </c>
      <c r="BE186" s="407">
        <f>IF(N186="základná",J186,0)</f>
        <v>0</v>
      </c>
      <c r="BF186" s="407">
        <f>IF(N186="znížená",J186,0)</f>
        <v>0</v>
      </c>
      <c r="BG186" s="407">
        <f>IF(N186="zákl. prenesená",J186,0)</f>
        <v>0</v>
      </c>
      <c r="BH186" s="407">
        <f>IF(N186="zníž. prenesená",J186,0)</f>
        <v>0</v>
      </c>
      <c r="BI186" s="407">
        <f>IF(N186="nulová",J186,0)</f>
        <v>0</v>
      </c>
      <c r="BJ186" s="337" t="s">
        <v>352</v>
      </c>
      <c r="BK186" s="407">
        <f>ROUND(I186*H186,2)</f>
        <v>0</v>
      </c>
      <c r="BL186" s="337" t="s">
        <v>351</v>
      </c>
      <c r="BM186" s="406" t="s">
        <v>3780</v>
      </c>
    </row>
    <row r="187" spans="2:65" s="458" customFormat="1" ht="26.25" customHeight="1">
      <c r="B187" s="457"/>
      <c r="C187" s="831"/>
      <c r="D187" s="832" t="s">
        <v>267</v>
      </c>
      <c r="E187" s="833" t="s">
        <v>27</v>
      </c>
      <c r="F187" s="833" t="s">
        <v>254</v>
      </c>
      <c r="G187" s="831"/>
      <c r="H187" s="831"/>
      <c r="I187" s="831"/>
      <c r="J187" s="834">
        <f>J188</f>
        <v>0</v>
      </c>
      <c r="L187" s="457"/>
      <c r="M187" s="462"/>
      <c r="P187" s="463" t="e">
        <f>#REF!+#REF!</f>
        <v>#REF!</v>
      </c>
      <c r="R187" s="463" t="e">
        <f>#REF!+#REF!</f>
        <v>#REF!</v>
      </c>
      <c r="T187" s="464" t="e">
        <f>#REF!+#REF!</f>
        <v>#REF!</v>
      </c>
      <c r="AR187" s="459" t="s">
        <v>382</v>
      </c>
      <c r="AT187" s="465" t="s">
        <v>267</v>
      </c>
      <c r="AU187" s="465" t="s">
        <v>319</v>
      </c>
      <c r="AY187" s="459" t="s">
        <v>347</v>
      </c>
      <c r="BK187" s="466">
        <f>BK188</f>
        <v>0</v>
      </c>
    </row>
    <row r="188" spans="2:65" s="476" customFormat="1" ht="34.200000000000003">
      <c r="B188" s="110"/>
      <c r="C188" s="835">
        <v>52</v>
      </c>
      <c r="D188" s="836" t="s">
        <v>262</v>
      </c>
      <c r="E188" s="837" t="s">
        <v>255</v>
      </c>
      <c r="F188" s="838" t="s">
        <v>282</v>
      </c>
      <c r="G188" s="1019"/>
      <c r="H188" s="840">
        <v>4</v>
      </c>
      <c r="I188" s="848"/>
      <c r="J188" s="841">
        <f>H188*I188/100</f>
        <v>0</v>
      </c>
      <c r="K188" s="112"/>
      <c r="L188" s="110"/>
      <c r="M188" s="472" t="s">
        <v>290</v>
      </c>
      <c r="N188" s="473" t="s">
        <v>306</v>
      </c>
      <c r="O188" s="474">
        <v>0</v>
      </c>
      <c r="P188" s="474">
        <f>O188*H188</f>
        <v>0</v>
      </c>
      <c r="Q188" s="474">
        <v>0</v>
      </c>
      <c r="R188" s="474">
        <f>Q188*H188</f>
        <v>0</v>
      </c>
      <c r="S188" s="474">
        <v>0</v>
      </c>
      <c r="T188" s="475">
        <f>S188*H188</f>
        <v>0</v>
      </c>
      <c r="AR188" s="477" t="s">
        <v>1193</v>
      </c>
      <c r="AT188" s="477" t="s">
        <v>262</v>
      </c>
      <c r="AU188" s="477" t="s">
        <v>352</v>
      </c>
      <c r="AY188" s="478" t="s">
        <v>347</v>
      </c>
      <c r="BE188" s="479">
        <f>IF(N188="základná",J188,0)</f>
        <v>0</v>
      </c>
      <c r="BF188" s="479">
        <f>IF(N188="znížená",J188,0)</f>
        <v>0</v>
      </c>
      <c r="BG188" s="479">
        <f>IF(N188="zákl. prenesená",J188,0)</f>
        <v>0</v>
      </c>
      <c r="BH188" s="479">
        <f>IF(N188="zníž. prenesená",J188,0)</f>
        <v>0</v>
      </c>
      <c r="BI188" s="479">
        <f>IF(N188="nulová",J188,0)</f>
        <v>0</v>
      </c>
      <c r="BJ188" s="478" t="s">
        <v>352</v>
      </c>
      <c r="BK188" s="479">
        <f>ROUND(I188*H188,2)/100</f>
        <v>0</v>
      </c>
      <c r="BL188" s="478" t="s">
        <v>1193</v>
      </c>
      <c r="BM188" s="477" t="s">
        <v>5406</v>
      </c>
    </row>
    <row r="189" spans="2:65" s="194" customFormat="1" ht="7.2" customHeight="1">
      <c r="B189" s="200"/>
      <c r="C189" s="206"/>
      <c r="D189" s="206"/>
      <c r="E189" s="206"/>
      <c r="F189" s="206"/>
      <c r="G189" s="206"/>
      <c r="H189" s="206"/>
      <c r="I189" s="206"/>
      <c r="J189" s="206"/>
      <c r="K189" s="206"/>
      <c r="L189" s="76"/>
    </row>
  </sheetData>
  <autoFilter ref="C125:K186"/>
  <mergeCells count="8">
    <mergeCell ref="E116:H116"/>
    <mergeCell ref="E118:H118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scale="90" fitToHeight="100" orientation="portrait" blackAndWhite="1" r:id="rId1"/>
  <headerFooter>
    <oddFooter>&amp;CStrana &amp;P z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3">
    <pageSetUpPr fitToPage="1"/>
  </sheetPr>
  <dimension ref="B2:BM271"/>
  <sheetViews>
    <sheetView showGridLines="0" view="pageBreakPreview" topLeftCell="A248" zoomScale="130" zoomScaleNormal="120" zoomScaleSheetLayoutView="130" workbookViewId="0">
      <selection activeCell="F19" sqref="F19"/>
    </sheetView>
  </sheetViews>
  <sheetFormatPr defaultColWidth="8.7265625" defaultRowHeight="10.199999999999999"/>
  <cols>
    <col min="1" max="1" width="5.54296875" style="190" customWidth="1"/>
    <col min="2" max="2" width="0.7265625" style="190" customWidth="1"/>
    <col min="3" max="4" width="2.7265625" style="190" customWidth="1"/>
    <col min="5" max="5" width="11.453125" style="190" customWidth="1"/>
    <col min="6" max="6" width="33.7265625" style="190" customWidth="1"/>
    <col min="7" max="7" width="5" style="190" customWidth="1"/>
    <col min="8" max="8" width="9.26953125" style="190" customWidth="1"/>
    <col min="9" max="9" width="10.54296875" style="190" customWidth="1"/>
    <col min="10" max="10" width="14.7265625" style="190" customWidth="1"/>
    <col min="11" max="11" width="14.7265625" style="190" hidden="1" customWidth="1"/>
    <col min="12" max="12" width="6" style="190" customWidth="1"/>
    <col min="13" max="13" width="7" style="190" hidden="1" customWidth="1"/>
    <col min="14" max="14" width="8.7265625" style="190"/>
    <col min="15" max="20" width="9.453125" style="190" hidden="1" customWidth="1"/>
    <col min="21" max="21" width="10.7265625" style="190" hidden="1" customWidth="1"/>
    <col min="22" max="22" width="8" style="190" customWidth="1"/>
    <col min="23" max="23" width="10.7265625" style="190" customWidth="1"/>
    <col min="24" max="24" width="8" style="190" customWidth="1"/>
    <col min="25" max="25" width="10" style="190" customWidth="1"/>
    <col min="26" max="26" width="7.26953125" style="190" customWidth="1"/>
    <col min="27" max="27" width="10" style="190" customWidth="1"/>
    <col min="28" max="28" width="10.7265625" style="190" customWidth="1"/>
    <col min="29" max="29" width="7.26953125" style="190" customWidth="1"/>
    <col min="30" max="30" width="10" style="190" customWidth="1"/>
    <col min="31" max="31" width="10.7265625" style="190" customWidth="1"/>
    <col min="32" max="16384" width="8.7265625" style="190"/>
  </cols>
  <sheetData>
    <row r="2" spans="2:46" ht="37.200000000000003" customHeight="1">
      <c r="L2" s="1357" t="s">
        <v>292</v>
      </c>
      <c r="M2" s="1358"/>
      <c r="N2" s="1358"/>
      <c r="O2" s="1358"/>
      <c r="P2" s="1358"/>
      <c r="Q2" s="1358"/>
      <c r="R2" s="1358"/>
      <c r="S2" s="1358"/>
      <c r="T2" s="1358"/>
      <c r="U2" s="1358"/>
      <c r="V2" s="1358"/>
      <c r="AT2" s="337" t="s">
        <v>1476</v>
      </c>
    </row>
    <row r="3" spans="2:46" ht="7.2" customHeight="1">
      <c r="B3" s="191"/>
      <c r="C3" s="192"/>
      <c r="D3" s="192"/>
      <c r="E3" s="192"/>
      <c r="F3" s="192"/>
      <c r="G3" s="192"/>
      <c r="H3" s="192"/>
      <c r="I3" s="192"/>
      <c r="J3" s="192"/>
      <c r="K3" s="192"/>
      <c r="L3" s="193"/>
      <c r="AT3" s="337" t="s">
        <v>319</v>
      </c>
    </row>
    <row r="4" spans="2:46" ht="25.2" customHeight="1">
      <c r="B4" s="193"/>
      <c r="C4" s="758"/>
      <c r="D4" s="759" t="s">
        <v>321</v>
      </c>
      <c r="E4" s="758"/>
      <c r="F4" s="758"/>
      <c r="G4" s="758"/>
      <c r="H4" s="758"/>
      <c r="I4" s="758"/>
      <c r="J4" s="758"/>
      <c r="L4" s="193"/>
      <c r="M4" s="339" t="s">
        <v>294</v>
      </c>
      <c r="AT4" s="337" t="s">
        <v>291</v>
      </c>
    </row>
    <row r="5" spans="2:46" ht="7.2" customHeight="1">
      <c r="B5" s="193"/>
      <c r="C5" s="758"/>
      <c r="D5" s="758"/>
      <c r="E5" s="758"/>
      <c r="F5" s="758"/>
      <c r="G5" s="758"/>
      <c r="H5" s="758"/>
      <c r="I5" s="758"/>
      <c r="J5" s="758"/>
      <c r="L5" s="193"/>
    </row>
    <row r="6" spans="2:46" ht="12" customHeight="1">
      <c r="B6" s="193"/>
      <c r="C6" s="758"/>
      <c r="D6" s="760" t="s">
        <v>5</v>
      </c>
      <c r="E6" s="758"/>
      <c r="F6" s="758"/>
      <c r="G6" s="758"/>
      <c r="H6" s="758"/>
      <c r="I6" s="758"/>
      <c r="J6" s="758"/>
      <c r="L6" s="193"/>
    </row>
    <row r="7" spans="2:46" ht="16.5" customHeight="1">
      <c r="B7" s="193"/>
      <c r="C7" s="758"/>
      <c r="D7" s="758"/>
      <c r="E7" s="1353" t="str">
        <f>_xlfn.CONCAT(Obsah!N1," ",Obsah!N2)</f>
        <v>15709 - Nižná / Tr 110/22kV - komplexná rekonštrukcia</v>
      </c>
      <c r="F7" s="1354"/>
      <c r="G7" s="1354"/>
      <c r="H7" s="1354"/>
      <c r="I7" s="758"/>
      <c r="J7" s="758"/>
      <c r="L7" s="193"/>
    </row>
    <row r="8" spans="2:46" s="194" customFormat="1" ht="12" customHeight="1">
      <c r="B8" s="76"/>
      <c r="C8" s="761"/>
      <c r="D8" s="760" t="s">
        <v>404</v>
      </c>
      <c r="E8" s="761"/>
      <c r="F8" s="761"/>
      <c r="G8" s="761"/>
      <c r="H8" s="761"/>
      <c r="I8" s="761"/>
      <c r="J8" s="761"/>
      <c r="L8" s="76"/>
    </row>
    <row r="9" spans="2:46" s="194" customFormat="1" ht="16.5" customHeight="1">
      <c r="B9" s="76"/>
      <c r="C9" s="761"/>
      <c r="D9" s="761"/>
      <c r="E9" s="1355" t="s">
        <v>3781</v>
      </c>
      <c r="F9" s="1356"/>
      <c r="G9" s="1356"/>
      <c r="H9" s="1356"/>
      <c r="I9" s="761"/>
      <c r="J9" s="761"/>
      <c r="L9" s="76"/>
    </row>
    <row r="10" spans="2:46" s="194" customFormat="1">
      <c r="B10" s="76"/>
      <c r="C10" s="761"/>
      <c r="D10" s="761"/>
      <c r="E10" s="761"/>
      <c r="F10" s="761"/>
      <c r="G10" s="761"/>
      <c r="H10" s="761"/>
      <c r="I10" s="761"/>
      <c r="J10" s="761"/>
      <c r="L10" s="76"/>
    </row>
    <row r="11" spans="2:46" s="194" customFormat="1" ht="12" customHeight="1">
      <c r="B11" s="76"/>
      <c r="C11" s="761"/>
      <c r="D11" s="760" t="s">
        <v>295</v>
      </c>
      <c r="E11" s="761"/>
      <c r="F11" s="762" t="s">
        <v>290</v>
      </c>
      <c r="G11" s="761"/>
      <c r="H11" s="761"/>
      <c r="I11" s="760" t="s">
        <v>619</v>
      </c>
      <c r="J11" s="762" t="s">
        <v>290</v>
      </c>
      <c r="L11" s="76"/>
    </row>
    <row r="12" spans="2:46" s="194" customFormat="1" ht="12" customHeight="1">
      <c r="B12" s="76"/>
      <c r="C12" s="761"/>
      <c r="D12" s="760" t="s">
        <v>296</v>
      </c>
      <c r="E12" s="761"/>
      <c r="F12" s="762" t="s">
        <v>1151</v>
      </c>
      <c r="G12" s="761"/>
      <c r="H12" s="761"/>
      <c r="I12" s="760" t="s">
        <v>1</v>
      </c>
      <c r="J12" s="763">
        <f>Obsah!Z3</f>
        <v>46174</v>
      </c>
      <c r="L12" s="76"/>
    </row>
    <row r="13" spans="2:46" s="194" customFormat="1" ht="11.25" customHeight="1">
      <c r="B13" s="76"/>
      <c r="C13" s="761"/>
      <c r="D13" s="761"/>
      <c r="E13" s="761"/>
      <c r="F13" s="761"/>
      <c r="G13" s="761"/>
      <c r="H13" s="761"/>
      <c r="I13" s="761"/>
      <c r="J13" s="761"/>
      <c r="L13" s="76"/>
    </row>
    <row r="14" spans="2:46" s="194" customFormat="1" ht="12" customHeight="1">
      <c r="B14" s="76"/>
      <c r="C14" s="761"/>
      <c r="D14" s="760" t="s">
        <v>2</v>
      </c>
      <c r="E14" s="761"/>
      <c r="F14" s="761"/>
      <c r="G14" s="761"/>
      <c r="H14" s="761"/>
      <c r="I14" s="760" t="s">
        <v>297</v>
      </c>
      <c r="J14" s="762" t="s">
        <v>290</v>
      </c>
      <c r="L14" s="76"/>
    </row>
    <row r="15" spans="2:46" s="194" customFormat="1" ht="18" customHeight="1">
      <c r="B15" s="76"/>
      <c r="C15" s="761"/>
      <c r="D15" s="761"/>
      <c r="E15" s="762" t="s">
        <v>1469</v>
      </c>
      <c r="F15" s="761"/>
      <c r="G15" s="761"/>
      <c r="H15" s="761"/>
      <c r="I15" s="760" t="s">
        <v>298</v>
      </c>
      <c r="J15" s="762" t="s">
        <v>290</v>
      </c>
      <c r="L15" s="76"/>
    </row>
    <row r="16" spans="2:46" s="194" customFormat="1" ht="7.2" customHeight="1">
      <c r="B16" s="76"/>
      <c r="C16" s="761"/>
      <c r="D16" s="761"/>
      <c r="E16" s="761"/>
      <c r="F16" s="761"/>
      <c r="G16" s="761"/>
      <c r="H16" s="761"/>
      <c r="I16" s="761"/>
      <c r="J16" s="761"/>
      <c r="L16" s="76"/>
    </row>
    <row r="17" spans="2:12" s="194" customFormat="1" ht="12" customHeight="1">
      <c r="B17" s="76"/>
      <c r="C17" s="761"/>
      <c r="D17" s="760" t="s">
        <v>15</v>
      </c>
      <c r="E17" s="761"/>
      <c r="F17" s="761"/>
      <c r="G17" s="761"/>
      <c r="H17" s="761"/>
      <c r="I17" s="760" t="s">
        <v>297</v>
      </c>
      <c r="J17" s="762" t="s">
        <v>290</v>
      </c>
      <c r="L17" s="76"/>
    </row>
    <row r="18" spans="2:12" s="194" customFormat="1" ht="18" customHeight="1">
      <c r="B18" s="76"/>
      <c r="C18" s="761"/>
      <c r="D18" s="761"/>
      <c r="E18" s="762" t="s">
        <v>299</v>
      </c>
      <c r="F18" s="761"/>
      <c r="G18" s="761"/>
      <c r="H18" s="761"/>
      <c r="I18" s="760" t="s">
        <v>298</v>
      </c>
      <c r="J18" s="762" t="s">
        <v>290</v>
      </c>
      <c r="L18" s="76"/>
    </row>
    <row r="19" spans="2:12" s="194" customFormat="1" ht="7.2" customHeight="1">
      <c r="B19" s="76"/>
      <c r="C19" s="761"/>
      <c r="D19" s="761"/>
      <c r="E19" s="761"/>
      <c r="F19" s="761"/>
      <c r="G19" s="761"/>
      <c r="H19" s="761"/>
      <c r="I19" s="761"/>
      <c r="J19" s="761"/>
      <c r="L19" s="76"/>
    </row>
    <row r="20" spans="2:12" s="194" customFormat="1" ht="12" customHeight="1">
      <c r="B20" s="76"/>
      <c r="C20" s="761"/>
      <c r="D20" s="760" t="s">
        <v>286</v>
      </c>
      <c r="E20" s="761"/>
      <c r="F20" s="761"/>
      <c r="G20" s="761"/>
      <c r="H20" s="761"/>
      <c r="I20" s="760" t="s">
        <v>297</v>
      </c>
      <c r="J20" s="762" t="s">
        <v>290</v>
      </c>
      <c r="L20" s="76"/>
    </row>
    <row r="21" spans="2:12" s="194" customFormat="1" ht="18" customHeight="1">
      <c r="B21" s="76"/>
      <c r="C21" s="761"/>
      <c r="D21" s="761"/>
      <c r="E21" s="762" t="s">
        <v>268</v>
      </c>
      <c r="F21" s="761"/>
      <c r="G21" s="761"/>
      <c r="H21" s="761"/>
      <c r="I21" s="760" t="s">
        <v>298</v>
      </c>
      <c r="J21" s="762" t="s">
        <v>290</v>
      </c>
      <c r="L21" s="76"/>
    </row>
    <row r="22" spans="2:12" s="194" customFormat="1" ht="7.2" customHeight="1">
      <c r="B22" s="76"/>
      <c r="C22" s="761"/>
      <c r="D22" s="761"/>
      <c r="E22" s="761"/>
      <c r="F22" s="761"/>
      <c r="G22" s="761"/>
      <c r="H22" s="761"/>
      <c r="I22" s="761"/>
      <c r="J22" s="761"/>
      <c r="L22" s="76"/>
    </row>
    <row r="23" spans="2:12" s="194" customFormat="1" ht="12" customHeight="1">
      <c r="B23" s="76"/>
      <c r="C23" s="761"/>
      <c r="D23" s="760" t="s">
        <v>300</v>
      </c>
      <c r="E23" s="761"/>
      <c r="F23" s="761"/>
      <c r="G23" s="761"/>
      <c r="H23" s="761"/>
      <c r="I23" s="760" t="s">
        <v>297</v>
      </c>
      <c r="J23" s="762" t="s">
        <v>290</v>
      </c>
      <c r="L23" s="76"/>
    </row>
    <row r="24" spans="2:12" s="194" customFormat="1" ht="18" customHeight="1">
      <c r="B24" s="76"/>
      <c r="C24" s="761"/>
      <c r="D24" s="761"/>
      <c r="E24" s="762" t="s">
        <v>301</v>
      </c>
      <c r="F24" s="761"/>
      <c r="G24" s="761"/>
      <c r="H24" s="761"/>
      <c r="I24" s="760" t="s">
        <v>298</v>
      </c>
      <c r="J24" s="762" t="s">
        <v>290</v>
      </c>
      <c r="L24" s="76"/>
    </row>
    <row r="25" spans="2:12" s="194" customFormat="1" ht="7.2" customHeight="1">
      <c r="B25" s="76"/>
      <c r="C25" s="761"/>
      <c r="D25" s="761"/>
      <c r="E25" s="761"/>
      <c r="F25" s="761"/>
      <c r="G25" s="761"/>
      <c r="H25" s="761"/>
      <c r="I25" s="761"/>
      <c r="J25" s="761"/>
      <c r="L25" s="76"/>
    </row>
    <row r="26" spans="2:12" s="194" customFormat="1" ht="12" customHeight="1">
      <c r="B26" s="76"/>
      <c r="C26" s="761"/>
      <c r="D26" s="760" t="s">
        <v>288</v>
      </c>
      <c r="E26" s="761"/>
      <c r="F26" s="761"/>
      <c r="G26" s="761"/>
      <c r="H26" s="761"/>
      <c r="I26" s="761"/>
      <c r="J26" s="761"/>
      <c r="L26" s="76"/>
    </row>
    <row r="27" spans="2:12" s="196" customFormat="1" ht="16.5" customHeight="1">
      <c r="B27" s="195"/>
      <c r="C27" s="764"/>
      <c r="D27" s="764"/>
      <c r="E27" s="1359" t="s">
        <v>290</v>
      </c>
      <c r="F27" s="1359"/>
      <c r="G27" s="1359"/>
      <c r="H27" s="1359"/>
      <c r="I27" s="764"/>
      <c r="J27" s="764"/>
      <c r="L27" s="195"/>
    </row>
    <row r="28" spans="2:12" s="194" customFormat="1" ht="7.2" customHeight="1">
      <c r="B28" s="76"/>
      <c r="C28" s="761"/>
      <c r="D28" s="761"/>
      <c r="E28" s="761"/>
      <c r="F28" s="761"/>
      <c r="G28" s="761"/>
      <c r="H28" s="761"/>
      <c r="I28" s="761"/>
      <c r="J28" s="761"/>
      <c r="L28" s="76"/>
    </row>
    <row r="29" spans="2:12" s="194" customFormat="1" ht="7.2" customHeight="1">
      <c r="B29" s="76"/>
      <c r="C29" s="761"/>
      <c r="D29" s="766"/>
      <c r="E29" s="766"/>
      <c r="F29" s="766"/>
      <c r="G29" s="766"/>
      <c r="H29" s="766"/>
      <c r="I29" s="766"/>
      <c r="J29" s="766"/>
      <c r="K29" s="197"/>
      <c r="L29" s="76"/>
    </row>
    <row r="30" spans="2:12" s="194" customFormat="1" ht="25.5" customHeight="1">
      <c r="B30" s="76"/>
      <c r="C30" s="761"/>
      <c r="D30" s="767" t="s">
        <v>23</v>
      </c>
      <c r="E30" s="761"/>
      <c r="F30" s="761"/>
      <c r="G30" s="761"/>
      <c r="H30" s="761"/>
      <c r="I30" s="761"/>
      <c r="J30" s="768">
        <f>ROUND(J96, 2)</f>
        <v>0</v>
      </c>
      <c r="L30" s="76"/>
    </row>
    <row r="31" spans="2:12" s="194" customFormat="1" ht="7.2" customHeight="1">
      <c r="B31" s="76"/>
      <c r="C31" s="761"/>
      <c r="D31" s="766"/>
      <c r="E31" s="766"/>
      <c r="F31" s="766"/>
      <c r="G31" s="766"/>
      <c r="H31" s="766"/>
      <c r="I31" s="766"/>
      <c r="J31" s="766"/>
      <c r="K31" s="197"/>
      <c r="L31" s="76"/>
    </row>
    <row r="32" spans="2:12" s="194" customFormat="1" ht="14.7" customHeight="1">
      <c r="B32" s="76"/>
      <c r="C32" s="761"/>
      <c r="D32" s="761"/>
      <c r="E32" s="761"/>
      <c r="F32" s="769" t="s">
        <v>303</v>
      </c>
      <c r="G32" s="761"/>
      <c r="H32" s="761"/>
      <c r="I32" s="769" t="s">
        <v>302</v>
      </c>
      <c r="J32" s="769" t="s">
        <v>304</v>
      </c>
      <c r="L32" s="76"/>
    </row>
    <row r="33" spans="2:12" s="194" customFormat="1" ht="14.7" customHeight="1">
      <c r="B33" s="76"/>
      <c r="C33" s="761"/>
      <c r="D33" s="770" t="s">
        <v>24</v>
      </c>
      <c r="E33" s="771" t="s">
        <v>305</v>
      </c>
      <c r="F33" s="772">
        <f>ROUND((SUM(BE132:BE268)),  2)</f>
        <v>0</v>
      </c>
      <c r="G33" s="773"/>
      <c r="H33" s="773"/>
      <c r="I33" s="774">
        <v>0.23</v>
      </c>
      <c r="J33" s="772">
        <f>ROUND(((SUM(BE132:BE268))*I33),  2)</f>
        <v>0</v>
      </c>
      <c r="L33" s="76"/>
    </row>
    <row r="34" spans="2:12" s="194" customFormat="1" ht="14.7" customHeight="1">
      <c r="B34" s="76"/>
      <c r="C34" s="761"/>
      <c r="D34" s="761"/>
      <c r="E34" s="771" t="s">
        <v>306</v>
      </c>
      <c r="F34" s="775">
        <f>ROUND(J30,  2)</f>
        <v>0</v>
      </c>
      <c r="G34" s="761"/>
      <c r="H34" s="761"/>
      <c r="I34" s="776">
        <v>0.23</v>
      </c>
      <c r="J34" s="775">
        <f>ROUND((F34*I34),  2)</f>
        <v>0</v>
      </c>
      <c r="L34" s="76"/>
    </row>
    <row r="35" spans="2:12" s="194" customFormat="1" ht="14.7" hidden="1" customHeight="1">
      <c r="B35" s="76"/>
      <c r="C35" s="761"/>
      <c r="D35" s="761"/>
      <c r="E35" s="760" t="s">
        <v>307</v>
      </c>
      <c r="F35" s="775">
        <f>ROUND((SUM(BG132:BG268)),  2)</f>
        <v>0</v>
      </c>
      <c r="G35" s="761"/>
      <c r="H35" s="761"/>
      <c r="I35" s="776">
        <v>0.23</v>
      </c>
      <c r="J35" s="775">
        <f>0</f>
        <v>0</v>
      </c>
      <c r="L35" s="76"/>
    </row>
    <row r="36" spans="2:12" s="194" customFormat="1" ht="14.7" hidden="1" customHeight="1">
      <c r="B36" s="76"/>
      <c r="C36" s="761"/>
      <c r="D36" s="761"/>
      <c r="E36" s="760" t="s">
        <v>308</v>
      </c>
      <c r="F36" s="775">
        <f>ROUND((SUM(BH132:BH268)),  2)</f>
        <v>0</v>
      </c>
      <c r="G36" s="761"/>
      <c r="H36" s="761"/>
      <c r="I36" s="776">
        <v>0.23</v>
      </c>
      <c r="J36" s="775">
        <f>0</f>
        <v>0</v>
      </c>
      <c r="L36" s="76"/>
    </row>
    <row r="37" spans="2:12" s="194" customFormat="1" ht="14.7" hidden="1" customHeight="1">
      <c r="B37" s="76"/>
      <c r="C37" s="761"/>
      <c r="D37" s="761"/>
      <c r="E37" s="771" t="s">
        <v>309</v>
      </c>
      <c r="F37" s="772">
        <f>ROUND((SUM(BI132:BI268)),  2)</f>
        <v>0</v>
      </c>
      <c r="G37" s="773"/>
      <c r="H37" s="773"/>
      <c r="I37" s="774">
        <v>0</v>
      </c>
      <c r="J37" s="772">
        <f>0</f>
        <v>0</v>
      </c>
      <c r="L37" s="76"/>
    </row>
    <row r="38" spans="2:12" s="194" customFormat="1" ht="7.2" customHeight="1">
      <c r="B38" s="76"/>
      <c r="C38" s="761"/>
      <c r="D38" s="761"/>
      <c r="E38" s="761"/>
      <c r="F38" s="761"/>
      <c r="G38" s="761"/>
      <c r="H38" s="761"/>
      <c r="I38" s="761"/>
      <c r="J38" s="761"/>
      <c r="L38" s="76"/>
    </row>
    <row r="39" spans="2:12" s="194" customFormat="1" ht="25.5" customHeight="1">
      <c r="B39" s="76"/>
      <c r="C39" s="777"/>
      <c r="D39" s="778" t="s">
        <v>25</v>
      </c>
      <c r="E39" s="779"/>
      <c r="F39" s="779"/>
      <c r="G39" s="780" t="s">
        <v>310</v>
      </c>
      <c r="H39" s="781" t="s">
        <v>311</v>
      </c>
      <c r="I39" s="779"/>
      <c r="J39" s="782">
        <f>SUM(J30:J37)</f>
        <v>0</v>
      </c>
      <c r="K39" s="359"/>
      <c r="L39" s="76"/>
    </row>
    <row r="40" spans="2:12" s="194" customFormat="1" ht="14.7" customHeight="1">
      <c r="B40" s="76"/>
      <c r="C40" s="761"/>
      <c r="D40" s="761"/>
      <c r="E40" s="761"/>
      <c r="F40" s="761"/>
      <c r="G40" s="761"/>
      <c r="H40" s="761"/>
      <c r="I40" s="761"/>
      <c r="J40" s="761"/>
      <c r="L40" s="76"/>
    </row>
    <row r="41" spans="2:12" ht="14.7" customHeight="1">
      <c r="B41" s="193"/>
      <c r="C41" s="758"/>
      <c r="D41" s="758"/>
      <c r="E41" s="758"/>
      <c r="F41" s="758"/>
      <c r="G41" s="758"/>
      <c r="H41" s="758"/>
      <c r="I41" s="758"/>
      <c r="J41" s="758"/>
      <c r="L41" s="193"/>
    </row>
    <row r="42" spans="2:12" ht="14.7" customHeight="1">
      <c r="B42" s="193"/>
      <c r="C42" s="758"/>
      <c r="D42" s="758"/>
      <c r="E42" s="758"/>
      <c r="F42" s="758"/>
      <c r="G42" s="758"/>
      <c r="H42" s="758"/>
      <c r="I42" s="758"/>
      <c r="J42" s="758"/>
      <c r="L42" s="193"/>
    </row>
    <row r="43" spans="2:12" ht="14.7" customHeight="1">
      <c r="B43" s="193"/>
      <c r="C43" s="758"/>
      <c r="D43" s="758"/>
      <c r="E43" s="758"/>
      <c r="F43" s="758"/>
      <c r="G43" s="758"/>
      <c r="H43" s="758"/>
      <c r="I43" s="758"/>
      <c r="J43" s="758"/>
      <c r="L43" s="193"/>
    </row>
    <row r="44" spans="2:12" ht="14.7" customHeight="1">
      <c r="B44" s="193"/>
      <c r="C44" s="758"/>
      <c r="D44" s="758"/>
      <c r="E44" s="758"/>
      <c r="F44" s="758"/>
      <c r="G44" s="758"/>
      <c r="H44" s="758"/>
      <c r="I44" s="758"/>
      <c r="J44" s="758"/>
      <c r="L44" s="193"/>
    </row>
    <row r="45" spans="2:12" ht="14.7" customHeight="1">
      <c r="B45" s="193"/>
      <c r="C45" s="758"/>
      <c r="D45" s="758"/>
      <c r="E45" s="758"/>
      <c r="F45" s="758"/>
      <c r="G45" s="758"/>
      <c r="H45" s="758"/>
      <c r="I45" s="758"/>
      <c r="J45" s="758"/>
      <c r="L45" s="193"/>
    </row>
    <row r="46" spans="2:12" ht="14.7" customHeight="1">
      <c r="B46" s="193"/>
      <c r="C46" s="758"/>
      <c r="D46" s="758"/>
      <c r="E46" s="758"/>
      <c r="F46" s="758"/>
      <c r="G46" s="758"/>
      <c r="H46" s="758"/>
      <c r="I46" s="758"/>
      <c r="J46" s="758"/>
      <c r="L46" s="193"/>
    </row>
    <row r="47" spans="2:12" ht="14.7" customHeight="1">
      <c r="B47" s="193"/>
      <c r="C47" s="758"/>
      <c r="D47" s="758"/>
      <c r="E47" s="758"/>
      <c r="F47" s="758"/>
      <c r="G47" s="758"/>
      <c r="H47" s="758"/>
      <c r="I47" s="758"/>
      <c r="J47" s="758"/>
      <c r="L47" s="193"/>
    </row>
    <row r="48" spans="2:12" ht="14.7" customHeight="1">
      <c r="B48" s="193"/>
      <c r="C48" s="758"/>
      <c r="D48" s="758"/>
      <c r="E48" s="758"/>
      <c r="F48" s="758"/>
      <c r="G48" s="758"/>
      <c r="H48" s="758"/>
      <c r="I48" s="758"/>
      <c r="J48" s="758"/>
      <c r="L48" s="193"/>
    </row>
    <row r="49" spans="2:12" ht="14.7" customHeight="1">
      <c r="B49" s="193"/>
      <c r="C49" s="758"/>
      <c r="D49" s="758"/>
      <c r="E49" s="758"/>
      <c r="F49" s="758"/>
      <c r="G49" s="758"/>
      <c r="H49" s="758"/>
      <c r="I49" s="758"/>
      <c r="J49" s="758"/>
      <c r="L49" s="193"/>
    </row>
    <row r="50" spans="2:12" s="194" customFormat="1" ht="14.7" customHeight="1">
      <c r="B50" s="76"/>
      <c r="C50" s="761"/>
      <c r="D50" s="783" t="s">
        <v>312</v>
      </c>
      <c r="E50" s="784"/>
      <c r="F50" s="784"/>
      <c r="G50" s="783" t="s">
        <v>313</v>
      </c>
      <c r="H50" s="784"/>
      <c r="I50" s="784"/>
      <c r="J50" s="784"/>
      <c r="K50" s="198"/>
      <c r="L50" s="76"/>
    </row>
    <row r="51" spans="2:12">
      <c r="B51" s="193"/>
      <c r="C51" s="758"/>
      <c r="D51" s="758"/>
      <c r="E51" s="758"/>
      <c r="F51" s="758"/>
      <c r="G51" s="758"/>
      <c r="H51" s="758"/>
      <c r="I51" s="758"/>
      <c r="J51" s="758"/>
      <c r="L51" s="193"/>
    </row>
    <row r="52" spans="2:12">
      <c r="B52" s="193"/>
      <c r="C52" s="758"/>
      <c r="D52" s="758"/>
      <c r="E52" s="758"/>
      <c r="F52" s="758"/>
      <c r="G52" s="758"/>
      <c r="H52" s="758"/>
      <c r="I52" s="758"/>
      <c r="J52" s="758"/>
      <c r="L52" s="193"/>
    </row>
    <row r="53" spans="2:12">
      <c r="B53" s="193"/>
      <c r="C53" s="758"/>
      <c r="D53" s="758"/>
      <c r="E53" s="758"/>
      <c r="F53" s="758"/>
      <c r="G53" s="758"/>
      <c r="H53" s="758"/>
      <c r="I53" s="758"/>
      <c r="J53" s="758"/>
      <c r="L53" s="193"/>
    </row>
    <row r="54" spans="2:12">
      <c r="B54" s="193"/>
      <c r="C54" s="758"/>
      <c r="D54" s="758"/>
      <c r="E54" s="758"/>
      <c r="F54" s="758"/>
      <c r="G54" s="758"/>
      <c r="H54" s="758"/>
      <c r="I54" s="758"/>
      <c r="J54" s="758"/>
      <c r="L54" s="193"/>
    </row>
    <row r="55" spans="2:12">
      <c r="B55" s="193"/>
      <c r="C55" s="758"/>
      <c r="D55" s="758"/>
      <c r="E55" s="758"/>
      <c r="F55" s="758"/>
      <c r="G55" s="758"/>
      <c r="H55" s="758"/>
      <c r="I55" s="758"/>
      <c r="J55" s="758"/>
      <c r="L55" s="193"/>
    </row>
    <row r="56" spans="2:12">
      <c r="B56" s="193"/>
      <c r="C56" s="758"/>
      <c r="D56" s="758"/>
      <c r="E56" s="758"/>
      <c r="F56" s="758"/>
      <c r="G56" s="758"/>
      <c r="H56" s="758"/>
      <c r="I56" s="758"/>
      <c r="J56" s="758"/>
      <c r="L56" s="193"/>
    </row>
    <row r="57" spans="2:12">
      <c r="B57" s="193"/>
      <c r="C57" s="758"/>
      <c r="D57" s="758"/>
      <c r="E57" s="758"/>
      <c r="F57" s="758"/>
      <c r="G57" s="758"/>
      <c r="H57" s="758"/>
      <c r="I57" s="758"/>
      <c r="J57" s="758"/>
      <c r="L57" s="193"/>
    </row>
    <row r="58" spans="2:12">
      <c r="B58" s="193"/>
      <c r="C58" s="758"/>
      <c r="D58" s="758"/>
      <c r="E58" s="758"/>
      <c r="F58" s="758"/>
      <c r="G58" s="758"/>
      <c r="H58" s="758"/>
      <c r="I58" s="758"/>
      <c r="J58" s="758"/>
      <c r="L58" s="193"/>
    </row>
    <row r="59" spans="2:12">
      <c r="B59" s="193"/>
      <c r="C59" s="758"/>
      <c r="D59" s="758"/>
      <c r="E59" s="758"/>
      <c r="F59" s="758"/>
      <c r="G59" s="758"/>
      <c r="H59" s="758"/>
      <c r="I59" s="758"/>
      <c r="J59" s="758"/>
      <c r="L59" s="193"/>
    </row>
    <row r="60" spans="2:12">
      <c r="B60" s="193"/>
      <c r="C60" s="758"/>
      <c r="D60" s="758"/>
      <c r="E60" s="758"/>
      <c r="F60" s="758"/>
      <c r="G60" s="758"/>
      <c r="H60" s="758"/>
      <c r="I60" s="758"/>
      <c r="J60" s="758"/>
      <c r="L60" s="193"/>
    </row>
    <row r="61" spans="2:12" s="194" customFormat="1" ht="13.2">
      <c r="B61" s="76"/>
      <c r="C61" s="761"/>
      <c r="D61" s="785" t="s">
        <v>314</v>
      </c>
      <c r="E61" s="786"/>
      <c r="F61" s="787" t="s">
        <v>315</v>
      </c>
      <c r="G61" s="785" t="s">
        <v>314</v>
      </c>
      <c r="H61" s="786"/>
      <c r="I61" s="786"/>
      <c r="J61" s="788" t="s">
        <v>315</v>
      </c>
      <c r="K61" s="199"/>
      <c r="L61" s="76"/>
    </row>
    <row r="62" spans="2:12">
      <c r="B62" s="193"/>
      <c r="C62" s="758"/>
      <c r="D62" s="758"/>
      <c r="E62" s="758"/>
      <c r="F62" s="758"/>
      <c r="G62" s="758"/>
      <c r="H62" s="758"/>
      <c r="I62" s="758"/>
      <c r="J62" s="758"/>
      <c r="L62" s="193"/>
    </row>
    <row r="63" spans="2:12">
      <c r="B63" s="193"/>
      <c r="C63" s="758"/>
      <c r="D63" s="758"/>
      <c r="E63" s="758"/>
      <c r="F63" s="758"/>
      <c r="G63" s="758"/>
      <c r="H63" s="758"/>
      <c r="I63" s="758"/>
      <c r="J63" s="758"/>
      <c r="L63" s="193"/>
    </row>
    <row r="64" spans="2:12">
      <c r="B64" s="193"/>
      <c r="C64" s="758"/>
      <c r="D64" s="758"/>
      <c r="E64" s="758"/>
      <c r="F64" s="758"/>
      <c r="G64" s="758"/>
      <c r="H64" s="758"/>
      <c r="I64" s="758"/>
      <c r="J64" s="758"/>
      <c r="L64" s="193"/>
    </row>
    <row r="65" spans="2:12" s="194" customFormat="1" ht="13.2">
      <c r="B65" s="76"/>
      <c r="C65" s="761"/>
      <c r="D65" s="783" t="s">
        <v>316</v>
      </c>
      <c r="E65" s="784"/>
      <c r="F65" s="784"/>
      <c r="G65" s="783" t="s">
        <v>317</v>
      </c>
      <c r="H65" s="784"/>
      <c r="I65" s="784"/>
      <c r="J65" s="784"/>
      <c r="K65" s="198"/>
      <c r="L65" s="76"/>
    </row>
    <row r="66" spans="2:12">
      <c r="B66" s="193"/>
      <c r="C66" s="758"/>
      <c r="D66" s="758"/>
      <c r="E66" s="758"/>
      <c r="F66" s="758"/>
      <c r="G66" s="758"/>
      <c r="H66" s="758"/>
      <c r="I66" s="758"/>
      <c r="J66" s="758"/>
      <c r="L66" s="193"/>
    </row>
    <row r="67" spans="2:12">
      <c r="B67" s="193"/>
      <c r="C67" s="758"/>
      <c r="D67" s="758"/>
      <c r="E67" s="758"/>
      <c r="F67" s="758"/>
      <c r="G67" s="758"/>
      <c r="H67" s="758"/>
      <c r="I67" s="758"/>
      <c r="J67" s="758"/>
      <c r="L67" s="193"/>
    </row>
    <row r="68" spans="2:12">
      <c r="B68" s="193"/>
      <c r="C68" s="758"/>
      <c r="D68" s="758"/>
      <c r="E68" s="758"/>
      <c r="F68" s="758"/>
      <c r="G68" s="758"/>
      <c r="H68" s="758"/>
      <c r="I68" s="758"/>
      <c r="J68" s="758"/>
      <c r="L68" s="193"/>
    </row>
    <row r="69" spans="2:12">
      <c r="B69" s="193"/>
      <c r="C69" s="758"/>
      <c r="D69" s="758"/>
      <c r="E69" s="758"/>
      <c r="F69" s="758"/>
      <c r="G69" s="758"/>
      <c r="H69" s="758"/>
      <c r="I69" s="758"/>
      <c r="J69" s="758"/>
      <c r="L69" s="193"/>
    </row>
    <row r="70" spans="2:12">
      <c r="B70" s="193"/>
      <c r="C70" s="758"/>
      <c r="D70" s="758"/>
      <c r="E70" s="758"/>
      <c r="F70" s="758"/>
      <c r="G70" s="758"/>
      <c r="H70" s="758"/>
      <c r="I70" s="758"/>
      <c r="J70" s="758"/>
      <c r="L70" s="193"/>
    </row>
    <row r="71" spans="2:12">
      <c r="B71" s="193"/>
      <c r="C71" s="758"/>
      <c r="D71" s="758"/>
      <c r="E71" s="758"/>
      <c r="F71" s="758"/>
      <c r="G71" s="758"/>
      <c r="H71" s="758"/>
      <c r="I71" s="758"/>
      <c r="J71" s="758"/>
      <c r="L71" s="193"/>
    </row>
    <row r="72" spans="2:12">
      <c r="B72" s="193"/>
      <c r="C72" s="758"/>
      <c r="D72" s="758"/>
      <c r="E72" s="758"/>
      <c r="F72" s="758"/>
      <c r="G72" s="758"/>
      <c r="H72" s="758"/>
      <c r="I72" s="758"/>
      <c r="J72" s="758"/>
      <c r="L72" s="193"/>
    </row>
    <row r="73" spans="2:12">
      <c r="B73" s="193"/>
      <c r="C73" s="758"/>
      <c r="D73" s="758"/>
      <c r="E73" s="758"/>
      <c r="F73" s="758"/>
      <c r="G73" s="758"/>
      <c r="H73" s="758"/>
      <c r="I73" s="758"/>
      <c r="J73" s="758"/>
      <c r="L73" s="193"/>
    </row>
    <row r="74" spans="2:12">
      <c r="B74" s="193"/>
      <c r="C74" s="758"/>
      <c r="D74" s="758"/>
      <c r="E74" s="758"/>
      <c r="F74" s="758"/>
      <c r="G74" s="758"/>
      <c r="H74" s="758"/>
      <c r="I74" s="758"/>
      <c r="J74" s="758"/>
      <c r="L74" s="193"/>
    </row>
    <row r="75" spans="2:12">
      <c r="B75" s="193"/>
      <c r="C75" s="758"/>
      <c r="D75" s="758"/>
      <c r="E75" s="758"/>
      <c r="F75" s="758"/>
      <c r="G75" s="758"/>
      <c r="H75" s="758"/>
      <c r="I75" s="758"/>
      <c r="J75" s="758"/>
      <c r="L75" s="193"/>
    </row>
    <row r="76" spans="2:12" s="194" customFormat="1" ht="13.2">
      <c r="B76" s="76"/>
      <c r="C76" s="761"/>
      <c r="D76" s="785" t="s">
        <v>314</v>
      </c>
      <c r="E76" s="786"/>
      <c r="F76" s="787" t="s">
        <v>315</v>
      </c>
      <c r="G76" s="785" t="s">
        <v>314</v>
      </c>
      <c r="H76" s="786"/>
      <c r="I76" s="786"/>
      <c r="J76" s="788" t="s">
        <v>315</v>
      </c>
      <c r="K76" s="199"/>
      <c r="L76" s="76"/>
    </row>
    <row r="77" spans="2:12" s="194" customFormat="1" ht="14.7" customHeight="1">
      <c r="B77" s="200"/>
      <c r="C77" s="206"/>
      <c r="D77" s="206"/>
      <c r="E77" s="206"/>
      <c r="F77" s="206"/>
      <c r="G77" s="206"/>
      <c r="H77" s="206"/>
      <c r="I77" s="206"/>
      <c r="J77" s="206"/>
      <c r="K77" s="206"/>
      <c r="L77" s="76"/>
    </row>
    <row r="81" spans="2:47" s="194" customFormat="1" ht="7.2" customHeight="1">
      <c r="B81" s="201"/>
      <c r="C81" s="202"/>
      <c r="D81" s="202"/>
      <c r="E81" s="202"/>
      <c r="F81" s="202"/>
      <c r="G81" s="202"/>
      <c r="H81" s="202"/>
      <c r="I81" s="202"/>
      <c r="J81" s="202"/>
      <c r="K81" s="202"/>
      <c r="L81" s="76"/>
    </row>
    <row r="82" spans="2:47" s="194" customFormat="1" ht="25.2" customHeight="1">
      <c r="B82" s="76"/>
      <c r="C82" s="759" t="s">
        <v>323</v>
      </c>
      <c r="D82" s="761"/>
      <c r="E82" s="761"/>
      <c r="F82" s="761"/>
      <c r="G82" s="761"/>
      <c r="H82" s="761"/>
      <c r="I82" s="761"/>
      <c r="J82" s="761"/>
      <c r="L82" s="76"/>
    </row>
    <row r="83" spans="2:47" s="194" customFormat="1" ht="7.2" customHeight="1">
      <c r="B83" s="76"/>
      <c r="C83" s="761"/>
      <c r="D83" s="761"/>
      <c r="E83" s="761"/>
      <c r="F83" s="761"/>
      <c r="G83" s="761"/>
      <c r="H83" s="761"/>
      <c r="I83" s="761"/>
      <c r="J83" s="761"/>
      <c r="L83" s="76"/>
    </row>
    <row r="84" spans="2:47" s="194" customFormat="1" ht="12" customHeight="1">
      <c r="B84" s="76"/>
      <c r="C84" s="760" t="s">
        <v>5</v>
      </c>
      <c r="D84" s="761"/>
      <c r="E84" s="761"/>
      <c r="F84" s="761"/>
      <c r="G84" s="761"/>
      <c r="H84" s="761"/>
      <c r="I84" s="761"/>
      <c r="J84" s="761"/>
      <c r="L84" s="76"/>
    </row>
    <row r="85" spans="2:47" s="194" customFormat="1" ht="16.5" customHeight="1">
      <c r="B85" s="76"/>
      <c r="C85" s="761"/>
      <c r="D85" s="761"/>
      <c r="E85" s="1353" t="str">
        <f>E7</f>
        <v>15709 - Nižná / Tr 110/22kV - komplexná rekonštrukcia</v>
      </c>
      <c r="F85" s="1354"/>
      <c r="G85" s="1354"/>
      <c r="H85" s="1354"/>
      <c r="I85" s="761"/>
      <c r="J85" s="761"/>
      <c r="L85" s="76"/>
    </row>
    <row r="86" spans="2:47" s="194" customFormat="1" ht="12" customHeight="1">
      <c r="B86" s="76"/>
      <c r="C86" s="760" t="s">
        <v>404</v>
      </c>
      <c r="D86" s="761"/>
      <c r="E86" s="761"/>
      <c r="F86" s="761"/>
      <c r="G86" s="761"/>
      <c r="H86" s="761"/>
      <c r="I86" s="761"/>
      <c r="J86" s="761"/>
      <c r="L86" s="76"/>
    </row>
    <row r="87" spans="2:47" s="194" customFormat="1" ht="16.5" customHeight="1">
      <c r="B87" s="76"/>
      <c r="C87" s="761"/>
      <c r="D87" s="761"/>
      <c r="E87" s="1355" t="str">
        <f>E9</f>
        <v>SO42 - Káblové kanály</v>
      </c>
      <c r="F87" s="1356"/>
      <c r="G87" s="1356"/>
      <c r="H87" s="1356"/>
      <c r="I87" s="761"/>
      <c r="J87" s="761"/>
      <c r="L87" s="76"/>
    </row>
    <row r="88" spans="2:47" s="194" customFormat="1" ht="7.2" customHeight="1">
      <c r="B88" s="76"/>
      <c r="C88" s="761"/>
      <c r="D88" s="761"/>
      <c r="E88" s="761"/>
      <c r="F88" s="761"/>
      <c r="G88" s="761"/>
      <c r="H88" s="761"/>
      <c r="I88" s="761"/>
      <c r="J88" s="761"/>
      <c r="L88" s="76"/>
    </row>
    <row r="89" spans="2:47" s="194" customFormat="1" ht="12" customHeight="1">
      <c r="B89" s="76"/>
      <c r="C89" s="760" t="s">
        <v>296</v>
      </c>
      <c r="D89" s="761"/>
      <c r="E89" s="761"/>
      <c r="F89" s="762" t="str">
        <f>F12</f>
        <v>Nižná</v>
      </c>
      <c r="G89" s="761"/>
      <c r="H89" s="761"/>
      <c r="I89" s="760" t="s">
        <v>1</v>
      </c>
      <c r="J89" s="763">
        <f>IF(J12="","",J12)</f>
        <v>46174</v>
      </c>
      <c r="L89" s="76"/>
    </row>
    <row r="90" spans="2:47" s="194" customFormat="1" ht="7.2" customHeight="1">
      <c r="B90" s="76"/>
      <c r="C90" s="761"/>
      <c r="D90" s="761"/>
      <c r="E90" s="761"/>
      <c r="F90" s="761"/>
      <c r="G90" s="761"/>
      <c r="H90" s="761"/>
      <c r="I90" s="761"/>
      <c r="J90" s="761"/>
      <c r="L90" s="76"/>
    </row>
    <row r="91" spans="2:47" s="194" customFormat="1" ht="15.45" customHeight="1">
      <c r="B91" s="76"/>
      <c r="C91" s="760" t="s">
        <v>2</v>
      </c>
      <c r="D91" s="761"/>
      <c r="E91" s="761"/>
      <c r="F91" s="762" t="str">
        <f>E15</f>
        <v>STREDOSLOVENSKÁ DISTRIBUčNÁ a.s.</v>
      </c>
      <c r="G91" s="761"/>
      <c r="H91" s="761"/>
      <c r="I91" s="760" t="s">
        <v>286</v>
      </c>
      <c r="J91" s="765" t="str">
        <f>E21</f>
        <v>LiV-EPI, s.r.o.</v>
      </c>
      <c r="L91" s="76"/>
    </row>
    <row r="92" spans="2:47" s="194" customFormat="1" ht="15.45" customHeight="1">
      <c r="B92" s="76"/>
      <c r="C92" s="760" t="s">
        <v>15</v>
      </c>
      <c r="D92" s="761"/>
      <c r="E92" s="761"/>
      <c r="F92" s="762" t="str">
        <f>IF(E18="","",E18)</f>
        <v>určený výberom</v>
      </c>
      <c r="G92" s="761"/>
      <c r="H92" s="761"/>
      <c r="I92" s="760" t="s">
        <v>300</v>
      </c>
      <c r="J92" s="765" t="str">
        <f>E24</f>
        <v>Ing Peter Lukačovič</v>
      </c>
      <c r="L92" s="76"/>
    </row>
    <row r="93" spans="2:47" s="194" customFormat="1" ht="10.5" customHeight="1">
      <c r="B93" s="76"/>
      <c r="C93" s="761"/>
      <c r="D93" s="761"/>
      <c r="E93" s="761"/>
      <c r="F93" s="761"/>
      <c r="G93" s="761"/>
      <c r="H93" s="761"/>
      <c r="I93" s="761"/>
      <c r="J93" s="761"/>
      <c r="L93" s="76"/>
    </row>
    <row r="94" spans="2:47" s="194" customFormat="1" ht="29.25" customHeight="1">
      <c r="B94" s="76"/>
      <c r="C94" s="789" t="s">
        <v>324</v>
      </c>
      <c r="D94" s="777"/>
      <c r="E94" s="777"/>
      <c r="F94" s="777"/>
      <c r="G94" s="777"/>
      <c r="H94" s="777"/>
      <c r="I94" s="777"/>
      <c r="J94" s="790" t="s">
        <v>325</v>
      </c>
      <c r="K94" s="203"/>
      <c r="L94" s="76"/>
    </row>
    <row r="95" spans="2:47" s="194" customFormat="1" ht="10.5" customHeight="1">
      <c r="B95" s="76"/>
      <c r="C95" s="761"/>
      <c r="D95" s="761"/>
      <c r="E95" s="761"/>
      <c r="F95" s="761"/>
      <c r="G95" s="761"/>
      <c r="H95" s="761"/>
      <c r="I95" s="761"/>
      <c r="J95" s="761"/>
      <c r="L95" s="76"/>
    </row>
    <row r="96" spans="2:47" s="194" customFormat="1" ht="23.25" customHeight="1">
      <c r="B96" s="76"/>
      <c r="C96" s="791" t="s">
        <v>326</v>
      </c>
      <c r="D96" s="761"/>
      <c r="E96" s="761"/>
      <c r="F96" s="761"/>
      <c r="G96" s="761"/>
      <c r="H96" s="761"/>
      <c r="I96" s="761"/>
      <c r="J96" s="768">
        <f>J97+J106+J109+J111</f>
        <v>0</v>
      </c>
      <c r="L96" s="76"/>
      <c r="AU96" s="337" t="s">
        <v>327</v>
      </c>
    </row>
    <row r="97" spans="2:12" s="368" customFormat="1" ht="25.2" customHeight="1">
      <c r="B97" s="367"/>
      <c r="C97" s="792"/>
      <c r="D97" s="793" t="s">
        <v>328</v>
      </c>
      <c r="E97" s="794"/>
      <c r="F97" s="794"/>
      <c r="G97" s="794"/>
      <c r="H97" s="794"/>
      <c r="I97" s="794"/>
      <c r="J97" s="795">
        <f>J133</f>
        <v>0</v>
      </c>
      <c r="L97" s="367"/>
    </row>
    <row r="98" spans="2:12" s="373" customFormat="1" ht="20.25" customHeight="1">
      <c r="B98" s="372"/>
      <c r="C98" s="796"/>
      <c r="D98" s="797" t="s">
        <v>329</v>
      </c>
      <c r="E98" s="798"/>
      <c r="F98" s="798"/>
      <c r="G98" s="798"/>
      <c r="H98" s="798"/>
      <c r="I98" s="798"/>
      <c r="J98" s="799">
        <f>J134</f>
        <v>0</v>
      </c>
      <c r="L98" s="372"/>
    </row>
    <row r="99" spans="2:12" s="373" customFormat="1" ht="20.25" customHeight="1">
      <c r="B99" s="372"/>
      <c r="C99" s="796"/>
      <c r="D99" s="797" t="s">
        <v>330</v>
      </c>
      <c r="E99" s="798"/>
      <c r="F99" s="798"/>
      <c r="G99" s="798"/>
      <c r="H99" s="798"/>
      <c r="I99" s="798"/>
      <c r="J99" s="799">
        <f>J141</f>
        <v>0</v>
      </c>
      <c r="L99" s="372"/>
    </row>
    <row r="100" spans="2:12" s="373" customFormat="1" ht="20.25" customHeight="1">
      <c r="B100" s="372"/>
      <c r="C100" s="796"/>
      <c r="D100" s="797" t="s">
        <v>1485</v>
      </c>
      <c r="E100" s="798"/>
      <c r="F100" s="798"/>
      <c r="G100" s="798"/>
      <c r="H100" s="798"/>
      <c r="I100" s="798"/>
      <c r="J100" s="799">
        <f>J150</f>
        <v>0</v>
      </c>
      <c r="L100" s="372"/>
    </row>
    <row r="101" spans="2:12" s="373" customFormat="1" ht="20.25" customHeight="1">
      <c r="B101" s="372"/>
      <c r="C101" s="796"/>
      <c r="D101" s="797" t="s">
        <v>1593</v>
      </c>
      <c r="E101" s="798"/>
      <c r="F101" s="798"/>
      <c r="G101" s="798"/>
      <c r="H101" s="798"/>
      <c r="I101" s="798"/>
      <c r="J101" s="799">
        <f>J175</f>
        <v>0</v>
      </c>
      <c r="L101" s="372"/>
    </row>
    <row r="102" spans="2:12" s="373" customFormat="1" ht="20.25" customHeight="1">
      <c r="B102" s="372"/>
      <c r="C102" s="796"/>
      <c r="D102" s="797" t="s">
        <v>1486</v>
      </c>
      <c r="E102" s="798"/>
      <c r="F102" s="798"/>
      <c r="G102" s="798"/>
      <c r="H102" s="798"/>
      <c r="I102" s="798"/>
      <c r="J102" s="799">
        <f>J185</f>
        <v>0</v>
      </c>
      <c r="L102" s="372"/>
    </row>
    <row r="103" spans="2:12" s="373" customFormat="1" ht="20.25" customHeight="1">
      <c r="B103" s="372"/>
      <c r="C103" s="796"/>
      <c r="D103" s="797" t="s">
        <v>331</v>
      </c>
      <c r="E103" s="798"/>
      <c r="F103" s="798"/>
      <c r="G103" s="798"/>
      <c r="H103" s="798"/>
      <c r="I103" s="798"/>
      <c r="J103" s="799">
        <f>J192</f>
        <v>0</v>
      </c>
      <c r="L103" s="372"/>
    </row>
    <row r="104" spans="2:12" s="373" customFormat="1" ht="20.25" customHeight="1">
      <c r="B104" s="372"/>
      <c r="C104" s="796"/>
      <c r="D104" s="797" t="s">
        <v>3782</v>
      </c>
      <c r="E104" s="798"/>
      <c r="F104" s="798"/>
      <c r="G104" s="798"/>
      <c r="H104" s="798"/>
      <c r="I104" s="798"/>
      <c r="J104" s="799">
        <f>J228</f>
        <v>0</v>
      </c>
      <c r="L104" s="372"/>
    </row>
    <row r="105" spans="2:12" s="373" customFormat="1" ht="20.25" customHeight="1">
      <c r="B105" s="372"/>
      <c r="C105" s="796"/>
      <c r="D105" s="797" t="s">
        <v>333</v>
      </c>
      <c r="E105" s="798"/>
      <c r="F105" s="798"/>
      <c r="G105" s="798"/>
      <c r="H105" s="798"/>
      <c r="I105" s="798"/>
      <c r="J105" s="799">
        <f>J249</f>
        <v>0</v>
      </c>
      <c r="L105" s="372"/>
    </row>
    <row r="106" spans="2:12" s="368" customFormat="1" ht="25.2" customHeight="1">
      <c r="B106" s="367"/>
      <c r="C106" s="792"/>
      <c r="D106" s="793" t="s">
        <v>1153</v>
      </c>
      <c r="E106" s="794"/>
      <c r="F106" s="794"/>
      <c r="G106" s="794"/>
      <c r="H106" s="794"/>
      <c r="I106" s="794"/>
      <c r="J106" s="795">
        <f>J252</f>
        <v>0</v>
      </c>
      <c r="L106" s="367"/>
    </row>
    <row r="107" spans="2:12" s="373" customFormat="1" ht="20.25" customHeight="1">
      <c r="B107" s="372"/>
      <c r="C107" s="796"/>
      <c r="D107" s="797" t="s">
        <v>1603</v>
      </c>
      <c r="E107" s="798"/>
      <c r="F107" s="798"/>
      <c r="G107" s="798"/>
      <c r="H107" s="798"/>
      <c r="I107" s="798"/>
      <c r="J107" s="799">
        <f>J253</f>
        <v>0</v>
      </c>
      <c r="L107" s="372"/>
    </row>
    <row r="108" spans="2:12" s="373" customFormat="1" ht="20.25" customHeight="1">
      <c r="B108" s="372"/>
      <c r="C108" s="796"/>
      <c r="D108" s="797" t="s">
        <v>1609</v>
      </c>
      <c r="E108" s="798"/>
      <c r="F108" s="798"/>
      <c r="G108" s="798"/>
      <c r="H108" s="798"/>
      <c r="I108" s="798"/>
      <c r="J108" s="799">
        <f>J260</f>
        <v>0</v>
      </c>
      <c r="L108" s="372"/>
    </row>
    <row r="109" spans="2:12" s="368" customFormat="1" ht="25.2" customHeight="1">
      <c r="B109" s="367"/>
      <c r="C109" s="792"/>
      <c r="D109" s="793" t="s">
        <v>334</v>
      </c>
      <c r="E109" s="794"/>
      <c r="F109" s="794"/>
      <c r="G109" s="794"/>
      <c r="H109" s="794"/>
      <c r="I109" s="794"/>
      <c r="J109" s="795">
        <f>J263</f>
        <v>0</v>
      </c>
      <c r="L109" s="367"/>
    </row>
    <row r="110" spans="2:12" s="373" customFormat="1" ht="20.25" customHeight="1">
      <c r="B110" s="372"/>
      <c r="C110" s="796"/>
      <c r="D110" s="797" t="s">
        <v>1613</v>
      </c>
      <c r="E110" s="798"/>
      <c r="F110" s="798"/>
      <c r="G110" s="798"/>
      <c r="H110" s="798"/>
      <c r="I110" s="798"/>
      <c r="J110" s="799">
        <f>J264</f>
        <v>0</v>
      </c>
      <c r="L110" s="372"/>
    </row>
    <row r="111" spans="2:12" s="444" customFormat="1" ht="25.2" customHeight="1">
      <c r="B111" s="443"/>
      <c r="C111" s="800"/>
      <c r="D111" s="801" t="s">
        <v>3613</v>
      </c>
      <c r="E111" s="802"/>
      <c r="F111" s="802"/>
      <c r="G111" s="802"/>
      <c r="H111" s="802"/>
      <c r="I111" s="802"/>
      <c r="J111" s="803">
        <f>J269</f>
        <v>0</v>
      </c>
      <c r="L111" s="443"/>
    </row>
    <row r="112" spans="2:12" s="449" customFormat="1" ht="20.25" customHeight="1">
      <c r="B112" s="448"/>
      <c r="C112" s="804"/>
      <c r="D112" s="805" t="str">
        <f>_xlfn.CONCAT("   ",F270)</f>
        <v xml:space="preserve">   Ostatné 
(doprava, vplyvy, pridružené výkony, réžia, drobné montážne práce a materiál...)</v>
      </c>
      <c r="E112" s="806"/>
      <c r="F112" s="806"/>
      <c r="G112" s="806"/>
      <c r="H112" s="806"/>
      <c r="I112" s="806"/>
      <c r="J112" s="807">
        <f>J270</f>
        <v>0</v>
      </c>
      <c r="L112" s="448"/>
    </row>
    <row r="113" spans="2:12" s="194" customFormat="1" ht="21.75" customHeight="1">
      <c r="B113" s="76"/>
      <c r="C113" s="761"/>
      <c r="D113" s="761"/>
      <c r="E113" s="761"/>
      <c r="F113" s="761"/>
      <c r="G113" s="761"/>
      <c r="H113" s="761"/>
      <c r="I113" s="761"/>
      <c r="J113" s="761"/>
      <c r="L113" s="76"/>
    </row>
    <row r="114" spans="2:12" s="194" customFormat="1" ht="7.2" customHeight="1">
      <c r="B114" s="200"/>
      <c r="C114" s="206"/>
      <c r="D114" s="206"/>
      <c r="E114" s="206"/>
      <c r="F114" s="206"/>
      <c r="G114" s="206"/>
      <c r="H114" s="206"/>
      <c r="I114" s="206"/>
      <c r="J114" s="206"/>
      <c r="K114" s="206"/>
      <c r="L114" s="76"/>
    </row>
    <row r="118" spans="2:12" s="194" customFormat="1" ht="7.2" customHeight="1">
      <c r="B118" s="201"/>
      <c r="C118" s="202"/>
      <c r="D118" s="202"/>
      <c r="E118" s="202"/>
      <c r="F118" s="202"/>
      <c r="G118" s="202"/>
      <c r="H118" s="202"/>
      <c r="I118" s="202"/>
      <c r="J118" s="202"/>
      <c r="K118" s="202"/>
      <c r="L118" s="76"/>
    </row>
    <row r="119" spans="2:12" s="194" customFormat="1" ht="25.2" customHeight="1">
      <c r="B119" s="76"/>
      <c r="C119" s="759" t="s">
        <v>281</v>
      </c>
      <c r="D119" s="761"/>
      <c r="E119" s="761"/>
      <c r="F119" s="761"/>
      <c r="G119" s="761"/>
      <c r="H119" s="761"/>
      <c r="I119" s="761"/>
      <c r="J119" s="761"/>
      <c r="L119" s="76"/>
    </row>
    <row r="120" spans="2:12" s="194" customFormat="1" ht="7.2" customHeight="1">
      <c r="B120" s="76"/>
      <c r="C120" s="761"/>
      <c r="D120" s="761"/>
      <c r="E120" s="761"/>
      <c r="F120" s="761"/>
      <c r="G120" s="761"/>
      <c r="H120" s="761"/>
      <c r="I120" s="761"/>
      <c r="J120" s="761"/>
      <c r="L120" s="76"/>
    </row>
    <row r="121" spans="2:12" s="194" customFormat="1" ht="12" customHeight="1">
      <c r="B121" s="76"/>
      <c r="C121" s="760" t="s">
        <v>5</v>
      </c>
      <c r="D121" s="761"/>
      <c r="E121" s="761"/>
      <c r="F121" s="761"/>
      <c r="G121" s="761"/>
      <c r="H121" s="761"/>
      <c r="I121" s="761"/>
      <c r="J121" s="761"/>
      <c r="L121" s="76"/>
    </row>
    <row r="122" spans="2:12" s="194" customFormat="1" ht="16.5" customHeight="1">
      <c r="B122" s="76"/>
      <c r="C122" s="761"/>
      <c r="D122" s="761"/>
      <c r="E122" s="1353" t="str">
        <f>E7</f>
        <v>15709 - Nižná / Tr 110/22kV - komplexná rekonštrukcia</v>
      </c>
      <c r="F122" s="1353"/>
      <c r="G122" s="1353"/>
      <c r="H122" s="1353"/>
      <c r="I122" s="761"/>
      <c r="J122" s="761"/>
      <c r="L122" s="76"/>
    </row>
    <row r="123" spans="2:12" s="194" customFormat="1" ht="12" customHeight="1">
      <c r="B123" s="76"/>
      <c r="C123" s="760" t="s">
        <v>404</v>
      </c>
      <c r="D123" s="761"/>
      <c r="E123" s="761"/>
      <c r="F123" s="761"/>
      <c r="G123" s="761"/>
      <c r="H123" s="761"/>
      <c r="I123" s="761"/>
      <c r="J123" s="761"/>
      <c r="L123" s="76"/>
    </row>
    <row r="124" spans="2:12" s="194" customFormat="1" ht="16.5" customHeight="1">
      <c r="B124" s="76"/>
      <c r="C124" s="761"/>
      <c r="D124" s="761"/>
      <c r="E124" s="1355" t="str">
        <f>E9</f>
        <v>SO42 - Káblové kanály</v>
      </c>
      <c r="F124" s="1356"/>
      <c r="G124" s="1356"/>
      <c r="H124" s="1356"/>
      <c r="I124" s="761"/>
      <c r="J124" s="761"/>
      <c r="L124" s="76"/>
    </row>
    <row r="125" spans="2:12" s="194" customFormat="1" ht="7.2" customHeight="1">
      <c r="B125" s="76"/>
      <c r="C125" s="761"/>
      <c r="D125" s="761"/>
      <c r="E125" s="761"/>
      <c r="F125" s="761"/>
      <c r="G125" s="761"/>
      <c r="H125" s="761"/>
      <c r="I125" s="761"/>
      <c r="J125" s="761"/>
      <c r="L125" s="76"/>
    </row>
    <row r="126" spans="2:12" s="194" customFormat="1" ht="12" customHeight="1">
      <c r="B126" s="76"/>
      <c r="C126" s="760" t="s">
        <v>296</v>
      </c>
      <c r="D126" s="761"/>
      <c r="E126" s="761"/>
      <c r="F126" s="762" t="str">
        <f>F12</f>
        <v>Nižná</v>
      </c>
      <c r="G126" s="761"/>
      <c r="H126" s="761"/>
      <c r="I126" s="760" t="s">
        <v>1</v>
      </c>
      <c r="J126" s="763">
        <f>IF(J12="","",J12)</f>
        <v>46174</v>
      </c>
      <c r="L126" s="76"/>
    </row>
    <row r="127" spans="2:12" s="194" customFormat="1" ht="7.2" customHeight="1">
      <c r="B127" s="76"/>
      <c r="C127" s="761"/>
      <c r="D127" s="761"/>
      <c r="E127" s="761"/>
      <c r="F127" s="761"/>
      <c r="G127" s="761"/>
      <c r="H127" s="761"/>
      <c r="I127" s="761"/>
      <c r="J127" s="761"/>
      <c r="L127" s="76"/>
    </row>
    <row r="128" spans="2:12" s="194" customFormat="1" ht="15.45" customHeight="1">
      <c r="B128" s="76"/>
      <c r="C128" s="760" t="s">
        <v>2</v>
      </c>
      <c r="D128" s="761"/>
      <c r="E128" s="761"/>
      <c r="F128" s="762" t="str">
        <f>E15</f>
        <v>STREDOSLOVENSKÁ DISTRIBUčNÁ a.s.</v>
      </c>
      <c r="G128" s="761"/>
      <c r="H128" s="761"/>
      <c r="I128" s="760" t="s">
        <v>286</v>
      </c>
      <c r="J128" s="765" t="str">
        <f>E21</f>
        <v>LiV-EPI, s.r.o.</v>
      </c>
      <c r="L128" s="76"/>
    </row>
    <row r="129" spans="2:65" s="194" customFormat="1" ht="15.45" customHeight="1">
      <c r="B129" s="76"/>
      <c r="C129" s="760" t="s">
        <v>15</v>
      </c>
      <c r="D129" s="761"/>
      <c r="E129" s="761"/>
      <c r="F129" s="762" t="str">
        <f>IF(E18="","",E18)</f>
        <v>určený výberom</v>
      </c>
      <c r="G129" s="761"/>
      <c r="H129" s="761"/>
      <c r="I129" s="760" t="s">
        <v>300</v>
      </c>
      <c r="J129" s="765" t="str">
        <f>E24</f>
        <v>Ing Peter Lukačovič</v>
      </c>
      <c r="L129" s="76"/>
    </row>
    <row r="130" spans="2:65" s="194" customFormat="1" ht="10.5" customHeight="1">
      <c r="B130" s="76"/>
      <c r="C130" s="761"/>
      <c r="D130" s="761"/>
      <c r="E130" s="761"/>
      <c r="F130" s="761"/>
      <c r="G130" s="761"/>
      <c r="H130" s="761"/>
      <c r="I130" s="761"/>
      <c r="J130" s="761"/>
      <c r="L130" s="76"/>
    </row>
    <row r="131" spans="2:65" s="208" customFormat="1" ht="29.25" customHeight="1">
      <c r="B131" s="207"/>
      <c r="C131" s="808" t="s">
        <v>335</v>
      </c>
      <c r="D131" s="809" t="s">
        <v>318</v>
      </c>
      <c r="E131" s="809" t="s">
        <v>21</v>
      </c>
      <c r="F131" s="809" t="s">
        <v>54</v>
      </c>
      <c r="G131" s="809" t="s">
        <v>55</v>
      </c>
      <c r="H131" s="809" t="s">
        <v>336</v>
      </c>
      <c r="I131" s="809" t="s">
        <v>337</v>
      </c>
      <c r="J131" s="810" t="s">
        <v>325</v>
      </c>
      <c r="K131" s="380" t="s">
        <v>338</v>
      </c>
      <c r="L131" s="207"/>
      <c r="M131" s="381" t="s">
        <v>290</v>
      </c>
      <c r="N131" s="382" t="s">
        <v>24</v>
      </c>
      <c r="O131" s="382" t="s">
        <v>339</v>
      </c>
      <c r="P131" s="382" t="s">
        <v>340</v>
      </c>
      <c r="Q131" s="382" t="s">
        <v>341</v>
      </c>
      <c r="R131" s="382" t="s">
        <v>342</v>
      </c>
      <c r="S131" s="382" t="s">
        <v>343</v>
      </c>
      <c r="T131" s="383" t="s">
        <v>344</v>
      </c>
    </row>
    <row r="132" spans="2:65" s="194" customFormat="1" ht="23.25" customHeight="1">
      <c r="B132" s="76"/>
      <c r="C132" s="811" t="s">
        <v>326</v>
      </c>
      <c r="D132" s="761"/>
      <c r="E132" s="761"/>
      <c r="F132" s="761"/>
      <c r="G132" s="761"/>
      <c r="H132" s="761"/>
      <c r="I132" s="761"/>
      <c r="J132" s="812">
        <f>J133+J269</f>
        <v>0</v>
      </c>
      <c r="L132" s="76"/>
      <c r="M132" s="386"/>
      <c r="N132" s="197"/>
      <c r="O132" s="197"/>
      <c r="P132" s="387">
        <f>P133+P252+P263</f>
        <v>4061.5509958900006</v>
      </c>
      <c r="Q132" s="197"/>
      <c r="R132" s="387">
        <f>R133+R252+R263</f>
        <v>594.02620715976002</v>
      </c>
      <c r="S132" s="197"/>
      <c r="T132" s="388">
        <f>T133+T252+T263</f>
        <v>0</v>
      </c>
      <c r="AT132" s="337" t="s">
        <v>267</v>
      </c>
      <c r="AU132" s="337" t="s">
        <v>327</v>
      </c>
      <c r="BK132" s="389">
        <f>BK133+BK252+BK263</f>
        <v>0</v>
      </c>
    </row>
    <row r="133" spans="2:65" s="391" customFormat="1" ht="26.25" customHeight="1">
      <c r="B133" s="390"/>
      <c r="C133" s="813"/>
      <c r="D133" s="814" t="s">
        <v>267</v>
      </c>
      <c r="E133" s="815" t="s">
        <v>345</v>
      </c>
      <c r="F133" s="815" t="s">
        <v>346</v>
      </c>
      <c r="G133" s="813"/>
      <c r="H133" s="813"/>
      <c r="I133" s="813"/>
      <c r="J133" s="816">
        <f>BK133</f>
        <v>0</v>
      </c>
      <c r="L133" s="390"/>
      <c r="M133" s="395"/>
      <c r="P133" s="396">
        <f>P134+P141+P150+P175+P185+P192+P228+P249</f>
        <v>4052.4452614700003</v>
      </c>
      <c r="R133" s="396">
        <f>R134+R141+R150+R175+R185+R192+R228+R249</f>
        <v>593.98284147512004</v>
      </c>
      <c r="T133" s="397">
        <f>T134+T141+T150+T175+T185+T192+T228+T249</f>
        <v>0</v>
      </c>
      <c r="AR133" s="392" t="s">
        <v>320</v>
      </c>
      <c r="AT133" s="398" t="s">
        <v>267</v>
      </c>
      <c r="AU133" s="398" t="s">
        <v>319</v>
      </c>
      <c r="AY133" s="392" t="s">
        <v>347</v>
      </c>
      <c r="BK133" s="399">
        <f>BK134+BK141+BK150+BK175+BK185+BK192+BK228+BK249</f>
        <v>0</v>
      </c>
    </row>
    <row r="134" spans="2:65" s="391" customFormat="1" ht="23.25" customHeight="1">
      <c r="B134" s="390"/>
      <c r="C134" s="813"/>
      <c r="D134" s="814" t="s">
        <v>267</v>
      </c>
      <c r="E134" s="817" t="s">
        <v>320</v>
      </c>
      <c r="F134" s="817" t="s">
        <v>348</v>
      </c>
      <c r="G134" s="813"/>
      <c r="H134" s="813"/>
      <c r="I134" s="813"/>
      <c r="J134" s="818">
        <f>BK134</f>
        <v>0</v>
      </c>
      <c r="L134" s="390"/>
      <c r="M134" s="395"/>
      <c r="P134" s="396">
        <f>SUM(P135:P140)</f>
        <v>219.16528799999998</v>
      </c>
      <c r="R134" s="396">
        <f>SUM(R135:R140)</f>
        <v>161.388634075</v>
      </c>
      <c r="T134" s="397">
        <f>SUM(T135:T140)</f>
        <v>0</v>
      </c>
      <c r="AR134" s="392" t="s">
        <v>320</v>
      </c>
      <c r="AT134" s="398" t="s">
        <v>267</v>
      </c>
      <c r="AU134" s="398" t="s">
        <v>320</v>
      </c>
      <c r="AY134" s="392" t="s">
        <v>347</v>
      </c>
      <c r="BK134" s="399">
        <f>SUM(BK135:BK140)</f>
        <v>0</v>
      </c>
    </row>
    <row r="135" spans="2:65" s="194" customFormat="1" ht="49.5" customHeight="1">
      <c r="B135" s="76"/>
      <c r="C135" s="819" t="s">
        <v>320</v>
      </c>
      <c r="D135" s="819" t="s">
        <v>262</v>
      </c>
      <c r="E135" s="820" t="s">
        <v>1487</v>
      </c>
      <c r="F135" s="821" t="s">
        <v>1488</v>
      </c>
      <c r="G135" s="822" t="s">
        <v>290</v>
      </c>
      <c r="H135" s="823">
        <v>0</v>
      </c>
      <c r="I135" s="824">
        <v>0</v>
      </c>
      <c r="J135" s="824">
        <f t="shared" ref="J135:J140" si="0">ROUND(I135*H135,2)</f>
        <v>0</v>
      </c>
      <c r="K135" s="80"/>
      <c r="L135" s="76"/>
      <c r="M135" s="402" t="s">
        <v>290</v>
      </c>
      <c r="N135" s="403" t="s">
        <v>306</v>
      </c>
      <c r="O135" s="404">
        <v>0.01</v>
      </c>
      <c r="P135" s="404">
        <f t="shared" ref="P135:P140" si="1">O135*H135</f>
        <v>0</v>
      </c>
      <c r="Q135" s="404">
        <v>0</v>
      </c>
      <c r="R135" s="404">
        <f t="shared" ref="R135:R140" si="2">Q135*H135</f>
        <v>0</v>
      </c>
      <c r="S135" s="404">
        <v>0</v>
      </c>
      <c r="T135" s="405">
        <f t="shared" ref="T135:T140" si="3">S135*H135</f>
        <v>0</v>
      </c>
      <c r="AR135" s="406" t="s">
        <v>351</v>
      </c>
      <c r="AT135" s="406" t="s">
        <v>262</v>
      </c>
      <c r="AU135" s="406" t="s">
        <v>352</v>
      </c>
      <c r="AY135" s="337" t="s">
        <v>347</v>
      </c>
      <c r="BE135" s="407">
        <f t="shared" ref="BE135:BE140" si="4">IF(N135="základná",J135,0)</f>
        <v>0</v>
      </c>
      <c r="BF135" s="407">
        <f t="shared" ref="BF135:BF140" si="5">IF(N135="znížená",J135,0)</f>
        <v>0</v>
      </c>
      <c r="BG135" s="407">
        <f t="shared" ref="BG135:BG140" si="6">IF(N135="zákl. prenesená",J135,0)</f>
        <v>0</v>
      </c>
      <c r="BH135" s="407">
        <f t="shared" ref="BH135:BH140" si="7">IF(N135="zníž. prenesená",J135,0)</f>
        <v>0</v>
      </c>
      <c r="BI135" s="407">
        <f t="shared" ref="BI135:BI140" si="8">IF(N135="nulová",J135,0)</f>
        <v>0</v>
      </c>
      <c r="BJ135" s="337" t="s">
        <v>352</v>
      </c>
      <c r="BK135" s="407">
        <f t="shared" ref="BK135:BK140" si="9">ROUND(I135*H135,2)</f>
        <v>0</v>
      </c>
      <c r="BL135" s="337" t="s">
        <v>351</v>
      </c>
      <c r="BM135" s="406" t="s">
        <v>3783</v>
      </c>
    </row>
    <row r="136" spans="2:65" s="194" customFormat="1" ht="33" customHeight="1">
      <c r="B136" s="76"/>
      <c r="C136" s="819" t="s">
        <v>352</v>
      </c>
      <c r="D136" s="819" t="s">
        <v>262</v>
      </c>
      <c r="E136" s="820" t="s">
        <v>3784</v>
      </c>
      <c r="F136" s="821" t="s">
        <v>3785</v>
      </c>
      <c r="G136" s="822" t="s">
        <v>63</v>
      </c>
      <c r="H136" s="823">
        <v>33.435000000000002</v>
      </c>
      <c r="I136" s="844"/>
      <c r="J136" s="824">
        <f t="shared" si="0"/>
        <v>0</v>
      </c>
      <c r="K136" s="80"/>
      <c r="L136" s="76"/>
      <c r="M136" s="402" t="s">
        <v>290</v>
      </c>
      <c r="N136" s="403" t="s">
        <v>306</v>
      </c>
      <c r="O136" s="404">
        <v>2.2370000000000001</v>
      </c>
      <c r="P136" s="404">
        <f t="shared" si="1"/>
        <v>74.794095000000013</v>
      </c>
      <c r="Q136" s="404">
        <v>2.4450000000000001E-3</v>
      </c>
      <c r="R136" s="404">
        <f t="shared" si="2"/>
        <v>8.1748575000000004E-2</v>
      </c>
      <c r="S136" s="404">
        <v>0</v>
      </c>
      <c r="T136" s="405">
        <f t="shared" si="3"/>
        <v>0</v>
      </c>
      <c r="AR136" s="406" t="s">
        <v>351</v>
      </c>
      <c r="AT136" s="406" t="s">
        <v>262</v>
      </c>
      <c r="AU136" s="406" t="s">
        <v>352</v>
      </c>
      <c r="AY136" s="337" t="s">
        <v>347</v>
      </c>
      <c r="BE136" s="407">
        <f t="shared" si="4"/>
        <v>0</v>
      </c>
      <c r="BF136" s="407">
        <f t="shared" si="5"/>
        <v>0</v>
      </c>
      <c r="BG136" s="407">
        <f t="shared" si="6"/>
        <v>0</v>
      </c>
      <c r="BH136" s="407">
        <f t="shared" si="7"/>
        <v>0</v>
      </c>
      <c r="BI136" s="407">
        <f t="shared" si="8"/>
        <v>0</v>
      </c>
      <c r="BJ136" s="337" t="s">
        <v>352</v>
      </c>
      <c r="BK136" s="407">
        <f t="shared" si="9"/>
        <v>0</v>
      </c>
      <c r="BL136" s="337" t="s">
        <v>351</v>
      </c>
      <c r="BM136" s="406" t="s">
        <v>3786</v>
      </c>
    </row>
    <row r="137" spans="2:65" s="194" customFormat="1" ht="24.45" customHeight="1">
      <c r="B137" s="76"/>
      <c r="C137" s="825" t="s">
        <v>372</v>
      </c>
      <c r="D137" s="825" t="s">
        <v>59</v>
      </c>
      <c r="E137" s="826" t="s">
        <v>363</v>
      </c>
      <c r="F137" s="827" t="s">
        <v>364</v>
      </c>
      <c r="G137" s="828" t="s">
        <v>63</v>
      </c>
      <c r="H137" s="829">
        <v>38.450000000000003</v>
      </c>
      <c r="I137" s="845"/>
      <c r="J137" s="830">
        <f t="shared" si="0"/>
        <v>0</v>
      </c>
      <c r="K137" s="94"/>
      <c r="L137" s="408"/>
      <c r="M137" s="409" t="s">
        <v>290</v>
      </c>
      <c r="N137" s="410" t="s">
        <v>306</v>
      </c>
      <c r="O137" s="404">
        <v>0</v>
      </c>
      <c r="P137" s="404">
        <f t="shared" si="1"/>
        <v>0</v>
      </c>
      <c r="Q137" s="404">
        <v>8.4899999999999993E-3</v>
      </c>
      <c r="R137" s="404">
        <f t="shared" si="2"/>
        <v>0.32644050000000002</v>
      </c>
      <c r="S137" s="404">
        <v>0</v>
      </c>
      <c r="T137" s="405">
        <f t="shared" si="3"/>
        <v>0</v>
      </c>
      <c r="AR137" s="406" t="s">
        <v>361</v>
      </c>
      <c r="AT137" s="406" t="s">
        <v>59</v>
      </c>
      <c r="AU137" s="406" t="s">
        <v>352</v>
      </c>
      <c r="AY137" s="337" t="s">
        <v>347</v>
      </c>
      <c r="BE137" s="407">
        <f t="shared" si="4"/>
        <v>0</v>
      </c>
      <c r="BF137" s="407">
        <f t="shared" si="5"/>
        <v>0</v>
      </c>
      <c r="BG137" s="407">
        <f t="shared" si="6"/>
        <v>0</v>
      </c>
      <c r="BH137" s="407">
        <f t="shared" si="7"/>
        <v>0</v>
      </c>
      <c r="BI137" s="407">
        <f t="shared" si="8"/>
        <v>0</v>
      </c>
      <c r="BJ137" s="337" t="s">
        <v>352</v>
      </c>
      <c r="BK137" s="407">
        <f t="shared" si="9"/>
        <v>0</v>
      </c>
      <c r="BL137" s="337" t="s">
        <v>351</v>
      </c>
      <c r="BM137" s="406" t="s">
        <v>3787</v>
      </c>
    </row>
    <row r="138" spans="2:65" s="194" customFormat="1" ht="24.45" customHeight="1">
      <c r="B138" s="76"/>
      <c r="C138" s="819" t="s">
        <v>2042</v>
      </c>
      <c r="D138" s="819" t="s">
        <v>262</v>
      </c>
      <c r="E138" s="820" t="s">
        <v>3788</v>
      </c>
      <c r="F138" s="821" t="s">
        <v>3789</v>
      </c>
      <c r="G138" s="822" t="s">
        <v>63</v>
      </c>
      <c r="H138" s="823">
        <v>1</v>
      </c>
      <c r="I138" s="844"/>
      <c r="J138" s="824">
        <f t="shared" si="0"/>
        <v>0</v>
      </c>
      <c r="K138" s="80"/>
      <c r="L138" s="76"/>
      <c r="M138" s="402" t="s">
        <v>290</v>
      </c>
      <c r="N138" s="403" t="s">
        <v>306</v>
      </c>
      <c r="O138" s="404">
        <v>2.2370000000000001</v>
      </c>
      <c r="P138" s="404">
        <f t="shared" si="1"/>
        <v>2.2370000000000001</v>
      </c>
      <c r="Q138" s="404">
        <v>2.4450000000000001E-3</v>
      </c>
      <c r="R138" s="404">
        <f t="shared" si="2"/>
        <v>2.4450000000000001E-3</v>
      </c>
      <c r="S138" s="404">
        <v>0</v>
      </c>
      <c r="T138" s="405">
        <f t="shared" si="3"/>
        <v>0</v>
      </c>
      <c r="AR138" s="406" t="s">
        <v>351</v>
      </c>
      <c r="AT138" s="406" t="s">
        <v>262</v>
      </c>
      <c r="AU138" s="406" t="s">
        <v>352</v>
      </c>
      <c r="AY138" s="337" t="s">
        <v>347</v>
      </c>
      <c r="BE138" s="407">
        <f t="shared" si="4"/>
        <v>0</v>
      </c>
      <c r="BF138" s="407">
        <f t="shared" si="5"/>
        <v>0</v>
      </c>
      <c r="BG138" s="407">
        <f t="shared" si="6"/>
        <v>0</v>
      </c>
      <c r="BH138" s="407">
        <f t="shared" si="7"/>
        <v>0</v>
      </c>
      <c r="BI138" s="407">
        <f t="shared" si="8"/>
        <v>0</v>
      </c>
      <c r="BJ138" s="337" t="s">
        <v>352</v>
      </c>
      <c r="BK138" s="407">
        <f t="shared" si="9"/>
        <v>0</v>
      </c>
      <c r="BL138" s="337" t="s">
        <v>351</v>
      </c>
      <c r="BM138" s="406" t="s">
        <v>3790</v>
      </c>
    </row>
    <row r="139" spans="2:65" s="194" customFormat="1" ht="24.45" customHeight="1">
      <c r="B139" s="76"/>
      <c r="C139" s="819" t="s">
        <v>351</v>
      </c>
      <c r="D139" s="819" t="s">
        <v>262</v>
      </c>
      <c r="E139" s="820" t="s">
        <v>3791</v>
      </c>
      <c r="F139" s="821" t="s">
        <v>3792</v>
      </c>
      <c r="G139" s="822" t="s">
        <v>216</v>
      </c>
      <c r="H139" s="823">
        <v>94.692999999999998</v>
      </c>
      <c r="I139" s="844"/>
      <c r="J139" s="824">
        <f t="shared" si="0"/>
        <v>0</v>
      </c>
      <c r="K139" s="80"/>
      <c r="L139" s="76"/>
      <c r="M139" s="402" t="s">
        <v>290</v>
      </c>
      <c r="N139" s="403" t="s">
        <v>306</v>
      </c>
      <c r="O139" s="404">
        <v>1.5009999999999999</v>
      </c>
      <c r="P139" s="404">
        <f t="shared" si="1"/>
        <v>142.13419299999998</v>
      </c>
      <c r="Q139" s="404">
        <v>0</v>
      </c>
      <c r="R139" s="404">
        <f t="shared" si="2"/>
        <v>0</v>
      </c>
      <c r="S139" s="404">
        <v>0</v>
      </c>
      <c r="T139" s="405">
        <f t="shared" si="3"/>
        <v>0</v>
      </c>
      <c r="AR139" s="406" t="s">
        <v>351</v>
      </c>
      <c r="AT139" s="406" t="s">
        <v>262</v>
      </c>
      <c r="AU139" s="406" t="s">
        <v>352</v>
      </c>
      <c r="AY139" s="337" t="s">
        <v>347</v>
      </c>
      <c r="BE139" s="407">
        <f t="shared" si="4"/>
        <v>0</v>
      </c>
      <c r="BF139" s="407">
        <f t="shared" si="5"/>
        <v>0</v>
      </c>
      <c r="BG139" s="407">
        <f t="shared" si="6"/>
        <v>0</v>
      </c>
      <c r="BH139" s="407">
        <f t="shared" si="7"/>
        <v>0</v>
      </c>
      <c r="BI139" s="407">
        <f t="shared" si="8"/>
        <v>0</v>
      </c>
      <c r="BJ139" s="337" t="s">
        <v>352</v>
      </c>
      <c r="BK139" s="407">
        <f t="shared" si="9"/>
        <v>0</v>
      </c>
      <c r="BL139" s="337" t="s">
        <v>351</v>
      </c>
      <c r="BM139" s="406" t="s">
        <v>3793</v>
      </c>
    </row>
    <row r="140" spans="2:65" s="194" customFormat="1" ht="16.5" customHeight="1">
      <c r="B140" s="76"/>
      <c r="C140" s="825" t="s">
        <v>382</v>
      </c>
      <c r="D140" s="825" t="s">
        <v>59</v>
      </c>
      <c r="E140" s="826" t="s">
        <v>3794</v>
      </c>
      <c r="F140" s="827" t="s">
        <v>3795</v>
      </c>
      <c r="G140" s="828" t="s">
        <v>271</v>
      </c>
      <c r="H140" s="829">
        <v>160.97800000000001</v>
      </c>
      <c r="I140" s="845"/>
      <c r="J140" s="830">
        <f t="shared" si="0"/>
        <v>0</v>
      </c>
      <c r="K140" s="94"/>
      <c r="L140" s="408"/>
      <c r="M140" s="409" t="s">
        <v>290</v>
      </c>
      <c r="N140" s="410" t="s">
        <v>306</v>
      </c>
      <c r="O140" s="404">
        <v>0</v>
      </c>
      <c r="P140" s="404">
        <f t="shared" si="1"/>
        <v>0</v>
      </c>
      <c r="Q140" s="404">
        <v>1</v>
      </c>
      <c r="R140" s="404">
        <f t="shared" si="2"/>
        <v>160.97800000000001</v>
      </c>
      <c r="S140" s="404">
        <v>0</v>
      </c>
      <c r="T140" s="405">
        <f t="shared" si="3"/>
        <v>0</v>
      </c>
      <c r="AR140" s="406" t="s">
        <v>361</v>
      </c>
      <c r="AT140" s="406" t="s">
        <v>59</v>
      </c>
      <c r="AU140" s="406" t="s">
        <v>352</v>
      </c>
      <c r="AY140" s="337" t="s">
        <v>347</v>
      </c>
      <c r="BE140" s="407">
        <f t="shared" si="4"/>
        <v>0</v>
      </c>
      <c r="BF140" s="407">
        <f t="shared" si="5"/>
        <v>0</v>
      </c>
      <c r="BG140" s="407">
        <f t="shared" si="6"/>
        <v>0</v>
      </c>
      <c r="BH140" s="407">
        <f t="shared" si="7"/>
        <v>0</v>
      </c>
      <c r="BI140" s="407">
        <f t="shared" si="8"/>
        <v>0</v>
      </c>
      <c r="BJ140" s="337" t="s">
        <v>352</v>
      </c>
      <c r="BK140" s="407">
        <f t="shared" si="9"/>
        <v>0</v>
      </c>
      <c r="BL140" s="337" t="s">
        <v>351</v>
      </c>
      <c r="BM140" s="406" t="s">
        <v>3796</v>
      </c>
    </row>
    <row r="141" spans="2:65" s="391" customFormat="1" ht="23.25" customHeight="1">
      <c r="B141" s="390"/>
      <c r="C141" s="813"/>
      <c r="D141" s="814" t="s">
        <v>267</v>
      </c>
      <c r="E141" s="817" t="s">
        <v>352</v>
      </c>
      <c r="F141" s="817" t="s">
        <v>358</v>
      </c>
      <c r="G141" s="813"/>
      <c r="H141" s="813"/>
      <c r="I141" s="813"/>
      <c r="J141" s="818">
        <f>BK141</f>
        <v>0</v>
      </c>
      <c r="L141" s="390"/>
      <c r="M141" s="395"/>
      <c r="P141" s="396">
        <f>SUM(P142:P149)</f>
        <v>84.924075200000004</v>
      </c>
      <c r="R141" s="396">
        <f>SUM(R142:R149)</f>
        <v>129.44475148000001</v>
      </c>
      <c r="T141" s="397">
        <f>SUM(T142:T149)</f>
        <v>0</v>
      </c>
      <c r="AR141" s="392" t="s">
        <v>320</v>
      </c>
      <c r="AT141" s="398" t="s">
        <v>267</v>
      </c>
      <c r="AU141" s="398" t="s">
        <v>320</v>
      </c>
      <c r="AY141" s="392" t="s">
        <v>347</v>
      </c>
      <c r="BK141" s="399">
        <f>SUM(BK142:BK149)</f>
        <v>0</v>
      </c>
    </row>
    <row r="142" spans="2:65" s="194" customFormat="1" ht="38.25" customHeight="1">
      <c r="B142" s="76"/>
      <c r="C142" s="819" t="s">
        <v>388</v>
      </c>
      <c r="D142" s="819" t="s">
        <v>262</v>
      </c>
      <c r="E142" s="820" t="s">
        <v>1490</v>
      </c>
      <c r="F142" s="821" t="s">
        <v>1491</v>
      </c>
      <c r="G142" s="822" t="s">
        <v>216</v>
      </c>
      <c r="H142" s="823">
        <v>8.3369999999999997</v>
      </c>
      <c r="I142" s="844"/>
      <c r="J142" s="824">
        <f t="shared" ref="J142:J149" si="10">ROUND(I142*H142,2)</f>
        <v>0</v>
      </c>
      <c r="K142" s="80"/>
      <c r="L142" s="76"/>
      <c r="M142" s="402" t="s">
        <v>290</v>
      </c>
      <c r="N142" s="403" t="s">
        <v>306</v>
      </c>
      <c r="O142" s="404">
        <v>1.1317999999999999</v>
      </c>
      <c r="P142" s="404">
        <f t="shared" ref="P142:P149" si="11">O142*H142</f>
        <v>9.435816599999999</v>
      </c>
      <c r="Q142" s="404">
        <v>2.0699999999999998</v>
      </c>
      <c r="R142" s="404">
        <f t="shared" ref="R142:R149" si="12">Q142*H142</f>
        <v>17.257589999999997</v>
      </c>
      <c r="S142" s="404">
        <v>0</v>
      </c>
      <c r="T142" s="405">
        <f t="shared" ref="T142:T149" si="13">S142*H142</f>
        <v>0</v>
      </c>
      <c r="AR142" s="406" t="s">
        <v>351</v>
      </c>
      <c r="AT142" s="406" t="s">
        <v>262</v>
      </c>
      <c r="AU142" s="406" t="s">
        <v>352</v>
      </c>
      <c r="AY142" s="337" t="s">
        <v>347</v>
      </c>
      <c r="BE142" s="407">
        <f t="shared" ref="BE142:BE149" si="14">IF(N142="základná",J142,0)</f>
        <v>0</v>
      </c>
      <c r="BF142" s="407">
        <f t="shared" ref="BF142:BF149" si="15">IF(N142="znížená",J142,0)</f>
        <v>0</v>
      </c>
      <c r="BG142" s="407">
        <f t="shared" ref="BG142:BG149" si="16">IF(N142="zákl. prenesená",J142,0)</f>
        <v>0</v>
      </c>
      <c r="BH142" s="407">
        <f t="shared" ref="BH142:BH149" si="17">IF(N142="zníž. prenesená",J142,0)</f>
        <v>0</v>
      </c>
      <c r="BI142" s="407">
        <f t="shared" ref="BI142:BI149" si="18">IF(N142="nulová",J142,0)</f>
        <v>0</v>
      </c>
      <c r="BJ142" s="337" t="s">
        <v>352</v>
      </c>
      <c r="BK142" s="407">
        <f t="shared" ref="BK142:BK149" si="19">ROUND(I142*H142,2)</f>
        <v>0</v>
      </c>
      <c r="BL142" s="337" t="s">
        <v>351</v>
      </c>
      <c r="BM142" s="406" t="s">
        <v>3797</v>
      </c>
    </row>
    <row r="143" spans="2:65" s="194" customFormat="1" ht="38.25" customHeight="1">
      <c r="B143" s="76"/>
      <c r="C143" s="819" t="s">
        <v>390</v>
      </c>
      <c r="D143" s="819" t="s">
        <v>262</v>
      </c>
      <c r="E143" s="820" t="s">
        <v>1493</v>
      </c>
      <c r="F143" s="821" t="s">
        <v>1494</v>
      </c>
      <c r="G143" s="822" t="s">
        <v>216</v>
      </c>
      <c r="H143" s="823">
        <v>22.417000000000002</v>
      </c>
      <c r="I143" s="844"/>
      <c r="J143" s="824">
        <f t="shared" si="10"/>
        <v>0</v>
      </c>
      <c r="K143" s="80"/>
      <c r="L143" s="76"/>
      <c r="M143" s="402" t="s">
        <v>290</v>
      </c>
      <c r="N143" s="403" t="s">
        <v>306</v>
      </c>
      <c r="O143" s="404">
        <v>1.1317999999999999</v>
      </c>
      <c r="P143" s="404">
        <f t="shared" si="11"/>
        <v>25.371560599999999</v>
      </c>
      <c r="Q143" s="404">
        <v>2.0699999999999998</v>
      </c>
      <c r="R143" s="404">
        <f t="shared" si="12"/>
        <v>46.403190000000002</v>
      </c>
      <c r="S143" s="404">
        <v>0</v>
      </c>
      <c r="T143" s="405">
        <f t="shared" si="13"/>
        <v>0</v>
      </c>
      <c r="AR143" s="406" t="s">
        <v>351</v>
      </c>
      <c r="AT143" s="406" t="s">
        <v>262</v>
      </c>
      <c r="AU143" s="406" t="s">
        <v>352</v>
      </c>
      <c r="AY143" s="337" t="s">
        <v>347</v>
      </c>
      <c r="BE143" s="407">
        <f t="shared" si="14"/>
        <v>0</v>
      </c>
      <c r="BF143" s="407">
        <f t="shared" si="15"/>
        <v>0</v>
      </c>
      <c r="BG143" s="407">
        <f t="shared" si="16"/>
        <v>0</v>
      </c>
      <c r="BH143" s="407">
        <f t="shared" si="17"/>
        <v>0</v>
      </c>
      <c r="BI143" s="407">
        <f t="shared" si="18"/>
        <v>0</v>
      </c>
      <c r="BJ143" s="337" t="s">
        <v>352</v>
      </c>
      <c r="BK143" s="407">
        <f t="shared" si="19"/>
        <v>0</v>
      </c>
      <c r="BL143" s="337" t="s">
        <v>351</v>
      </c>
      <c r="BM143" s="406" t="s">
        <v>3798</v>
      </c>
    </row>
    <row r="144" spans="2:65" s="194" customFormat="1" ht="24.45" customHeight="1">
      <c r="B144" s="76"/>
      <c r="C144" s="819" t="s">
        <v>361</v>
      </c>
      <c r="D144" s="819" t="s">
        <v>262</v>
      </c>
      <c r="E144" s="820" t="s">
        <v>359</v>
      </c>
      <c r="F144" s="821" t="s">
        <v>3799</v>
      </c>
      <c r="G144" s="822" t="s">
        <v>216</v>
      </c>
      <c r="H144" s="823">
        <v>11.821999999999999</v>
      </c>
      <c r="I144" s="844"/>
      <c r="J144" s="824">
        <f t="shared" si="10"/>
        <v>0</v>
      </c>
      <c r="K144" s="80"/>
      <c r="L144" s="76"/>
      <c r="M144" s="402" t="s">
        <v>290</v>
      </c>
      <c r="N144" s="403" t="s">
        <v>306</v>
      </c>
      <c r="O144" s="404">
        <v>0.61799999999999999</v>
      </c>
      <c r="P144" s="404">
        <f t="shared" si="11"/>
        <v>7.3059959999999995</v>
      </c>
      <c r="Q144" s="404">
        <v>2.20099</v>
      </c>
      <c r="R144" s="404">
        <f t="shared" si="12"/>
        <v>26.020103779999999</v>
      </c>
      <c r="S144" s="404">
        <v>0</v>
      </c>
      <c r="T144" s="405">
        <f t="shared" si="13"/>
        <v>0</v>
      </c>
      <c r="AR144" s="406" t="s">
        <v>351</v>
      </c>
      <c r="AT144" s="406" t="s">
        <v>262</v>
      </c>
      <c r="AU144" s="406" t="s">
        <v>352</v>
      </c>
      <c r="AY144" s="337" t="s">
        <v>347</v>
      </c>
      <c r="BE144" s="407">
        <f t="shared" si="14"/>
        <v>0</v>
      </c>
      <c r="BF144" s="407">
        <f t="shared" si="15"/>
        <v>0</v>
      </c>
      <c r="BG144" s="407">
        <f t="shared" si="16"/>
        <v>0</v>
      </c>
      <c r="BH144" s="407">
        <f t="shared" si="17"/>
        <v>0</v>
      </c>
      <c r="BI144" s="407">
        <f t="shared" si="18"/>
        <v>0</v>
      </c>
      <c r="BJ144" s="337" t="s">
        <v>352</v>
      </c>
      <c r="BK144" s="407">
        <f t="shared" si="19"/>
        <v>0</v>
      </c>
      <c r="BL144" s="337" t="s">
        <v>351</v>
      </c>
      <c r="BM144" s="406" t="s">
        <v>3800</v>
      </c>
    </row>
    <row r="145" spans="2:65" s="194" customFormat="1" ht="38.25" customHeight="1">
      <c r="B145" s="76"/>
      <c r="C145" s="819" t="s">
        <v>365</v>
      </c>
      <c r="D145" s="819" t="s">
        <v>262</v>
      </c>
      <c r="E145" s="820" t="s">
        <v>1640</v>
      </c>
      <c r="F145" s="821" t="s">
        <v>3801</v>
      </c>
      <c r="G145" s="822" t="s">
        <v>216</v>
      </c>
      <c r="H145" s="823">
        <v>17.850000000000001</v>
      </c>
      <c r="I145" s="844"/>
      <c r="J145" s="824">
        <f t="shared" si="10"/>
        <v>0</v>
      </c>
      <c r="K145" s="80"/>
      <c r="L145" s="76"/>
      <c r="M145" s="402" t="s">
        <v>290</v>
      </c>
      <c r="N145" s="403" t="s">
        <v>306</v>
      </c>
      <c r="O145" s="404">
        <v>0.61899999999999999</v>
      </c>
      <c r="P145" s="404">
        <f t="shared" si="11"/>
        <v>11.049150000000001</v>
      </c>
      <c r="Q145" s="404">
        <v>2.2121499999999998</v>
      </c>
      <c r="R145" s="404">
        <f t="shared" si="12"/>
        <v>39.486877499999999</v>
      </c>
      <c r="S145" s="404">
        <v>0</v>
      </c>
      <c r="T145" s="405">
        <f t="shared" si="13"/>
        <v>0</v>
      </c>
      <c r="AR145" s="406" t="s">
        <v>351</v>
      </c>
      <c r="AT145" s="406" t="s">
        <v>262</v>
      </c>
      <c r="AU145" s="406" t="s">
        <v>352</v>
      </c>
      <c r="AY145" s="337" t="s">
        <v>347</v>
      </c>
      <c r="BE145" s="407">
        <f t="shared" si="14"/>
        <v>0</v>
      </c>
      <c r="BF145" s="407">
        <f t="shared" si="15"/>
        <v>0</v>
      </c>
      <c r="BG145" s="407">
        <f t="shared" si="16"/>
        <v>0</v>
      </c>
      <c r="BH145" s="407">
        <f t="shared" si="17"/>
        <v>0</v>
      </c>
      <c r="BI145" s="407">
        <f t="shared" si="18"/>
        <v>0</v>
      </c>
      <c r="BJ145" s="337" t="s">
        <v>352</v>
      </c>
      <c r="BK145" s="407">
        <f t="shared" si="19"/>
        <v>0</v>
      </c>
      <c r="BL145" s="337" t="s">
        <v>351</v>
      </c>
      <c r="BM145" s="406" t="s">
        <v>3802</v>
      </c>
    </row>
    <row r="146" spans="2:65" s="194" customFormat="1" ht="16.5" customHeight="1">
      <c r="B146" s="76"/>
      <c r="C146" s="825" t="s">
        <v>394</v>
      </c>
      <c r="D146" s="825" t="s">
        <v>59</v>
      </c>
      <c r="E146" s="826" t="s">
        <v>1510</v>
      </c>
      <c r="F146" s="827" t="s">
        <v>1511</v>
      </c>
      <c r="G146" s="828" t="s">
        <v>82</v>
      </c>
      <c r="H146" s="829">
        <v>62.475000000000001</v>
      </c>
      <c r="I146" s="845"/>
      <c r="J146" s="830">
        <f t="shared" si="10"/>
        <v>0</v>
      </c>
      <c r="K146" s="94"/>
      <c r="L146" s="408"/>
      <c r="M146" s="409" t="s">
        <v>290</v>
      </c>
      <c r="N146" s="410" t="s">
        <v>306</v>
      </c>
      <c r="O146" s="404">
        <v>0</v>
      </c>
      <c r="P146" s="404">
        <f t="shared" si="11"/>
        <v>0</v>
      </c>
      <c r="Q146" s="404">
        <v>1E-3</v>
      </c>
      <c r="R146" s="404">
        <f t="shared" si="12"/>
        <v>6.2475000000000003E-2</v>
      </c>
      <c r="S146" s="404">
        <v>0</v>
      </c>
      <c r="T146" s="405">
        <f t="shared" si="13"/>
        <v>0</v>
      </c>
      <c r="AR146" s="406" t="s">
        <v>361</v>
      </c>
      <c r="AT146" s="406" t="s">
        <v>59</v>
      </c>
      <c r="AU146" s="406" t="s">
        <v>352</v>
      </c>
      <c r="AY146" s="337" t="s">
        <v>347</v>
      </c>
      <c r="BE146" s="407">
        <f t="shared" si="14"/>
        <v>0</v>
      </c>
      <c r="BF146" s="407">
        <f t="shared" si="15"/>
        <v>0</v>
      </c>
      <c r="BG146" s="407">
        <f t="shared" si="16"/>
        <v>0</v>
      </c>
      <c r="BH146" s="407">
        <f t="shared" si="17"/>
        <v>0</v>
      </c>
      <c r="BI146" s="407">
        <f t="shared" si="18"/>
        <v>0</v>
      </c>
      <c r="BJ146" s="337" t="s">
        <v>352</v>
      </c>
      <c r="BK146" s="407">
        <f t="shared" si="19"/>
        <v>0</v>
      </c>
      <c r="BL146" s="337" t="s">
        <v>351</v>
      </c>
      <c r="BM146" s="406" t="s">
        <v>3803</v>
      </c>
    </row>
    <row r="147" spans="2:65" s="194" customFormat="1" ht="21.75" customHeight="1">
      <c r="B147" s="76"/>
      <c r="C147" s="819" t="s">
        <v>396</v>
      </c>
      <c r="D147" s="819" t="s">
        <v>262</v>
      </c>
      <c r="E147" s="820" t="s">
        <v>3804</v>
      </c>
      <c r="F147" s="821" t="s">
        <v>3805</v>
      </c>
      <c r="G147" s="822" t="s">
        <v>95</v>
      </c>
      <c r="H147" s="823">
        <v>48.543999999999997</v>
      </c>
      <c r="I147" s="844"/>
      <c r="J147" s="824">
        <f t="shared" si="10"/>
        <v>0</v>
      </c>
      <c r="K147" s="80"/>
      <c r="L147" s="76"/>
      <c r="M147" s="402" t="s">
        <v>290</v>
      </c>
      <c r="N147" s="403" t="s">
        <v>306</v>
      </c>
      <c r="O147" s="404">
        <v>0.35799999999999998</v>
      </c>
      <c r="P147" s="404">
        <f t="shared" si="11"/>
        <v>17.378751999999999</v>
      </c>
      <c r="Q147" s="404">
        <v>6.7000000000000002E-4</v>
      </c>
      <c r="R147" s="404">
        <f t="shared" si="12"/>
        <v>3.2524480000000001E-2</v>
      </c>
      <c r="S147" s="404">
        <v>0</v>
      </c>
      <c r="T147" s="405">
        <f t="shared" si="13"/>
        <v>0</v>
      </c>
      <c r="AR147" s="406" t="s">
        <v>351</v>
      </c>
      <c r="AT147" s="406" t="s">
        <v>262</v>
      </c>
      <c r="AU147" s="406" t="s">
        <v>352</v>
      </c>
      <c r="AY147" s="337" t="s">
        <v>347</v>
      </c>
      <c r="BE147" s="407">
        <f t="shared" si="14"/>
        <v>0</v>
      </c>
      <c r="BF147" s="407">
        <f t="shared" si="15"/>
        <v>0</v>
      </c>
      <c r="BG147" s="407">
        <f t="shared" si="16"/>
        <v>0</v>
      </c>
      <c r="BH147" s="407">
        <f t="shared" si="17"/>
        <v>0</v>
      </c>
      <c r="BI147" s="407">
        <f t="shared" si="18"/>
        <v>0</v>
      </c>
      <c r="BJ147" s="337" t="s">
        <v>352</v>
      </c>
      <c r="BK147" s="407">
        <f t="shared" si="19"/>
        <v>0</v>
      </c>
      <c r="BL147" s="337" t="s">
        <v>351</v>
      </c>
      <c r="BM147" s="406" t="s">
        <v>3806</v>
      </c>
    </row>
    <row r="148" spans="2:65" s="194" customFormat="1" ht="21.75" customHeight="1">
      <c r="B148" s="76"/>
      <c r="C148" s="819" t="s">
        <v>398</v>
      </c>
      <c r="D148" s="819" t="s">
        <v>262</v>
      </c>
      <c r="E148" s="820" t="s">
        <v>3807</v>
      </c>
      <c r="F148" s="821" t="s">
        <v>3808</v>
      </c>
      <c r="G148" s="822" t="s">
        <v>95</v>
      </c>
      <c r="H148" s="823">
        <v>48.543999999999997</v>
      </c>
      <c r="I148" s="844"/>
      <c r="J148" s="824">
        <f t="shared" si="10"/>
        <v>0</v>
      </c>
      <c r="K148" s="80"/>
      <c r="L148" s="76"/>
      <c r="M148" s="402" t="s">
        <v>290</v>
      </c>
      <c r="N148" s="403" t="s">
        <v>306</v>
      </c>
      <c r="O148" s="404">
        <v>0.19900000000000001</v>
      </c>
      <c r="P148" s="404">
        <f t="shared" si="11"/>
        <v>9.6602560000000004</v>
      </c>
      <c r="Q148" s="404">
        <v>0</v>
      </c>
      <c r="R148" s="404">
        <f t="shared" si="12"/>
        <v>0</v>
      </c>
      <c r="S148" s="404">
        <v>0</v>
      </c>
      <c r="T148" s="405">
        <f t="shared" si="13"/>
        <v>0</v>
      </c>
      <c r="AR148" s="406" t="s">
        <v>351</v>
      </c>
      <c r="AT148" s="406" t="s">
        <v>262</v>
      </c>
      <c r="AU148" s="406" t="s">
        <v>352</v>
      </c>
      <c r="AY148" s="337" t="s">
        <v>347</v>
      </c>
      <c r="BE148" s="407">
        <f t="shared" si="14"/>
        <v>0</v>
      </c>
      <c r="BF148" s="407">
        <f t="shared" si="15"/>
        <v>0</v>
      </c>
      <c r="BG148" s="407">
        <f t="shared" si="16"/>
        <v>0</v>
      </c>
      <c r="BH148" s="407">
        <f t="shared" si="17"/>
        <v>0</v>
      </c>
      <c r="BI148" s="407">
        <f t="shared" si="18"/>
        <v>0</v>
      </c>
      <c r="BJ148" s="337" t="s">
        <v>352</v>
      </c>
      <c r="BK148" s="407">
        <f t="shared" si="19"/>
        <v>0</v>
      </c>
      <c r="BL148" s="337" t="s">
        <v>351</v>
      </c>
      <c r="BM148" s="406" t="s">
        <v>3809</v>
      </c>
    </row>
    <row r="149" spans="2:65" s="194" customFormat="1" ht="33" customHeight="1">
      <c r="B149" s="76"/>
      <c r="C149" s="819" t="s">
        <v>604</v>
      </c>
      <c r="D149" s="819" t="s">
        <v>262</v>
      </c>
      <c r="E149" s="820" t="s">
        <v>1504</v>
      </c>
      <c r="F149" s="821" t="s">
        <v>1505</v>
      </c>
      <c r="G149" s="822" t="s">
        <v>95</v>
      </c>
      <c r="H149" s="823">
        <v>115.184</v>
      </c>
      <c r="I149" s="844"/>
      <c r="J149" s="824">
        <f t="shared" si="10"/>
        <v>0</v>
      </c>
      <c r="K149" s="80"/>
      <c r="L149" s="76"/>
      <c r="M149" s="402" t="s">
        <v>290</v>
      </c>
      <c r="N149" s="403" t="s">
        <v>306</v>
      </c>
      <c r="O149" s="404">
        <v>4.1000000000000002E-2</v>
      </c>
      <c r="P149" s="404">
        <f t="shared" si="11"/>
        <v>4.7225440000000001</v>
      </c>
      <c r="Q149" s="404">
        <v>1.58E-3</v>
      </c>
      <c r="R149" s="404">
        <f t="shared" si="12"/>
        <v>0.18199071999999999</v>
      </c>
      <c r="S149" s="404">
        <v>0</v>
      </c>
      <c r="T149" s="405">
        <f t="shared" si="13"/>
        <v>0</v>
      </c>
      <c r="AR149" s="406" t="s">
        <v>351</v>
      </c>
      <c r="AT149" s="406" t="s">
        <v>262</v>
      </c>
      <c r="AU149" s="406" t="s">
        <v>352</v>
      </c>
      <c r="AY149" s="337" t="s">
        <v>347</v>
      </c>
      <c r="BE149" s="407">
        <f t="shared" si="14"/>
        <v>0</v>
      </c>
      <c r="BF149" s="407">
        <f t="shared" si="15"/>
        <v>0</v>
      </c>
      <c r="BG149" s="407">
        <f t="shared" si="16"/>
        <v>0</v>
      </c>
      <c r="BH149" s="407">
        <f t="shared" si="17"/>
        <v>0</v>
      </c>
      <c r="BI149" s="407">
        <f t="shared" si="18"/>
        <v>0</v>
      </c>
      <c r="BJ149" s="337" t="s">
        <v>352</v>
      </c>
      <c r="BK149" s="407">
        <f t="shared" si="19"/>
        <v>0</v>
      </c>
      <c r="BL149" s="337" t="s">
        <v>351</v>
      </c>
      <c r="BM149" s="406" t="s">
        <v>3810</v>
      </c>
    </row>
    <row r="150" spans="2:65" s="391" customFormat="1" ht="23.25" customHeight="1">
      <c r="B150" s="390"/>
      <c r="C150" s="813"/>
      <c r="D150" s="814" t="s">
        <v>267</v>
      </c>
      <c r="E150" s="817" t="s">
        <v>372</v>
      </c>
      <c r="F150" s="817" t="s">
        <v>1522</v>
      </c>
      <c r="G150" s="813"/>
      <c r="H150" s="813"/>
      <c r="I150" s="813"/>
      <c r="J150" s="818">
        <f>BK150</f>
        <v>0</v>
      </c>
      <c r="L150" s="390"/>
      <c r="M150" s="395"/>
      <c r="P150" s="396">
        <f>SUM(P151:P174)</f>
        <v>707.42980060000002</v>
      </c>
      <c r="R150" s="396">
        <f>SUM(R151:R174)</f>
        <v>195.29316290728002</v>
      </c>
      <c r="T150" s="397">
        <f>SUM(T151:T174)</f>
        <v>0</v>
      </c>
      <c r="AR150" s="392" t="s">
        <v>320</v>
      </c>
      <c r="AT150" s="398" t="s">
        <v>267</v>
      </c>
      <c r="AU150" s="398" t="s">
        <v>320</v>
      </c>
      <c r="AY150" s="392" t="s">
        <v>347</v>
      </c>
      <c r="BK150" s="399">
        <f>SUM(BK151:BK174)</f>
        <v>0</v>
      </c>
    </row>
    <row r="151" spans="2:65" s="194" customFormat="1" ht="21.75" customHeight="1">
      <c r="B151" s="76"/>
      <c r="C151" s="819" t="s">
        <v>605</v>
      </c>
      <c r="D151" s="819" t="s">
        <v>262</v>
      </c>
      <c r="E151" s="820" t="s">
        <v>3811</v>
      </c>
      <c r="F151" s="821" t="s">
        <v>3812</v>
      </c>
      <c r="G151" s="822" t="s">
        <v>216</v>
      </c>
      <c r="H151" s="823">
        <v>5.5510000000000002</v>
      </c>
      <c r="I151" s="844"/>
      <c r="J151" s="824">
        <f t="shared" ref="J151:J174" si="20">ROUND(I151*H151,2)</f>
        <v>0</v>
      </c>
      <c r="K151" s="80"/>
      <c r="L151" s="76"/>
      <c r="M151" s="402" t="s">
        <v>290</v>
      </c>
      <c r="N151" s="403" t="s">
        <v>306</v>
      </c>
      <c r="O151" s="404">
        <v>1.2110000000000001</v>
      </c>
      <c r="P151" s="404">
        <f t="shared" ref="P151:P174" si="21">O151*H151</f>
        <v>6.7222610000000005</v>
      </c>
      <c r="Q151" s="404">
        <v>2.21279</v>
      </c>
      <c r="R151" s="404">
        <f t="shared" ref="R151:R174" si="22">Q151*H151</f>
        <v>12.28319729</v>
      </c>
      <c r="S151" s="404">
        <v>0</v>
      </c>
      <c r="T151" s="405">
        <f t="shared" ref="T151:T174" si="23">S151*H151</f>
        <v>0</v>
      </c>
      <c r="AR151" s="406" t="s">
        <v>351</v>
      </c>
      <c r="AT151" s="406" t="s">
        <v>262</v>
      </c>
      <c r="AU151" s="406" t="s">
        <v>352</v>
      </c>
      <c r="AY151" s="337" t="s">
        <v>347</v>
      </c>
      <c r="BE151" s="407">
        <f t="shared" ref="BE151:BE174" si="24">IF(N151="základná",J151,0)</f>
        <v>0</v>
      </c>
      <c r="BF151" s="407">
        <f t="shared" ref="BF151:BF174" si="25">IF(N151="znížená",J151,0)</f>
        <v>0</v>
      </c>
      <c r="BG151" s="407">
        <f t="shared" ref="BG151:BG174" si="26">IF(N151="zákl. prenesená",J151,0)</f>
        <v>0</v>
      </c>
      <c r="BH151" s="407">
        <f t="shared" ref="BH151:BH174" si="27">IF(N151="zníž. prenesená",J151,0)</f>
        <v>0</v>
      </c>
      <c r="BI151" s="407">
        <f t="shared" ref="BI151:BI174" si="28">IF(N151="nulová",J151,0)</f>
        <v>0</v>
      </c>
      <c r="BJ151" s="337" t="s">
        <v>352</v>
      </c>
      <c r="BK151" s="407">
        <f t="shared" ref="BK151:BK174" si="29">ROUND(I151*H151,2)</f>
        <v>0</v>
      </c>
      <c r="BL151" s="337" t="s">
        <v>351</v>
      </c>
      <c r="BM151" s="406" t="s">
        <v>3813</v>
      </c>
    </row>
    <row r="152" spans="2:65" s="194" customFormat="1" ht="33" customHeight="1">
      <c r="B152" s="76"/>
      <c r="C152" s="819" t="s">
        <v>606</v>
      </c>
      <c r="D152" s="819" t="s">
        <v>262</v>
      </c>
      <c r="E152" s="820" t="s">
        <v>3814</v>
      </c>
      <c r="F152" s="821" t="s">
        <v>3815</v>
      </c>
      <c r="G152" s="822" t="s">
        <v>216</v>
      </c>
      <c r="H152" s="823">
        <v>29.016999999999999</v>
      </c>
      <c r="I152" s="844"/>
      <c r="J152" s="824">
        <f t="shared" si="20"/>
        <v>0</v>
      </c>
      <c r="K152" s="80"/>
      <c r="L152" s="76"/>
      <c r="M152" s="402" t="s">
        <v>290</v>
      </c>
      <c r="N152" s="403" t="s">
        <v>306</v>
      </c>
      <c r="O152" s="404">
        <v>1.212</v>
      </c>
      <c r="P152" s="404">
        <f t="shared" si="21"/>
        <v>35.168603999999995</v>
      </c>
      <c r="Q152" s="404">
        <v>2.2121599999999999</v>
      </c>
      <c r="R152" s="404">
        <f t="shared" si="22"/>
        <v>64.19024671999999</v>
      </c>
      <c r="S152" s="404">
        <v>0</v>
      </c>
      <c r="T152" s="405">
        <f t="shared" si="23"/>
        <v>0</v>
      </c>
      <c r="AR152" s="406" t="s">
        <v>351</v>
      </c>
      <c r="AT152" s="406" t="s">
        <v>262</v>
      </c>
      <c r="AU152" s="406" t="s">
        <v>352</v>
      </c>
      <c r="AY152" s="337" t="s">
        <v>347</v>
      </c>
      <c r="BE152" s="407">
        <f t="shared" si="24"/>
        <v>0</v>
      </c>
      <c r="BF152" s="407">
        <f t="shared" si="25"/>
        <v>0</v>
      </c>
      <c r="BG152" s="407">
        <f t="shared" si="26"/>
        <v>0</v>
      </c>
      <c r="BH152" s="407">
        <f t="shared" si="27"/>
        <v>0</v>
      </c>
      <c r="BI152" s="407">
        <f t="shared" si="28"/>
        <v>0</v>
      </c>
      <c r="BJ152" s="337" t="s">
        <v>352</v>
      </c>
      <c r="BK152" s="407">
        <f t="shared" si="29"/>
        <v>0</v>
      </c>
      <c r="BL152" s="337" t="s">
        <v>351</v>
      </c>
      <c r="BM152" s="406" t="s">
        <v>3816</v>
      </c>
    </row>
    <row r="153" spans="2:65" s="194" customFormat="1" ht="16.5" customHeight="1">
      <c r="B153" s="76"/>
      <c r="C153" s="825" t="s">
        <v>607</v>
      </c>
      <c r="D153" s="825" t="s">
        <v>59</v>
      </c>
      <c r="E153" s="826" t="s">
        <v>1510</v>
      </c>
      <c r="F153" s="827" t="s">
        <v>1511</v>
      </c>
      <c r="G153" s="828" t="s">
        <v>82</v>
      </c>
      <c r="H153" s="829">
        <v>101.56</v>
      </c>
      <c r="I153" s="845"/>
      <c r="J153" s="830">
        <f t="shared" si="20"/>
        <v>0</v>
      </c>
      <c r="K153" s="94"/>
      <c r="L153" s="408"/>
      <c r="M153" s="409" t="s">
        <v>290</v>
      </c>
      <c r="N153" s="410" t="s">
        <v>306</v>
      </c>
      <c r="O153" s="404">
        <v>0</v>
      </c>
      <c r="P153" s="404">
        <f t="shared" si="21"/>
        <v>0</v>
      </c>
      <c r="Q153" s="404">
        <v>1E-3</v>
      </c>
      <c r="R153" s="404">
        <f t="shared" si="22"/>
        <v>0.10156</v>
      </c>
      <c r="S153" s="404">
        <v>0</v>
      </c>
      <c r="T153" s="405">
        <f t="shared" si="23"/>
        <v>0</v>
      </c>
      <c r="AR153" s="406" t="s">
        <v>361</v>
      </c>
      <c r="AT153" s="406" t="s">
        <v>59</v>
      </c>
      <c r="AU153" s="406" t="s">
        <v>352</v>
      </c>
      <c r="AY153" s="337" t="s">
        <v>347</v>
      </c>
      <c r="BE153" s="407">
        <f t="shared" si="24"/>
        <v>0</v>
      </c>
      <c r="BF153" s="407">
        <f t="shared" si="25"/>
        <v>0</v>
      </c>
      <c r="BG153" s="407">
        <f t="shared" si="26"/>
        <v>0</v>
      </c>
      <c r="BH153" s="407">
        <f t="shared" si="27"/>
        <v>0</v>
      </c>
      <c r="BI153" s="407">
        <f t="shared" si="28"/>
        <v>0</v>
      </c>
      <c r="BJ153" s="337" t="s">
        <v>352</v>
      </c>
      <c r="BK153" s="407">
        <f t="shared" si="29"/>
        <v>0</v>
      </c>
      <c r="BL153" s="337" t="s">
        <v>351</v>
      </c>
      <c r="BM153" s="406" t="s">
        <v>3817</v>
      </c>
    </row>
    <row r="154" spans="2:65" s="194" customFormat="1" ht="24.45" customHeight="1">
      <c r="B154" s="76"/>
      <c r="C154" s="819" t="s">
        <v>608</v>
      </c>
      <c r="D154" s="819" t="s">
        <v>262</v>
      </c>
      <c r="E154" s="820" t="s">
        <v>3818</v>
      </c>
      <c r="F154" s="821" t="s">
        <v>3819</v>
      </c>
      <c r="G154" s="822" t="s">
        <v>95</v>
      </c>
      <c r="H154" s="823">
        <v>40.908000000000001</v>
      </c>
      <c r="I154" s="844"/>
      <c r="J154" s="824">
        <f t="shared" si="20"/>
        <v>0</v>
      </c>
      <c r="K154" s="80"/>
      <c r="L154" s="76"/>
      <c r="M154" s="402" t="s">
        <v>290</v>
      </c>
      <c r="N154" s="403" t="s">
        <v>306</v>
      </c>
      <c r="O154" s="404">
        <v>0.45680999999999999</v>
      </c>
      <c r="P154" s="404">
        <f t="shared" si="21"/>
        <v>18.687183480000002</v>
      </c>
      <c r="Q154" s="404">
        <v>3.9579100000000002E-3</v>
      </c>
      <c r="R154" s="404">
        <f t="shared" si="22"/>
        <v>0.16191018228000001</v>
      </c>
      <c r="S154" s="404">
        <v>0</v>
      </c>
      <c r="T154" s="405">
        <f t="shared" si="23"/>
        <v>0</v>
      </c>
      <c r="AR154" s="406" t="s">
        <v>351</v>
      </c>
      <c r="AT154" s="406" t="s">
        <v>262</v>
      </c>
      <c r="AU154" s="406" t="s">
        <v>352</v>
      </c>
      <c r="AY154" s="337" t="s">
        <v>347</v>
      </c>
      <c r="BE154" s="407">
        <f t="shared" si="24"/>
        <v>0</v>
      </c>
      <c r="BF154" s="407">
        <f t="shared" si="25"/>
        <v>0</v>
      </c>
      <c r="BG154" s="407">
        <f t="shared" si="26"/>
        <v>0</v>
      </c>
      <c r="BH154" s="407">
        <f t="shared" si="27"/>
        <v>0</v>
      </c>
      <c r="BI154" s="407">
        <f t="shared" si="28"/>
        <v>0</v>
      </c>
      <c r="BJ154" s="337" t="s">
        <v>352</v>
      </c>
      <c r="BK154" s="407">
        <f t="shared" si="29"/>
        <v>0</v>
      </c>
      <c r="BL154" s="337" t="s">
        <v>351</v>
      </c>
      <c r="BM154" s="406" t="s">
        <v>3820</v>
      </c>
    </row>
    <row r="155" spans="2:65" s="194" customFormat="1" ht="24.45" customHeight="1">
      <c r="B155" s="76"/>
      <c r="C155" s="819" t="s">
        <v>609</v>
      </c>
      <c r="D155" s="819" t="s">
        <v>262</v>
      </c>
      <c r="E155" s="820" t="s">
        <v>3821</v>
      </c>
      <c r="F155" s="821" t="s">
        <v>3822</v>
      </c>
      <c r="G155" s="822" t="s">
        <v>95</v>
      </c>
      <c r="H155" s="823">
        <v>40.908000000000001</v>
      </c>
      <c r="I155" s="844"/>
      <c r="J155" s="824">
        <f t="shared" si="20"/>
        <v>0</v>
      </c>
      <c r="K155" s="80"/>
      <c r="L155" s="76"/>
      <c r="M155" s="402" t="s">
        <v>290</v>
      </c>
      <c r="N155" s="403" t="s">
        <v>306</v>
      </c>
      <c r="O155" s="404">
        <v>0.33444000000000002</v>
      </c>
      <c r="P155" s="404">
        <f t="shared" si="21"/>
        <v>13.681271520000001</v>
      </c>
      <c r="Q155" s="404">
        <v>0</v>
      </c>
      <c r="R155" s="404">
        <f t="shared" si="22"/>
        <v>0</v>
      </c>
      <c r="S155" s="404">
        <v>0</v>
      </c>
      <c r="T155" s="405">
        <f t="shared" si="23"/>
        <v>0</v>
      </c>
      <c r="AR155" s="406" t="s">
        <v>351</v>
      </c>
      <c r="AT155" s="406" t="s">
        <v>262</v>
      </c>
      <c r="AU155" s="406" t="s">
        <v>352</v>
      </c>
      <c r="AY155" s="337" t="s">
        <v>347</v>
      </c>
      <c r="BE155" s="407">
        <f t="shared" si="24"/>
        <v>0</v>
      </c>
      <c r="BF155" s="407">
        <f t="shared" si="25"/>
        <v>0</v>
      </c>
      <c r="BG155" s="407">
        <f t="shared" si="26"/>
        <v>0</v>
      </c>
      <c r="BH155" s="407">
        <f t="shared" si="27"/>
        <v>0</v>
      </c>
      <c r="BI155" s="407">
        <f t="shared" si="28"/>
        <v>0</v>
      </c>
      <c r="BJ155" s="337" t="s">
        <v>352</v>
      </c>
      <c r="BK155" s="407">
        <f t="shared" si="29"/>
        <v>0</v>
      </c>
      <c r="BL155" s="337" t="s">
        <v>351</v>
      </c>
      <c r="BM155" s="406" t="s">
        <v>3823</v>
      </c>
    </row>
    <row r="156" spans="2:65" s="194" customFormat="1" ht="24.45" customHeight="1">
      <c r="B156" s="76"/>
      <c r="C156" s="819" t="s">
        <v>610</v>
      </c>
      <c r="D156" s="819" t="s">
        <v>262</v>
      </c>
      <c r="E156" s="820" t="s">
        <v>3824</v>
      </c>
      <c r="F156" s="821" t="s">
        <v>3825</v>
      </c>
      <c r="G156" s="822" t="s">
        <v>95</v>
      </c>
      <c r="H156" s="823">
        <v>300.72199999999998</v>
      </c>
      <c r="I156" s="844"/>
      <c r="J156" s="824">
        <f t="shared" si="20"/>
        <v>0</v>
      </c>
      <c r="K156" s="80"/>
      <c r="L156" s="76"/>
      <c r="M156" s="402" t="s">
        <v>290</v>
      </c>
      <c r="N156" s="403" t="s">
        <v>306</v>
      </c>
      <c r="O156" s="404">
        <v>0.443</v>
      </c>
      <c r="P156" s="404">
        <f t="shared" si="21"/>
        <v>133.21984599999999</v>
      </c>
      <c r="Q156" s="404">
        <v>2.16E-3</v>
      </c>
      <c r="R156" s="404">
        <f t="shared" si="22"/>
        <v>0.64955951999999995</v>
      </c>
      <c r="S156" s="404">
        <v>0</v>
      </c>
      <c r="T156" s="405">
        <f t="shared" si="23"/>
        <v>0</v>
      </c>
      <c r="AR156" s="406" t="s">
        <v>351</v>
      </c>
      <c r="AT156" s="406" t="s">
        <v>262</v>
      </c>
      <c r="AU156" s="406" t="s">
        <v>352</v>
      </c>
      <c r="AY156" s="337" t="s">
        <v>347</v>
      </c>
      <c r="BE156" s="407">
        <f t="shared" si="24"/>
        <v>0</v>
      </c>
      <c r="BF156" s="407">
        <f t="shared" si="25"/>
        <v>0</v>
      </c>
      <c r="BG156" s="407">
        <f t="shared" si="26"/>
        <v>0</v>
      </c>
      <c r="BH156" s="407">
        <f t="shared" si="27"/>
        <v>0</v>
      </c>
      <c r="BI156" s="407">
        <f t="shared" si="28"/>
        <v>0</v>
      </c>
      <c r="BJ156" s="337" t="s">
        <v>352</v>
      </c>
      <c r="BK156" s="407">
        <f t="shared" si="29"/>
        <v>0</v>
      </c>
      <c r="BL156" s="337" t="s">
        <v>351</v>
      </c>
      <c r="BM156" s="406" t="s">
        <v>3826</v>
      </c>
    </row>
    <row r="157" spans="2:65" s="194" customFormat="1" ht="24.45" customHeight="1">
      <c r="B157" s="76"/>
      <c r="C157" s="819" t="s">
        <v>293</v>
      </c>
      <c r="D157" s="819" t="s">
        <v>262</v>
      </c>
      <c r="E157" s="820" t="s">
        <v>3827</v>
      </c>
      <c r="F157" s="821" t="s">
        <v>3828</v>
      </c>
      <c r="G157" s="822" t="s">
        <v>95</v>
      </c>
      <c r="H157" s="823">
        <v>300.72199999999998</v>
      </c>
      <c r="I157" s="844"/>
      <c r="J157" s="824">
        <f t="shared" si="20"/>
        <v>0</v>
      </c>
      <c r="K157" s="80"/>
      <c r="L157" s="76"/>
      <c r="M157" s="402" t="s">
        <v>290</v>
      </c>
      <c r="N157" s="403" t="s">
        <v>306</v>
      </c>
      <c r="O157" s="404">
        <v>0.314</v>
      </c>
      <c r="P157" s="404">
        <f t="shared" si="21"/>
        <v>94.426707999999991</v>
      </c>
      <c r="Q157" s="404">
        <v>0</v>
      </c>
      <c r="R157" s="404">
        <f t="shared" si="22"/>
        <v>0</v>
      </c>
      <c r="S157" s="404">
        <v>0</v>
      </c>
      <c r="T157" s="405">
        <f t="shared" si="23"/>
        <v>0</v>
      </c>
      <c r="AR157" s="406" t="s">
        <v>351</v>
      </c>
      <c r="AT157" s="406" t="s">
        <v>262</v>
      </c>
      <c r="AU157" s="406" t="s">
        <v>352</v>
      </c>
      <c r="AY157" s="337" t="s">
        <v>347</v>
      </c>
      <c r="BE157" s="407">
        <f t="shared" si="24"/>
        <v>0</v>
      </c>
      <c r="BF157" s="407">
        <f t="shared" si="25"/>
        <v>0</v>
      </c>
      <c r="BG157" s="407">
        <f t="shared" si="26"/>
        <v>0</v>
      </c>
      <c r="BH157" s="407">
        <f t="shared" si="27"/>
        <v>0</v>
      </c>
      <c r="BI157" s="407">
        <f t="shared" si="28"/>
        <v>0</v>
      </c>
      <c r="BJ157" s="337" t="s">
        <v>352</v>
      </c>
      <c r="BK157" s="407">
        <f t="shared" si="29"/>
        <v>0</v>
      </c>
      <c r="BL157" s="337" t="s">
        <v>351</v>
      </c>
      <c r="BM157" s="406" t="s">
        <v>3829</v>
      </c>
    </row>
    <row r="158" spans="2:65" s="194" customFormat="1" ht="16.5" customHeight="1">
      <c r="B158" s="76"/>
      <c r="C158" s="819" t="s">
        <v>611</v>
      </c>
      <c r="D158" s="819" t="s">
        <v>262</v>
      </c>
      <c r="E158" s="820" t="s">
        <v>3830</v>
      </c>
      <c r="F158" s="821" t="s">
        <v>3831</v>
      </c>
      <c r="G158" s="822" t="s">
        <v>271</v>
      </c>
      <c r="H158" s="823">
        <v>6.319</v>
      </c>
      <c r="I158" s="844"/>
      <c r="J158" s="824">
        <f t="shared" si="20"/>
        <v>0</v>
      </c>
      <c r="K158" s="80"/>
      <c r="L158" s="76"/>
      <c r="M158" s="402" t="s">
        <v>290</v>
      </c>
      <c r="N158" s="403" t="s">
        <v>306</v>
      </c>
      <c r="O158" s="404">
        <v>24.834</v>
      </c>
      <c r="P158" s="404">
        <f t="shared" si="21"/>
        <v>156.92604599999999</v>
      </c>
      <c r="Q158" s="404">
        <v>1.0159499999999999</v>
      </c>
      <c r="R158" s="404">
        <f t="shared" si="22"/>
        <v>6.4197880499999993</v>
      </c>
      <c r="S158" s="404">
        <v>0</v>
      </c>
      <c r="T158" s="405">
        <f t="shared" si="23"/>
        <v>0</v>
      </c>
      <c r="AR158" s="406" t="s">
        <v>351</v>
      </c>
      <c r="AT158" s="406" t="s">
        <v>262</v>
      </c>
      <c r="AU158" s="406" t="s">
        <v>352</v>
      </c>
      <c r="AY158" s="337" t="s">
        <v>347</v>
      </c>
      <c r="BE158" s="407">
        <f t="shared" si="24"/>
        <v>0</v>
      </c>
      <c r="BF158" s="407">
        <f t="shared" si="25"/>
        <v>0</v>
      </c>
      <c r="BG158" s="407">
        <f t="shared" si="26"/>
        <v>0</v>
      </c>
      <c r="BH158" s="407">
        <f t="shared" si="27"/>
        <v>0</v>
      </c>
      <c r="BI158" s="407">
        <f t="shared" si="28"/>
        <v>0</v>
      </c>
      <c r="BJ158" s="337" t="s">
        <v>352</v>
      </c>
      <c r="BK158" s="407">
        <f t="shared" si="29"/>
        <v>0</v>
      </c>
      <c r="BL158" s="337" t="s">
        <v>351</v>
      </c>
      <c r="BM158" s="406" t="s">
        <v>3832</v>
      </c>
    </row>
    <row r="159" spans="2:65" s="194" customFormat="1" ht="38.25" customHeight="1">
      <c r="B159" s="76"/>
      <c r="C159" s="819" t="s">
        <v>2026</v>
      </c>
      <c r="D159" s="819" t="s">
        <v>262</v>
      </c>
      <c r="E159" s="820" t="s">
        <v>3833</v>
      </c>
      <c r="F159" s="821" t="s">
        <v>3834</v>
      </c>
      <c r="G159" s="822" t="s">
        <v>95</v>
      </c>
      <c r="H159" s="823">
        <v>78</v>
      </c>
      <c r="I159" s="844"/>
      <c r="J159" s="824">
        <f t="shared" si="20"/>
        <v>0</v>
      </c>
      <c r="K159" s="80"/>
      <c r="L159" s="76"/>
      <c r="M159" s="402" t="s">
        <v>290</v>
      </c>
      <c r="N159" s="403" t="s">
        <v>306</v>
      </c>
      <c r="O159" s="404">
        <v>4.5440000000000001E-2</v>
      </c>
      <c r="P159" s="404">
        <f t="shared" si="21"/>
        <v>3.5443199999999999</v>
      </c>
      <c r="Q159" s="404">
        <v>8.7786099999999992E-3</v>
      </c>
      <c r="R159" s="404">
        <f t="shared" si="22"/>
        <v>0.6847315799999999</v>
      </c>
      <c r="S159" s="404">
        <v>0</v>
      </c>
      <c r="T159" s="405">
        <f t="shared" si="23"/>
        <v>0</v>
      </c>
      <c r="AR159" s="406" t="s">
        <v>351</v>
      </c>
      <c r="AT159" s="406" t="s">
        <v>262</v>
      </c>
      <c r="AU159" s="406" t="s">
        <v>352</v>
      </c>
      <c r="AY159" s="337" t="s">
        <v>347</v>
      </c>
      <c r="BE159" s="407">
        <f t="shared" si="24"/>
        <v>0</v>
      </c>
      <c r="BF159" s="407">
        <f t="shared" si="25"/>
        <v>0</v>
      </c>
      <c r="BG159" s="407">
        <f t="shared" si="26"/>
        <v>0</v>
      </c>
      <c r="BH159" s="407">
        <f t="shared" si="27"/>
        <v>0</v>
      </c>
      <c r="BI159" s="407">
        <f t="shared" si="28"/>
        <v>0</v>
      </c>
      <c r="BJ159" s="337" t="s">
        <v>352</v>
      </c>
      <c r="BK159" s="407">
        <f t="shared" si="29"/>
        <v>0</v>
      </c>
      <c r="BL159" s="337" t="s">
        <v>351</v>
      </c>
      <c r="BM159" s="406" t="s">
        <v>3835</v>
      </c>
    </row>
    <row r="160" spans="2:65" s="194" customFormat="1" ht="33" customHeight="1">
      <c r="B160" s="76"/>
      <c r="C160" s="819" t="s">
        <v>613</v>
      </c>
      <c r="D160" s="819" t="s">
        <v>262</v>
      </c>
      <c r="E160" s="820" t="s">
        <v>3836</v>
      </c>
      <c r="F160" s="821" t="s">
        <v>3837</v>
      </c>
      <c r="G160" s="822" t="s">
        <v>63</v>
      </c>
      <c r="H160" s="823">
        <v>107.28</v>
      </c>
      <c r="I160" s="844"/>
      <c r="J160" s="824">
        <f t="shared" si="20"/>
        <v>0</v>
      </c>
      <c r="K160" s="80"/>
      <c r="L160" s="76"/>
      <c r="M160" s="402" t="s">
        <v>290</v>
      </c>
      <c r="N160" s="403" t="s">
        <v>306</v>
      </c>
      <c r="O160" s="404">
        <v>0</v>
      </c>
      <c r="P160" s="404">
        <f t="shared" si="21"/>
        <v>0</v>
      </c>
      <c r="Q160" s="404">
        <v>0</v>
      </c>
      <c r="R160" s="404">
        <f t="shared" si="22"/>
        <v>0</v>
      </c>
      <c r="S160" s="404">
        <v>0</v>
      </c>
      <c r="T160" s="405">
        <f t="shared" si="23"/>
        <v>0</v>
      </c>
      <c r="AR160" s="406" t="s">
        <v>351</v>
      </c>
      <c r="AT160" s="406" t="s">
        <v>262</v>
      </c>
      <c r="AU160" s="406" t="s">
        <v>352</v>
      </c>
      <c r="AY160" s="337" t="s">
        <v>347</v>
      </c>
      <c r="BE160" s="407">
        <f t="shared" si="24"/>
        <v>0</v>
      </c>
      <c r="BF160" s="407">
        <f t="shared" si="25"/>
        <v>0</v>
      </c>
      <c r="BG160" s="407">
        <f t="shared" si="26"/>
        <v>0</v>
      </c>
      <c r="BH160" s="407">
        <f t="shared" si="27"/>
        <v>0</v>
      </c>
      <c r="BI160" s="407">
        <f t="shared" si="28"/>
        <v>0</v>
      </c>
      <c r="BJ160" s="337" t="s">
        <v>352</v>
      </c>
      <c r="BK160" s="407">
        <f t="shared" si="29"/>
        <v>0</v>
      </c>
      <c r="BL160" s="337" t="s">
        <v>351</v>
      </c>
      <c r="BM160" s="406" t="s">
        <v>3838</v>
      </c>
    </row>
    <row r="161" spans="2:65" s="194" customFormat="1" ht="24.45" customHeight="1">
      <c r="B161" s="76"/>
      <c r="C161" s="819" t="s">
        <v>614</v>
      </c>
      <c r="D161" s="819" t="s">
        <v>262</v>
      </c>
      <c r="E161" s="820" t="s">
        <v>3839</v>
      </c>
      <c r="F161" s="821" t="s">
        <v>3840</v>
      </c>
      <c r="G161" s="822" t="s">
        <v>63</v>
      </c>
      <c r="H161" s="823">
        <v>210.7</v>
      </c>
      <c r="I161" s="844"/>
      <c r="J161" s="824">
        <f t="shared" si="20"/>
        <v>0</v>
      </c>
      <c r="K161" s="80"/>
      <c r="L161" s="76"/>
      <c r="M161" s="402" t="s">
        <v>290</v>
      </c>
      <c r="N161" s="403" t="s">
        <v>306</v>
      </c>
      <c r="O161" s="404">
        <v>0</v>
      </c>
      <c r="P161" s="404">
        <f t="shared" si="21"/>
        <v>0</v>
      </c>
      <c r="Q161" s="404">
        <v>0</v>
      </c>
      <c r="R161" s="404">
        <f t="shared" si="22"/>
        <v>0</v>
      </c>
      <c r="S161" s="404">
        <v>0</v>
      </c>
      <c r="T161" s="405">
        <f t="shared" si="23"/>
        <v>0</v>
      </c>
      <c r="AR161" s="406" t="s">
        <v>351</v>
      </c>
      <c r="AT161" s="406" t="s">
        <v>262</v>
      </c>
      <c r="AU161" s="406" t="s">
        <v>352</v>
      </c>
      <c r="AY161" s="337" t="s">
        <v>347</v>
      </c>
      <c r="BE161" s="407">
        <f t="shared" si="24"/>
        <v>0</v>
      </c>
      <c r="BF161" s="407">
        <f t="shared" si="25"/>
        <v>0</v>
      </c>
      <c r="BG161" s="407">
        <f t="shared" si="26"/>
        <v>0</v>
      </c>
      <c r="BH161" s="407">
        <f t="shared" si="27"/>
        <v>0</v>
      </c>
      <c r="BI161" s="407">
        <f t="shared" si="28"/>
        <v>0</v>
      </c>
      <c r="BJ161" s="337" t="s">
        <v>352</v>
      </c>
      <c r="BK161" s="407">
        <f t="shared" si="29"/>
        <v>0</v>
      </c>
      <c r="BL161" s="337" t="s">
        <v>351</v>
      </c>
      <c r="BM161" s="406" t="s">
        <v>3841</v>
      </c>
    </row>
    <row r="162" spans="2:65" s="194" customFormat="1" ht="24.45" customHeight="1">
      <c r="B162" s="76"/>
      <c r="C162" s="819" t="s">
        <v>615</v>
      </c>
      <c r="D162" s="819" t="s">
        <v>262</v>
      </c>
      <c r="E162" s="820" t="s">
        <v>3842</v>
      </c>
      <c r="F162" s="821" t="s">
        <v>3843</v>
      </c>
      <c r="G162" s="822" t="s">
        <v>62</v>
      </c>
      <c r="H162" s="823">
        <v>115</v>
      </c>
      <c r="I162" s="844"/>
      <c r="J162" s="824">
        <f t="shared" si="20"/>
        <v>0</v>
      </c>
      <c r="K162" s="80"/>
      <c r="L162" s="76"/>
      <c r="M162" s="402" t="s">
        <v>290</v>
      </c>
      <c r="N162" s="403" t="s">
        <v>306</v>
      </c>
      <c r="O162" s="404">
        <v>0</v>
      </c>
      <c r="P162" s="404">
        <f t="shared" si="21"/>
        <v>0</v>
      </c>
      <c r="Q162" s="404">
        <v>4.895E-2</v>
      </c>
      <c r="R162" s="404">
        <f t="shared" si="22"/>
        <v>5.6292499999999999</v>
      </c>
      <c r="S162" s="404">
        <v>0</v>
      </c>
      <c r="T162" s="405">
        <f t="shared" si="23"/>
        <v>0</v>
      </c>
      <c r="AR162" s="406" t="s">
        <v>351</v>
      </c>
      <c r="AT162" s="406" t="s">
        <v>262</v>
      </c>
      <c r="AU162" s="406" t="s">
        <v>352</v>
      </c>
      <c r="AY162" s="337" t="s">
        <v>347</v>
      </c>
      <c r="BE162" s="407">
        <f t="shared" si="24"/>
        <v>0</v>
      </c>
      <c r="BF162" s="407">
        <f t="shared" si="25"/>
        <v>0</v>
      </c>
      <c r="BG162" s="407">
        <f t="shared" si="26"/>
        <v>0</v>
      </c>
      <c r="BH162" s="407">
        <f t="shared" si="27"/>
        <v>0</v>
      </c>
      <c r="BI162" s="407">
        <f t="shared" si="28"/>
        <v>0</v>
      </c>
      <c r="BJ162" s="337" t="s">
        <v>352</v>
      </c>
      <c r="BK162" s="407">
        <f t="shared" si="29"/>
        <v>0</v>
      </c>
      <c r="BL162" s="337" t="s">
        <v>351</v>
      </c>
      <c r="BM162" s="406" t="s">
        <v>3844</v>
      </c>
    </row>
    <row r="163" spans="2:65" s="194" customFormat="1" ht="24.45" customHeight="1">
      <c r="B163" s="76"/>
      <c r="C163" s="825" t="s">
        <v>616</v>
      </c>
      <c r="D163" s="825" t="s">
        <v>59</v>
      </c>
      <c r="E163" s="826" t="s">
        <v>3845</v>
      </c>
      <c r="F163" s="827" t="s">
        <v>3846</v>
      </c>
      <c r="G163" s="828" t="s">
        <v>62</v>
      </c>
      <c r="H163" s="829">
        <v>52</v>
      </c>
      <c r="I163" s="845"/>
      <c r="J163" s="830">
        <f t="shared" si="20"/>
        <v>0</v>
      </c>
      <c r="K163" s="94"/>
      <c r="L163" s="408"/>
      <c r="M163" s="409" t="s">
        <v>290</v>
      </c>
      <c r="N163" s="410" t="s">
        <v>306</v>
      </c>
      <c r="O163" s="404">
        <v>0</v>
      </c>
      <c r="P163" s="404">
        <f t="shared" si="21"/>
        <v>0</v>
      </c>
      <c r="Q163" s="404">
        <v>5.33E-2</v>
      </c>
      <c r="R163" s="404">
        <f t="shared" si="22"/>
        <v>2.7715999999999998</v>
      </c>
      <c r="S163" s="404">
        <v>0</v>
      </c>
      <c r="T163" s="405">
        <f t="shared" si="23"/>
        <v>0</v>
      </c>
      <c r="AR163" s="406" t="s">
        <v>361</v>
      </c>
      <c r="AT163" s="406" t="s">
        <v>59</v>
      </c>
      <c r="AU163" s="406" t="s">
        <v>352</v>
      </c>
      <c r="AY163" s="337" t="s">
        <v>347</v>
      </c>
      <c r="BE163" s="407">
        <f t="shared" si="24"/>
        <v>0</v>
      </c>
      <c r="BF163" s="407">
        <f t="shared" si="25"/>
        <v>0</v>
      </c>
      <c r="BG163" s="407">
        <f t="shared" si="26"/>
        <v>0</v>
      </c>
      <c r="BH163" s="407">
        <f t="shared" si="27"/>
        <v>0</v>
      </c>
      <c r="BI163" s="407">
        <f t="shared" si="28"/>
        <v>0</v>
      </c>
      <c r="BJ163" s="337" t="s">
        <v>352</v>
      </c>
      <c r="BK163" s="407">
        <f t="shared" si="29"/>
        <v>0</v>
      </c>
      <c r="BL163" s="337" t="s">
        <v>351</v>
      </c>
      <c r="BM163" s="406" t="s">
        <v>3847</v>
      </c>
    </row>
    <row r="164" spans="2:65" s="194" customFormat="1" ht="24.45" customHeight="1">
      <c r="B164" s="76"/>
      <c r="C164" s="825" t="s">
        <v>617</v>
      </c>
      <c r="D164" s="825" t="s">
        <v>59</v>
      </c>
      <c r="E164" s="826" t="s">
        <v>3848</v>
      </c>
      <c r="F164" s="827" t="s">
        <v>3849</v>
      </c>
      <c r="G164" s="828" t="s">
        <v>62</v>
      </c>
      <c r="H164" s="829">
        <v>12</v>
      </c>
      <c r="I164" s="845"/>
      <c r="J164" s="830">
        <f t="shared" si="20"/>
        <v>0</v>
      </c>
      <c r="K164" s="94"/>
      <c r="L164" s="408"/>
      <c r="M164" s="409" t="s">
        <v>290</v>
      </c>
      <c r="N164" s="410" t="s">
        <v>306</v>
      </c>
      <c r="O164" s="404">
        <v>0</v>
      </c>
      <c r="P164" s="404">
        <f t="shared" si="21"/>
        <v>0</v>
      </c>
      <c r="Q164" s="404">
        <v>0.14416000000000001</v>
      </c>
      <c r="R164" s="404">
        <f t="shared" si="22"/>
        <v>1.7299200000000001</v>
      </c>
      <c r="S164" s="404">
        <v>0</v>
      </c>
      <c r="T164" s="405">
        <f t="shared" si="23"/>
        <v>0</v>
      </c>
      <c r="AR164" s="406" t="s">
        <v>361</v>
      </c>
      <c r="AT164" s="406" t="s">
        <v>59</v>
      </c>
      <c r="AU164" s="406" t="s">
        <v>352</v>
      </c>
      <c r="AY164" s="337" t="s">
        <v>347</v>
      </c>
      <c r="BE164" s="407">
        <f t="shared" si="24"/>
        <v>0</v>
      </c>
      <c r="BF164" s="407">
        <f t="shared" si="25"/>
        <v>0</v>
      </c>
      <c r="BG164" s="407">
        <f t="shared" si="26"/>
        <v>0</v>
      </c>
      <c r="BH164" s="407">
        <f t="shared" si="27"/>
        <v>0</v>
      </c>
      <c r="BI164" s="407">
        <f t="shared" si="28"/>
        <v>0</v>
      </c>
      <c r="BJ164" s="337" t="s">
        <v>352</v>
      </c>
      <c r="BK164" s="407">
        <f t="shared" si="29"/>
        <v>0</v>
      </c>
      <c r="BL164" s="337" t="s">
        <v>351</v>
      </c>
      <c r="BM164" s="406" t="s">
        <v>3850</v>
      </c>
    </row>
    <row r="165" spans="2:65" s="194" customFormat="1" ht="24.45" customHeight="1">
      <c r="B165" s="76"/>
      <c r="C165" s="825" t="s">
        <v>618</v>
      </c>
      <c r="D165" s="825" t="s">
        <v>59</v>
      </c>
      <c r="E165" s="826" t="s">
        <v>3851</v>
      </c>
      <c r="F165" s="827" t="s">
        <v>3852</v>
      </c>
      <c r="G165" s="828" t="s">
        <v>62</v>
      </c>
      <c r="H165" s="829">
        <v>9</v>
      </c>
      <c r="I165" s="845"/>
      <c r="J165" s="830">
        <f t="shared" si="20"/>
        <v>0</v>
      </c>
      <c r="K165" s="94"/>
      <c r="L165" s="408"/>
      <c r="M165" s="409" t="s">
        <v>290</v>
      </c>
      <c r="N165" s="410" t="s">
        <v>306</v>
      </c>
      <c r="O165" s="404">
        <v>0</v>
      </c>
      <c r="P165" s="404">
        <f t="shared" si="21"/>
        <v>0</v>
      </c>
      <c r="Q165" s="404">
        <v>0.13746</v>
      </c>
      <c r="R165" s="404">
        <f t="shared" si="22"/>
        <v>1.2371399999999999</v>
      </c>
      <c r="S165" s="404">
        <v>0</v>
      </c>
      <c r="T165" s="405">
        <f t="shared" si="23"/>
        <v>0</v>
      </c>
      <c r="AR165" s="406" t="s">
        <v>361</v>
      </c>
      <c r="AT165" s="406" t="s">
        <v>59</v>
      </c>
      <c r="AU165" s="406" t="s">
        <v>352</v>
      </c>
      <c r="AY165" s="337" t="s">
        <v>347</v>
      </c>
      <c r="BE165" s="407">
        <f t="shared" si="24"/>
        <v>0</v>
      </c>
      <c r="BF165" s="407">
        <f t="shared" si="25"/>
        <v>0</v>
      </c>
      <c r="BG165" s="407">
        <f t="shared" si="26"/>
        <v>0</v>
      </c>
      <c r="BH165" s="407">
        <f t="shared" si="27"/>
        <v>0</v>
      </c>
      <c r="BI165" s="407">
        <f t="shared" si="28"/>
        <v>0</v>
      </c>
      <c r="BJ165" s="337" t="s">
        <v>352</v>
      </c>
      <c r="BK165" s="407">
        <f t="shared" si="29"/>
        <v>0</v>
      </c>
      <c r="BL165" s="337" t="s">
        <v>351</v>
      </c>
      <c r="BM165" s="406" t="s">
        <v>3853</v>
      </c>
    </row>
    <row r="166" spans="2:65" s="194" customFormat="1" ht="24.45" customHeight="1">
      <c r="B166" s="76"/>
      <c r="C166" s="825" t="s">
        <v>1685</v>
      </c>
      <c r="D166" s="825" t="s">
        <v>59</v>
      </c>
      <c r="E166" s="826" t="s">
        <v>3854</v>
      </c>
      <c r="F166" s="827" t="s">
        <v>3855</v>
      </c>
      <c r="G166" s="828" t="s">
        <v>62</v>
      </c>
      <c r="H166" s="829">
        <v>13</v>
      </c>
      <c r="I166" s="845"/>
      <c r="J166" s="830">
        <f t="shared" si="20"/>
        <v>0</v>
      </c>
      <c r="K166" s="94"/>
      <c r="L166" s="408"/>
      <c r="M166" s="409" t="s">
        <v>290</v>
      </c>
      <c r="N166" s="410" t="s">
        <v>306</v>
      </c>
      <c r="O166" s="404">
        <v>0</v>
      </c>
      <c r="P166" s="404">
        <f t="shared" si="21"/>
        <v>0</v>
      </c>
      <c r="Q166" s="404">
        <v>0.14693999999999999</v>
      </c>
      <c r="R166" s="404">
        <f t="shared" si="22"/>
        <v>1.9102199999999998</v>
      </c>
      <c r="S166" s="404">
        <v>0</v>
      </c>
      <c r="T166" s="405">
        <f t="shared" si="23"/>
        <v>0</v>
      </c>
      <c r="AR166" s="406" t="s">
        <v>361</v>
      </c>
      <c r="AT166" s="406" t="s">
        <v>59</v>
      </c>
      <c r="AU166" s="406" t="s">
        <v>352</v>
      </c>
      <c r="AY166" s="337" t="s">
        <v>347</v>
      </c>
      <c r="BE166" s="407">
        <f t="shared" si="24"/>
        <v>0</v>
      </c>
      <c r="BF166" s="407">
        <f t="shared" si="25"/>
        <v>0</v>
      </c>
      <c r="BG166" s="407">
        <f t="shared" si="26"/>
        <v>0</v>
      </c>
      <c r="BH166" s="407">
        <f t="shared" si="27"/>
        <v>0</v>
      </c>
      <c r="BI166" s="407">
        <f t="shared" si="28"/>
        <v>0</v>
      </c>
      <c r="BJ166" s="337" t="s">
        <v>352</v>
      </c>
      <c r="BK166" s="407">
        <f t="shared" si="29"/>
        <v>0</v>
      </c>
      <c r="BL166" s="337" t="s">
        <v>351</v>
      </c>
      <c r="BM166" s="406" t="s">
        <v>3856</v>
      </c>
    </row>
    <row r="167" spans="2:65" s="194" customFormat="1" ht="33" customHeight="1">
      <c r="B167" s="76"/>
      <c r="C167" s="825" t="s">
        <v>3721</v>
      </c>
      <c r="D167" s="825" t="s">
        <v>59</v>
      </c>
      <c r="E167" s="826" t="s">
        <v>3857</v>
      </c>
      <c r="F167" s="827" t="s">
        <v>3858</v>
      </c>
      <c r="G167" s="828" t="s">
        <v>62</v>
      </c>
      <c r="H167" s="829">
        <v>6</v>
      </c>
      <c r="I167" s="845"/>
      <c r="J167" s="830">
        <f t="shared" si="20"/>
        <v>0</v>
      </c>
      <c r="K167" s="94"/>
      <c r="L167" s="408"/>
      <c r="M167" s="409" t="s">
        <v>290</v>
      </c>
      <c r="N167" s="410" t="s">
        <v>306</v>
      </c>
      <c r="O167" s="404">
        <v>0</v>
      </c>
      <c r="P167" s="404">
        <f t="shared" si="21"/>
        <v>0</v>
      </c>
      <c r="Q167" s="404">
        <v>0.126</v>
      </c>
      <c r="R167" s="404">
        <f t="shared" si="22"/>
        <v>0.75600000000000001</v>
      </c>
      <c r="S167" s="404">
        <v>0</v>
      </c>
      <c r="T167" s="405">
        <f t="shared" si="23"/>
        <v>0</v>
      </c>
      <c r="AR167" s="406" t="s">
        <v>361</v>
      </c>
      <c r="AT167" s="406" t="s">
        <v>59</v>
      </c>
      <c r="AU167" s="406" t="s">
        <v>352</v>
      </c>
      <c r="AY167" s="337" t="s">
        <v>347</v>
      </c>
      <c r="BE167" s="407">
        <f t="shared" si="24"/>
        <v>0</v>
      </c>
      <c r="BF167" s="407">
        <f t="shared" si="25"/>
        <v>0</v>
      </c>
      <c r="BG167" s="407">
        <f t="shared" si="26"/>
        <v>0</v>
      </c>
      <c r="BH167" s="407">
        <f t="shared" si="27"/>
        <v>0</v>
      </c>
      <c r="BI167" s="407">
        <f t="shared" si="28"/>
        <v>0</v>
      </c>
      <c r="BJ167" s="337" t="s">
        <v>352</v>
      </c>
      <c r="BK167" s="407">
        <f t="shared" si="29"/>
        <v>0</v>
      </c>
      <c r="BL167" s="337" t="s">
        <v>351</v>
      </c>
      <c r="BM167" s="406" t="s">
        <v>3859</v>
      </c>
    </row>
    <row r="168" spans="2:65" s="194" customFormat="1" ht="24.45" customHeight="1">
      <c r="B168" s="76"/>
      <c r="C168" s="825" t="s">
        <v>3725</v>
      </c>
      <c r="D168" s="825" t="s">
        <v>59</v>
      </c>
      <c r="E168" s="826" t="s">
        <v>3860</v>
      </c>
      <c r="F168" s="827" t="s">
        <v>3861</v>
      </c>
      <c r="G168" s="828" t="s">
        <v>62</v>
      </c>
      <c r="H168" s="829">
        <v>2</v>
      </c>
      <c r="I168" s="845"/>
      <c r="J168" s="830">
        <f t="shared" si="20"/>
        <v>0</v>
      </c>
      <c r="K168" s="94"/>
      <c r="L168" s="408"/>
      <c r="M168" s="409" t="s">
        <v>290</v>
      </c>
      <c r="N168" s="410" t="s">
        <v>306</v>
      </c>
      <c r="O168" s="404">
        <v>0</v>
      </c>
      <c r="P168" s="404">
        <f t="shared" si="21"/>
        <v>0</v>
      </c>
      <c r="Q168" s="404">
        <v>0.126</v>
      </c>
      <c r="R168" s="404">
        <f t="shared" si="22"/>
        <v>0.252</v>
      </c>
      <c r="S168" s="404">
        <v>0</v>
      </c>
      <c r="T168" s="405">
        <f t="shared" si="23"/>
        <v>0</v>
      </c>
      <c r="AR168" s="406" t="s">
        <v>361</v>
      </c>
      <c r="AT168" s="406" t="s">
        <v>59</v>
      </c>
      <c r="AU168" s="406" t="s">
        <v>352</v>
      </c>
      <c r="AY168" s="337" t="s">
        <v>347</v>
      </c>
      <c r="BE168" s="407">
        <f t="shared" si="24"/>
        <v>0</v>
      </c>
      <c r="BF168" s="407">
        <f t="shared" si="25"/>
        <v>0</v>
      </c>
      <c r="BG168" s="407">
        <f t="shared" si="26"/>
        <v>0</v>
      </c>
      <c r="BH168" s="407">
        <f t="shared" si="27"/>
        <v>0</v>
      </c>
      <c r="BI168" s="407">
        <f t="shared" si="28"/>
        <v>0</v>
      </c>
      <c r="BJ168" s="337" t="s">
        <v>352</v>
      </c>
      <c r="BK168" s="407">
        <f t="shared" si="29"/>
        <v>0</v>
      </c>
      <c r="BL168" s="337" t="s">
        <v>351</v>
      </c>
      <c r="BM168" s="406" t="s">
        <v>3862</v>
      </c>
    </row>
    <row r="169" spans="2:65" s="194" customFormat="1" ht="33" customHeight="1">
      <c r="B169" s="76"/>
      <c r="C169" s="825" t="s">
        <v>1185</v>
      </c>
      <c r="D169" s="825" t="s">
        <v>59</v>
      </c>
      <c r="E169" s="826" t="s">
        <v>3863</v>
      </c>
      <c r="F169" s="827" t="s">
        <v>3864</v>
      </c>
      <c r="G169" s="828" t="s">
        <v>62</v>
      </c>
      <c r="H169" s="829">
        <v>1</v>
      </c>
      <c r="I169" s="845"/>
      <c r="J169" s="830">
        <f t="shared" si="20"/>
        <v>0</v>
      </c>
      <c r="K169" s="94"/>
      <c r="L169" s="408"/>
      <c r="M169" s="409" t="s">
        <v>290</v>
      </c>
      <c r="N169" s="410" t="s">
        <v>306</v>
      </c>
      <c r="O169" s="404">
        <v>0</v>
      </c>
      <c r="P169" s="404">
        <f t="shared" si="21"/>
        <v>0</v>
      </c>
      <c r="Q169" s="404">
        <v>0.14699999999999999</v>
      </c>
      <c r="R169" s="404">
        <f t="shared" si="22"/>
        <v>0.14699999999999999</v>
      </c>
      <c r="S169" s="404">
        <v>0</v>
      </c>
      <c r="T169" s="405">
        <f t="shared" si="23"/>
        <v>0</v>
      </c>
      <c r="AR169" s="406" t="s">
        <v>361</v>
      </c>
      <c r="AT169" s="406" t="s">
        <v>59</v>
      </c>
      <c r="AU169" s="406" t="s">
        <v>352</v>
      </c>
      <c r="AY169" s="337" t="s">
        <v>347</v>
      </c>
      <c r="BE169" s="407">
        <f t="shared" si="24"/>
        <v>0</v>
      </c>
      <c r="BF169" s="407">
        <f t="shared" si="25"/>
        <v>0</v>
      </c>
      <c r="BG169" s="407">
        <f t="shared" si="26"/>
        <v>0</v>
      </c>
      <c r="BH169" s="407">
        <f t="shared" si="27"/>
        <v>0</v>
      </c>
      <c r="BI169" s="407">
        <f t="shared" si="28"/>
        <v>0</v>
      </c>
      <c r="BJ169" s="337" t="s">
        <v>352</v>
      </c>
      <c r="BK169" s="407">
        <f t="shared" si="29"/>
        <v>0</v>
      </c>
      <c r="BL169" s="337" t="s">
        <v>351</v>
      </c>
      <c r="BM169" s="406" t="s">
        <v>3865</v>
      </c>
    </row>
    <row r="170" spans="2:65" s="194" customFormat="1" ht="24.45" customHeight="1">
      <c r="B170" s="76"/>
      <c r="C170" s="825" t="s">
        <v>1692</v>
      </c>
      <c r="D170" s="825" t="s">
        <v>59</v>
      </c>
      <c r="E170" s="826" t="s">
        <v>3866</v>
      </c>
      <c r="F170" s="827" t="s">
        <v>3867</v>
      </c>
      <c r="G170" s="828" t="s">
        <v>62</v>
      </c>
      <c r="H170" s="829">
        <v>6</v>
      </c>
      <c r="I170" s="845"/>
      <c r="J170" s="830">
        <f t="shared" si="20"/>
        <v>0</v>
      </c>
      <c r="K170" s="94"/>
      <c r="L170" s="408"/>
      <c r="M170" s="409" t="s">
        <v>290</v>
      </c>
      <c r="N170" s="410" t="s">
        <v>306</v>
      </c>
      <c r="O170" s="404">
        <v>0</v>
      </c>
      <c r="P170" s="404">
        <f t="shared" si="21"/>
        <v>0</v>
      </c>
      <c r="Q170" s="404">
        <v>0.13272</v>
      </c>
      <c r="R170" s="404">
        <f t="shared" si="22"/>
        <v>0.79632000000000003</v>
      </c>
      <c r="S170" s="404">
        <v>0</v>
      </c>
      <c r="T170" s="405">
        <f t="shared" si="23"/>
        <v>0</v>
      </c>
      <c r="AR170" s="406" t="s">
        <v>361</v>
      </c>
      <c r="AT170" s="406" t="s">
        <v>59</v>
      </c>
      <c r="AU170" s="406" t="s">
        <v>352</v>
      </c>
      <c r="AY170" s="337" t="s">
        <v>347</v>
      </c>
      <c r="BE170" s="407">
        <f t="shared" si="24"/>
        <v>0</v>
      </c>
      <c r="BF170" s="407">
        <f t="shared" si="25"/>
        <v>0</v>
      </c>
      <c r="BG170" s="407">
        <f t="shared" si="26"/>
        <v>0</v>
      </c>
      <c r="BH170" s="407">
        <f t="shared" si="27"/>
        <v>0</v>
      </c>
      <c r="BI170" s="407">
        <f t="shared" si="28"/>
        <v>0</v>
      </c>
      <c r="BJ170" s="337" t="s">
        <v>352</v>
      </c>
      <c r="BK170" s="407">
        <f t="shared" si="29"/>
        <v>0</v>
      </c>
      <c r="BL170" s="337" t="s">
        <v>351</v>
      </c>
      <c r="BM170" s="406" t="s">
        <v>3868</v>
      </c>
    </row>
    <row r="171" spans="2:65" s="194" customFormat="1" ht="24.45" customHeight="1">
      <c r="B171" s="76"/>
      <c r="C171" s="825" t="s">
        <v>1696</v>
      </c>
      <c r="D171" s="825" t="s">
        <v>59</v>
      </c>
      <c r="E171" s="826" t="s">
        <v>3869</v>
      </c>
      <c r="F171" s="827" t="s">
        <v>3870</v>
      </c>
      <c r="G171" s="828" t="s">
        <v>62</v>
      </c>
      <c r="H171" s="829">
        <v>13</v>
      </c>
      <c r="I171" s="845"/>
      <c r="J171" s="830">
        <f t="shared" si="20"/>
        <v>0</v>
      </c>
      <c r="K171" s="94"/>
      <c r="L171" s="408"/>
      <c r="M171" s="409" t="s">
        <v>290</v>
      </c>
      <c r="N171" s="410" t="s">
        <v>306</v>
      </c>
      <c r="O171" s="404">
        <v>0</v>
      </c>
      <c r="P171" s="404">
        <f t="shared" si="21"/>
        <v>0</v>
      </c>
      <c r="Q171" s="404">
        <v>0.111</v>
      </c>
      <c r="R171" s="404">
        <f t="shared" si="22"/>
        <v>1.4430000000000001</v>
      </c>
      <c r="S171" s="404">
        <v>0</v>
      </c>
      <c r="T171" s="405">
        <f t="shared" si="23"/>
        <v>0</v>
      </c>
      <c r="AR171" s="406" t="s">
        <v>361</v>
      </c>
      <c r="AT171" s="406" t="s">
        <v>59</v>
      </c>
      <c r="AU171" s="406" t="s">
        <v>352</v>
      </c>
      <c r="AY171" s="337" t="s">
        <v>347</v>
      </c>
      <c r="BE171" s="407">
        <f t="shared" si="24"/>
        <v>0</v>
      </c>
      <c r="BF171" s="407">
        <f t="shared" si="25"/>
        <v>0</v>
      </c>
      <c r="BG171" s="407">
        <f t="shared" si="26"/>
        <v>0</v>
      </c>
      <c r="BH171" s="407">
        <f t="shared" si="27"/>
        <v>0</v>
      </c>
      <c r="BI171" s="407">
        <f t="shared" si="28"/>
        <v>0</v>
      </c>
      <c r="BJ171" s="337" t="s">
        <v>352</v>
      </c>
      <c r="BK171" s="407">
        <f t="shared" si="29"/>
        <v>0</v>
      </c>
      <c r="BL171" s="337" t="s">
        <v>351</v>
      </c>
      <c r="BM171" s="406" t="s">
        <v>3871</v>
      </c>
    </row>
    <row r="172" spans="2:65" s="194" customFormat="1" ht="38.25" customHeight="1">
      <c r="B172" s="76"/>
      <c r="C172" s="819" t="s">
        <v>1700</v>
      </c>
      <c r="D172" s="819" t="s">
        <v>262</v>
      </c>
      <c r="E172" s="820" t="s">
        <v>3872</v>
      </c>
      <c r="F172" s="821" t="s">
        <v>3873</v>
      </c>
      <c r="G172" s="822" t="s">
        <v>216</v>
      </c>
      <c r="H172" s="823">
        <v>41.51</v>
      </c>
      <c r="I172" s="844"/>
      <c r="J172" s="824">
        <f t="shared" si="20"/>
        <v>0</v>
      </c>
      <c r="K172" s="80"/>
      <c r="L172" s="76"/>
      <c r="M172" s="402" t="s">
        <v>290</v>
      </c>
      <c r="N172" s="403" t="s">
        <v>306</v>
      </c>
      <c r="O172" s="404">
        <v>3.4790000000000001</v>
      </c>
      <c r="P172" s="404">
        <f t="shared" si="21"/>
        <v>144.41328999999999</v>
      </c>
      <c r="Q172" s="404">
        <v>2.2010900000000002</v>
      </c>
      <c r="R172" s="404">
        <f t="shared" si="22"/>
        <v>91.3672459</v>
      </c>
      <c r="S172" s="404">
        <v>0</v>
      </c>
      <c r="T172" s="405">
        <f t="shared" si="23"/>
        <v>0</v>
      </c>
      <c r="AR172" s="406" t="s">
        <v>351</v>
      </c>
      <c r="AT172" s="406" t="s">
        <v>262</v>
      </c>
      <c r="AU172" s="406" t="s">
        <v>352</v>
      </c>
      <c r="AY172" s="337" t="s">
        <v>347</v>
      </c>
      <c r="BE172" s="407">
        <f t="shared" si="24"/>
        <v>0</v>
      </c>
      <c r="BF172" s="407">
        <f t="shared" si="25"/>
        <v>0</v>
      </c>
      <c r="BG172" s="407">
        <f t="shared" si="26"/>
        <v>0</v>
      </c>
      <c r="BH172" s="407">
        <f t="shared" si="27"/>
        <v>0</v>
      </c>
      <c r="BI172" s="407">
        <f t="shared" si="28"/>
        <v>0</v>
      </c>
      <c r="BJ172" s="337" t="s">
        <v>352</v>
      </c>
      <c r="BK172" s="407">
        <f t="shared" si="29"/>
        <v>0</v>
      </c>
      <c r="BL172" s="337" t="s">
        <v>351</v>
      </c>
      <c r="BM172" s="406" t="s">
        <v>3874</v>
      </c>
    </row>
    <row r="173" spans="2:65" s="194" customFormat="1" ht="24.45" customHeight="1">
      <c r="B173" s="76"/>
      <c r="C173" s="819" t="s">
        <v>1704</v>
      </c>
      <c r="D173" s="819" t="s">
        <v>262</v>
      </c>
      <c r="E173" s="820" t="s">
        <v>3875</v>
      </c>
      <c r="F173" s="821" t="s">
        <v>3876</v>
      </c>
      <c r="G173" s="822" t="s">
        <v>95</v>
      </c>
      <c r="H173" s="823">
        <v>93.305000000000007</v>
      </c>
      <c r="I173" s="844"/>
      <c r="J173" s="824">
        <f t="shared" si="20"/>
        <v>0</v>
      </c>
      <c r="K173" s="80"/>
      <c r="L173" s="76"/>
      <c r="M173" s="402" t="s">
        <v>290</v>
      </c>
      <c r="N173" s="403" t="s">
        <v>306</v>
      </c>
      <c r="O173" s="404">
        <v>0.88431999999999999</v>
      </c>
      <c r="P173" s="404">
        <f t="shared" si="21"/>
        <v>82.511477600000006</v>
      </c>
      <c r="Q173" s="404">
        <v>3.6870000000000002E-3</v>
      </c>
      <c r="R173" s="404">
        <f t="shared" si="22"/>
        <v>0.34401553500000004</v>
      </c>
      <c r="S173" s="404">
        <v>0</v>
      </c>
      <c r="T173" s="405">
        <f t="shared" si="23"/>
        <v>0</v>
      </c>
      <c r="AR173" s="406" t="s">
        <v>351</v>
      </c>
      <c r="AT173" s="406" t="s">
        <v>262</v>
      </c>
      <c r="AU173" s="406" t="s">
        <v>352</v>
      </c>
      <c r="AY173" s="337" t="s">
        <v>347</v>
      </c>
      <c r="BE173" s="407">
        <f t="shared" si="24"/>
        <v>0</v>
      </c>
      <c r="BF173" s="407">
        <f t="shared" si="25"/>
        <v>0</v>
      </c>
      <c r="BG173" s="407">
        <f t="shared" si="26"/>
        <v>0</v>
      </c>
      <c r="BH173" s="407">
        <f t="shared" si="27"/>
        <v>0</v>
      </c>
      <c r="BI173" s="407">
        <f t="shared" si="28"/>
        <v>0</v>
      </c>
      <c r="BJ173" s="337" t="s">
        <v>352</v>
      </c>
      <c r="BK173" s="407">
        <f t="shared" si="29"/>
        <v>0</v>
      </c>
      <c r="BL173" s="337" t="s">
        <v>351</v>
      </c>
      <c r="BM173" s="406" t="s">
        <v>3877</v>
      </c>
    </row>
    <row r="174" spans="2:65" s="194" customFormat="1" ht="38.25" customHeight="1">
      <c r="B174" s="76"/>
      <c r="C174" s="819" t="s">
        <v>1708</v>
      </c>
      <c r="D174" s="819" t="s">
        <v>262</v>
      </c>
      <c r="E174" s="820" t="s">
        <v>3878</v>
      </c>
      <c r="F174" s="821" t="s">
        <v>3879</v>
      </c>
      <c r="G174" s="822" t="s">
        <v>95</v>
      </c>
      <c r="H174" s="823">
        <v>385.71899999999999</v>
      </c>
      <c r="I174" s="844"/>
      <c r="J174" s="824">
        <f t="shared" si="20"/>
        <v>0</v>
      </c>
      <c r="K174" s="80"/>
      <c r="L174" s="76"/>
      <c r="M174" s="402" t="s">
        <v>290</v>
      </c>
      <c r="N174" s="403" t="s">
        <v>306</v>
      </c>
      <c r="O174" s="404">
        <v>4.7E-2</v>
      </c>
      <c r="P174" s="404">
        <f t="shared" si="21"/>
        <v>18.128792999999998</v>
      </c>
      <c r="Q174" s="404">
        <v>6.2700000000000004E-3</v>
      </c>
      <c r="R174" s="404">
        <f t="shared" si="22"/>
        <v>2.4184581300000003</v>
      </c>
      <c r="S174" s="404">
        <v>0</v>
      </c>
      <c r="T174" s="405">
        <f t="shared" si="23"/>
        <v>0</v>
      </c>
      <c r="AR174" s="406" t="s">
        <v>351</v>
      </c>
      <c r="AT174" s="406" t="s">
        <v>262</v>
      </c>
      <c r="AU174" s="406" t="s">
        <v>352</v>
      </c>
      <c r="AY174" s="337" t="s">
        <v>347</v>
      </c>
      <c r="BE174" s="407">
        <f t="shared" si="24"/>
        <v>0</v>
      </c>
      <c r="BF174" s="407">
        <f t="shared" si="25"/>
        <v>0</v>
      </c>
      <c r="BG174" s="407">
        <f t="shared" si="26"/>
        <v>0</v>
      </c>
      <c r="BH174" s="407">
        <f t="shared" si="27"/>
        <v>0</v>
      </c>
      <c r="BI174" s="407">
        <f t="shared" si="28"/>
        <v>0</v>
      </c>
      <c r="BJ174" s="337" t="s">
        <v>352</v>
      </c>
      <c r="BK174" s="407">
        <f t="shared" si="29"/>
        <v>0</v>
      </c>
      <c r="BL174" s="337" t="s">
        <v>351</v>
      </c>
      <c r="BM174" s="406" t="s">
        <v>3880</v>
      </c>
    </row>
    <row r="175" spans="2:65" s="391" customFormat="1" ht="23.25" customHeight="1">
      <c r="B175" s="390"/>
      <c r="C175" s="813"/>
      <c r="D175" s="814" t="s">
        <v>267</v>
      </c>
      <c r="E175" s="817" t="s">
        <v>351</v>
      </c>
      <c r="F175" s="817" t="s">
        <v>1764</v>
      </c>
      <c r="G175" s="813"/>
      <c r="H175" s="813"/>
      <c r="I175" s="813"/>
      <c r="J175" s="818">
        <f>BK175</f>
        <v>0</v>
      </c>
      <c r="L175" s="390"/>
      <c r="M175" s="395"/>
      <c r="P175" s="396">
        <f>SUM(P176:P184)</f>
        <v>60.691198200000002</v>
      </c>
      <c r="R175" s="396">
        <f>SUM(R176:R184)</f>
        <v>61.989811952000004</v>
      </c>
      <c r="T175" s="397">
        <f>SUM(T176:T184)</f>
        <v>0</v>
      </c>
      <c r="AR175" s="392" t="s">
        <v>320</v>
      </c>
      <c r="AT175" s="398" t="s">
        <v>267</v>
      </c>
      <c r="AU175" s="398" t="s">
        <v>320</v>
      </c>
      <c r="AY175" s="392" t="s">
        <v>347</v>
      </c>
      <c r="BK175" s="399">
        <f>SUM(BK176:BK184)</f>
        <v>0</v>
      </c>
    </row>
    <row r="176" spans="2:65" s="194" customFormat="1" ht="38.25" customHeight="1">
      <c r="B176" s="76"/>
      <c r="C176" s="819" t="s">
        <v>1712</v>
      </c>
      <c r="D176" s="819" t="s">
        <v>262</v>
      </c>
      <c r="E176" s="820" t="s">
        <v>3881</v>
      </c>
      <c r="F176" s="821" t="s">
        <v>3882</v>
      </c>
      <c r="G176" s="822" t="s">
        <v>216</v>
      </c>
      <c r="H176" s="823">
        <v>0.70599999999999996</v>
      </c>
      <c r="I176" s="844"/>
      <c r="J176" s="824">
        <f t="shared" ref="J176:J184" si="30">ROUND(I176*H176,2)</f>
        <v>0</v>
      </c>
      <c r="K176" s="80"/>
      <c r="L176" s="76"/>
      <c r="M176" s="402" t="s">
        <v>290</v>
      </c>
      <c r="N176" s="403" t="s">
        <v>306</v>
      </c>
      <c r="O176" s="404">
        <v>1.2577</v>
      </c>
      <c r="P176" s="404">
        <f t="shared" ref="P176:P184" si="31">O176*H176</f>
        <v>0.88793619999999995</v>
      </c>
      <c r="Q176" s="404">
        <v>2.3599901000000001</v>
      </c>
      <c r="R176" s="404">
        <f t="shared" ref="R176:R184" si="32">Q176*H176</f>
        <v>1.6661530106</v>
      </c>
      <c r="S176" s="404">
        <v>0</v>
      </c>
      <c r="T176" s="405">
        <f t="shared" ref="T176:T184" si="33">S176*H176</f>
        <v>0</v>
      </c>
      <c r="AR176" s="406" t="s">
        <v>351</v>
      </c>
      <c r="AT176" s="406" t="s">
        <v>262</v>
      </c>
      <c r="AU176" s="406" t="s">
        <v>352</v>
      </c>
      <c r="AY176" s="337" t="s">
        <v>347</v>
      </c>
      <c r="BE176" s="407">
        <f t="shared" ref="BE176:BE184" si="34">IF(N176="základná",J176,0)</f>
        <v>0</v>
      </c>
      <c r="BF176" s="407">
        <f t="shared" ref="BF176:BF184" si="35">IF(N176="znížená",J176,0)</f>
        <v>0</v>
      </c>
      <c r="BG176" s="407">
        <f t="shared" ref="BG176:BG184" si="36">IF(N176="zákl. prenesená",J176,0)</f>
        <v>0</v>
      </c>
      <c r="BH176" s="407">
        <f t="shared" ref="BH176:BH184" si="37">IF(N176="zníž. prenesená",J176,0)</f>
        <v>0</v>
      </c>
      <c r="BI176" s="407">
        <f t="shared" ref="BI176:BI184" si="38">IF(N176="nulová",J176,0)</f>
        <v>0</v>
      </c>
      <c r="BJ176" s="337" t="s">
        <v>352</v>
      </c>
      <c r="BK176" s="407">
        <f t="shared" ref="BK176:BK184" si="39">ROUND(I176*H176,2)</f>
        <v>0</v>
      </c>
      <c r="BL176" s="337" t="s">
        <v>351</v>
      </c>
      <c r="BM176" s="406" t="s">
        <v>3883</v>
      </c>
    </row>
    <row r="177" spans="2:65" s="194" customFormat="1" ht="16.5" customHeight="1">
      <c r="B177" s="76"/>
      <c r="C177" s="825" t="s">
        <v>1716</v>
      </c>
      <c r="D177" s="825" t="s">
        <v>59</v>
      </c>
      <c r="E177" s="826" t="s">
        <v>1510</v>
      </c>
      <c r="F177" s="827" t="s">
        <v>1511</v>
      </c>
      <c r="G177" s="828" t="s">
        <v>82</v>
      </c>
      <c r="H177" s="829">
        <v>2.4710000000000001</v>
      </c>
      <c r="I177" s="845"/>
      <c r="J177" s="830">
        <f t="shared" si="30"/>
        <v>0</v>
      </c>
      <c r="K177" s="94"/>
      <c r="L177" s="408"/>
      <c r="M177" s="409" t="s">
        <v>290</v>
      </c>
      <c r="N177" s="410" t="s">
        <v>306</v>
      </c>
      <c r="O177" s="404">
        <v>0</v>
      </c>
      <c r="P177" s="404">
        <f t="shared" si="31"/>
        <v>0</v>
      </c>
      <c r="Q177" s="404">
        <v>1E-3</v>
      </c>
      <c r="R177" s="404">
        <f t="shared" si="32"/>
        <v>2.4710000000000001E-3</v>
      </c>
      <c r="S177" s="404">
        <v>0</v>
      </c>
      <c r="T177" s="405">
        <f t="shared" si="33"/>
        <v>0</v>
      </c>
      <c r="AR177" s="406" t="s">
        <v>361</v>
      </c>
      <c r="AT177" s="406" t="s">
        <v>59</v>
      </c>
      <c r="AU177" s="406" t="s">
        <v>352</v>
      </c>
      <c r="AY177" s="337" t="s">
        <v>347</v>
      </c>
      <c r="BE177" s="407">
        <f t="shared" si="34"/>
        <v>0</v>
      </c>
      <c r="BF177" s="407">
        <f t="shared" si="35"/>
        <v>0</v>
      </c>
      <c r="BG177" s="407">
        <f t="shared" si="36"/>
        <v>0</v>
      </c>
      <c r="BH177" s="407">
        <f t="shared" si="37"/>
        <v>0</v>
      </c>
      <c r="BI177" s="407">
        <f t="shared" si="38"/>
        <v>0</v>
      </c>
      <c r="BJ177" s="337" t="s">
        <v>352</v>
      </c>
      <c r="BK177" s="407">
        <f t="shared" si="39"/>
        <v>0</v>
      </c>
      <c r="BL177" s="337" t="s">
        <v>351</v>
      </c>
      <c r="BM177" s="406" t="s">
        <v>3884</v>
      </c>
    </row>
    <row r="178" spans="2:65" s="194" customFormat="1" ht="16.5" customHeight="1">
      <c r="B178" s="76"/>
      <c r="C178" s="819" t="s">
        <v>1720</v>
      </c>
      <c r="D178" s="819" t="s">
        <v>262</v>
      </c>
      <c r="E178" s="820" t="s">
        <v>1770</v>
      </c>
      <c r="F178" s="821" t="s">
        <v>1771</v>
      </c>
      <c r="G178" s="822" t="s">
        <v>95</v>
      </c>
      <c r="H178" s="823">
        <v>5.37</v>
      </c>
      <c r="I178" s="844"/>
      <c r="J178" s="824">
        <f t="shared" si="30"/>
        <v>0</v>
      </c>
      <c r="K178" s="80"/>
      <c r="L178" s="76"/>
      <c r="M178" s="402" t="s">
        <v>290</v>
      </c>
      <c r="N178" s="403" t="s">
        <v>306</v>
      </c>
      <c r="O178" s="404">
        <v>0.37767000000000001</v>
      </c>
      <c r="P178" s="404">
        <f t="shared" si="31"/>
        <v>2.0280879000000001</v>
      </c>
      <c r="Q178" s="404">
        <v>4.1399599999999998E-3</v>
      </c>
      <c r="R178" s="404">
        <f t="shared" si="32"/>
        <v>2.2231585200000001E-2</v>
      </c>
      <c r="S178" s="404">
        <v>0</v>
      </c>
      <c r="T178" s="405">
        <f t="shared" si="33"/>
        <v>0</v>
      </c>
      <c r="AR178" s="406" t="s">
        <v>351</v>
      </c>
      <c r="AT178" s="406" t="s">
        <v>262</v>
      </c>
      <c r="AU178" s="406" t="s">
        <v>352</v>
      </c>
      <c r="AY178" s="337" t="s">
        <v>347</v>
      </c>
      <c r="BE178" s="407">
        <f t="shared" si="34"/>
        <v>0</v>
      </c>
      <c r="BF178" s="407">
        <f t="shared" si="35"/>
        <v>0</v>
      </c>
      <c r="BG178" s="407">
        <f t="shared" si="36"/>
        <v>0</v>
      </c>
      <c r="BH178" s="407">
        <f t="shared" si="37"/>
        <v>0</v>
      </c>
      <c r="BI178" s="407">
        <f t="shared" si="38"/>
        <v>0</v>
      </c>
      <c r="BJ178" s="337" t="s">
        <v>352</v>
      </c>
      <c r="BK178" s="407">
        <f t="shared" si="39"/>
        <v>0</v>
      </c>
      <c r="BL178" s="337" t="s">
        <v>351</v>
      </c>
      <c r="BM178" s="406" t="s">
        <v>3885</v>
      </c>
    </row>
    <row r="179" spans="2:65" s="194" customFormat="1" ht="16.5" customHeight="1">
      <c r="B179" s="76"/>
      <c r="C179" s="819" t="s">
        <v>1724</v>
      </c>
      <c r="D179" s="819" t="s">
        <v>262</v>
      </c>
      <c r="E179" s="820" t="s">
        <v>1774</v>
      </c>
      <c r="F179" s="821" t="s">
        <v>1775</v>
      </c>
      <c r="G179" s="822" t="s">
        <v>95</v>
      </c>
      <c r="H179" s="823">
        <v>5.37</v>
      </c>
      <c r="I179" s="844"/>
      <c r="J179" s="824">
        <f t="shared" si="30"/>
        <v>0</v>
      </c>
      <c r="K179" s="80"/>
      <c r="L179" s="76"/>
      <c r="M179" s="402" t="s">
        <v>290</v>
      </c>
      <c r="N179" s="403" t="s">
        <v>306</v>
      </c>
      <c r="O179" s="404">
        <v>0.26600000000000001</v>
      </c>
      <c r="P179" s="404">
        <f t="shared" si="31"/>
        <v>1.42842</v>
      </c>
      <c r="Q179" s="404">
        <v>0</v>
      </c>
      <c r="R179" s="404">
        <f t="shared" si="32"/>
        <v>0</v>
      </c>
      <c r="S179" s="404">
        <v>0</v>
      </c>
      <c r="T179" s="405">
        <f t="shared" si="33"/>
        <v>0</v>
      </c>
      <c r="AR179" s="406" t="s">
        <v>351</v>
      </c>
      <c r="AT179" s="406" t="s">
        <v>262</v>
      </c>
      <c r="AU179" s="406" t="s">
        <v>352</v>
      </c>
      <c r="AY179" s="337" t="s">
        <v>347</v>
      </c>
      <c r="BE179" s="407">
        <f t="shared" si="34"/>
        <v>0</v>
      </c>
      <c r="BF179" s="407">
        <f t="shared" si="35"/>
        <v>0</v>
      </c>
      <c r="BG179" s="407">
        <f t="shared" si="36"/>
        <v>0</v>
      </c>
      <c r="BH179" s="407">
        <f t="shared" si="37"/>
        <v>0</v>
      </c>
      <c r="BI179" s="407">
        <f t="shared" si="38"/>
        <v>0</v>
      </c>
      <c r="BJ179" s="337" t="s">
        <v>352</v>
      </c>
      <c r="BK179" s="407">
        <f t="shared" si="39"/>
        <v>0</v>
      </c>
      <c r="BL179" s="337" t="s">
        <v>351</v>
      </c>
      <c r="BM179" s="406" t="s">
        <v>3886</v>
      </c>
    </row>
    <row r="180" spans="2:65" s="194" customFormat="1" ht="24.45" customHeight="1">
      <c r="B180" s="76"/>
      <c r="C180" s="819" t="s">
        <v>1728</v>
      </c>
      <c r="D180" s="819" t="s">
        <v>262</v>
      </c>
      <c r="E180" s="820" t="s">
        <v>1778</v>
      </c>
      <c r="F180" s="821" t="s">
        <v>1779</v>
      </c>
      <c r="G180" s="822" t="s">
        <v>95</v>
      </c>
      <c r="H180" s="823">
        <v>3.57</v>
      </c>
      <c r="I180" s="844"/>
      <c r="J180" s="824">
        <f t="shared" si="30"/>
        <v>0</v>
      </c>
      <c r="K180" s="80"/>
      <c r="L180" s="76"/>
      <c r="M180" s="402" t="s">
        <v>290</v>
      </c>
      <c r="N180" s="403" t="s">
        <v>306</v>
      </c>
      <c r="O180" s="404">
        <v>0.47732999999999998</v>
      </c>
      <c r="P180" s="404">
        <f t="shared" si="31"/>
        <v>1.7040680999999998</v>
      </c>
      <c r="Q180" s="404">
        <v>3.7525000000000002E-3</v>
      </c>
      <c r="R180" s="404">
        <f t="shared" si="32"/>
        <v>1.3396425E-2</v>
      </c>
      <c r="S180" s="404">
        <v>0</v>
      </c>
      <c r="T180" s="405">
        <f t="shared" si="33"/>
        <v>0</v>
      </c>
      <c r="AR180" s="406" t="s">
        <v>351</v>
      </c>
      <c r="AT180" s="406" t="s">
        <v>262</v>
      </c>
      <c r="AU180" s="406" t="s">
        <v>352</v>
      </c>
      <c r="AY180" s="337" t="s">
        <v>347</v>
      </c>
      <c r="BE180" s="407">
        <f t="shared" si="34"/>
        <v>0</v>
      </c>
      <c r="BF180" s="407">
        <f t="shared" si="35"/>
        <v>0</v>
      </c>
      <c r="BG180" s="407">
        <f t="shared" si="36"/>
        <v>0</v>
      </c>
      <c r="BH180" s="407">
        <f t="shared" si="37"/>
        <v>0</v>
      </c>
      <c r="BI180" s="407">
        <f t="shared" si="38"/>
        <v>0</v>
      </c>
      <c r="BJ180" s="337" t="s">
        <v>352</v>
      </c>
      <c r="BK180" s="407">
        <f t="shared" si="39"/>
        <v>0</v>
      </c>
      <c r="BL180" s="337" t="s">
        <v>351</v>
      </c>
      <c r="BM180" s="406" t="s">
        <v>3887</v>
      </c>
    </row>
    <row r="181" spans="2:65" s="194" customFormat="1" ht="24.45" customHeight="1">
      <c r="B181" s="76"/>
      <c r="C181" s="819" t="s">
        <v>1732</v>
      </c>
      <c r="D181" s="819" t="s">
        <v>262</v>
      </c>
      <c r="E181" s="820" t="s">
        <v>1782</v>
      </c>
      <c r="F181" s="821" t="s">
        <v>1783</v>
      </c>
      <c r="G181" s="822" t="s">
        <v>95</v>
      </c>
      <c r="H181" s="823">
        <v>3.57</v>
      </c>
      <c r="I181" s="844"/>
      <c r="J181" s="824">
        <f t="shared" si="30"/>
        <v>0</v>
      </c>
      <c r="K181" s="80"/>
      <c r="L181" s="76"/>
      <c r="M181" s="402" t="s">
        <v>290</v>
      </c>
      <c r="N181" s="403" t="s">
        <v>306</v>
      </c>
      <c r="O181" s="404">
        <v>0.158</v>
      </c>
      <c r="P181" s="404">
        <f t="shared" si="31"/>
        <v>0.56406000000000001</v>
      </c>
      <c r="Q181" s="404">
        <v>0</v>
      </c>
      <c r="R181" s="404">
        <f t="shared" si="32"/>
        <v>0</v>
      </c>
      <c r="S181" s="404">
        <v>0</v>
      </c>
      <c r="T181" s="405">
        <f t="shared" si="33"/>
        <v>0</v>
      </c>
      <c r="AR181" s="406" t="s">
        <v>351</v>
      </c>
      <c r="AT181" s="406" t="s">
        <v>262</v>
      </c>
      <c r="AU181" s="406" t="s">
        <v>352</v>
      </c>
      <c r="AY181" s="337" t="s">
        <v>347</v>
      </c>
      <c r="BE181" s="407">
        <f t="shared" si="34"/>
        <v>0</v>
      </c>
      <c r="BF181" s="407">
        <f t="shared" si="35"/>
        <v>0</v>
      </c>
      <c r="BG181" s="407">
        <f t="shared" si="36"/>
        <v>0</v>
      </c>
      <c r="BH181" s="407">
        <f t="shared" si="37"/>
        <v>0</v>
      </c>
      <c r="BI181" s="407">
        <f t="shared" si="38"/>
        <v>0</v>
      </c>
      <c r="BJ181" s="337" t="s">
        <v>352</v>
      </c>
      <c r="BK181" s="407">
        <f t="shared" si="39"/>
        <v>0</v>
      </c>
      <c r="BL181" s="337" t="s">
        <v>351</v>
      </c>
      <c r="BM181" s="406" t="s">
        <v>3888</v>
      </c>
    </row>
    <row r="182" spans="2:65" s="194" customFormat="1" ht="24.45" customHeight="1">
      <c r="B182" s="76"/>
      <c r="C182" s="819" t="s">
        <v>1736</v>
      </c>
      <c r="D182" s="819" t="s">
        <v>262</v>
      </c>
      <c r="E182" s="820" t="s">
        <v>3889</v>
      </c>
      <c r="F182" s="821" t="s">
        <v>3890</v>
      </c>
      <c r="G182" s="822" t="s">
        <v>216</v>
      </c>
      <c r="H182" s="823">
        <v>31.847000000000001</v>
      </c>
      <c r="I182" s="844"/>
      <c r="J182" s="824">
        <f t="shared" si="30"/>
        <v>0</v>
      </c>
      <c r="K182" s="80"/>
      <c r="L182" s="76"/>
      <c r="M182" s="402" t="s">
        <v>290</v>
      </c>
      <c r="N182" s="403" t="s">
        <v>306</v>
      </c>
      <c r="O182" s="404">
        <v>1.246</v>
      </c>
      <c r="P182" s="404">
        <f t="shared" si="31"/>
        <v>39.681362</v>
      </c>
      <c r="Q182" s="404">
        <v>1.8907799999999999</v>
      </c>
      <c r="R182" s="404">
        <f t="shared" si="32"/>
        <v>60.215670660000001</v>
      </c>
      <c r="S182" s="404">
        <v>0</v>
      </c>
      <c r="T182" s="405">
        <f t="shared" si="33"/>
        <v>0</v>
      </c>
      <c r="AR182" s="406" t="s">
        <v>351</v>
      </c>
      <c r="AT182" s="406" t="s">
        <v>262</v>
      </c>
      <c r="AU182" s="406" t="s">
        <v>352</v>
      </c>
      <c r="AY182" s="337" t="s">
        <v>347</v>
      </c>
      <c r="BE182" s="407">
        <f t="shared" si="34"/>
        <v>0</v>
      </c>
      <c r="BF182" s="407">
        <f t="shared" si="35"/>
        <v>0</v>
      </c>
      <c r="BG182" s="407">
        <f t="shared" si="36"/>
        <v>0</v>
      </c>
      <c r="BH182" s="407">
        <f t="shared" si="37"/>
        <v>0</v>
      </c>
      <c r="BI182" s="407">
        <f t="shared" si="38"/>
        <v>0</v>
      </c>
      <c r="BJ182" s="337" t="s">
        <v>352</v>
      </c>
      <c r="BK182" s="407">
        <f t="shared" si="39"/>
        <v>0</v>
      </c>
      <c r="BL182" s="337" t="s">
        <v>351</v>
      </c>
      <c r="BM182" s="406" t="s">
        <v>3891</v>
      </c>
    </row>
    <row r="183" spans="2:65" s="194" customFormat="1" ht="38.25" customHeight="1">
      <c r="B183" s="76"/>
      <c r="C183" s="819" t="s">
        <v>1740</v>
      </c>
      <c r="D183" s="819" t="s">
        <v>262</v>
      </c>
      <c r="E183" s="820" t="s">
        <v>3892</v>
      </c>
      <c r="F183" s="821" t="s">
        <v>3893</v>
      </c>
      <c r="G183" s="822" t="s">
        <v>95</v>
      </c>
      <c r="H183" s="823">
        <v>156.49199999999999</v>
      </c>
      <c r="I183" s="844"/>
      <c r="J183" s="824">
        <f t="shared" si="30"/>
        <v>0</v>
      </c>
      <c r="K183" s="80"/>
      <c r="L183" s="76"/>
      <c r="M183" s="402" t="s">
        <v>290</v>
      </c>
      <c r="N183" s="403" t="s">
        <v>306</v>
      </c>
      <c r="O183" s="404">
        <v>9.1999999999999998E-2</v>
      </c>
      <c r="P183" s="404">
        <f t="shared" si="31"/>
        <v>14.397263999999998</v>
      </c>
      <c r="Q183" s="404">
        <v>2.786E-4</v>
      </c>
      <c r="R183" s="404">
        <f t="shared" si="32"/>
        <v>4.3598671199999994E-2</v>
      </c>
      <c r="S183" s="404">
        <v>0</v>
      </c>
      <c r="T183" s="405">
        <f t="shared" si="33"/>
        <v>0</v>
      </c>
      <c r="AR183" s="406" t="s">
        <v>351</v>
      </c>
      <c r="AT183" s="406" t="s">
        <v>262</v>
      </c>
      <c r="AU183" s="406" t="s">
        <v>352</v>
      </c>
      <c r="AY183" s="337" t="s">
        <v>347</v>
      </c>
      <c r="BE183" s="407">
        <f t="shared" si="34"/>
        <v>0</v>
      </c>
      <c r="BF183" s="407">
        <f t="shared" si="35"/>
        <v>0</v>
      </c>
      <c r="BG183" s="407">
        <f t="shared" si="36"/>
        <v>0</v>
      </c>
      <c r="BH183" s="407">
        <f t="shared" si="37"/>
        <v>0</v>
      </c>
      <c r="BI183" s="407">
        <f t="shared" si="38"/>
        <v>0</v>
      </c>
      <c r="BJ183" s="337" t="s">
        <v>352</v>
      </c>
      <c r="BK183" s="407">
        <f t="shared" si="39"/>
        <v>0</v>
      </c>
      <c r="BL183" s="337" t="s">
        <v>351</v>
      </c>
      <c r="BM183" s="406" t="s">
        <v>3894</v>
      </c>
    </row>
    <row r="184" spans="2:65" s="194" customFormat="1" ht="16.5" customHeight="1">
      <c r="B184" s="76"/>
      <c r="C184" s="825" t="s">
        <v>1744</v>
      </c>
      <c r="D184" s="825" t="s">
        <v>59</v>
      </c>
      <c r="E184" s="826" t="s">
        <v>2277</v>
      </c>
      <c r="F184" s="827" t="s">
        <v>2278</v>
      </c>
      <c r="G184" s="828" t="s">
        <v>95</v>
      </c>
      <c r="H184" s="829">
        <v>187.79</v>
      </c>
      <c r="I184" s="845"/>
      <c r="J184" s="830">
        <f t="shared" si="30"/>
        <v>0</v>
      </c>
      <c r="K184" s="94"/>
      <c r="L184" s="408"/>
      <c r="M184" s="409" t="s">
        <v>290</v>
      </c>
      <c r="N184" s="410" t="s">
        <v>306</v>
      </c>
      <c r="O184" s="404">
        <v>0</v>
      </c>
      <c r="P184" s="404">
        <f t="shared" si="31"/>
        <v>0</v>
      </c>
      <c r="Q184" s="404">
        <v>1.3999999999999999E-4</v>
      </c>
      <c r="R184" s="404">
        <f t="shared" si="32"/>
        <v>2.6290599999999997E-2</v>
      </c>
      <c r="S184" s="404">
        <v>0</v>
      </c>
      <c r="T184" s="405">
        <f t="shared" si="33"/>
        <v>0</v>
      </c>
      <c r="AR184" s="406" t="s">
        <v>361</v>
      </c>
      <c r="AT184" s="406" t="s">
        <v>59</v>
      </c>
      <c r="AU184" s="406" t="s">
        <v>352</v>
      </c>
      <c r="AY184" s="337" t="s">
        <v>347</v>
      </c>
      <c r="BE184" s="407">
        <f t="shared" si="34"/>
        <v>0</v>
      </c>
      <c r="BF184" s="407">
        <f t="shared" si="35"/>
        <v>0</v>
      </c>
      <c r="BG184" s="407">
        <f t="shared" si="36"/>
        <v>0</v>
      </c>
      <c r="BH184" s="407">
        <f t="shared" si="37"/>
        <v>0</v>
      </c>
      <c r="BI184" s="407">
        <f t="shared" si="38"/>
        <v>0</v>
      </c>
      <c r="BJ184" s="337" t="s">
        <v>352</v>
      </c>
      <c r="BK184" s="407">
        <f t="shared" si="39"/>
        <v>0</v>
      </c>
      <c r="BL184" s="337" t="s">
        <v>351</v>
      </c>
      <c r="BM184" s="406" t="s">
        <v>3895</v>
      </c>
    </row>
    <row r="185" spans="2:65" s="391" customFormat="1" ht="23.25" customHeight="1">
      <c r="B185" s="390"/>
      <c r="C185" s="813"/>
      <c r="D185" s="814" t="s">
        <v>267</v>
      </c>
      <c r="E185" s="817" t="s">
        <v>388</v>
      </c>
      <c r="F185" s="817" t="s">
        <v>1526</v>
      </c>
      <c r="G185" s="813"/>
      <c r="H185" s="813"/>
      <c r="I185" s="813"/>
      <c r="J185" s="818">
        <f>BK185</f>
        <v>0</v>
      </c>
      <c r="L185" s="390"/>
      <c r="M185" s="395"/>
      <c r="P185" s="396">
        <f>SUM(P186:P191)</f>
        <v>1330.97531147</v>
      </c>
      <c r="R185" s="396">
        <f>SUM(R186:R191)</f>
        <v>16.375091360839996</v>
      </c>
      <c r="T185" s="397">
        <f>SUM(T186:T191)</f>
        <v>0</v>
      </c>
      <c r="AR185" s="392" t="s">
        <v>320</v>
      </c>
      <c r="AT185" s="398" t="s">
        <v>267</v>
      </c>
      <c r="AU185" s="398" t="s">
        <v>320</v>
      </c>
      <c r="AY185" s="392" t="s">
        <v>347</v>
      </c>
      <c r="BK185" s="399">
        <f>SUM(BK186:BK191)</f>
        <v>0</v>
      </c>
    </row>
    <row r="186" spans="2:65" s="194" customFormat="1" ht="38.25" customHeight="1">
      <c r="B186" s="76"/>
      <c r="C186" s="819" t="s">
        <v>1748</v>
      </c>
      <c r="D186" s="819" t="s">
        <v>262</v>
      </c>
      <c r="E186" s="820" t="s">
        <v>1527</v>
      </c>
      <c r="F186" s="821" t="s">
        <v>3896</v>
      </c>
      <c r="G186" s="822" t="s">
        <v>95</v>
      </c>
      <c r="H186" s="823">
        <v>609.61199999999997</v>
      </c>
      <c r="I186" s="844"/>
      <c r="J186" s="824">
        <f t="shared" ref="J186:J191" si="40">ROUND(I186*H186,2)</f>
        <v>0</v>
      </c>
      <c r="K186" s="80"/>
      <c r="L186" s="76"/>
      <c r="M186" s="402" t="s">
        <v>290</v>
      </c>
      <c r="N186" s="403" t="s">
        <v>306</v>
      </c>
      <c r="O186" s="404">
        <v>2.1280000000000001</v>
      </c>
      <c r="P186" s="404">
        <f t="shared" ref="P186:P191" si="41">O186*H186</f>
        <v>1297.254336</v>
      </c>
      <c r="Q186" s="404">
        <v>2.2000000000000001E-4</v>
      </c>
      <c r="R186" s="404">
        <f t="shared" ref="R186:R191" si="42">Q186*H186</f>
        <v>0.13411464000000001</v>
      </c>
      <c r="S186" s="404">
        <v>0</v>
      </c>
      <c r="T186" s="405">
        <f t="shared" ref="T186:T191" si="43">S186*H186</f>
        <v>0</v>
      </c>
      <c r="AR186" s="406" t="s">
        <v>351</v>
      </c>
      <c r="AT186" s="406" t="s">
        <v>262</v>
      </c>
      <c r="AU186" s="406" t="s">
        <v>352</v>
      </c>
      <c r="AY186" s="337" t="s">
        <v>347</v>
      </c>
      <c r="BE186" s="407">
        <f t="shared" ref="BE186:BE191" si="44">IF(N186="základná",J186,0)</f>
        <v>0</v>
      </c>
      <c r="BF186" s="407">
        <f t="shared" ref="BF186:BF191" si="45">IF(N186="znížená",J186,0)</f>
        <v>0</v>
      </c>
      <c r="BG186" s="407">
        <f t="shared" ref="BG186:BG191" si="46">IF(N186="zákl. prenesená",J186,0)</f>
        <v>0</v>
      </c>
      <c r="BH186" s="407">
        <f t="shared" ref="BH186:BH191" si="47">IF(N186="zníž. prenesená",J186,0)</f>
        <v>0</v>
      </c>
      <c r="BI186" s="407">
        <f t="shared" ref="BI186:BI191" si="48">IF(N186="nulová",J186,0)</f>
        <v>0</v>
      </c>
      <c r="BJ186" s="337" t="s">
        <v>352</v>
      </c>
      <c r="BK186" s="407">
        <f t="shared" ref="BK186:BK191" si="49">ROUND(I186*H186,2)</f>
        <v>0</v>
      </c>
      <c r="BL186" s="337" t="s">
        <v>351</v>
      </c>
      <c r="BM186" s="406" t="s">
        <v>3897</v>
      </c>
    </row>
    <row r="187" spans="2:65" s="194" customFormat="1" ht="24.45" customHeight="1">
      <c r="B187" s="76"/>
      <c r="C187" s="819" t="s">
        <v>1752</v>
      </c>
      <c r="D187" s="819" t="s">
        <v>262</v>
      </c>
      <c r="E187" s="820" t="s">
        <v>3898</v>
      </c>
      <c r="F187" s="821" t="s">
        <v>3899</v>
      </c>
      <c r="G187" s="822" t="s">
        <v>216</v>
      </c>
      <c r="H187" s="823">
        <v>7.0890000000000004</v>
      </c>
      <c r="I187" s="844"/>
      <c r="J187" s="824">
        <f t="shared" si="40"/>
        <v>0</v>
      </c>
      <c r="K187" s="80"/>
      <c r="L187" s="76"/>
      <c r="M187" s="402" t="s">
        <v>290</v>
      </c>
      <c r="N187" s="403" t="s">
        <v>306</v>
      </c>
      <c r="O187" s="404">
        <v>2.323</v>
      </c>
      <c r="P187" s="404">
        <f t="shared" si="41"/>
        <v>16.467746999999999</v>
      </c>
      <c r="Q187" s="404">
        <v>2.2404799999999998</v>
      </c>
      <c r="R187" s="404">
        <f t="shared" si="42"/>
        <v>15.882762719999999</v>
      </c>
      <c r="S187" s="404">
        <v>0</v>
      </c>
      <c r="T187" s="405">
        <f t="shared" si="43"/>
        <v>0</v>
      </c>
      <c r="AR187" s="406" t="s">
        <v>351</v>
      </c>
      <c r="AT187" s="406" t="s">
        <v>262</v>
      </c>
      <c r="AU187" s="406" t="s">
        <v>352</v>
      </c>
      <c r="AY187" s="337" t="s">
        <v>347</v>
      </c>
      <c r="BE187" s="407">
        <f t="shared" si="44"/>
        <v>0</v>
      </c>
      <c r="BF187" s="407">
        <f t="shared" si="45"/>
        <v>0</v>
      </c>
      <c r="BG187" s="407">
        <f t="shared" si="46"/>
        <v>0</v>
      </c>
      <c r="BH187" s="407">
        <f t="shared" si="47"/>
        <v>0</v>
      </c>
      <c r="BI187" s="407">
        <f t="shared" si="48"/>
        <v>0</v>
      </c>
      <c r="BJ187" s="337" t="s">
        <v>352</v>
      </c>
      <c r="BK187" s="407">
        <f t="shared" si="49"/>
        <v>0</v>
      </c>
      <c r="BL187" s="337" t="s">
        <v>351</v>
      </c>
      <c r="BM187" s="406" t="s">
        <v>3900</v>
      </c>
    </row>
    <row r="188" spans="2:65" s="194" customFormat="1" ht="24.45" customHeight="1">
      <c r="B188" s="76"/>
      <c r="C188" s="819" t="s">
        <v>1760</v>
      </c>
      <c r="D188" s="819" t="s">
        <v>262</v>
      </c>
      <c r="E188" s="820" t="s">
        <v>1918</v>
      </c>
      <c r="F188" s="821" t="s">
        <v>1919</v>
      </c>
      <c r="G188" s="822" t="s">
        <v>216</v>
      </c>
      <c r="H188" s="823">
        <v>7.0890000000000004</v>
      </c>
      <c r="I188" s="844"/>
      <c r="J188" s="824">
        <f t="shared" si="40"/>
        <v>0</v>
      </c>
      <c r="K188" s="80"/>
      <c r="L188" s="76"/>
      <c r="M188" s="402" t="s">
        <v>290</v>
      </c>
      <c r="N188" s="403" t="s">
        <v>306</v>
      </c>
      <c r="O188" s="404">
        <v>0.69659000000000004</v>
      </c>
      <c r="P188" s="404">
        <f t="shared" si="41"/>
        <v>4.9381265100000009</v>
      </c>
      <c r="Q188" s="404">
        <v>0.01</v>
      </c>
      <c r="R188" s="404">
        <f t="shared" si="42"/>
        <v>7.0890000000000009E-2</v>
      </c>
      <c r="S188" s="404">
        <v>0</v>
      </c>
      <c r="T188" s="405">
        <f t="shared" si="43"/>
        <v>0</v>
      </c>
      <c r="AR188" s="406" t="s">
        <v>351</v>
      </c>
      <c r="AT188" s="406" t="s">
        <v>262</v>
      </c>
      <c r="AU188" s="406" t="s">
        <v>352</v>
      </c>
      <c r="AY188" s="337" t="s">
        <v>347</v>
      </c>
      <c r="BE188" s="407">
        <f t="shared" si="44"/>
        <v>0</v>
      </c>
      <c r="BF188" s="407">
        <f t="shared" si="45"/>
        <v>0</v>
      </c>
      <c r="BG188" s="407">
        <f t="shared" si="46"/>
        <v>0</v>
      </c>
      <c r="BH188" s="407">
        <f t="shared" si="47"/>
        <v>0</v>
      </c>
      <c r="BI188" s="407">
        <f t="shared" si="48"/>
        <v>0</v>
      </c>
      <c r="BJ188" s="337" t="s">
        <v>352</v>
      </c>
      <c r="BK188" s="407">
        <f t="shared" si="49"/>
        <v>0</v>
      </c>
      <c r="BL188" s="337" t="s">
        <v>351</v>
      </c>
      <c r="BM188" s="406" t="s">
        <v>3901</v>
      </c>
    </row>
    <row r="189" spans="2:65" s="194" customFormat="1" ht="33" customHeight="1">
      <c r="B189" s="76"/>
      <c r="C189" s="819" t="s">
        <v>1765</v>
      </c>
      <c r="D189" s="819" t="s">
        <v>262</v>
      </c>
      <c r="E189" s="820" t="s">
        <v>3902</v>
      </c>
      <c r="F189" s="821" t="s">
        <v>3903</v>
      </c>
      <c r="G189" s="822" t="s">
        <v>216</v>
      </c>
      <c r="H189" s="823">
        <v>7.0890000000000004</v>
      </c>
      <c r="I189" s="844"/>
      <c r="J189" s="824">
        <f t="shared" si="40"/>
        <v>0</v>
      </c>
      <c r="K189" s="80"/>
      <c r="L189" s="76"/>
      <c r="M189" s="402" t="s">
        <v>290</v>
      </c>
      <c r="N189" s="403" t="s">
        <v>306</v>
      </c>
      <c r="O189" s="404">
        <v>0.21199999999999999</v>
      </c>
      <c r="P189" s="404">
        <f t="shared" si="41"/>
        <v>1.5028680000000001</v>
      </c>
      <c r="Q189" s="404">
        <v>0</v>
      </c>
      <c r="R189" s="404">
        <f t="shared" si="42"/>
        <v>0</v>
      </c>
      <c r="S189" s="404">
        <v>0</v>
      </c>
      <c r="T189" s="405">
        <f t="shared" si="43"/>
        <v>0</v>
      </c>
      <c r="AR189" s="406" t="s">
        <v>351</v>
      </c>
      <c r="AT189" s="406" t="s">
        <v>262</v>
      </c>
      <c r="AU189" s="406" t="s">
        <v>352</v>
      </c>
      <c r="AY189" s="337" t="s">
        <v>347</v>
      </c>
      <c r="BE189" s="407">
        <f t="shared" si="44"/>
        <v>0</v>
      </c>
      <c r="BF189" s="407">
        <f t="shared" si="45"/>
        <v>0</v>
      </c>
      <c r="BG189" s="407">
        <f t="shared" si="46"/>
        <v>0</v>
      </c>
      <c r="BH189" s="407">
        <f t="shared" si="47"/>
        <v>0</v>
      </c>
      <c r="BI189" s="407">
        <f t="shared" si="48"/>
        <v>0</v>
      </c>
      <c r="BJ189" s="337" t="s">
        <v>352</v>
      </c>
      <c r="BK189" s="407">
        <f t="shared" si="49"/>
        <v>0</v>
      </c>
      <c r="BL189" s="337" t="s">
        <v>351</v>
      </c>
      <c r="BM189" s="406" t="s">
        <v>3904</v>
      </c>
    </row>
    <row r="190" spans="2:65" s="194" customFormat="1" ht="33" customHeight="1">
      <c r="B190" s="76"/>
      <c r="C190" s="819" t="s">
        <v>1769</v>
      </c>
      <c r="D190" s="819" t="s">
        <v>262</v>
      </c>
      <c r="E190" s="820" t="s">
        <v>3905</v>
      </c>
      <c r="F190" s="821" t="s">
        <v>3906</v>
      </c>
      <c r="G190" s="822" t="s">
        <v>216</v>
      </c>
      <c r="H190" s="823">
        <v>7.0890000000000004</v>
      </c>
      <c r="I190" s="844"/>
      <c r="J190" s="824">
        <f t="shared" si="40"/>
        <v>0</v>
      </c>
      <c r="K190" s="80"/>
      <c r="L190" s="76"/>
      <c r="M190" s="402" t="s">
        <v>290</v>
      </c>
      <c r="N190" s="403" t="s">
        <v>306</v>
      </c>
      <c r="O190" s="404">
        <v>1.0589999999999999</v>
      </c>
      <c r="P190" s="404">
        <f t="shared" si="41"/>
        <v>7.5072510000000001</v>
      </c>
      <c r="Q190" s="404">
        <v>0</v>
      </c>
      <c r="R190" s="404">
        <f t="shared" si="42"/>
        <v>0</v>
      </c>
      <c r="S190" s="404">
        <v>0</v>
      </c>
      <c r="T190" s="405">
        <f t="shared" si="43"/>
        <v>0</v>
      </c>
      <c r="AR190" s="406" t="s">
        <v>351</v>
      </c>
      <c r="AT190" s="406" t="s">
        <v>262</v>
      </c>
      <c r="AU190" s="406" t="s">
        <v>352</v>
      </c>
      <c r="AY190" s="337" t="s">
        <v>347</v>
      </c>
      <c r="BE190" s="407">
        <f t="shared" si="44"/>
        <v>0</v>
      </c>
      <c r="BF190" s="407">
        <f t="shared" si="45"/>
        <v>0</v>
      </c>
      <c r="BG190" s="407">
        <f t="shared" si="46"/>
        <v>0</v>
      </c>
      <c r="BH190" s="407">
        <f t="shared" si="47"/>
        <v>0</v>
      </c>
      <c r="BI190" s="407">
        <f t="shared" si="48"/>
        <v>0</v>
      </c>
      <c r="BJ190" s="337" t="s">
        <v>352</v>
      </c>
      <c r="BK190" s="407">
        <f t="shared" si="49"/>
        <v>0</v>
      </c>
      <c r="BL190" s="337" t="s">
        <v>351</v>
      </c>
      <c r="BM190" s="406" t="s">
        <v>3907</v>
      </c>
    </row>
    <row r="191" spans="2:65" s="194" customFormat="1" ht="38.25" customHeight="1">
      <c r="B191" s="76"/>
      <c r="C191" s="819" t="s">
        <v>1773</v>
      </c>
      <c r="D191" s="819" t="s">
        <v>262</v>
      </c>
      <c r="E191" s="820" t="s">
        <v>1930</v>
      </c>
      <c r="F191" s="821" t="s">
        <v>1931</v>
      </c>
      <c r="G191" s="822" t="s">
        <v>95</v>
      </c>
      <c r="H191" s="823">
        <v>81.524000000000001</v>
      </c>
      <c r="I191" s="844"/>
      <c r="J191" s="824">
        <f t="shared" si="40"/>
        <v>0</v>
      </c>
      <c r="K191" s="80"/>
      <c r="L191" s="76"/>
      <c r="M191" s="402" t="s">
        <v>290</v>
      </c>
      <c r="N191" s="403" t="s">
        <v>306</v>
      </c>
      <c r="O191" s="404">
        <v>4.054E-2</v>
      </c>
      <c r="P191" s="404">
        <f t="shared" si="41"/>
        <v>3.3049829599999998</v>
      </c>
      <c r="Q191" s="404">
        <v>3.52441E-3</v>
      </c>
      <c r="R191" s="404">
        <f t="shared" si="42"/>
        <v>0.28732400083999998</v>
      </c>
      <c r="S191" s="404">
        <v>0</v>
      </c>
      <c r="T191" s="405">
        <f t="shared" si="43"/>
        <v>0</v>
      </c>
      <c r="AR191" s="406" t="s">
        <v>351</v>
      </c>
      <c r="AT191" s="406" t="s">
        <v>262</v>
      </c>
      <c r="AU191" s="406" t="s">
        <v>352</v>
      </c>
      <c r="AY191" s="337" t="s">
        <v>347</v>
      </c>
      <c r="BE191" s="407">
        <f t="shared" si="44"/>
        <v>0</v>
      </c>
      <c r="BF191" s="407">
        <f t="shared" si="45"/>
        <v>0</v>
      </c>
      <c r="BG191" s="407">
        <f t="shared" si="46"/>
        <v>0</v>
      </c>
      <c r="BH191" s="407">
        <f t="shared" si="47"/>
        <v>0</v>
      </c>
      <c r="BI191" s="407">
        <f t="shared" si="48"/>
        <v>0</v>
      </c>
      <c r="BJ191" s="337" t="s">
        <v>352</v>
      </c>
      <c r="BK191" s="407">
        <f t="shared" si="49"/>
        <v>0</v>
      </c>
      <c r="BL191" s="337" t="s">
        <v>351</v>
      </c>
      <c r="BM191" s="406" t="s">
        <v>3908</v>
      </c>
    </row>
    <row r="192" spans="2:65" s="391" customFormat="1" ht="23.25" customHeight="1">
      <c r="B192" s="390"/>
      <c r="C192" s="813"/>
      <c r="D192" s="814" t="s">
        <v>267</v>
      </c>
      <c r="E192" s="817" t="s">
        <v>361</v>
      </c>
      <c r="F192" s="817" t="s">
        <v>362</v>
      </c>
      <c r="G192" s="813"/>
      <c r="H192" s="813"/>
      <c r="I192" s="813"/>
      <c r="J192" s="818">
        <f>BK192</f>
        <v>0</v>
      </c>
      <c r="L192" s="390"/>
      <c r="M192" s="395"/>
      <c r="P192" s="396">
        <f>SUM(P193:P227)</f>
        <v>343.64289200000007</v>
      </c>
      <c r="R192" s="396">
        <f>SUM(R193:R227)</f>
        <v>9.1617163999999978</v>
      </c>
      <c r="T192" s="397">
        <f>SUM(T193:T227)</f>
        <v>0</v>
      </c>
      <c r="AR192" s="392" t="s">
        <v>320</v>
      </c>
      <c r="AT192" s="398" t="s">
        <v>267</v>
      </c>
      <c r="AU192" s="398" t="s">
        <v>320</v>
      </c>
      <c r="AY192" s="392" t="s">
        <v>347</v>
      </c>
      <c r="BK192" s="399">
        <f>SUM(BK193:BK227)</f>
        <v>0</v>
      </c>
    </row>
    <row r="193" spans="2:65" s="194" customFormat="1" ht="24.45" customHeight="1">
      <c r="B193" s="76"/>
      <c r="C193" s="819" t="s">
        <v>1777</v>
      </c>
      <c r="D193" s="819" t="s">
        <v>262</v>
      </c>
      <c r="E193" s="820" t="s">
        <v>3909</v>
      </c>
      <c r="F193" s="821" t="s">
        <v>3910</v>
      </c>
      <c r="G193" s="822" t="s">
        <v>63</v>
      </c>
      <c r="H193" s="823">
        <v>81</v>
      </c>
      <c r="I193" s="844"/>
      <c r="J193" s="824">
        <f t="shared" ref="J193:J227" si="50">ROUND(I193*H193,2)</f>
        <v>0</v>
      </c>
      <c r="K193" s="80"/>
      <c r="L193" s="76"/>
      <c r="M193" s="402" t="s">
        <v>290</v>
      </c>
      <c r="N193" s="403" t="s">
        <v>306</v>
      </c>
      <c r="O193" s="404">
        <v>5.1999999999999998E-2</v>
      </c>
      <c r="P193" s="404">
        <f t="shared" ref="P193:P227" si="51">O193*H193</f>
        <v>4.2119999999999997</v>
      </c>
      <c r="Q193" s="404">
        <v>7.9999999999999996E-6</v>
      </c>
      <c r="R193" s="404">
        <f t="shared" ref="R193:R227" si="52">Q193*H193</f>
        <v>6.4799999999999992E-4</v>
      </c>
      <c r="S193" s="404">
        <v>0</v>
      </c>
      <c r="T193" s="405">
        <f t="shared" ref="T193:T227" si="53">S193*H193</f>
        <v>0</v>
      </c>
      <c r="AR193" s="406" t="s">
        <v>351</v>
      </c>
      <c r="AT193" s="406" t="s">
        <v>262</v>
      </c>
      <c r="AU193" s="406" t="s">
        <v>352</v>
      </c>
      <c r="AY193" s="337" t="s">
        <v>347</v>
      </c>
      <c r="BE193" s="407">
        <f t="shared" ref="BE193:BE227" si="54">IF(N193="základná",J193,0)</f>
        <v>0</v>
      </c>
      <c r="BF193" s="407">
        <f t="shared" ref="BF193:BF227" si="55">IF(N193="znížená",J193,0)</f>
        <v>0</v>
      </c>
      <c r="BG193" s="407">
        <f t="shared" ref="BG193:BG227" si="56">IF(N193="zákl. prenesená",J193,0)</f>
        <v>0</v>
      </c>
      <c r="BH193" s="407">
        <f t="shared" ref="BH193:BH227" si="57">IF(N193="zníž. prenesená",J193,0)</f>
        <v>0</v>
      </c>
      <c r="BI193" s="407">
        <f t="shared" ref="BI193:BI227" si="58">IF(N193="nulová",J193,0)</f>
        <v>0</v>
      </c>
      <c r="BJ193" s="337" t="s">
        <v>352</v>
      </c>
      <c r="BK193" s="407">
        <f t="shared" ref="BK193:BK227" si="59">ROUND(I193*H193,2)</f>
        <v>0</v>
      </c>
      <c r="BL193" s="337" t="s">
        <v>351</v>
      </c>
      <c r="BM193" s="406" t="s">
        <v>3911</v>
      </c>
    </row>
    <row r="194" spans="2:65" s="194" customFormat="1" ht="16.5" customHeight="1">
      <c r="B194" s="76"/>
      <c r="C194" s="825" t="s">
        <v>1781</v>
      </c>
      <c r="D194" s="825" t="s">
        <v>59</v>
      </c>
      <c r="E194" s="826" t="s">
        <v>3912</v>
      </c>
      <c r="F194" s="827" t="s">
        <v>3913</v>
      </c>
      <c r="G194" s="828" t="s">
        <v>63</v>
      </c>
      <c r="H194" s="829">
        <v>89.1</v>
      </c>
      <c r="I194" s="845"/>
      <c r="J194" s="830">
        <f t="shared" si="50"/>
        <v>0</v>
      </c>
      <c r="K194" s="94"/>
      <c r="L194" s="408"/>
      <c r="M194" s="409" t="s">
        <v>290</v>
      </c>
      <c r="N194" s="410" t="s">
        <v>306</v>
      </c>
      <c r="O194" s="404">
        <v>0</v>
      </c>
      <c r="P194" s="404">
        <f t="shared" si="51"/>
        <v>0</v>
      </c>
      <c r="Q194" s="404">
        <v>7.7999999999999996E-3</v>
      </c>
      <c r="R194" s="404">
        <f t="shared" si="52"/>
        <v>0.69497999999999993</v>
      </c>
      <c r="S194" s="404">
        <v>0</v>
      </c>
      <c r="T194" s="405">
        <f t="shared" si="53"/>
        <v>0</v>
      </c>
      <c r="AR194" s="406" t="s">
        <v>361</v>
      </c>
      <c r="AT194" s="406" t="s">
        <v>59</v>
      </c>
      <c r="AU194" s="406" t="s">
        <v>352</v>
      </c>
      <c r="AY194" s="337" t="s">
        <v>347</v>
      </c>
      <c r="BE194" s="407">
        <f t="shared" si="54"/>
        <v>0</v>
      </c>
      <c r="BF194" s="407">
        <f t="shared" si="55"/>
        <v>0</v>
      </c>
      <c r="BG194" s="407">
        <f t="shared" si="56"/>
        <v>0</v>
      </c>
      <c r="BH194" s="407">
        <f t="shared" si="57"/>
        <v>0</v>
      </c>
      <c r="BI194" s="407">
        <f t="shared" si="58"/>
        <v>0</v>
      </c>
      <c r="BJ194" s="337" t="s">
        <v>352</v>
      </c>
      <c r="BK194" s="407">
        <f t="shared" si="59"/>
        <v>0</v>
      </c>
      <c r="BL194" s="337" t="s">
        <v>351</v>
      </c>
      <c r="BM194" s="406" t="s">
        <v>3914</v>
      </c>
    </row>
    <row r="195" spans="2:65" s="194" customFormat="1" ht="33" customHeight="1">
      <c r="B195" s="76"/>
      <c r="C195" s="819" t="s">
        <v>1785</v>
      </c>
      <c r="D195" s="819" t="s">
        <v>262</v>
      </c>
      <c r="E195" s="820" t="s">
        <v>3915</v>
      </c>
      <c r="F195" s="821" t="s">
        <v>3916</v>
      </c>
      <c r="G195" s="822" t="s">
        <v>63</v>
      </c>
      <c r="H195" s="823">
        <v>299.82900000000001</v>
      </c>
      <c r="I195" s="844"/>
      <c r="J195" s="824">
        <f t="shared" si="50"/>
        <v>0</v>
      </c>
      <c r="K195" s="80"/>
      <c r="L195" s="76"/>
      <c r="M195" s="402" t="s">
        <v>290</v>
      </c>
      <c r="N195" s="403" t="s">
        <v>306</v>
      </c>
      <c r="O195" s="404">
        <v>5.5E-2</v>
      </c>
      <c r="P195" s="404">
        <f t="shared" si="51"/>
        <v>16.490594999999999</v>
      </c>
      <c r="Q195" s="404">
        <v>0</v>
      </c>
      <c r="R195" s="404">
        <f t="shared" si="52"/>
        <v>0</v>
      </c>
      <c r="S195" s="404">
        <v>0</v>
      </c>
      <c r="T195" s="405">
        <f t="shared" si="53"/>
        <v>0</v>
      </c>
      <c r="AR195" s="406" t="s">
        <v>351</v>
      </c>
      <c r="AT195" s="406" t="s">
        <v>262</v>
      </c>
      <c r="AU195" s="406" t="s">
        <v>352</v>
      </c>
      <c r="AY195" s="337" t="s">
        <v>347</v>
      </c>
      <c r="BE195" s="407">
        <f t="shared" si="54"/>
        <v>0</v>
      </c>
      <c r="BF195" s="407">
        <f t="shared" si="55"/>
        <v>0</v>
      </c>
      <c r="BG195" s="407">
        <f t="shared" si="56"/>
        <v>0</v>
      </c>
      <c r="BH195" s="407">
        <f t="shared" si="57"/>
        <v>0</v>
      </c>
      <c r="BI195" s="407">
        <f t="shared" si="58"/>
        <v>0</v>
      </c>
      <c r="BJ195" s="337" t="s">
        <v>352</v>
      </c>
      <c r="BK195" s="407">
        <f t="shared" si="59"/>
        <v>0</v>
      </c>
      <c r="BL195" s="337" t="s">
        <v>351</v>
      </c>
      <c r="BM195" s="406" t="s">
        <v>3917</v>
      </c>
    </row>
    <row r="196" spans="2:65" s="194" customFormat="1" ht="24.45" customHeight="1">
      <c r="B196" s="76"/>
      <c r="C196" s="825" t="s">
        <v>1789</v>
      </c>
      <c r="D196" s="825" t="s">
        <v>59</v>
      </c>
      <c r="E196" s="826" t="s">
        <v>3918</v>
      </c>
      <c r="F196" s="827" t="s">
        <v>3919</v>
      </c>
      <c r="G196" s="828" t="s">
        <v>63</v>
      </c>
      <c r="H196" s="829">
        <v>323.815</v>
      </c>
      <c r="I196" s="845"/>
      <c r="J196" s="830">
        <f t="shared" si="50"/>
        <v>0</v>
      </c>
      <c r="K196" s="94"/>
      <c r="L196" s="408"/>
      <c r="M196" s="409" t="s">
        <v>290</v>
      </c>
      <c r="N196" s="410" t="s">
        <v>306</v>
      </c>
      <c r="O196" s="404">
        <v>0</v>
      </c>
      <c r="P196" s="404">
        <f t="shared" si="51"/>
        <v>0</v>
      </c>
      <c r="Q196" s="404">
        <v>5.4400000000000004E-3</v>
      </c>
      <c r="R196" s="404">
        <f t="shared" si="52"/>
        <v>1.7615536000000001</v>
      </c>
      <c r="S196" s="404">
        <v>0</v>
      </c>
      <c r="T196" s="405">
        <f t="shared" si="53"/>
        <v>0</v>
      </c>
      <c r="AR196" s="406" t="s">
        <v>361</v>
      </c>
      <c r="AT196" s="406" t="s">
        <v>59</v>
      </c>
      <c r="AU196" s="406" t="s">
        <v>352</v>
      </c>
      <c r="AY196" s="337" t="s">
        <v>347</v>
      </c>
      <c r="BE196" s="407">
        <f t="shared" si="54"/>
        <v>0</v>
      </c>
      <c r="BF196" s="407">
        <f t="shared" si="55"/>
        <v>0</v>
      </c>
      <c r="BG196" s="407">
        <f t="shared" si="56"/>
        <v>0</v>
      </c>
      <c r="BH196" s="407">
        <f t="shared" si="57"/>
        <v>0</v>
      </c>
      <c r="BI196" s="407">
        <f t="shared" si="58"/>
        <v>0</v>
      </c>
      <c r="BJ196" s="337" t="s">
        <v>352</v>
      </c>
      <c r="BK196" s="407">
        <f t="shared" si="59"/>
        <v>0</v>
      </c>
      <c r="BL196" s="337" t="s">
        <v>351</v>
      </c>
      <c r="BM196" s="406" t="s">
        <v>3920</v>
      </c>
    </row>
    <row r="197" spans="2:65" s="194" customFormat="1" ht="33" customHeight="1">
      <c r="B197" s="76"/>
      <c r="C197" s="819" t="s">
        <v>1793</v>
      </c>
      <c r="D197" s="819" t="s">
        <v>262</v>
      </c>
      <c r="E197" s="820" t="s">
        <v>3921</v>
      </c>
      <c r="F197" s="821" t="s">
        <v>3922</v>
      </c>
      <c r="G197" s="822" t="s">
        <v>63</v>
      </c>
      <c r="H197" s="823">
        <v>510.66699999999997</v>
      </c>
      <c r="I197" s="844"/>
      <c r="J197" s="824">
        <f t="shared" si="50"/>
        <v>0</v>
      </c>
      <c r="K197" s="80"/>
      <c r="L197" s="76"/>
      <c r="M197" s="402" t="s">
        <v>290</v>
      </c>
      <c r="N197" s="403" t="s">
        <v>306</v>
      </c>
      <c r="O197" s="404">
        <v>6.0999999999999999E-2</v>
      </c>
      <c r="P197" s="404">
        <f t="shared" si="51"/>
        <v>31.150686999999998</v>
      </c>
      <c r="Q197" s="404">
        <v>0</v>
      </c>
      <c r="R197" s="404">
        <f t="shared" si="52"/>
        <v>0</v>
      </c>
      <c r="S197" s="404">
        <v>0</v>
      </c>
      <c r="T197" s="405">
        <f t="shared" si="53"/>
        <v>0</v>
      </c>
      <c r="AR197" s="406" t="s">
        <v>351</v>
      </c>
      <c r="AT197" s="406" t="s">
        <v>262</v>
      </c>
      <c r="AU197" s="406" t="s">
        <v>352</v>
      </c>
      <c r="AY197" s="337" t="s">
        <v>347</v>
      </c>
      <c r="BE197" s="407">
        <f t="shared" si="54"/>
        <v>0</v>
      </c>
      <c r="BF197" s="407">
        <f t="shared" si="55"/>
        <v>0</v>
      </c>
      <c r="BG197" s="407">
        <f t="shared" si="56"/>
        <v>0</v>
      </c>
      <c r="BH197" s="407">
        <f t="shared" si="57"/>
        <v>0</v>
      </c>
      <c r="BI197" s="407">
        <f t="shared" si="58"/>
        <v>0</v>
      </c>
      <c r="BJ197" s="337" t="s">
        <v>352</v>
      </c>
      <c r="BK197" s="407">
        <f t="shared" si="59"/>
        <v>0</v>
      </c>
      <c r="BL197" s="337" t="s">
        <v>351</v>
      </c>
      <c r="BM197" s="406" t="s">
        <v>3923</v>
      </c>
    </row>
    <row r="198" spans="2:65" s="194" customFormat="1" ht="24.45" customHeight="1">
      <c r="B198" s="76"/>
      <c r="C198" s="825" t="s">
        <v>1797</v>
      </c>
      <c r="D198" s="825" t="s">
        <v>59</v>
      </c>
      <c r="E198" s="826" t="s">
        <v>363</v>
      </c>
      <c r="F198" s="827" t="s">
        <v>364</v>
      </c>
      <c r="G198" s="828" t="s">
        <v>63</v>
      </c>
      <c r="H198" s="829">
        <v>551.52</v>
      </c>
      <c r="I198" s="845"/>
      <c r="J198" s="830">
        <f t="shared" si="50"/>
        <v>0</v>
      </c>
      <c r="K198" s="94"/>
      <c r="L198" s="408"/>
      <c r="M198" s="409" t="s">
        <v>290</v>
      </c>
      <c r="N198" s="410" t="s">
        <v>306</v>
      </c>
      <c r="O198" s="404">
        <v>0</v>
      </c>
      <c r="P198" s="404">
        <f t="shared" si="51"/>
        <v>0</v>
      </c>
      <c r="Q198" s="404">
        <v>8.4899999999999993E-3</v>
      </c>
      <c r="R198" s="404">
        <f t="shared" si="52"/>
        <v>4.6824047999999996</v>
      </c>
      <c r="S198" s="404">
        <v>0</v>
      </c>
      <c r="T198" s="405">
        <f t="shared" si="53"/>
        <v>0</v>
      </c>
      <c r="AR198" s="406" t="s">
        <v>361</v>
      </c>
      <c r="AT198" s="406" t="s">
        <v>59</v>
      </c>
      <c r="AU198" s="406" t="s">
        <v>352</v>
      </c>
      <c r="AY198" s="337" t="s">
        <v>347</v>
      </c>
      <c r="BE198" s="407">
        <f t="shared" si="54"/>
        <v>0</v>
      </c>
      <c r="BF198" s="407">
        <f t="shared" si="55"/>
        <v>0</v>
      </c>
      <c r="BG198" s="407">
        <f t="shared" si="56"/>
        <v>0</v>
      </c>
      <c r="BH198" s="407">
        <f t="shared" si="57"/>
        <v>0</v>
      </c>
      <c r="BI198" s="407">
        <f t="shared" si="58"/>
        <v>0</v>
      </c>
      <c r="BJ198" s="337" t="s">
        <v>352</v>
      </c>
      <c r="BK198" s="407">
        <f t="shared" si="59"/>
        <v>0</v>
      </c>
      <c r="BL198" s="337" t="s">
        <v>351</v>
      </c>
      <c r="BM198" s="406" t="s">
        <v>3924</v>
      </c>
    </row>
    <row r="199" spans="2:65" s="194" customFormat="1" ht="21.75" customHeight="1">
      <c r="B199" s="76"/>
      <c r="C199" s="819" t="s">
        <v>1801</v>
      </c>
      <c r="D199" s="819" t="s">
        <v>262</v>
      </c>
      <c r="E199" s="820" t="s">
        <v>3925</v>
      </c>
      <c r="F199" s="821" t="s">
        <v>3926</v>
      </c>
      <c r="G199" s="822" t="s">
        <v>62</v>
      </c>
      <c r="H199" s="823">
        <v>10</v>
      </c>
      <c r="I199" s="844"/>
      <c r="J199" s="824">
        <f t="shared" si="50"/>
        <v>0</v>
      </c>
      <c r="K199" s="80"/>
      <c r="L199" s="76"/>
      <c r="M199" s="402" t="s">
        <v>290</v>
      </c>
      <c r="N199" s="403" t="s">
        <v>306</v>
      </c>
      <c r="O199" s="404">
        <v>0.312</v>
      </c>
      <c r="P199" s="404">
        <f t="shared" si="51"/>
        <v>3.12</v>
      </c>
      <c r="Q199" s="404">
        <v>4.8000000000000001E-5</v>
      </c>
      <c r="R199" s="404">
        <f t="shared" si="52"/>
        <v>4.8000000000000001E-4</v>
      </c>
      <c r="S199" s="404">
        <v>0</v>
      </c>
      <c r="T199" s="405">
        <f t="shared" si="53"/>
        <v>0</v>
      </c>
      <c r="AR199" s="406" t="s">
        <v>351</v>
      </c>
      <c r="AT199" s="406" t="s">
        <v>262</v>
      </c>
      <c r="AU199" s="406" t="s">
        <v>352</v>
      </c>
      <c r="AY199" s="337" t="s">
        <v>347</v>
      </c>
      <c r="BE199" s="407">
        <f t="shared" si="54"/>
        <v>0</v>
      </c>
      <c r="BF199" s="407">
        <f t="shared" si="55"/>
        <v>0</v>
      </c>
      <c r="BG199" s="407">
        <f t="shared" si="56"/>
        <v>0</v>
      </c>
      <c r="BH199" s="407">
        <f t="shared" si="57"/>
        <v>0</v>
      </c>
      <c r="BI199" s="407">
        <f t="shared" si="58"/>
        <v>0</v>
      </c>
      <c r="BJ199" s="337" t="s">
        <v>352</v>
      </c>
      <c r="BK199" s="407">
        <f t="shared" si="59"/>
        <v>0</v>
      </c>
      <c r="BL199" s="337" t="s">
        <v>351</v>
      </c>
      <c r="BM199" s="406" t="s">
        <v>3927</v>
      </c>
    </row>
    <row r="200" spans="2:65" s="194" customFormat="1" ht="16.5" customHeight="1">
      <c r="B200" s="76"/>
      <c r="C200" s="825" t="s">
        <v>1805</v>
      </c>
      <c r="D200" s="825" t="s">
        <v>59</v>
      </c>
      <c r="E200" s="826" t="s">
        <v>3928</v>
      </c>
      <c r="F200" s="827" t="s">
        <v>3929</v>
      </c>
      <c r="G200" s="828" t="s">
        <v>62</v>
      </c>
      <c r="H200" s="829">
        <v>10</v>
      </c>
      <c r="I200" s="845"/>
      <c r="J200" s="830">
        <f t="shared" si="50"/>
        <v>0</v>
      </c>
      <c r="K200" s="94"/>
      <c r="L200" s="408"/>
      <c r="M200" s="409" t="s">
        <v>290</v>
      </c>
      <c r="N200" s="410" t="s">
        <v>306</v>
      </c>
      <c r="O200" s="404">
        <v>0</v>
      </c>
      <c r="P200" s="404">
        <f t="shared" si="51"/>
        <v>0</v>
      </c>
      <c r="Q200" s="404">
        <v>2.5000000000000001E-3</v>
      </c>
      <c r="R200" s="404">
        <f t="shared" si="52"/>
        <v>2.5000000000000001E-2</v>
      </c>
      <c r="S200" s="404">
        <v>0</v>
      </c>
      <c r="T200" s="405">
        <f t="shared" si="53"/>
        <v>0</v>
      </c>
      <c r="AR200" s="406" t="s">
        <v>361</v>
      </c>
      <c r="AT200" s="406" t="s">
        <v>59</v>
      </c>
      <c r="AU200" s="406" t="s">
        <v>352</v>
      </c>
      <c r="AY200" s="337" t="s">
        <v>347</v>
      </c>
      <c r="BE200" s="407">
        <f t="shared" si="54"/>
        <v>0</v>
      </c>
      <c r="BF200" s="407">
        <f t="shared" si="55"/>
        <v>0</v>
      </c>
      <c r="BG200" s="407">
        <f t="shared" si="56"/>
        <v>0</v>
      </c>
      <c r="BH200" s="407">
        <f t="shared" si="57"/>
        <v>0</v>
      </c>
      <c r="BI200" s="407">
        <f t="shared" si="58"/>
        <v>0</v>
      </c>
      <c r="BJ200" s="337" t="s">
        <v>352</v>
      </c>
      <c r="BK200" s="407">
        <f t="shared" si="59"/>
        <v>0</v>
      </c>
      <c r="BL200" s="337" t="s">
        <v>351</v>
      </c>
      <c r="BM200" s="406" t="s">
        <v>3930</v>
      </c>
    </row>
    <row r="201" spans="2:65" s="194" customFormat="1" ht="24.45" customHeight="1">
      <c r="B201" s="76"/>
      <c r="C201" s="819" t="s">
        <v>1809</v>
      </c>
      <c r="D201" s="819" t="s">
        <v>262</v>
      </c>
      <c r="E201" s="820" t="s">
        <v>3931</v>
      </c>
      <c r="F201" s="821" t="s">
        <v>3932</v>
      </c>
      <c r="G201" s="822" t="s">
        <v>62</v>
      </c>
      <c r="H201" s="823">
        <v>86</v>
      </c>
      <c r="I201" s="844"/>
      <c r="J201" s="824">
        <f t="shared" si="50"/>
        <v>0</v>
      </c>
      <c r="K201" s="80"/>
      <c r="L201" s="76"/>
      <c r="M201" s="402" t="s">
        <v>290</v>
      </c>
      <c r="N201" s="403" t="s">
        <v>306</v>
      </c>
      <c r="O201" s="404">
        <v>0.74399999999999999</v>
      </c>
      <c r="P201" s="404">
        <f t="shared" si="51"/>
        <v>63.984000000000002</v>
      </c>
      <c r="Q201" s="404">
        <v>0</v>
      </c>
      <c r="R201" s="404">
        <f t="shared" si="52"/>
        <v>0</v>
      </c>
      <c r="S201" s="404">
        <v>0</v>
      </c>
      <c r="T201" s="405">
        <f t="shared" si="53"/>
        <v>0</v>
      </c>
      <c r="AR201" s="406" t="s">
        <v>351</v>
      </c>
      <c r="AT201" s="406" t="s">
        <v>262</v>
      </c>
      <c r="AU201" s="406" t="s">
        <v>352</v>
      </c>
      <c r="AY201" s="337" t="s">
        <v>347</v>
      </c>
      <c r="BE201" s="407">
        <f t="shared" si="54"/>
        <v>0</v>
      </c>
      <c r="BF201" s="407">
        <f t="shared" si="55"/>
        <v>0</v>
      </c>
      <c r="BG201" s="407">
        <f t="shared" si="56"/>
        <v>0</v>
      </c>
      <c r="BH201" s="407">
        <f t="shared" si="57"/>
        <v>0</v>
      </c>
      <c r="BI201" s="407">
        <f t="shared" si="58"/>
        <v>0</v>
      </c>
      <c r="BJ201" s="337" t="s">
        <v>352</v>
      </c>
      <c r="BK201" s="407">
        <f t="shared" si="59"/>
        <v>0</v>
      </c>
      <c r="BL201" s="337" t="s">
        <v>351</v>
      </c>
      <c r="BM201" s="406" t="s">
        <v>3933</v>
      </c>
    </row>
    <row r="202" spans="2:65" s="194" customFormat="1" ht="24.45" customHeight="1">
      <c r="B202" s="76"/>
      <c r="C202" s="825" t="s">
        <v>1813</v>
      </c>
      <c r="D202" s="825" t="s">
        <v>59</v>
      </c>
      <c r="E202" s="826" t="s">
        <v>3934</v>
      </c>
      <c r="F202" s="827" t="s">
        <v>3935</v>
      </c>
      <c r="G202" s="828" t="s">
        <v>62</v>
      </c>
      <c r="H202" s="829">
        <v>27</v>
      </c>
      <c r="I202" s="845"/>
      <c r="J202" s="830">
        <f t="shared" si="50"/>
        <v>0</v>
      </c>
      <c r="K202" s="94"/>
      <c r="L202" s="408"/>
      <c r="M202" s="409" t="s">
        <v>290</v>
      </c>
      <c r="N202" s="410" t="s">
        <v>306</v>
      </c>
      <c r="O202" s="404">
        <v>0</v>
      </c>
      <c r="P202" s="404">
        <f t="shared" si="51"/>
        <v>0</v>
      </c>
      <c r="Q202" s="404">
        <v>3.0400000000000002E-3</v>
      </c>
      <c r="R202" s="404">
        <f t="shared" si="52"/>
        <v>8.208E-2</v>
      </c>
      <c r="S202" s="404">
        <v>0</v>
      </c>
      <c r="T202" s="405">
        <f t="shared" si="53"/>
        <v>0</v>
      </c>
      <c r="AR202" s="406" t="s">
        <v>361</v>
      </c>
      <c r="AT202" s="406" t="s">
        <v>59</v>
      </c>
      <c r="AU202" s="406" t="s">
        <v>352</v>
      </c>
      <c r="AY202" s="337" t="s">
        <v>347</v>
      </c>
      <c r="BE202" s="407">
        <f t="shared" si="54"/>
        <v>0</v>
      </c>
      <c r="BF202" s="407">
        <f t="shared" si="55"/>
        <v>0</v>
      </c>
      <c r="BG202" s="407">
        <f t="shared" si="56"/>
        <v>0</v>
      </c>
      <c r="BH202" s="407">
        <f t="shared" si="57"/>
        <v>0</v>
      </c>
      <c r="BI202" s="407">
        <f t="shared" si="58"/>
        <v>0</v>
      </c>
      <c r="BJ202" s="337" t="s">
        <v>352</v>
      </c>
      <c r="BK202" s="407">
        <f t="shared" si="59"/>
        <v>0</v>
      </c>
      <c r="BL202" s="337" t="s">
        <v>351</v>
      </c>
      <c r="BM202" s="406" t="s">
        <v>3936</v>
      </c>
    </row>
    <row r="203" spans="2:65" s="194" customFormat="1" ht="24.45" customHeight="1">
      <c r="B203" s="76"/>
      <c r="C203" s="825" t="s">
        <v>1817</v>
      </c>
      <c r="D203" s="825" t="s">
        <v>59</v>
      </c>
      <c r="E203" s="826" t="s">
        <v>3937</v>
      </c>
      <c r="F203" s="827" t="s">
        <v>3938</v>
      </c>
      <c r="G203" s="828" t="s">
        <v>62</v>
      </c>
      <c r="H203" s="829">
        <v>5</v>
      </c>
      <c r="I203" s="845"/>
      <c r="J203" s="830">
        <f t="shared" si="50"/>
        <v>0</v>
      </c>
      <c r="K203" s="94"/>
      <c r="L203" s="408"/>
      <c r="M203" s="409" t="s">
        <v>290</v>
      </c>
      <c r="N203" s="410" t="s">
        <v>306</v>
      </c>
      <c r="O203" s="404">
        <v>0</v>
      </c>
      <c r="P203" s="404">
        <f t="shared" si="51"/>
        <v>0</v>
      </c>
      <c r="Q203" s="404">
        <v>2.4499999999999999E-3</v>
      </c>
      <c r="R203" s="404">
        <f t="shared" si="52"/>
        <v>1.225E-2</v>
      </c>
      <c r="S203" s="404">
        <v>0</v>
      </c>
      <c r="T203" s="405">
        <f t="shared" si="53"/>
        <v>0</v>
      </c>
      <c r="AR203" s="406" t="s">
        <v>361</v>
      </c>
      <c r="AT203" s="406" t="s">
        <v>59</v>
      </c>
      <c r="AU203" s="406" t="s">
        <v>352</v>
      </c>
      <c r="AY203" s="337" t="s">
        <v>347</v>
      </c>
      <c r="BE203" s="407">
        <f t="shared" si="54"/>
        <v>0</v>
      </c>
      <c r="BF203" s="407">
        <f t="shared" si="55"/>
        <v>0</v>
      </c>
      <c r="BG203" s="407">
        <f t="shared" si="56"/>
        <v>0</v>
      </c>
      <c r="BH203" s="407">
        <f t="shared" si="57"/>
        <v>0</v>
      </c>
      <c r="BI203" s="407">
        <f t="shared" si="58"/>
        <v>0</v>
      </c>
      <c r="BJ203" s="337" t="s">
        <v>352</v>
      </c>
      <c r="BK203" s="407">
        <f t="shared" si="59"/>
        <v>0</v>
      </c>
      <c r="BL203" s="337" t="s">
        <v>351</v>
      </c>
      <c r="BM203" s="406" t="s">
        <v>3939</v>
      </c>
    </row>
    <row r="204" spans="2:65" s="194" customFormat="1" ht="24.45" customHeight="1">
      <c r="B204" s="76"/>
      <c r="C204" s="825" t="s">
        <v>373</v>
      </c>
      <c r="D204" s="825" t="s">
        <v>59</v>
      </c>
      <c r="E204" s="826" t="s">
        <v>3940</v>
      </c>
      <c r="F204" s="827" t="s">
        <v>3941</v>
      </c>
      <c r="G204" s="828" t="s">
        <v>62</v>
      </c>
      <c r="H204" s="829">
        <v>9</v>
      </c>
      <c r="I204" s="845"/>
      <c r="J204" s="830">
        <f t="shared" si="50"/>
        <v>0</v>
      </c>
      <c r="K204" s="94"/>
      <c r="L204" s="408"/>
      <c r="M204" s="409" t="s">
        <v>290</v>
      </c>
      <c r="N204" s="410" t="s">
        <v>306</v>
      </c>
      <c r="O204" s="404">
        <v>0</v>
      </c>
      <c r="P204" s="404">
        <f t="shared" si="51"/>
        <v>0</v>
      </c>
      <c r="Q204" s="404">
        <v>3.82E-3</v>
      </c>
      <c r="R204" s="404">
        <f t="shared" si="52"/>
        <v>3.4380000000000001E-2</v>
      </c>
      <c r="S204" s="404">
        <v>0</v>
      </c>
      <c r="T204" s="405">
        <f t="shared" si="53"/>
        <v>0</v>
      </c>
      <c r="AR204" s="406" t="s">
        <v>361</v>
      </c>
      <c r="AT204" s="406" t="s">
        <v>59</v>
      </c>
      <c r="AU204" s="406" t="s">
        <v>352</v>
      </c>
      <c r="AY204" s="337" t="s">
        <v>347</v>
      </c>
      <c r="BE204" s="407">
        <f t="shared" si="54"/>
        <v>0</v>
      </c>
      <c r="BF204" s="407">
        <f t="shared" si="55"/>
        <v>0</v>
      </c>
      <c r="BG204" s="407">
        <f t="shared" si="56"/>
        <v>0</v>
      </c>
      <c r="BH204" s="407">
        <f t="shared" si="57"/>
        <v>0</v>
      </c>
      <c r="BI204" s="407">
        <f t="shared" si="58"/>
        <v>0</v>
      </c>
      <c r="BJ204" s="337" t="s">
        <v>352</v>
      </c>
      <c r="BK204" s="407">
        <f t="shared" si="59"/>
        <v>0</v>
      </c>
      <c r="BL204" s="337" t="s">
        <v>351</v>
      </c>
      <c r="BM204" s="406" t="s">
        <v>3942</v>
      </c>
    </row>
    <row r="205" spans="2:65" s="194" customFormat="1" ht="24.45" customHeight="1">
      <c r="B205" s="76"/>
      <c r="C205" s="825" t="s">
        <v>374</v>
      </c>
      <c r="D205" s="825" t="s">
        <v>59</v>
      </c>
      <c r="E205" s="826" t="s">
        <v>3943</v>
      </c>
      <c r="F205" s="827" t="s">
        <v>3944</v>
      </c>
      <c r="G205" s="828" t="s">
        <v>62</v>
      </c>
      <c r="H205" s="829">
        <v>8</v>
      </c>
      <c r="I205" s="845"/>
      <c r="J205" s="830">
        <f t="shared" si="50"/>
        <v>0</v>
      </c>
      <c r="K205" s="94"/>
      <c r="L205" s="408"/>
      <c r="M205" s="409" t="s">
        <v>290</v>
      </c>
      <c r="N205" s="410" t="s">
        <v>306</v>
      </c>
      <c r="O205" s="404">
        <v>0</v>
      </c>
      <c r="P205" s="404">
        <f t="shared" si="51"/>
        <v>0</v>
      </c>
      <c r="Q205" s="404">
        <v>4.1000000000000003E-3</v>
      </c>
      <c r="R205" s="404">
        <f t="shared" si="52"/>
        <v>3.2800000000000003E-2</v>
      </c>
      <c r="S205" s="404">
        <v>0</v>
      </c>
      <c r="T205" s="405">
        <f t="shared" si="53"/>
        <v>0</v>
      </c>
      <c r="AR205" s="406" t="s">
        <v>361</v>
      </c>
      <c r="AT205" s="406" t="s">
        <v>59</v>
      </c>
      <c r="AU205" s="406" t="s">
        <v>352</v>
      </c>
      <c r="AY205" s="337" t="s">
        <v>347</v>
      </c>
      <c r="BE205" s="407">
        <f t="shared" si="54"/>
        <v>0</v>
      </c>
      <c r="BF205" s="407">
        <f t="shared" si="55"/>
        <v>0</v>
      </c>
      <c r="BG205" s="407">
        <f t="shared" si="56"/>
        <v>0</v>
      </c>
      <c r="BH205" s="407">
        <f t="shared" si="57"/>
        <v>0</v>
      </c>
      <c r="BI205" s="407">
        <f t="shared" si="58"/>
        <v>0</v>
      </c>
      <c r="BJ205" s="337" t="s">
        <v>352</v>
      </c>
      <c r="BK205" s="407">
        <f t="shared" si="59"/>
        <v>0</v>
      </c>
      <c r="BL205" s="337" t="s">
        <v>351</v>
      </c>
      <c r="BM205" s="406" t="s">
        <v>3945</v>
      </c>
    </row>
    <row r="206" spans="2:65" s="194" customFormat="1" ht="24.45" customHeight="1">
      <c r="B206" s="76"/>
      <c r="C206" s="825" t="s">
        <v>380</v>
      </c>
      <c r="D206" s="825" t="s">
        <v>59</v>
      </c>
      <c r="E206" s="826" t="s">
        <v>3946</v>
      </c>
      <c r="F206" s="827" t="s">
        <v>3947</v>
      </c>
      <c r="G206" s="828" t="s">
        <v>62</v>
      </c>
      <c r="H206" s="829">
        <v>8</v>
      </c>
      <c r="I206" s="845"/>
      <c r="J206" s="830">
        <f t="shared" si="50"/>
        <v>0</v>
      </c>
      <c r="K206" s="94"/>
      <c r="L206" s="408"/>
      <c r="M206" s="409" t="s">
        <v>290</v>
      </c>
      <c r="N206" s="410" t="s">
        <v>306</v>
      </c>
      <c r="O206" s="404">
        <v>0</v>
      </c>
      <c r="P206" s="404">
        <f t="shared" si="51"/>
        <v>0</v>
      </c>
      <c r="Q206" s="404">
        <v>4.1000000000000003E-3</v>
      </c>
      <c r="R206" s="404">
        <f t="shared" si="52"/>
        <v>3.2800000000000003E-2</v>
      </c>
      <c r="S206" s="404">
        <v>0</v>
      </c>
      <c r="T206" s="405">
        <f t="shared" si="53"/>
        <v>0</v>
      </c>
      <c r="AR206" s="406" t="s">
        <v>361</v>
      </c>
      <c r="AT206" s="406" t="s">
        <v>59</v>
      </c>
      <c r="AU206" s="406" t="s">
        <v>352</v>
      </c>
      <c r="AY206" s="337" t="s">
        <v>347</v>
      </c>
      <c r="BE206" s="407">
        <f t="shared" si="54"/>
        <v>0</v>
      </c>
      <c r="BF206" s="407">
        <f t="shared" si="55"/>
        <v>0</v>
      </c>
      <c r="BG206" s="407">
        <f t="shared" si="56"/>
        <v>0</v>
      </c>
      <c r="BH206" s="407">
        <f t="shared" si="57"/>
        <v>0</v>
      </c>
      <c r="BI206" s="407">
        <f t="shared" si="58"/>
        <v>0</v>
      </c>
      <c r="BJ206" s="337" t="s">
        <v>352</v>
      </c>
      <c r="BK206" s="407">
        <f t="shared" si="59"/>
        <v>0</v>
      </c>
      <c r="BL206" s="337" t="s">
        <v>351</v>
      </c>
      <c r="BM206" s="406" t="s">
        <v>3948</v>
      </c>
    </row>
    <row r="207" spans="2:65" s="194" customFormat="1" ht="24.45" customHeight="1">
      <c r="B207" s="76"/>
      <c r="C207" s="825" t="s">
        <v>381</v>
      </c>
      <c r="D207" s="825" t="s">
        <v>59</v>
      </c>
      <c r="E207" s="826" t="s">
        <v>3949</v>
      </c>
      <c r="F207" s="827" t="s">
        <v>3950</v>
      </c>
      <c r="G207" s="828" t="s">
        <v>62</v>
      </c>
      <c r="H207" s="829">
        <v>26</v>
      </c>
      <c r="I207" s="845"/>
      <c r="J207" s="830">
        <f t="shared" si="50"/>
        <v>0</v>
      </c>
      <c r="K207" s="94"/>
      <c r="L207" s="408"/>
      <c r="M207" s="409" t="s">
        <v>290</v>
      </c>
      <c r="N207" s="410" t="s">
        <v>306</v>
      </c>
      <c r="O207" s="404">
        <v>0</v>
      </c>
      <c r="P207" s="404">
        <f t="shared" si="51"/>
        <v>0</v>
      </c>
      <c r="Q207" s="404">
        <v>1.7700000000000001E-3</v>
      </c>
      <c r="R207" s="404">
        <f t="shared" si="52"/>
        <v>4.6020000000000005E-2</v>
      </c>
      <c r="S207" s="404">
        <v>0</v>
      </c>
      <c r="T207" s="405">
        <f t="shared" si="53"/>
        <v>0</v>
      </c>
      <c r="AR207" s="406" t="s">
        <v>361</v>
      </c>
      <c r="AT207" s="406" t="s">
        <v>59</v>
      </c>
      <c r="AU207" s="406" t="s">
        <v>352</v>
      </c>
      <c r="AY207" s="337" t="s">
        <v>347</v>
      </c>
      <c r="BE207" s="407">
        <f t="shared" si="54"/>
        <v>0</v>
      </c>
      <c r="BF207" s="407">
        <f t="shared" si="55"/>
        <v>0</v>
      </c>
      <c r="BG207" s="407">
        <f t="shared" si="56"/>
        <v>0</v>
      </c>
      <c r="BH207" s="407">
        <f t="shared" si="57"/>
        <v>0</v>
      </c>
      <c r="BI207" s="407">
        <f t="shared" si="58"/>
        <v>0</v>
      </c>
      <c r="BJ207" s="337" t="s">
        <v>352</v>
      </c>
      <c r="BK207" s="407">
        <f t="shared" si="59"/>
        <v>0</v>
      </c>
      <c r="BL207" s="337" t="s">
        <v>351</v>
      </c>
      <c r="BM207" s="406" t="s">
        <v>3951</v>
      </c>
    </row>
    <row r="208" spans="2:65" s="194" customFormat="1" ht="24.45" customHeight="1">
      <c r="B208" s="76"/>
      <c r="C208" s="825" t="s">
        <v>387</v>
      </c>
      <c r="D208" s="825" t="s">
        <v>59</v>
      </c>
      <c r="E208" s="826" t="s">
        <v>3952</v>
      </c>
      <c r="F208" s="827" t="s">
        <v>3953</v>
      </c>
      <c r="G208" s="828" t="s">
        <v>62</v>
      </c>
      <c r="H208" s="829">
        <v>10</v>
      </c>
      <c r="I208" s="845"/>
      <c r="J208" s="830">
        <f t="shared" si="50"/>
        <v>0</v>
      </c>
      <c r="K208" s="94"/>
      <c r="L208" s="408"/>
      <c r="M208" s="409" t="s">
        <v>290</v>
      </c>
      <c r="N208" s="410" t="s">
        <v>306</v>
      </c>
      <c r="O208" s="404">
        <v>0</v>
      </c>
      <c r="P208" s="404">
        <f t="shared" si="51"/>
        <v>0</v>
      </c>
      <c r="Q208" s="404">
        <v>9.3000000000000005E-4</v>
      </c>
      <c r="R208" s="404">
        <f t="shared" si="52"/>
        <v>9.300000000000001E-3</v>
      </c>
      <c r="S208" s="404">
        <v>0</v>
      </c>
      <c r="T208" s="405">
        <f t="shared" si="53"/>
        <v>0</v>
      </c>
      <c r="AR208" s="406" t="s">
        <v>361</v>
      </c>
      <c r="AT208" s="406" t="s">
        <v>59</v>
      </c>
      <c r="AU208" s="406" t="s">
        <v>352</v>
      </c>
      <c r="AY208" s="337" t="s">
        <v>347</v>
      </c>
      <c r="BE208" s="407">
        <f t="shared" si="54"/>
        <v>0</v>
      </c>
      <c r="BF208" s="407">
        <f t="shared" si="55"/>
        <v>0</v>
      </c>
      <c r="BG208" s="407">
        <f t="shared" si="56"/>
        <v>0</v>
      </c>
      <c r="BH208" s="407">
        <f t="shared" si="57"/>
        <v>0</v>
      </c>
      <c r="BI208" s="407">
        <f t="shared" si="58"/>
        <v>0</v>
      </c>
      <c r="BJ208" s="337" t="s">
        <v>352</v>
      </c>
      <c r="BK208" s="407">
        <f t="shared" si="59"/>
        <v>0</v>
      </c>
      <c r="BL208" s="337" t="s">
        <v>351</v>
      </c>
      <c r="BM208" s="406" t="s">
        <v>3954</v>
      </c>
    </row>
    <row r="209" spans="2:65" s="194" customFormat="1" ht="24.45" customHeight="1">
      <c r="B209" s="76"/>
      <c r="C209" s="819" t="s">
        <v>389</v>
      </c>
      <c r="D209" s="819" t="s">
        <v>262</v>
      </c>
      <c r="E209" s="820" t="s">
        <v>3955</v>
      </c>
      <c r="F209" s="821" t="s">
        <v>3956</v>
      </c>
      <c r="G209" s="822" t="s">
        <v>62</v>
      </c>
      <c r="H209" s="823">
        <v>125</v>
      </c>
      <c r="I209" s="844"/>
      <c r="J209" s="824">
        <f t="shared" si="50"/>
        <v>0</v>
      </c>
      <c r="K209" s="80"/>
      <c r="L209" s="76"/>
      <c r="M209" s="402" t="s">
        <v>290</v>
      </c>
      <c r="N209" s="403" t="s">
        <v>306</v>
      </c>
      <c r="O209" s="404">
        <v>0.84</v>
      </c>
      <c r="P209" s="404">
        <f t="shared" si="51"/>
        <v>105</v>
      </c>
      <c r="Q209" s="404">
        <v>0</v>
      </c>
      <c r="R209" s="404">
        <f t="shared" si="52"/>
        <v>0</v>
      </c>
      <c r="S209" s="404">
        <v>0</v>
      </c>
      <c r="T209" s="405">
        <f t="shared" si="53"/>
        <v>0</v>
      </c>
      <c r="AR209" s="406" t="s">
        <v>351</v>
      </c>
      <c r="AT209" s="406" t="s">
        <v>262</v>
      </c>
      <c r="AU209" s="406" t="s">
        <v>352</v>
      </c>
      <c r="AY209" s="337" t="s">
        <v>347</v>
      </c>
      <c r="BE209" s="407">
        <f t="shared" si="54"/>
        <v>0</v>
      </c>
      <c r="BF209" s="407">
        <f t="shared" si="55"/>
        <v>0</v>
      </c>
      <c r="BG209" s="407">
        <f t="shared" si="56"/>
        <v>0</v>
      </c>
      <c r="BH209" s="407">
        <f t="shared" si="57"/>
        <v>0</v>
      </c>
      <c r="BI209" s="407">
        <f t="shared" si="58"/>
        <v>0</v>
      </c>
      <c r="BJ209" s="337" t="s">
        <v>352</v>
      </c>
      <c r="BK209" s="407">
        <f t="shared" si="59"/>
        <v>0</v>
      </c>
      <c r="BL209" s="337" t="s">
        <v>351</v>
      </c>
      <c r="BM209" s="406" t="s">
        <v>3957</v>
      </c>
    </row>
    <row r="210" spans="2:65" s="194" customFormat="1" ht="24.45" customHeight="1">
      <c r="B210" s="76"/>
      <c r="C210" s="825" t="s">
        <v>391</v>
      </c>
      <c r="D210" s="825" t="s">
        <v>59</v>
      </c>
      <c r="E210" s="826" t="s">
        <v>3958</v>
      </c>
      <c r="F210" s="827" t="s">
        <v>3959</v>
      </c>
      <c r="G210" s="828" t="s">
        <v>62</v>
      </c>
      <c r="H210" s="829">
        <v>47</v>
      </c>
      <c r="I210" s="845"/>
      <c r="J210" s="830">
        <f t="shared" si="50"/>
        <v>0</v>
      </c>
      <c r="K210" s="94"/>
      <c r="L210" s="408"/>
      <c r="M210" s="409" t="s">
        <v>290</v>
      </c>
      <c r="N210" s="410" t="s">
        <v>306</v>
      </c>
      <c r="O210" s="404">
        <v>0</v>
      </c>
      <c r="P210" s="404">
        <f t="shared" si="51"/>
        <v>0</v>
      </c>
      <c r="Q210" s="404">
        <v>2.8E-3</v>
      </c>
      <c r="R210" s="404">
        <f t="shared" si="52"/>
        <v>0.13159999999999999</v>
      </c>
      <c r="S210" s="404">
        <v>0</v>
      </c>
      <c r="T210" s="405">
        <f t="shared" si="53"/>
        <v>0</v>
      </c>
      <c r="AR210" s="406" t="s">
        <v>361</v>
      </c>
      <c r="AT210" s="406" t="s">
        <v>59</v>
      </c>
      <c r="AU210" s="406" t="s">
        <v>352</v>
      </c>
      <c r="AY210" s="337" t="s">
        <v>347</v>
      </c>
      <c r="BE210" s="407">
        <f t="shared" si="54"/>
        <v>0</v>
      </c>
      <c r="BF210" s="407">
        <f t="shared" si="55"/>
        <v>0</v>
      </c>
      <c r="BG210" s="407">
        <f t="shared" si="56"/>
        <v>0</v>
      </c>
      <c r="BH210" s="407">
        <f t="shared" si="57"/>
        <v>0</v>
      </c>
      <c r="BI210" s="407">
        <f t="shared" si="58"/>
        <v>0</v>
      </c>
      <c r="BJ210" s="337" t="s">
        <v>352</v>
      </c>
      <c r="BK210" s="407">
        <f t="shared" si="59"/>
        <v>0</v>
      </c>
      <c r="BL210" s="337" t="s">
        <v>351</v>
      </c>
      <c r="BM210" s="406" t="s">
        <v>3960</v>
      </c>
    </row>
    <row r="211" spans="2:65" s="194" customFormat="1" ht="24.45" customHeight="1">
      <c r="B211" s="76"/>
      <c r="C211" s="825" t="s">
        <v>392</v>
      </c>
      <c r="D211" s="825" t="s">
        <v>59</v>
      </c>
      <c r="E211" s="826" t="s">
        <v>3961</v>
      </c>
      <c r="F211" s="827" t="s">
        <v>3962</v>
      </c>
      <c r="G211" s="828" t="s">
        <v>62</v>
      </c>
      <c r="H211" s="829">
        <v>7</v>
      </c>
      <c r="I211" s="845"/>
      <c r="J211" s="830">
        <f t="shared" si="50"/>
        <v>0</v>
      </c>
      <c r="K211" s="94"/>
      <c r="L211" s="408"/>
      <c r="M211" s="409" t="s">
        <v>290</v>
      </c>
      <c r="N211" s="410" t="s">
        <v>306</v>
      </c>
      <c r="O211" s="404">
        <v>0</v>
      </c>
      <c r="P211" s="404">
        <f t="shared" si="51"/>
        <v>0</v>
      </c>
      <c r="Q211" s="404">
        <v>9.1000000000000004E-3</v>
      </c>
      <c r="R211" s="404">
        <f t="shared" si="52"/>
        <v>6.3700000000000007E-2</v>
      </c>
      <c r="S211" s="404">
        <v>0</v>
      </c>
      <c r="T211" s="405">
        <f t="shared" si="53"/>
        <v>0</v>
      </c>
      <c r="AR211" s="406" t="s">
        <v>361</v>
      </c>
      <c r="AT211" s="406" t="s">
        <v>59</v>
      </c>
      <c r="AU211" s="406" t="s">
        <v>352</v>
      </c>
      <c r="AY211" s="337" t="s">
        <v>347</v>
      </c>
      <c r="BE211" s="407">
        <f t="shared" si="54"/>
        <v>0</v>
      </c>
      <c r="BF211" s="407">
        <f t="shared" si="55"/>
        <v>0</v>
      </c>
      <c r="BG211" s="407">
        <f t="shared" si="56"/>
        <v>0</v>
      </c>
      <c r="BH211" s="407">
        <f t="shared" si="57"/>
        <v>0</v>
      </c>
      <c r="BI211" s="407">
        <f t="shared" si="58"/>
        <v>0</v>
      </c>
      <c r="BJ211" s="337" t="s">
        <v>352</v>
      </c>
      <c r="BK211" s="407">
        <f t="shared" si="59"/>
        <v>0</v>
      </c>
      <c r="BL211" s="337" t="s">
        <v>351</v>
      </c>
      <c r="BM211" s="406" t="s">
        <v>3963</v>
      </c>
    </row>
    <row r="212" spans="2:65" s="194" customFormat="1" ht="24.45" customHeight="1">
      <c r="B212" s="76"/>
      <c r="C212" s="825" t="s">
        <v>393</v>
      </c>
      <c r="D212" s="825" t="s">
        <v>59</v>
      </c>
      <c r="E212" s="826" t="s">
        <v>3964</v>
      </c>
      <c r="F212" s="827" t="s">
        <v>3965</v>
      </c>
      <c r="G212" s="828" t="s">
        <v>62</v>
      </c>
      <c r="H212" s="829">
        <v>51</v>
      </c>
      <c r="I212" s="845"/>
      <c r="J212" s="830">
        <f t="shared" si="50"/>
        <v>0</v>
      </c>
      <c r="K212" s="94"/>
      <c r="L212" s="408"/>
      <c r="M212" s="409" t="s">
        <v>290</v>
      </c>
      <c r="N212" s="410" t="s">
        <v>306</v>
      </c>
      <c r="O212" s="404">
        <v>0</v>
      </c>
      <c r="P212" s="404">
        <f t="shared" si="51"/>
        <v>0</v>
      </c>
      <c r="Q212" s="404">
        <v>3.2000000000000002E-3</v>
      </c>
      <c r="R212" s="404">
        <f t="shared" si="52"/>
        <v>0.16320000000000001</v>
      </c>
      <c r="S212" s="404">
        <v>0</v>
      </c>
      <c r="T212" s="405">
        <f t="shared" si="53"/>
        <v>0</v>
      </c>
      <c r="AR212" s="406" t="s">
        <v>361</v>
      </c>
      <c r="AT212" s="406" t="s">
        <v>59</v>
      </c>
      <c r="AU212" s="406" t="s">
        <v>352</v>
      </c>
      <c r="AY212" s="337" t="s">
        <v>347</v>
      </c>
      <c r="BE212" s="407">
        <f t="shared" si="54"/>
        <v>0</v>
      </c>
      <c r="BF212" s="407">
        <f t="shared" si="55"/>
        <v>0</v>
      </c>
      <c r="BG212" s="407">
        <f t="shared" si="56"/>
        <v>0</v>
      </c>
      <c r="BH212" s="407">
        <f t="shared" si="57"/>
        <v>0</v>
      </c>
      <c r="BI212" s="407">
        <f t="shared" si="58"/>
        <v>0</v>
      </c>
      <c r="BJ212" s="337" t="s">
        <v>352</v>
      </c>
      <c r="BK212" s="407">
        <f t="shared" si="59"/>
        <v>0</v>
      </c>
      <c r="BL212" s="337" t="s">
        <v>351</v>
      </c>
      <c r="BM212" s="406" t="s">
        <v>3966</v>
      </c>
    </row>
    <row r="213" spans="2:65" s="194" customFormat="1" ht="24.45" customHeight="1">
      <c r="B213" s="76"/>
      <c r="C213" s="825" t="s">
        <v>395</v>
      </c>
      <c r="D213" s="825" t="s">
        <v>59</v>
      </c>
      <c r="E213" s="826" t="s">
        <v>3967</v>
      </c>
      <c r="F213" s="827" t="s">
        <v>3968</v>
      </c>
      <c r="G213" s="828" t="s">
        <v>62</v>
      </c>
      <c r="H213" s="829">
        <v>8</v>
      </c>
      <c r="I213" s="845"/>
      <c r="J213" s="830">
        <f t="shared" si="50"/>
        <v>0</v>
      </c>
      <c r="K213" s="94"/>
      <c r="L213" s="408"/>
      <c r="M213" s="409" t="s">
        <v>290</v>
      </c>
      <c r="N213" s="410" t="s">
        <v>306</v>
      </c>
      <c r="O213" s="404">
        <v>0</v>
      </c>
      <c r="P213" s="404">
        <f t="shared" si="51"/>
        <v>0</v>
      </c>
      <c r="Q213" s="404">
        <v>3.2000000000000002E-3</v>
      </c>
      <c r="R213" s="404">
        <f t="shared" si="52"/>
        <v>2.5600000000000001E-2</v>
      </c>
      <c r="S213" s="404">
        <v>0</v>
      </c>
      <c r="T213" s="405">
        <f t="shared" si="53"/>
        <v>0</v>
      </c>
      <c r="AR213" s="406" t="s">
        <v>361</v>
      </c>
      <c r="AT213" s="406" t="s">
        <v>59</v>
      </c>
      <c r="AU213" s="406" t="s">
        <v>352</v>
      </c>
      <c r="AY213" s="337" t="s">
        <v>347</v>
      </c>
      <c r="BE213" s="407">
        <f t="shared" si="54"/>
        <v>0</v>
      </c>
      <c r="BF213" s="407">
        <f t="shared" si="55"/>
        <v>0</v>
      </c>
      <c r="BG213" s="407">
        <f t="shared" si="56"/>
        <v>0</v>
      </c>
      <c r="BH213" s="407">
        <f t="shared" si="57"/>
        <v>0</v>
      </c>
      <c r="BI213" s="407">
        <f t="shared" si="58"/>
        <v>0</v>
      </c>
      <c r="BJ213" s="337" t="s">
        <v>352</v>
      </c>
      <c r="BK213" s="407">
        <f t="shared" si="59"/>
        <v>0</v>
      </c>
      <c r="BL213" s="337" t="s">
        <v>351</v>
      </c>
      <c r="BM213" s="406" t="s">
        <v>3969</v>
      </c>
    </row>
    <row r="214" spans="2:65" s="194" customFormat="1" ht="24.45" customHeight="1">
      <c r="B214" s="76"/>
      <c r="C214" s="825" t="s">
        <v>397</v>
      </c>
      <c r="D214" s="825" t="s">
        <v>59</v>
      </c>
      <c r="E214" s="826" t="s">
        <v>3970</v>
      </c>
      <c r="F214" s="827" t="s">
        <v>3971</v>
      </c>
      <c r="G214" s="828" t="s">
        <v>62</v>
      </c>
      <c r="H214" s="829">
        <v>4</v>
      </c>
      <c r="I214" s="845"/>
      <c r="J214" s="830">
        <f t="shared" si="50"/>
        <v>0</v>
      </c>
      <c r="K214" s="94"/>
      <c r="L214" s="408"/>
      <c r="M214" s="409" t="s">
        <v>290</v>
      </c>
      <c r="N214" s="410" t="s">
        <v>306</v>
      </c>
      <c r="O214" s="404">
        <v>0</v>
      </c>
      <c r="P214" s="404">
        <f t="shared" si="51"/>
        <v>0</v>
      </c>
      <c r="Q214" s="404">
        <v>1.6800000000000001E-3</v>
      </c>
      <c r="R214" s="404">
        <f t="shared" si="52"/>
        <v>6.7200000000000003E-3</v>
      </c>
      <c r="S214" s="404">
        <v>0</v>
      </c>
      <c r="T214" s="405">
        <f t="shared" si="53"/>
        <v>0</v>
      </c>
      <c r="AR214" s="406" t="s">
        <v>361</v>
      </c>
      <c r="AT214" s="406" t="s">
        <v>59</v>
      </c>
      <c r="AU214" s="406" t="s">
        <v>352</v>
      </c>
      <c r="AY214" s="337" t="s">
        <v>347</v>
      </c>
      <c r="BE214" s="407">
        <f t="shared" si="54"/>
        <v>0</v>
      </c>
      <c r="BF214" s="407">
        <f t="shared" si="55"/>
        <v>0</v>
      </c>
      <c r="BG214" s="407">
        <f t="shared" si="56"/>
        <v>0</v>
      </c>
      <c r="BH214" s="407">
        <f t="shared" si="57"/>
        <v>0</v>
      </c>
      <c r="BI214" s="407">
        <f t="shared" si="58"/>
        <v>0</v>
      </c>
      <c r="BJ214" s="337" t="s">
        <v>352</v>
      </c>
      <c r="BK214" s="407">
        <f t="shared" si="59"/>
        <v>0</v>
      </c>
      <c r="BL214" s="337" t="s">
        <v>351</v>
      </c>
      <c r="BM214" s="406" t="s">
        <v>3972</v>
      </c>
    </row>
    <row r="215" spans="2:65" s="194" customFormat="1" ht="16.5" customHeight="1">
      <c r="B215" s="76"/>
      <c r="C215" s="819" t="s">
        <v>399</v>
      </c>
      <c r="D215" s="819" t="s">
        <v>262</v>
      </c>
      <c r="E215" s="820" t="s">
        <v>3973</v>
      </c>
      <c r="F215" s="821" t="s">
        <v>3974</v>
      </c>
      <c r="G215" s="822" t="s">
        <v>63</v>
      </c>
      <c r="H215" s="823">
        <v>299.82900000000001</v>
      </c>
      <c r="I215" s="844"/>
      <c r="J215" s="824">
        <f t="shared" si="50"/>
        <v>0</v>
      </c>
      <c r="K215" s="80"/>
      <c r="L215" s="76"/>
      <c r="M215" s="402" t="s">
        <v>290</v>
      </c>
      <c r="N215" s="403" t="s">
        <v>306</v>
      </c>
      <c r="O215" s="404">
        <v>5.7000000000000002E-2</v>
      </c>
      <c r="P215" s="404">
        <f t="shared" si="51"/>
        <v>17.090253000000001</v>
      </c>
      <c r="Q215" s="404">
        <v>0</v>
      </c>
      <c r="R215" s="404">
        <f t="shared" si="52"/>
        <v>0</v>
      </c>
      <c r="S215" s="404">
        <v>0</v>
      </c>
      <c r="T215" s="405">
        <f t="shared" si="53"/>
        <v>0</v>
      </c>
      <c r="AR215" s="406" t="s">
        <v>351</v>
      </c>
      <c r="AT215" s="406" t="s">
        <v>262</v>
      </c>
      <c r="AU215" s="406" t="s">
        <v>352</v>
      </c>
      <c r="AY215" s="337" t="s">
        <v>347</v>
      </c>
      <c r="BE215" s="407">
        <f t="shared" si="54"/>
        <v>0</v>
      </c>
      <c r="BF215" s="407">
        <f t="shared" si="55"/>
        <v>0</v>
      </c>
      <c r="BG215" s="407">
        <f t="shared" si="56"/>
        <v>0</v>
      </c>
      <c r="BH215" s="407">
        <f t="shared" si="57"/>
        <v>0</v>
      </c>
      <c r="BI215" s="407">
        <f t="shared" si="58"/>
        <v>0</v>
      </c>
      <c r="BJ215" s="337" t="s">
        <v>352</v>
      </c>
      <c r="BK215" s="407">
        <f t="shared" si="59"/>
        <v>0</v>
      </c>
      <c r="BL215" s="337" t="s">
        <v>351</v>
      </c>
      <c r="BM215" s="406" t="s">
        <v>3975</v>
      </c>
    </row>
    <row r="216" spans="2:65" s="194" customFormat="1" ht="16.5" customHeight="1">
      <c r="B216" s="76"/>
      <c r="C216" s="819" t="s">
        <v>1857</v>
      </c>
      <c r="D216" s="819" t="s">
        <v>262</v>
      </c>
      <c r="E216" s="820" t="s">
        <v>3976</v>
      </c>
      <c r="F216" s="821" t="s">
        <v>3977</v>
      </c>
      <c r="G216" s="822" t="s">
        <v>63</v>
      </c>
      <c r="H216" s="823">
        <v>510.66699999999997</v>
      </c>
      <c r="I216" s="844"/>
      <c r="J216" s="824">
        <f t="shared" si="50"/>
        <v>0</v>
      </c>
      <c r="K216" s="80"/>
      <c r="L216" s="76"/>
      <c r="M216" s="402" t="s">
        <v>290</v>
      </c>
      <c r="N216" s="403" t="s">
        <v>306</v>
      </c>
      <c r="O216" s="404">
        <v>7.0999999999999994E-2</v>
      </c>
      <c r="P216" s="404">
        <f t="shared" si="51"/>
        <v>36.257356999999992</v>
      </c>
      <c r="Q216" s="404">
        <v>0</v>
      </c>
      <c r="R216" s="404">
        <f t="shared" si="52"/>
        <v>0</v>
      </c>
      <c r="S216" s="404">
        <v>0</v>
      </c>
      <c r="T216" s="405">
        <f t="shared" si="53"/>
        <v>0</v>
      </c>
      <c r="AR216" s="406" t="s">
        <v>351</v>
      </c>
      <c r="AT216" s="406" t="s">
        <v>262</v>
      </c>
      <c r="AU216" s="406" t="s">
        <v>352</v>
      </c>
      <c r="AY216" s="337" t="s">
        <v>347</v>
      </c>
      <c r="BE216" s="407">
        <f t="shared" si="54"/>
        <v>0</v>
      </c>
      <c r="BF216" s="407">
        <f t="shared" si="55"/>
        <v>0</v>
      </c>
      <c r="BG216" s="407">
        <f t="shared" si="56"/>
        <v>0</v>
      </c>
      <c r="BH216" s="407">
        <f t="shared" si="57"/>
        <v>0</v>
      </c>
      <c r="BI216" s="407">
        <f t="shared" si="58"/>
        <v>0</v>
      </c>
      <c r="BJ216" s="337" t="s">
        <v>352</v>
      </c>
      <c r="BK216" s="407">
        <f t="shared" si="59"/>
        <v>0</v>
      </c>
      <c r="BL216" s="337" t="s">
        <v>351</v>
      </c>
      <c r="BM216" s="406" t="s">
        <v>3978</v>
      </c>
    </row>
    <row r="217" spans="2:65" s="194" customFormat="1" ht="49.5" customHeight="1">
      <c r="B217" s="76"/>
      <c r="C217" s="819" t="s">
        <v>1861</v>
      </c>
      <c r="D217" s="819" t="s">
        <v>262</v>
      </c>
      <c r="E217" s="820" t="s">
        <v>3979</v>
      </c>
      <c r="F217" s="821" t="s">
        <v>3980</v>
      </c>
      <c r="G217" s="822" t="s">
        <v>62</v>
      </c>
      <c r="H217" s="823">
        <v>2</v>
      </c>
      <c r="I217" s="844"/>
      <c r="J217" s="824">
        <f t="shared" si="50"/>
        <v>0</v>
      </c>
      <c r="K217" s="80"/>
      <c r="L217" s="76"/>
      <c r="M217" s="402" t="s">
        <v>290</v>
      </c>
      <c r="N217" s="403" t="s">
        <v>306</v>
      </c>
      <c r="O217" s="404">
        <v>4.62</v>
      </c>
      <c r="P217" s="404">
        <f t="shared" si="51"/>
        <v>9.24</v>
      </c>
      <c r="Q217" s="404">
        <v>8.5999999999999993E-2</v>
      </c>
      <c r="R217" s="404">
        <f t="shared" si="52"/>
        <v>0.17199999999999999</v>
      </c>
      <c r="S217" s="404">
        <v>0</v>
      </c>
      <c r="T217" s="405">
        <f t="shared" si="53"/>
        <v>0</v>
      </c>
      <c r="AR217" s="406" t="s">
        <v>351</v>
      </c>
      <c r="AT217" s="406" t="s">
        <v>262</v>
      </c>
      <c r="AU217" s="406" t="s">
        <v>352</v>
      </c>
      <c r="AY217" s="337" t="s">
        <v>347</v>
      </c>
      <c r="BE217" s="407">
        <f t="shared" si="54"/>
        <v>0</v>
      </c>
      <c r="BF217" s="407">
        <f t="shared" si="55"/>
        <v>0</v>
      </c>
      <c r="BG217" s="407">
        <f t="shared" si="56"/>
        <v>0</v>
      </c>
      <c r="BH217" s="407">
        <f t="shared" si="57"/>
        <v>0</v>
      </c>
      <c r="BI217" s="407">
        <f t="shared" si="58"/>
        <v>0</v>
      </c>
      <c r="BJ217" s="337" t="s">
        <v>352</v>
      </c>
      <c r="BK217" s="407">
        <f t="shared" si="59"/>
        <v>0</v>
      </c>
      <c r="BL217" s="337" t="s">
        <v>351</v>
      </c>
      <c r="BM217" s="406" t="s">
        <v>3981</v>
      </c>
    </row>
    <row r="218" spans="2:65" s="194" customFormat="1" ht="55.5" customHeight="1">
      <c r="B218" s="76"/>
      <c r="C218" s="819" t="s">
        <v>1865</v>
      </c>
      <c r="D218" s="819" t="s">
        <v>262</v>
      </c>
      <c r="E218" s="820" t="s">
        <v>3982</v>
      </c>
      <c r="F218" s="821" t="s">
        <v>3983</v>
      </c>
      <c r="G218" s="822" t="s">
        <v>62</v>
      </c>
      <c r="H218" s="823">
        <v>1</v>
      </c>
      <c r="I218" s="844"/>
      <c r="J218" s="824">
        <f t="shared" si="50"/>
        <v>0</v>
      </c>
      <c r="K218" s="80"/>
      <c r="L218" s="76"/>
      <c r="M218" s="402" t="s">
        <v>290</v>
      </c>
      <c r="N218" s="403" t="s">
        <v>306</v>
      </c>
      <c r="O218" s="404">
        <v>4.62</v>
      </c>
      <c r="P218" s="404">
        <f t="shared" si="51"/>
        <v>4.62</v>
      </c>
      <c r="Q218" s="404">
        <v>8.5999999999999993E-2</v>
      </c>
      <c r="R218" s="404">
        <f t="shared" si="52"/>
        <v>8.5999999999999993E-2</v>
      </c>
      <c r="S218" s="404">
        <v>0</v>
      </c>
      <c r="T218" s="405">
        <f t="shared" si="53"/>
        <v>0</v>
      </c>
      <c r="AR218" s="406" t="s">
        <v>351</v>
      </c>
      <c r="AT218" s="406" t="s">
        <v>262</v>
      </c>
      <c r="AU218" s="406" t="s">
        <v>352</v>
      </c>
      <c r="AY218" s="337" t="s">
        <v>347</v>
      </c>
      <c r="BE218" s="407">
        <f t="shared" si="54"/>
        <v>0</v>
      </c>
      <c r="BF218" s="407">
        <f t="shared" si="55"/>
        <v>0</v>
      </c>
      <c r="BG218" s="407">
        <f t="shared" si="56"/>
        <v>0</v>
      </c>
      <c r="BH218" s="407">
        <f t="shared" si="57"/>
        <v>0</v>
      </c>
      <c r="BI218" s="407">
        <f t="shared" si="58"/>
        <v>0</v>
      </c>
      <c r="BJ218" s="337" t="s">
        <v>352</v>
      </c>
      <c r="BK218" s="407">
        <f t="shared" si="59"/>
        <v>0</v>
      </c>
      <c r="BL218" s="337" t="s">
        <v>351</v>
      </c>
      <c r="BM218" s="406" t="s">
        <v>3984</v>
      </c>
    </row>
    <row r="219" spans="2:65" s="194" customFormat="1" ht="55.5" customHeight="1">
      <c r="B219" s="76"/>
      <c r="C219" s="819" t="s">
        <v>1869</v>
      </c>
      <c r="D219" s="819" t="s">
        <v>262</v>
      </c>
      <c r="E219" s="820" t="s">
        <v>3985</v>
      </c>
      <c r="F219" s="821" t="s">
        <v>3986</v>
      </c>
      <c r="G219" s="822" t="s">
        <v>62</v>
      </c>
      <c r="H219" s="823">
        <v>3</v>
      </c>
      <c r="I219" s="844"/>
      <c r="J219" s="824">
        <f t="shared" si="50"/>
        <v>0</v>
      </c>
      <c r="K219" s="80"/>
      <c r="L219" s="76"/>
      <c r="M219" s="402" t="s">
        <v>290</v>
      </c>
      <c r="N219" s="403" t="s">
        <v>306</v>
      </c>
      <c r="O219" s="404">
        <v>4.62</v>
      </c>
      <c r="P219" s="404">
        <f t="shared" si="51"/>
        <v>13.86</v>
      </c>
      <c r="Q219" s="404">
        <v>8.5999999999999993E-2</v>
      </c>
      <c r="R219" s="404">
        <f t="shared" si="52"/>
        <v>0.25800000000000001</v>
      </c>
      <c r="S219" s="404">
        <v>0</v>
      </c>
      <c r="T219" s="405">
        <f t="shared" si="53"/>
        <v>0</v>
      </c>
      <c r="AR219" s="406" t="s">
        <v>351</v>
      </c>
      <c r="AT219" s="406" t="s">
        <v>262</v>
      </c>
      <c r="AU219" s="406" t="s">
        <v>352</v>
      </c>
      <c r="AY219" s="337" t="s">
        <v>347</v>
      </c>
      <c r="BE219" s="407">
        <f t="shared" si="54"/>
        <v>0</v>
      </c>
      <c r="BF219" s="407">
        <f t="shared" si="55"/>
        <v>0</v>
      </c>
      <c r="BG219" s="407">
        <f t="shared" si="56"/>
        <v>0</v>
      </c>
      <c r="BH219" s="407">
        <f t="shared" si="57"/>
        <v>0</v>
      </c>
      <c r="BI219" s="407">
        <f t="shared" si="58"/>
        <v>0</v>
      </c>
      <c r="BJ219" s="337" t="s">
        <v>352</v>
      </c>
      <c r="BK219" s="407">
        <f t="shared" si="59"/>
        <v>0</v>
      </c>
      <c r="BL219" s="337" t="s">
        <v>351</v>
      </c>
      <c r="BM219" s="406" t="s">
        <v>3987</v>
      </c>
    </row>
    <row r="220" spans="2:65" s="194" customFormat="1" ht="55.5" customHeight="1">
      <c r="B220" s="76"/>
      <c r="C220" s="819" t="s">
        <v>1873</v>
      </c>
      <c r="D220" s="819" t="s">
        <v>262</v>
      </c>
      <c r="E220" s="820" t="s">
        <v>3988</v>
      </c>
      <c r="F220" s="821" t="s">
        <v>3989</v>
      </c>
      <c r="G220" s="822" t="s">
        <v>62</v>
      </c>
      <c r="H220" s="823">
        <v>1</v>
      </c>
      <c r="I220" s="844"/>
      <c r="J220" s="824">
        <f t="shared" si="50"/>
        <v>0</v>
      </c>
      <c r="K220" s="80"/>
      <c r="L220" s="76"/>
      <c r="M220" s="402" t="s">
        <v>290</v>
      </c>
      <c r="N220" s="403" t="s">
        <v>306</v>
      </c>
      <c r="O220" s="404">
        <v>4.62</v>
      </c>
      <c r="P220" s="404">
        <f t="shared" si="51"/>
        <v>4.62</v>
      </c>
      <c r="Q220" s="404">
        <v>8.5999999999999993E-2</v>
      </c>
      <c r="R220" s="404">
        <f t="shared" si="52"/>
        <v>8.5999999999999993E-2</v>
      </c>
      <c r="S220" s="404">
        <v>0</v>
      </c>
      <c r="T220" s="405">
        <f t="shared" si="53"/>
        <v>0</v>
      </c>
      <c r="AR220" s="406" t="s">
        <v>351</v>
      </c>
      <c r="AT220" s="406" t="s">
        <v>262</v>
      </c>
      <c r="AU220" s="406" t="s">
        <v>352</v>
      </c>
      <c r="AY220" s="337" t="s">
        <v>347</v>
      </c>
      <c r="BE220" s="407">
        <f t="shared" si="54"/>
        <v>0</v>
      </c>
      <c r="BF220" s="407">
        <f t="shared" si="55"/>
        <v>0</v>
      </c>
      <c r="BG220" s="407">
        <f t="shared" si="56"/>
        <v>0</v>
      </c>
      <c r="BH220" s="407">
        <f t="shared" si="57"/>
        <v>0</v>
      </c>
      <c r="BI220" s="407">
        <f t="shared" si="58"/>
        <v>0</v>
      </c>
      <c r="BJ220" s="337" t="s">
        <v>352</v>
      </c>
      <c r="BK220" s="407">
        <f t="shared" si="59"/>
        <v>0</v>
      </c>
      <c r="BL220" s="337" t="s">
        <v>351</v>
      </c>
      <c r="BM220" s="406" t="s">
        <v>3990</v>
      </c>
    </row>
    <row r="221" spans="2:65" s="194" customFormat="1" ht="55.5" customHeight="1">
      <c r="B221" s="76"/>
      <c r="C221" s="819" t="s">
        <v>1877</v>
      </c>
      <c r="D221" s="819" t="s">
        <v>262</v>
      </c>
      <c r="E221" s="820" t="s">
        <v>3991</v>
      </c>
      <c r="F221" s="821" t="s">
        <v>3992</v>
      </c>
      <c r="G221" s="822" t="s">
        <v>62</v>
      </c>
      <c r="H221" s="823">
        <v>1</v>
      </c>
      <c r="I221" s="844"/>
      <c r="J221" s="824">
        <f t="shared" si="50"/>
        <v>0</v>
      </c>
      <c r="K221" s="80"/>
      <c r="L221" s="76"/>
      <c r="M221" s="402" t="s">
        <v>290</v>
      </c>
      <c r="N221" s="403" t="s">
        <v>306</v>
      </c>
      <c r="O221" s="404">
        <v>4.62</v>
      </c>
      <c r="P221" s="404">
        <f t="shared" si="51"/>
        <v>4.62</v>
      </c>
      <c r="Q221" s="404">
        <v>8.5999999999999993E-2</v>
      </c>
      <c r="R221" s="404">
        <f t="shared" si="52"/>
        <v>8.5999999999999993E-2</v>
      </c>
      <c r="S221" s="404">
        <v>0</v>
      </c>
      <c r="T221" s="405">
        <f t="shared" si="53"/>
        <v>0</v>
      </c>
      <c r="AR221" s="406" t="s">
        <v>351</v>
      </c>
      <c r="AT221" s="406" t="s">
        <v>262</v>
      </c>
      <c r="AU221" s="406" t="s">
        <v>352</v>
      </c>
      <c r="AY221" s="337" t="s">
        <v>347</v>
      </c>
      <c r="BE221" s="407">
        <f t="shared" si="54"/>
        <v>0</v>
      </c>
      <c r="BF221" s="407">
        <f t="shared" si="55"/>
        <v>0</v>
      </c>
      <c r="BG221" s="407">
        <f t="shared" si="56"/>
        <v>0</v>
      </c>
      <c r="BH221" s="407">
        <f t="shared" si="57"/>
        <v>0</v>
      </c>
      <c r="BI221" s="407">
        <f t="shared" si="58"/>
        <v>0</v>
      </c>
      <c r="BJ221" s="337" t="s">
        <v>352</v>
      </c>
      <c r="BK221" s="407">
        <f t="shared" si="59"/>
        <v>0</v>
      </c>
      <c r="BL221" s="337" t="s">
        <v>351</v>
      </c>
      <c r="BM221" s="406" t="s">
        <v>3993</v>
      </c>
    </row>
    <row r="222" spans="2:65" s="194" customFormat="1" ht="63" customHeight="1">
      <c r="B222" s="76"/>
      <c r="C222" s="819" t="s">
        <v>1881</v>
      </c>
      <c r="D222" s="819" t="s">
        <v>262</v>
      </c>
      <c r="E222" s="820" t="s">
        <v>3994</v>
      </c>
      <c r="F222" s="821" t="s">
        <v>3995</v>
      </c>
      <c r="G222" s="822" t="s">
        <v>62</v>
      </c>
      <c r="H222" s="823">
        <v>4</v>
      </c>
      <c r="I222" s="844"/>
      <c r="J222" s="824">
        <f t="shared" si="50"/>
        <v>0</v>
      </c>
      <c r="K222" s="80"/>
      <c r="L222" s="76"/>
      <c r="M222" s="402" t="s">
        <v>290</v>
      </c>
      <c r="N222" s="403" t="s">
        <v>306</v>
      </c>
      <c r="O222" s="404">
        <v>4.62</v>
      </c>
      <c r="P222" s="404">
        <f t="shared" si="51"/>
        <v>18.48</v>
      </c>
      <c r="Q222" s="404">
        <v>8.5999999999999993E-2</v>
      </c>
      <c r="R222" s="404">
        <f t="shared" si="52"/>
        <v>0.34399999999999997</v>
      </c>
      <c r="S222" s="404">
        <v>0</v>
      </c>
      <c r="T222" s="405">
        <f t="shared" si="53"/>
        <v>0</v>
      </c>
      <c r="AR222" s="406" t="s">
        <v>351</v>
      </c>
      <c r="AT222" s="406" t="s">
        <v>262</v>
      </c>
      <c r="AU222" s="406" t="s">
        <v>352</v>
      </c>
      <c r="AY222" s="337" t="s">
        <v>347</v>
      </c>
      <c r="BE222" s="407">
        <f t="shared" si="54"/>
        <v>0</v>
      </c>
      <c r="BF222" s="407">
        <f t="shared" si="55"/>
        <v>0</v>
      </c>
      <c r="BG222" s="407">
        <f t="shared" si="56"/>
        <v>0</v>
      </c>
      <c r="BH222" s="407">
        <f t="shared" si="57"/>
        <v>0</v>
      </c>
      <c r="BI222" s="407">
        <f t="shared" si="58"/>
        <v>0</v>
      </c>
      <c r="BJ222" s="337" t="s">
        <v>352</v>
      </c>
      <c r="BK222" s="407">
        <f t="shared" si="59"/>
        <v>0</v>
      </c>
      <c r="BL222" s="337" t="s">
        <v>351</v>
      </c>
      <c r="BM222" s="406" t="s">
        <v>3996</v>
      </c>
    </row>
    <row r="223" spans="2:65" s="194" customFormat="1" ht="63" customHeight="1">
      <c r="B223" s="76"/>
      <c r="C223" s="819" t="s">
        <v>1885</v>
      </c>
      <c r="D223" s="819" t="s">
        <v>262</v>
      </c>
      <c r="E223" s="820" t="s">
        <v>3997</v>
      </c>
      <c r="F223" s="821" t="s">
        <v>3998</v>
      </c>
      <c r="G223" s="822" t="s">
        <v>62</v>
      </c>
      <c r="H223" s="823">
        <v>1</v>
      </c>
      <c r="I223" s="844"/>
      <c r="J223" s="824">
        <f t="shared" si="50"/>
        <v>0</v>
      </c>
      <c r="K223" s="80"/>
      <c r="L223" s="76"/>
      <c r="M223" s="402" t="s">
        <v>290</v>
      </c>
      <c r="N223" s="403" t="s">
        <v>306</v>
      </c>
      <c r="O223" s="404">
        <v>4.62</v>
      </c>
      <c r="P223" s="404">
        <f t="shared" si="51"/>
        <v>4.62</v>
      </c>
      <c r="Q223" s="404">
        <v>8.5999999999999993E-2</v>
      </c>
      <c r="R223" s="404">
        <f t="shared" si="52"/>
        <v>8.5999999999999993E-2</v>
      </c>
      <c r="S223" s="404">
        <v>0</v>
      </c>
      <c r="T223" s="405">
        <f t="shared" si="53"/>
        <v>0</v>
      </c>
      <c r="AR223" s="406" t="s">
        <v>351</v>
      </c>
      <c r="AT223" s="406" t="s">
        <v>262</v>
      </c>
      <c r="AU223" s="406" t="s">
        <v>352</v>
      </c>
      <c r="AY223" s="337" t="s">
        <v>347</v>
      </c>
      <c r="BE223" s="407">
        <f t="shared" si="54"/>
        <v>0</v>
      </c>
      <c r="BF223" s="407">
        <f t="shared" si="55"/>
        <v>0</v>
      </c>
      <c r="BG223" s="407">
        <f t="shared" si="56"/>
        <v>0</v>
      </c>
      <c r="BH223" s="407">
        <f t="shared" si="57"/>
        <v>0</v>
      </c>
      <c r="BI223" s="407">
        <f t="shared" si="58"/>
        <v>0</v>
      </c>
      <c r="BJ223" s="337" t="s">
        <v>352</v>
      </c>
      <c r="BK223" s="407">
        <f t="shared" si="59"/>
        <v>0</v>
      </c>
      <c r="BL223" s="337" t="s">
        <v>351</v>
      </c>
      <c r="BM223" s="406" t="s">
        <v>3999</v>
      </c>
    </row>
    <row r="224" spans="2:65" s="194" customFormat="1" ht="24.45" customHeight="1">
      <c r="B224" s="76"/>
      <c r="C224" s="819" t="s">
        <v>1889</v>
      </c>
      <c r="D224" s="819" t="s">
        <v>262</v>
      </c>
      <c r="E224" s="820" t="s">
        <v>4000</v>
      </c>
      <c r="F224" s="821" t="s">
        <v>4001</v>
      </c>
      <c r="G224" s="822" t="s">
        <v>62</v>
      </c>
      <c r="H224" s="823">
        <v>6</v>
      </c>
      <c r="I224" s="844"/>
      <c r="J224" s="824">
        <f t="shared" si="50"/>
        <v>0</v>
      </c>
      <c r="K224" s="80"/>
      <c r="L224" s="76"/>
      <c r="M224" s="402" t="s">
        <v>290</v>
      </c>
      <c r="N224" s="403" t="s">
        <v>306</v>
      </c>
      <c r="O224" s="404">
        <v>0.64300000000000002</v>
      </c>
      <c r="P224" s="404">
        <f t="shared" si="51"/>
        <v>3.8580000000000001</v>
      </c>
      <c r="Q224" s="404">
        <v>4.1999999999999997E-3</v>
      </c>
      <c r="R224" s="404">
        <f t="shared" si="52"/>
        <v>2.52E-2</v>
      </c>
      <c r="S224" s="404">
        <v>0</v>
      </c>
      <c r="T224" s="405">
        <f t="shared" si="53"/>
        <v>0</v>
      </c>
      <c r="AR224" s="406" t="s">
        <v>351</v>
      </c>
      <c r="AT224" s="406" t="s">
        <v>262</v>
      </c>
      <c r="AU224" s="406" t="s">
        <v>352</v>
      </c>
      <c r="AY224" s="337" t="s">
        <v>347</v>
      </c>
      <c r="BE224" s="407">
        <f t="shared" si="54"/>
        <v>0</v>
      </c>
      <c r="BF224" s="407">
        <f t="shared" si="55"/>
        <v>0</v>
      </c>
      <c r="BG224" s="407">
        <f t="shared" si="56"/>
        <v>0</v>
      </c>
      <c r="BH224" s="407">
        <f t="shared" si="57"/>
        <v>0</v>
      </c>
      <c r="BI224" s="407">
        <f t="shared" si="58"/>
        <v>0</v>
      </c>
      <c r="BJ224" s="337" t="s">
        <v>352</v>
      </c>
      <c r="BK224" s="407">
        <f t="shared" si="59"/>
        <v>0</v>
      </c>
      <c r="BL224" s="337" t="s">
        <v>351</v>
      </c>
      <c r="BM224" s="406" t="s">
        <v>4002</v>
      </c>
    </row>
    <row r="225" spans="2:65" s="194" customFormat="1" ht="33" customHeight="1">
      <c r="B225" s="76"/>
      <c r="C225" s="825" t="s">
        <v>1893</v>
      </c>
      <c r="D225" s="825" t="s">
        <v>59</v>
      </c>
      <c r="E225" s="826" t="s">
        <v>4003</v>
      </c>
      <c r="F225" s="827" t="s">
        <v>4004</v>
      </c>
      <c r="G225" s="828" t="s">
        <v>62</v>
      </c>
      <c r="H225" s="829">
        <v>6</v>
      </c>
      <c r="I225" s="845"/>
      <c r="J225" s="830">
        <f t="shared" si="50"/>
        <v>0</v>
      </c>
      <c r="K225" s="94"/>
      <c r="L225" s="408"/>
      <c r="M225" s="409" t="s">
        <v>290</v>
      </c>
      <c r="N225" s="410" t="s">
        <v>306</v>
      </c>
      <c r="O225" s="404">
        <v>0</v>
      </c>
      <c r="P225" s="404">
        <f t="shared" si="51"/>
        <v>0</v>
      </c>
      <c r="Q225" s="404">
        <v>2.24E-2</v>
      </c>
      <c r="R225" s="404">
        <f t="shared" si="52"/>
        <v>0.13439999999999999</v>
      </c>
      <c r="S225" s="404">
        <v>0</v>
      </c>
      <c r="T225" s="405">
        <f t="shared" si="53"/>
        <v>0</v>
      </c>
      <c r="AR225" s="406" t="s">
        <v>361</v>
      </c>
      <c r="AT225" s="406" t="s">
        <v>59</v>
      </c>
      <c r="AU225" s="406" t="s">
        <v>352</v>
      </c>
      <c r="AY225" s="337" t="s">
        <v>347</v>
      </c>
      <c r="BE225" s="407">
        <f t="shared" si="54"/>
        <v>0</v>
      </c>
      <c r="BF225" s="407">
        <f t="shared" si="55"/>
        <v>0</v>
      </c>
      <c r="BG225" s="407">
        <f t="shared" si="56"/>
        <v>0</v>
      </c>
      <c r="BH225" s="407">
        <f t="shared" si="57"/>
        <v>0</v>
      </c>
      <c r="BI225" s="407">
        <f t="shared" si="58"/>
        <v>0</v>
      </c>
      <c r="BJ225" s="337" t="s">
        <v>352</v>
      </c>
      <c r="BK225" s="407">
        <f t="shared" si="59"/>
        <v>0</v>
      </c>
      <c r="BL225" s="337" t="s">
        <v>351</v>
      </c>
      <c r="BM225" s="406" t="s">
        <v>4005</v>
      </c>
    </row>
    <row r="226" spans="2:65" s="194" customFormat="1" ht="24.45" customHeight="1">
      <c r="B226" s="76"/>
      <c r="C226" s="819" t="s">
        <v>2030</v>
      </c>
      <c r="D226" s="819" t="s">
        <v>262</v>
      </c>
      <c r="E226" s="820" t="s">
        <v>4006</v>
      </c>
      <c r="F226" s="821" t="s">
        <v>4007</v>
      </c>
      <c r="G226" s="822" t="s">
        <v>62</v>
      </c>
      <c r="H226" s="823">
        <v>2</v>
      </c>
      <c r="I226" s="844"/>
      <c r="J226" s="824">
        <f t="shared" si="50"/>
        <v>0</v>
      </c>
      <c r="K226" s="80"/>
      <c r="L226" s="76"/>
      <c r="M226" s="402" t="s">
        <v>290</v>
      </c>
      <c r="N226" s="403" t="s">
        <v>306</v>
      </c>
      <c r="O226" s="404">
        <v>1.21</v>
      </c>
      <c r="P226" s="404">
        <f t="shared" si="51"/>
        <v>2.42</v>
      </c>
      <c r="Q226" s="404">
        <v>6.3E-3</v>
      </c>
      <c r="R226" s="404">
        <f t="shared" si="52"/>
        <v>1.26E-2</v>
      </c>
      <c r="S226" s="404">
        <v>0</v>
      </c>
      <c r="T226" s="405">
        <f t="shared" si="53"/>
        <v>0</v>
      </c>
      <c r="AR226" s="406" t="s">
        <v>351</v>
      </c>
      <c r="AT226" s="406" t="s">
        <v>262</v>
      </c>
      <c r="AU226" s="406" t="s">
        <v>352</v>
      </c>
      <c r="AY226" s="337" t="s">
        <v>347</v>
      </c>
      <c r="BE226" s="407">
        <f t="shared" si="54"/>
        <v>0</v>
      </c>
      <c r="BF226" s="407">
        <f t="shared" si="55"/>
        <v>0</v>
      </c>
      <c r="BG226" s="407">
        <f t="shared" si="56"/>
        <v>0</v>
      </c>
      <c r="BH226" s="407">
        <f t="shared" si="57"/>
        <v>0</v>
      </c>
      <c r="BI226" s="407">
        <f t="shared" si="58"/>
        <v>0</v>
      </c>
      <c r="BJ226" s="337" t="s">
        <v>352</v>
      </c>
      <c r="BK226" s="407">
        <f t="shared" si="59"/>
        <v>0</v>
      </c>
      <c r="BL226" s="337" t="s">
        <v>351</v>
      </c>
      <c r="BM226" s="406" t="s">
        <v>4008</v>
      </c>
    </row>
    <row r="227" spans="2:65" s="194" customFormat="1" ht="24.45" customHeight="1">
      <c r="B227" s="76"/>
      <c r="C227" s="825" t="s">
        <v>2034</v>
      </c>
      <c r="D227" s="825" t="s">
        <v>59</v>
      </c>
      <c r="E227" s="826" t="s">
        <v>4009</v>
      </c>
      <c r="F227" s="827" t="s">
        <v>4010</v>
      </c>
      <c r="G227" s="828" t="s">
        <v>62</v>
      </c>
      <c r="H227" s="829">
        <v>2</v>
      </c>
      <c r="I227" s="845"/>
      <c r="J227" s="830">
        <f t="shared" si="50"/>
        <v>0</v>
      </c>
      <c r="K227" s="94"/>
      <c r="L227" s="408"/>
      <c r="M227" s="409" t="s">
        <v>290</v>
      </c>
      <c r="N227" s="410" t="s">
        <v>306</v>
      </c>
      <c r="O227" s="404">
        <v>0</v>
      </c>
      <c r="P227" s="404">
        <f t="shared" si="51"/>
        <v>0</v>
      </c>
      <c r="Q227" s="404">
        <v>3.3000000000000002E-2</v>
      </c>
      <c r="R227" s="404">
        <f t="shared" si="52"/>
        <v>6.6000000000000003E-2</v>
      </c>
      <c r="S227" s="404">
        <v>0</v>
      </c>
      <c r="T227" s="405">
        <f t="shared" si="53"/>
        <v>0</v>
      </c>
      <c r="AR227" s="406" t="s">
        <v>361</v>
      </c>
      <c r="AT227" s="406" t="s">
        <v>59</v>
      </c>
      <c r="AU227" s="406" t="s">
        <v>352</v>
      </c>
      <c r="AY227" s="337" t="s">
        <v>347</v>
      </c>
      <c r="BE227" s="407">
        <f t="shared" si="54"/>
        <v>0</v>
      </c>
      <c r="BF227" s="407">
        <f t="shared" si="55"/>
        <v>0</v>
      </c>
      <c r="BG227" s="407">
        <f t="shared" si="56"/>
        <v>0</v>
      </c>
      <c r="BH227" s="407">
        <f t="shared" si="57"/>
        <v>0</v>
      </c>
      <c r="BI227" s="407">
        <f t="shared" si="58"/>
        <v>0</v>
      </c>
      <c r="BJ227" s="337" t="s">
        <v>352</v>
      </c>
      <c r="BK227" s="407">
        <f t="shared" si="59"/>
        <v>0</v>
      </c>
      <c r="BL227" s="337" t="s">
        <v>351</v>
      </c>
      <c r="BM227" s="406" t="s">
        <v>4011</v>
      </c>
    </row>
    <row r="228" spans="2:65" s="391" customFormat="1" ht="23.25" customHeight="1">
      <c r="B228" s="390"/>
      <c r="C228" s="813"/>
      <c r="D228" s="814" t="s">
        <v>267</v>
      </c>
      <c r="E228" s="817" t="s">
        <v>365</v>
      </c>
      <c r="F228" s="817" t="s">
        <v>4012</v>
      </c>
      <c r="G228" s="813"/>
      <c r="H228" s="813"/>
      <c r="I228" s="813"/>
      <c r="J228" s="818">
        <f>BK228</f>
        <v>0</v>
      </c>
      <c r="L228" s="390"/>
      <c r="M228" s="395"/>
      <c r="P228" s="396">
        <f>SUM(P229:P248)</f>
        <v>371.88485200000002</v>
      </c>
      <c r="R228" s="396">
        <f>SUM(R229:R248)</f>
        <v>20.329673300000003</v>
      </c>
      <c r="T228" s="397">
        <f>SUM(T229:T248)</f>
        <v>0</v>
      </c>
      <c r="AR228" s="392" t="s">
        <v>320</v>
      </c>
      <c r="AT228" s="398" t="s">
        <v>267</v>
      </c>
      <c r="AU228" s="398" t="s">
        <v>320</v>
      </c>
      <c r="AY228" s="392" t="s">
        <v>347</v>
      </c>
      <c r="BK228" s="399">
        <f>SUM(BK229:BK248)</f>
        <v>0</v>
      </c>
    </row>
    <row r="229" spans="2:65" s="194" customFormat="1" ht="33" customHeight="1">
      <c r="B229" s="76"/>
      <c r="C229" s="819" t="s">
        <v>1897</v>
      </c>
      <c r="D229" s="819" t="s">
        <v>262</v>
      </c>
      <c r="E229" s="820" t="s">
        <v>3735</v>
      </c>
      <c r="F229" s="821" t="s">
        <v>3736</v>
      </c>
      <c r="G229" s="822" t="s">
        <v>63</v>
      </c>
      <c r="H229" s="823">
        <v>42.4</v>
      </c>
      <c r="I229" s="844"/>
      <c r="J229" s="824">
        <f t="shared" ref="J229:J248" si="60">ROUND(I229*H229,2)</f>
        <v>0</v>
      </c>
      <c r="K229" s="80"/>
      <c r="L229" s="76"/>
      <c r="M229" s="402" t="s">
        <v>290</v>
      </c>
      <c r="N229" s="403" t="s">
        <v>306</v>
      </c>
      <c r="O229" s="404">
        <v>0.20399999999999999</v>
      </c>
      <c r="P229" s="404">
        <f t="shared" ref="P229:P248" si="61">O229*H229</f>
        <v>8.6495999999999995</v>
      </c>
      <c r="Q229" s="404">
        <v>0.12656000000000001</v>
      </c>
      <c r="R229" s="404">
        <f t="shared" ref="R229:R248" si="62">Q229*H229</f>
        <v>5.3661440000000002</v>
      </c>
      <c r="S229" s="404">
        <v>0</v>
      </c>
      <c r="T229" s="405">
        <f t="shared" ref="T229:T248" si="63">S229*H229</f>
        <v>0</v>
      </c>
      <c r="AR229" s="406" t="s">
        <v>351</v>
      </c>
      <c r="AT229" s="406" t="s">
        <v>262</v>
      </c>
      <c r="AU229" s="406" t="s">
        <v>352</v>
      </c>
      <c r="AY229" s="337" t="s">
        <v>347</v>
      </c>
      <c r="BE229" s="407">
        <f t="shared" ref="BE229:BE248" si="64">IF(N229="základná",J229,0)</f>
        <v>0</v>
      </c>
      <c r="BF229" s="407">
        <f t="shared" ref="BF229:BF248" si="65">IF(N229="znížená",J229,0)</f>
        <v>0</v>
      </c>
      <c r="BG229" s="407">
        <f t="shared" ref="BG229:BG248" si="66">IF(N229="zákl. prenesená",J229,0)</f>
        <v>0</v>
      </c>
      <c r="BH229" s="407">
        <f t="shared" ref="BH229:BH248" si="67">IF(N229="zníž. prenesená",J229,0)</f>
        <v>0</v>
      </c>
      <c r="BI229" s="407">
        <f t="shared" ref="BI229:BI248" si="68">IF(N229="nulová",J229,0)</f>
        <v>0</v>
      </c>
      <c r="BJ229" s="337" t="s">
        <v>352</v>
      </c>
      <c r="BK229" s="407">
        <f t="shared" ref="BK229:BK248" si="69">ROUND(I229*H229,2)</f>
        <v>0</v>
      </c>
      <c r="BL229" s="337" t="s">
        <v>351</v>
      </c>
      <c r="BM229" s="406" t="s">
        <v>4013</v>
      </c>
    </row>
    <row r="230" spans="2:65" s="194" customFormat="1" ht="33" customHeight="1">
      <c r="B230" s="76"/>
      <c r="C230" s="825" t="s">
        <v>1901</v>
      </c>
      <c r="D230" s="825" t="s">
        <v>59</v>
      </c>
      <c r="E230" s="826" t="s">
        <v>4014</v>
      </c>
      <c r="F230" s="827" t="s">
        <v>4015</v>
      </c>
      <c r="G230" s="828" t="s">
        <v>62</v>
      </c>
      <c r="H230" s="829">
        <v>42.85</v>
      </c>
      <c r="I230" s="845"/>
      <c r="J230" s="830">
        <f t="shared" si="60"/>
        <v>0</v>
      </c>
      <c r="K230" s="94"/>
      <c r="L230" s="408"/>
      <c r="M230" s="409" t="s">
        <v>290</v>
      </c>
      <c r="N230" s="410" t="s">
        <v>306</v>
      </c>
      <c r="O230" s="404">
        <v>0</v>
      </c>
      <c r="P230" s="404">
        <f t="shared" si="61"/>
        <v>0</v>
      </c>
      <c r="Q230" s="404">
        <v>8.5000000000000006E-2</v>
      </c>
      <c r="R230" s="404">
        <f t="shared" si="62"/>
        <v>3.6422500000000002</v>
      </c>
      <c r="S230" s="404">
        <v>0</v>
      </c>
      <c r="T230" s="405">
        <f t="shared" si="63"/>
        <v>0</v>
      </c>
      <c r="AR230" s="406" t="s">
        <v>361</v>
      </c>
      <c r="AT230" s="406" t="s">
        <v>59</v>
      </c>
      <c r="AU230" s="406" t="s">
        <v>352</v>
      </c>
      <c r="AY230" s="337" t="s">
        <v>347</v>
      </c>
      <c r="BE230" s="407">
        <f t="shared" si="64"/>
        <v>0</v>
      </c>
      <c r="BF230" s="407">
        <f t="shared" si="65"/>
        <v>0</v>
      </c>
      <c r="BG230" s="407">
        <f t="shared" si="66"/>
        <v>0</v>
      </c>
      <c r="BH230" s="407">
        <f t="shared" si="67"/>
        <v>0</v>
      </c>
      <c r="BI230" s="407">
        <f t="shared" si="68"/>
        <v>0</v>
      </c>
      <c r="BJ230" s="337" t="s">
        <v>352</v>
      </c>
      <c r="BK230" s="407">
        <f t="shared" si="69"/>
        <v>0</v>
      </c>
      <c r="BL230" s="337" t="s">
        <v>351</v>
      </c>
      <c r="BM230" s="406" t="s">
        <v>4016</v>
      </c>
    </row>
    <row r="231" spans="2:65" s="194" customFormat="1" ht="24.45" customHeight="1">
      <c r="B231" s="76"/>
      <c r="C231" s="819" t="s">
        <v>1905</v>
      </c>
      <c r="D231" s="819" t="s">
        <v>262</v>
      </c>
      <c r="E231" s="820" t="s">
        <v>3744</v>
      </c>
      <c r="F231" s="821" t="s">
        <v>4017</v>
      </c>
      <c r="G231" s="822" t="s">
        <v>216</v>
      </c>
      <c r="H231" s="823">
        <v>4.24</v>
      </c>
      <c r="I231" s="844"/>
      <c r="J231" s="824">
        <f t="shared" si="60"/>
        <v>0</v>
      </c>
      <c r="K231" s="80"/>
      <c r="L231" s="76"/>
      <c r="M231" s="402" t="s">
        <v>290</v>
      </c>
      <c r="N231" s="403" t="s">
        <v>306</v>
      </c>
      <c r="O231" s="404">
        <v>1.363</v>
      </c>
      <c r="P231" s="404">
        <f t="shared" si="61"/>
        <v>5.7791199999999998</v>
      </c>
      <c r="Q231" s="404">
        <v>2.2010900000000002</v>
      </c>
      <c r="R231" s="404">
        <f t="shared" si="62"/>
        <v>9.3326216000000013</v>
      </c>
      <c r="S231" s="404">
        <v>0</v>
      </c>
      <c r="T231" s="405">
        <f t="shared" si="63"/>
        <v>0</v>
      </c>
      <c r="AR231" s="406" t="s">
        <v>351</v>
      </c>
      <c r="AT231" s="406" t="s">
        <v>262</v>
      </c>
      <c r="AU231" s="406" t="s">
        <v>352</v>
      </c>
      <c r="AY231" s="337" t="s">
        <v>347</v>
      </c>
      <c r="BE231" s="407">
        <f t="shared" si="64"/>
        <v>0</v>
      </c>
      <c r="BF231" s="407">
        <f t="shared" si="65"/>
        <v>0</v>
      </c>
      <c r="BG231" s="407">
        <f t="shared" si="66"/>
        <v>0</v>
      </c>
      <c r="BH231" s="407">
        <f t="shared" si="67"/>
        <v>0</v>
      </c>
      <c r="BI231" s="407">
        <f t="shared" si="68"/>
        <v>0</v>
      </c>
      <c r="BJ231" s="337" t="s">
        <v>352</v>
      </c>
      <c r="BK231" s="407">
        <f t="shared" si="69"/>
        <v>0</v>
      </c>
      <c r="BL231" s="337" t="s">
        <v>351</v>
      </c>
      <c r="BM231" s="406" t="s">
        <v>4018</v>
      </c>
    </row>
    <row r="232" spans="2:65" s="194" customFormat="1" ht="21.75" customHeight="1">
      <c r="B232" s="76"/>
      <c r="C232" s="819" t="s">
        <v>1909</v>
      </c>
      <c r="D232" s="819" t="s">
        <v>262</v>
      </c>
      <c r="E232" s="820" t="s">
        <v>4019</v>
      </c>
      <c r="F232" s="821" t="s">
        <v>4020</v>
      </c>
      <c r="G232" s="822" t="s">
        <v>95</v>
      </c>
      <c r="H232" s="823">
        <v>58.88</v>
      </c>
      <c r="I232" s="844"/>
      <c r="J232" s="824">
        <f t="shared" si="60"/>
        <v>0</v>
      </c>
      <c r="K232" s="80"/>
      <c r="L232" s="76"/>
      <c r="M232" s="402" t="s">
        <v>290</v>
      </c>
      <c r="N232" s="403" t="s">
        <v>306</v>
      </c>
      <c r="O232" s="404">
        <v>0.39700000000000002</v>
      </c>
      <c r="P232" s="404">
        <f t="shared" si="61"/>
        <v>23.375360000000001</v>
      </c>
      <c r="Q232" s="404">
        <v>3.2000000000000002E-3</v>
      </c>
      <c r="R232" s="404">
        <f t="shared" si="62"/>
        <v>0.18841600000000003</v>
      </c>
      <c r="S232" s="404">
        <v>0</v>
      </c>
      <c r="T232" s="405">
        <f t="shared" si="63"/>
        <v>0</v>
      </c>
      <c r="AR232" s="406" t="s">
        <v>351</v>
      </c>
      <c r="AT232" s="406" t="s">
        <v>262</v>
      </c>
      <c r="AU232" s="406" t="s">
        <v>352</v>
      </c>
      <c r="AY232" s="337" t="s">
        <v>347</v>
      </c>
      <c r="BE232" s="407">
        <f t="shared" si="64"/>
        <v>0</v>
      </c>
      <c r="BF232" s="407">
        <f t="shared" si="65"/>
        <v>0</v>
      </c>
      <c r="BG232" s="407">
        <f t="shared" si="66"/>
        <v>0</v>
      </c>
      <c r="BH232" s="407">
        <f t="shared" si="67"/>
        <v>0</v>
      </c>
      <c r="BI232" s="407">
        <f t="shared" si="68"/>
        <v>0</v>
      </c>
      <c r="BJ232" s="337" t="s">
        <v>352</v>
      </c>
      <c r="BK232" s="407">
        <f t="shared" si="69"/>
        <v>0</v>
      </c>
      <c r="BL232" s="337" t="s">
        <v>351</v>
      </c>
      <c r="BM232" s="406" t="s">
        <v>4021</v>
      </c>
    </row>
    <row r="233" spans="2:65" s="194" customFormat="1" ht="38.25" customHeight="1">
      <c r="B233" s="76"/>
      <c r="C233" s="819" t="s">
        <v>2038</v>
      </c>
      <c r="D233" s="819" t="s">
        <v>262</v>
      </c>
      <c r="E233" s="820" t="s">
        <v>4022</v>
      </c>
      <c r="F233" s="821" t="s">
        <v>4023</v>
      </c>
      <c r="G233" s="822" t="s">
        <v>63</v>
      </c>
      <c r="H233" s="823">
        <v>4.8</v>
      </c>
      <c r="I233" s="844"/>
      <c r="J233" s="824">
        <f t="shared" si="60"/>
        <v>0</v>
      </c>
      <c r="K233" s="80"/>
      <c r="L233" s="76"/>
      <c r="M233" s="402" t="s">
        <v>290</v>
      </c>
      <c r="N233" s="403" t="s">
        <v>306</v>
      </c>
      <c r="O233" s="404">
        <v>1.139</v>
      </c>
      <c r="P233" s="404">
        <f t="shared" si="61"/>
        <v>5.4672000000000001</v>
      </c>
      <c r="Q233" s="404">
        <v>1E-4</v>
      </c>
      <c r="R233" s="404">
        <f t="shared" si="62"/>
        <v>4.8000000000000001E-4</v>
      </c>
      <c r="S233" s="404">
        <v>0</v>
      </c>
      <c r="T233" s="405">
        <f t="shared" si="63"/>
        <v>0</v>
      </c>
      <c r="AR233" s="406" t="s">
        <v>351</v>
      </c>
      <c r="AT233" s="406" t="s">
        <v>262</v>
      </c>
      <c r="AU233" s="406" t="s">
        <v>352</v>
      </c>
      <c r="AY233" s="337" t="s">
        <v>347</v>
      </c>
      <c r="BE233" s="407">
        <f t="shared" si="64"/>
        <v>0</v>
      </c>
      <c r="BF233" s="407">
        <f t="shared" si="65"/>
        <v>0</v>
      </c>
      <c r="BG233" s="407">
        <f t="shared" si="66"/>
        <v>0</v>
      </c>
      <c r="BH233" s="407">
        <f t="shared" si="67"/>
        <v>0</v>
      </c>
      <c r="BI233" s="407">
        <f t="shared" si="68"/>
        <v>0</v>
      </c>
      <c r="BJ233" s="337" t="s">
        <v>352</v>
      </c>
      <c r="BK233" s="407">
        <f t="shared" si="69"/>
        <v>0</v>
      </c>
      <c r="BL233" s="337" t="s">
        <v>351</v>
      </c>
      <c r="BM233" s="406" t="s">
        <v>4024</v>
      </c>
    </row>
    <row r="234" spans="2:65" s="194" customFormat="1" ht="24.45" customHeight="1">
      <c r="B234" s="76"/>
      <c r="C234" s="819" t="s">
        <v>1913</v>
      </c>
      <c r="D234" s="819" t="s">
        <v>262</v>
      </c>
      <c r="E234" s="820" t="s">
        <v>4025</v>
      </c>
      <c r="F234" s="821" t="s">
        <v>4026</v>
      </c>
      <c r="G234" s="822" t="s">
        <v>63</v>
      </c>
      <c r="H234" s="823">
        <v>7.6</v>
      </c>
      <c r="I234" s="844"/>
      <c r="J234" s="824">
        <f t="shared" si="60"/>
        <v>0</v>
      </c>
      <c r="K234" s="80"/>
      <c r="L234" s="76"/>
      <c r="M234" s="402" t="s">
        <v>290</v>
      </c>
      <c r="N234" s="403" t="s">
        <v>306</v>
      </c>
      <c r="O234" s="404">
        <v>0.40611999999999998</v>
      </c>
      <c r="P234" s="404">
        <f t="shared" si="61"/>
        <v>3.0865119999999999</v>
      </c>
      <c r="Q234" s="404">
        <v>2.3562E-2</v>
      </c>
      <c r="R234" s="404">
        <f t="shared" si="62"/>
        <v>0.17907119999999999</v>
      </c>
      <c r="S234" s="404">
        <v>0</v>
      </c>
      <c r="T234" s="405">
        <f t="shared" si="63"/>
        <v>0</v>
      </c>
      <c r="AR234" s="406" t="s">
        <v>351</v>
      </c>
      <c r="AT234" s="406" t="s">
        <v>262</v>
      </c>
      <c r="AU234" s="406" t="s">
        <v>352</v>
      </c>
      <c r="AY234" s="337" t="s">
        <v>347</v>
      </c>
      <c r="BE234" s="407">
        <f t="shared" si="64"/>
        <v>0</v>
      </c>
      <c r="BF234" s="407">
        <f t="shared" si="65"/>
        <v>0</v>
      </c>
      <c r="BG234" s="407">
        <f t="shared" si="66"/>
        <v>0</v>
      </c>
      <c r="BH234" s="407">
        <f t="shared" si="67"/>
        <v>0</v>
      </c>
      <c r="BI234" s="407">
        <f t="shared" si="68"/>
        <v>0</v>
      </c>
      <c r="BJ234" s="337" t="s">
        <v>352</v>
      </c>
      <c r="BK234" s="407">
        <f t="shared" si="69"/>
        <v>0</v>
      </c>
      <c r="BL234" s="337" t="s">
        <v>351</v>
      </c>
      <c r="BM234" s="406" t="s">
        <v>4027</v>
      </c>
    </row>
    <row r="235" spans="2:65" s="194" customFormat="1" ht="44.25" customHeight="1">
      <c r="B235" s="76"/>
      <c r="C235" s="819" t="s">
        <v>1917</v>
      </c>
      <c r="D235" s="819" t="s">
        <v>262</v>
      </c>
      <c r="E235" s="820" t="s">
        <v>4028</v>
      </c>
      <c r="F235" s="821" t="s">
        <v>4029</v>
      </c>
      <c r="G235" s="822" t="s">
        <v>63</v>
      </c>
      <c r="H235" s="823">
        <v>36.799999999999997</v>
      </c>
      <c r="I235" s="844"/>
      <c r="J235" s="824">
        <f t="shared" si="60"/>
        <v>0</v>
      </c>
      <c r="K235" s="80"/>
      <c r="L235" s="76"/>
      <c r="M235" s="402" t="s">
        <v>290</v>
      </c>
      <c r="N235" s="403" t="s">
        <v>306</v>
      </c>
      <c r="O235" s="404">
        <v>9.5000000000000001E-2</v>
      </c>
      <c r="P235" s="404">
        <f t="shared" si="61"/>
        <v>3.4959999999999996</v>
      </c>
      <c r="Q235" s="404">
        <v>4.0000000000000003E-5</v>
      </c>
      <c r="R235" s="404">
        <f t="shared" si="62"/>
        <v>1.472E-3</v>
      </c>
      <c r="S235" s="404">
        <v>0</v>
      </c>
      <c r="T235" s="405">
        <f t="shared" si="63"/>
        <v>0</v>
      </c>
      <c r="AR235" s="406" t="s">
        <v>351</v>
      </c>
      <c r="AT235" s="406" t="s">
        <v>262</v>
      </c>
      <c r="AU235" s="406" t="s">
        <v>352</v>
      </c>
      <c r="AY235" s="337" t="s">
        <v>347</v>
      </c>
      <c r="BE235" s="407">
        <f t="shared" si="64"/>
        <v>0</v>
      </c>
      <c r="BF235" s="407">
        <f t="shared" si="65"/>
        <v>0</v>
      </c>
      <c r="BG235" s="407">
        <f t="shared" si="66"/>
        <v>0</v>
      </c>
      <c r="BH235" s="407">
        <f t="shared" si="67"/>
        <v>0</v>
      </c>
      <c r="BI235" s="407">
        <f t="shared" si="68"/>
        <v>0</v>
      </c>
      <c r="BJ235" s="337" t="s">
        <v>352</v>
      </c>
      <c r="BK235" s="407">
        <f t="shared" si="69"/>
        <v>0</v>
      </c>
      <c r="BL235" s="337" t="s">
        <v>351</v>
      </c>
      <c r="BM235" s="406" t="s">
        <v>4030</v>
      </c>
    </row>
    <row r="236" spans="2:65" s="194" customFormat="1" ht="24.45" customHeight="1">
      <c r="B236" s="76"/>
      <c r="C236" s="819" t="s">
        <v>1921</v>
      </c>
      <c r="D236" s="819" t="s">
        <v>262</v>
      </c>
      <c r="E236" s="820" t="s">
        <v>4031</v>
      </c>
      <c r="F236" s="821" t="s">
        <v>4032</v>
      </c>
      <c r="G236" s="822" t="s">
        <v>63</v>
      </c>
      <c r="H236" s="823">
        <v>36.799999999999997</v>
      </c>
      <c r="I236" s="844"/>
      <c r="J236" s="824">
        <f t="shared" si="60"/>
        <v>0</v>
      </c>
      <c r="K236" s="80"/>
      <c r="L236" s="76"/>
      <c r="M236" s="402" t="s">
        <v>290</v>
      </c>
      <c r="N236" s="403" t="s">
        <v>306</v>
      </c>
      <c r="O236" s="404">
        <v>9.4E-2</v>
      </c>
      <c r="P236" s="404">
        <f t="shared" si="61"/>
        <v>3.4591999999999996</v>
      </c>
      <c r="Q236" s="404">
        <v>3.0000000000000001E-5</v>
      </c>
      <c r="R236" s="404">
        <f t="shared" si="62"/>
        <v>1.1039999999999999E-3</v>
      </c>
      <c r="S236" s="404">
        <v>0</v>
      </c>
      <c r="T236" s="405">
        <f t="shared" si="63"/>
        <v>0</v>
      </c>
      <c r="AR236" s="406" t="s">
        <v>351</v>
      </c>
      <c r="AT236" s="406" t="s">
        <v>262</v>
      </c>
      <c r="AU236" s="406" t="s">
        <v>352</v>
      </c>
      <c r="AY236" s="337" t="s">
        <v>347</v>
      </c>
      <c r="BE236" s="407">
        <f t="shared" si="64"/>
        <v>0</v>
      </c>
      <c r="BF236" s="407">
        <f t="shared" si="65"/>
        <v>0</v>
      </c>
      <c r="BG236" s="407">
        <f t="shared" si="66"/>
        <v>0</v>
      </c>
      <c r="BH236" s="407">
        <f t="shared" si="67"/>
        <v>0</v>
      </c>
      <c r="BI236" s="407">
        <f t="shared" si="68"/>
        <v>0</v>
      </c>
      <c r="BJ236" s="337" t="s">
        <v>352</v>
      </c>
      <c r="BK236" s="407">
        <f t="shared" si="69"/>
        <v>0</v>
      </c>
      <c r="BL236" s="337" t="s">
        <v>351</v>
      </c>
      <c r="BM236" s="406" t="s">
        <v>4033</v>
      </c>
    </row>
    <row r="237" spans="2:65" s="194" customFormat="1" ht="49.5" customHeight="1">
      <c r="B237" s="76"/>
      <c r="C237" s="819" t="s">
        <v>1925</v>
      </c>
      <c r="D237" s="819" t="s">
        <v>262</v>
      </c>
      <c r="E237" s="820" t="s">
        <v>4034</v>
      </c>
      <c r="F237" s="821" t="s">
        <v>4035</v>
      </c>
      <c r="G237" s="822" t="s">
        <v>63</v>
      </c>
      <c r="H237" s="823">
        <v>128.06</v>
      </c>
      <c r="I237" s="844"/>
      <c r="J237" s="824">
        <f t="shared" si="60"/>
        <v>0</v>
      </c>
      <c r="K237" s="80"/>
      <c r="L237" s="76"/>
      <c r="M237" s="402" t="s">
        <v>290</v>
      </c>
      <c r="N237" s="403" t="s">
        <v>306</v>
      </c>
      <c r="O237" s="404">
        <v>0.99299999999999999</v>
      </c>
      <c r="P237" s="404">
        <f t="shared" si="61"/>
        <v>127.16358</v>
      </c>
      <c r="Q237" s="404">
        <v>8.8400000000000006E-3</v>
      </c>
      <c r="R237" s="404">
        <f t="shared" si="62"/>
        <v>1.1320504</v>
      </c>
      <c r="S237" s="404">
        <v>0</v>
      </c>
      <c r="T237" s="405">
        <f t="shared" si="63"/>
        <v>0</v>
      </c>
      <c r="AR237" s="406" t="s">
        <v>351</v>
      </c>
      <c r="AT237" s="406" t="s">
        <v>262</v>
      </c>
      <c r="AU237" s="406" t="s">
        <v>352</v>
      </c>
      <c r="AY237" s="337" t="s">
        <v>347</v>
      </c>
      <c r="BE237" s="407">
        <f t="shared" si="64"/>
        <v>0</v>
      </c>
      <c r="BF237" s="407">
        <f t="shared" si="65"/>
        <v>0</v>
      </c>
      <c r="BG237" s="407">
        <f t="shared" si="66"/>
        <v>0</v>
      </c>
      <c r="BH237" s="407">
        <f t="shared" si="67"/>
        <v>0</v>
      </c>
      <c r="BI237" s="407">
        <f t="shared" si="68"/>
        <v>0</v>
      </c>
      <c r="BJ237" s="337" t="s">
        <v>352</v>
      </c>
      <c r="BK237" s="407">
        <f t="shared" si="69"/>
        <v>0</v>
      </c>
      <c r="BL237" s="337" t="s">
        <v>351</v>
      </c>
      <c r="BM237" s="406" t="s">
        <v>4036</v>
      </c>
    </row>
    <row r="238" spans="2:65" s="194" customFormat="1" ht="24.45" customHeight="1">
      <c r="B238" s="76"/>
      <c r="C238" s="819" t="s">
        <v>1929</v>
      </c>
      <c r="D238" s="819" t="s">
        <v>262</v>
      </c>
      <c r="E238" s="820" t="s">
        <v>4037</v>
      </c>
      <c r="F238" s="821" t="s">
        <v>4038</v>
      </c>
      <c r="G238" s="822" t="s">
        <v>95</v>
      </c>
      <c r="H238" s="823">
        <v>70.89</v>
      </c>
      <c r="I238" s="844"/>
      <c r="J238" s="824">
        <f t="shared" si="60"/>
        <v>0</v>
      </c>
      <c r="K238" s="80"/>
      <c r="L238" s="76"/>
      <c r="M238" s="402" t="s">
        <v>290</v>
      </c>
      <c r="N238" s="403" t="s">
        <v>306</v>
      </c>
      <c r="O238" s="404">
        <v>0.27600000000000002</v>
      </c>
      <c r="P238" s="404">
        <f t="shared" si="61"/>
        <v>19.565640000000002</v>
      </c>
      <c r="Q238" s="404">
        <v>5.0000000000000002E-5</v>
      </c>
      <c r="R238" s="404">
        <f t="shared" si="62"/>
        <v>3.5445000000000003E-3</v>
      </c>
      <c r="S238" s="404">
        <v>0</v>
      </c>
      <c r="T238" s="405">
        <f t="shared" si="63"/>
        <v>0</v>
      </c>
      <c r="AR238" s="406" t="s">
        <v>351</v>
      </c>
      <c r="AT238" s="406" t="s">
        <v>262</v>
      </c>
      <c r="AU238" s="406" t="s">
        <v>352</v>
      </c>
      <c r="AY238" s="337" t="s">
        <v>347</v>
      </c>
      <c r="BE238" s="407">
        <f t="shared" si="64"/>
        <v>0</v>
      </c>
      <c r="BF238" s="407">
        <f t="shared" si="65"/>
        <v>0</v>
      </c>
      <c r="BG238" s="407">
        <f t="shared" si="66"/>
        <v>0</v>
      </c>
      <c r="BH238" s="407">
        <f t="shared" si="67"/>
        <v>0</v>
      </c>
      <c r="BI238" s="407">
        <f t="shared" si="68"/>
        <v>0</v>
      </c>
      <c r="BJ238" s="337" t="s">
        <v>352</v>
      </c>
      <c r="BK238" s="407">
        <f t="shared" si="69"/>
        <v>0</v>
      </c>
      <c r="BL238" s="337" t="s">
        <v>351</v>
      </c>
      <c r="BM238" s="406" t="s">
        <v>4039</v>
      </c>
    </row>
    <row r="239" spans="2:65" s="194" customFormat="1" ht="38.25" customHeight="1">
      <c r="B239" s="76"/>
      <c r="C239" s="819" t="s">
        <v>1933</v>
      </c>
      <c r="D239" s="819" t="s">
        <v>262</v>
      </c>
      <c r="E239" s="820" t="s">
        <v>4040</v>
      </c>
      <c r="F239" s="821" t="s">
        <v>4041</v>
      </c>
      <c r="G239" s="822" t="s">
        <v>62</v>
      </c>
      <c r="H239" s="823">
        <v>460</v>
      </c>
      <c r="I239" s="844"/>
      <c r="J239" s="824">
        <f t="shared" si="60"/>
        <v>0</v>
      </c>
      <c r="K239" s="80"/>
      <c r="L239" s="76"/>
      <c r="M239" s="402" t="s">
        <v>290</v>
      </c>
      <c r="N239" s="403" t="s">
        <v>306</v>
      </c>
      <c r="O239" s="404">
        <v>0.30499999999999999</v>
      </c>
      <c r="P239" s="404">
        <f t="shared" si="61"/>
        <v>140.29999999999998</v>
      </c>
      <c r="Q239" s="404">
        <v>8.0000000000000007E-5</v>
      </c>
      <c r="R239" s="404">
        <f t="shared" si="62"/>
        <v>3.6800000000000006E-2</v>
      </c>
      <c r="S239" s="404">
        <v>0</v>
      </c>
      <c r="T239" s="405">
        <f t="shared" si="63"/>
        <v>0</v>
      </c>
      <c r="AR239" s="406" t="s">
        <v>351</v>
      </c>
      <c r="AT239" s="406" t="s">
        <v>262</v>
      </c>
      <c r="AU239" s="406" t="s">
        <v>352</v>
      </c>
      <c r="AY239" s="337" t="s">
        <v>347</v>
      </c>
      <c r="BE239" s="407">
        <f t="shared" si="64"/>
        <v>0</v>
      </c>
      <c r="BF239" s="407">
        <f t="shared" si="65"/>
        <v>0</v>
      </c>
      <c r="BG239" s="407">
        <f t="shared" si="66"/>
        <v>0</v>
      </c>
      <c r="BH239" s="407">
        <f t="shared" si="67"/>
        <v>0</v>
      </c>
      <c r="BI239" s="407">
        <f t="shared" si="68"/>
        <v>0</v>
      </c>
      <c r="BJ239" s="337" t="s">
        <v>352</v>
      </c>
      <c r="BK239" s="407">
        <f t="shared" si="69"/>
        <v>0</v>
      </c>
      <c r="BL239" s="337" t="s">
        <v>351</v>
      </c>
      <c r="BM239" s="406" t="s">
        <v>4042</v>
      </c>
    </row>
    <row r="240" spans="2:65" s="194" customFormat="1" ht="44.25" customHeight="1">
      <c r="B240" s="76"/>
      <c r="C240" s="825" t="s">
        <v>1937</v>
      </c>
      <c r="D240" s="825" t="s">
        <v>59</v>
      </c>
      <c r="E240" s="826" t="s">
        <v>4043</v>
      </c>
      <c r="F240" s="827" t="s">
        <v>4044</v>
      </c>
      <c r="G240" s="828" t="s">
        <v>62</v>
      </c>
      <c r="H240" s="829">
        <v>460</v>
      </c>
      <c r="I240" s="845"/>
      <c r="J240" s="830">
        <f t="shared" si="60"/>
        <v>0</v>
      </c>
      <c r="K240" s="94"/>
      <c r="L240" s="408"/>
      <c r="M240" s="409" t="s">
        <v>290</v>
      </c>
      <c r="N240" s="410" t="s">
        <v>306</v>
      </c>
      <c r="O240" s="404">
        <v>0</v>
      </c>
      <c r="P240" s="404">
        <f t="shared" si="61"/>
        <v>0</v>
      </c>
      <c r="Q240" s="404">
        <v>5.0000000000000001E-4</v>
      </c>
      <c r="R240" s="404">
        <f t="shared" si="62"/>
        <v>0.23</v>
      </c>
      <c r="S240" s="404">
        <v>0</v>
      </c>
      <c r="T240" s="405">
        <f t="shared" si="63"/>
        <v>0</v>
      </c>
      <c r="AR240" s="406" t="s">
        <v>361</v>
      </c>
      <c r="AT240" s="406" t="s">
        <v>59</v>
      </c>
      <c r="AU240" s="406" t="s">
        <v>352</v>
      </c>
      <c r="AY240" s="337" t="s">
        <v>347</v>
      </c>
      <c r="BE240" s="407">
        <f t="shared" si="64"/>
        <v>0</v>
      </c>
      <c r="BF240" s="407">
        <f t="shared" si="65"/>
        <v>0</v>
      </c>
      <c r="BG240" s="407">
        <f t="shared" si="66"/>
        <v>0</v>
      </c>
      <c r="BH240" s="407">
        <f t="shared" si="67"/>
        <v>0</v>
      </c>
      <c r="BI240" s="407">
        <f t="shared" si="68"/>
        <v>0</v>
      </c>
      <c r="BJ240" s="337" t="s">
        <v>352</v>
      </c>
      <c r="BK240" s="407">
        <f t="shared" si="69"/>
        <v>0</v>
      </c>
      <c r="BL240" s="337" t="s">
        <v>351</v>
      </c>
      <c r="BM240" s="406" t="s">
        <v>4045</v>
      </c>
    </row>
    <row r="241" spans="2:65" s="194" customFormat="1" ht="16.5" customHeight="1">
      <c r="B241" s="76"/>
      <c r="C241" s="825" t="s">
        <v>1941</v>
      </c>
      <c r="D241" s="825" t="s">
        <v>59</v>
      </c>
      <c r="E241" s="826" t="s">
        <v>4046</v>
      </c>
      <c r="F241" s="827" t="s">
        <v>4047</v>
      </c>
      <c r="G241" s="828" t="s">
        <v>62</v>
      </c>
      <c r="H241" s="829">
        <v>4</v>
      </c>
      <c r="I241" s="845"/>
      <c r="J241" s="830">
        <f t="shared" si="60"/>
        <v>0</v>
      </c>
      <c r="K241" s="94"/>
      <c r="L241" s="408"/>
      <c r="M241" s="409" t="s">
        <v>290</v>
      </c>
      <c r="N241" s="410" t="s">
        <v>306</v>
      </c>
      <c r="O241" s="404">
        <v>0</v>
      </c>
      <c r="P241" s="404">
        <f t="shared" si="61"/>
        <v>0</v>
      </c>
      <c r="Q241" s="404">
        <v>5.0000000000000001E-4</v>
      </c>
      <c r="R241" s="404">
        <f t="shared" si="62"/>
        <v>2E-3</v>
      </c>
      <c r="S241" s="404">
        <v>0</v>
      </c>
      <c r="T241" s="405">
        <f t="shared" si="63"/>
        <v>0</v>
      </c>
      <c r="AR241" s="406" t="s">
        <v>361</v>
      </c>
      <c r="AT241" s="406" t="s">
        <v>59</v>
      </c>
      <c r="AU241" s="406" t="s">
        <v>352</v>
      </c>
      <c r="AY241" s="337" t="s">
        <v>347</v>
      </c>
      <c r="BE241" s="407">
        <f t="shared" si="64"/>
        <v>0</v>
      </c>
      <c r="BF241" s="407">
        <f t="shared" si="65"/>
        <v>0</v>
      </c>
      <c r="BG241" s="407">
        <f t="shared" si="66"/>
        <v>0</v>
      </c>
      <c r="BH241" s="407">
        <f t="shared" si="67"/>
        <v>0</v>
      </c>
      <c r="BI241" s="407">
        <f t="shared" si="68"/>
        <v>0</v>
      </c>
      <c r="BJ241" s="337" t="s">
        <v>352</v>
      </c>
      <c r="BK241" s="407">
        <f t="shared" si="69"/>
        <v>0</v>
      </c>
      <c r="BL241" s="337" t="s">
        <v>351</v>
      </c>
      <c r="BM241" s="406" t="s">
        <v>4048</v>
      </c>
    </row>
    <row r="242" spans="2:65" s="194" customFormat="1" ht="38.25" customHeight="1">
      <c r="B242" s="76"/>
      <c r="C242" s="819" t="s">
        <v>1945</v>
      </c>
      <c r="D242" s="819" t="s">
        <v>262</v>
      </c>
      <c r="E242" s="820" t="s">
        <v>4049</v>
      </c>
      <c r="F242" s="821" t="s">
        <v>4050</v>
      </c>
      <c r="G242" s="822" t="s">
        <v>62</v>
      </c>
      <c r="H242" s="823">
        <v>72</v>
      </c>
      <c r="I242" s="844"/>
      <c r="J242" s="824">
        <f t="shared" si="60"/>
        <v>0</v>
      </c>
      <c r="K242" s="80"/>
      <c r="L242" s="76"/>
      <c r="M242" s="402" t="s">
        <v>290</v>
      </c>
      <c r="N242" s="403" t="s">
        <v>306</v>
      </c>
      <c r="O242" s="404">
        <v>0.42</v>
      </c>
      <c r="P242" s="404">
        <f t="shared" si="61"/>
        <v>30.24</v>
      </c>
      <c r="Q242" s="404">
        <v>1.4999999999999999E-4</v>
      </c>
      <c r="R242" s="404">
        <f t="shared" si="62"/>
        <v>1.0799999999999999E-2</v>
      </c>
      <c r="S242" s="404">
        <v>0</v>
      </c>
      <c r="T242" s="405">
        <f t="shared" si="63"/>
        <v>0</v>
      </c>
      <c r="AR242" s="406" t="s">
        <v>351</v>
      </c>
      <c r="AT242" s="406" t="s">
        <v>262</v>
      </c>
      <c r="AU242" s="406" t="s">
        <v>352</v>
      </c>
      <c r="AY242" s="337" t="s">
        <v>347</v>
      </c>
      <c r="BE242" s="407">
        <f t="shared" si="64"/>
        <v>0</v>
      </c>
      <c r="BF242" s="407">
        <f t="shared" si="65"/>
        <v>0</v>
      </c>
      <c r="BG242" s="407">
        <f t="shared" si="66"/>
        <v>0</v>
      </c>
      <c r="BH242" s="407">
        <f t="shared" si="67"/>
        <v>0</v>
      </c>
      <c r="BI242" s="407">
        <f t="shared" si="68"/>
        <v>0</v>
      </c>
      <c r="BJ242" s="337" t="s">
        <v>352</v>
      </c>
      <c r="BK242" s="407">
        <f t="shared" si="69"/>
        <v>0</v>
      </c>
      <c r="BL242" s="337" t="s">
        <v>351</v>
      </c>
      <c r="BM242" s="406" t="s">
        <v>4051</v>
      </c>
    </row>
    <row r="243" spans="2:65" s="194" customFormat="1" ht="24.45" customHeight="1">
      <c r="B243" s="76"/>
      <c r="C243" s="825" t="s">
        <v>367</v>
      </c>
      <c r="D243" s="825" t="s">
        <v>59</v>
      </c>
      <c r="E243" s="826" t="s">
        <v>4052</v>
      </c>
      <c r="F243" s="827" t="s">
        <v>4053</v>
      </c>
      <c r="G243" s="828" t="s">
        <v>62</v>
      </c>
      <c r="H243" s="829">
        <v>6</v>
      </c>
      <c r="I243" s="845"/>
      <c r="J243" s="830">
        <f t="shared" si="60"/>
        <v>0</v>
      </c>
      <c r="K243" s="94"/>
      <c r="L243" s="408"/>
      <c r="M243" s="409" t="s">
        <v>290</v>
      </c>
      <c r="N243" s="410" t="s">
        <v>306</v>
      </c>
      <c r="O243" s="404">
        <v>0</v>
      </c>
      <c r="P243" s="404">
        <f t="shared" si="61"/>
        <v>0</v>
      </c>
      <c r="Q243" s="404">
        <v>2.7200000000000002E-3</v>
      </c>
      <c r="R243" s="404">
        <f t="shared" si="62"/>
        <v>1.6320000000000001E-2</v>
      </c>
      <c r="S243" s="404">
        <v>0</v>
      </c>
      <c r="T243" s="405">
        <f t="shared" si="63"/>
        <v>0</v>
      </c>
      <c r="AR243" s="406" t="s">
        <v>361</v>
      </c>
      <c r="AT243" s="406" t="s">
        <v>59</v>
      </c>
      <c r="AU243" s="406" t="s">
        <v>352</v>
      </c>
      <c r="AY243" s="337" t="s">
        <v>347</v>
      </c>
      <c r="BE243" s="407">
        <f t="shared" si="64"/>
        <v>0</v>
      </c>
      <c r="BF243" s="407">
        <f t="shared" si="65"/>
        <v>0</v>
      </c>
      <c r="BG243" s="407">
        <f t="shared" si="66"/>
        <v>0</v>
      </c>
      <c r="BH243" s="407">
        <f t="shared" si="67"/>
        <v>0</v>
      </c>
      <c r="BI243" s="407">
        <f t="shared" si="68"/>
        <v>0</v>
      </c>
      <c r="BJ243" s="337" t="s">
        <v>352</v>
      </c>
      <c r="BK243" s="407">
        <f t="shared" si="69"/>
        <v>0</v>
      </c>
      <c r="BL243" s="337" t="s">
        <v>351</v>
      </c>
      <c r="BM243" s="406" t="s">
        <v>4054</v>
      </c>
    </row>
    <row r="244" spans="2:65" s="194" customFormat="1" ht="33" customHeight="1">
      <c r="B244" s="76"/>
      <c r="C244" s="825" t="s">
        <v>1952</v>
      </c>
      <c r="D244" s="825" t="s">
        <v>59</v>
      </c>
      <c r="E244" s="826" t="s">
        <v>4055</v>
      </c>
      <c r="F244" s="827" t="s">
        <v>4056</v>
      </c>
      <c r="G244" s="828" t="s">
        <v>62</v>
      </c>
      <c r="H244" s="829">
        <v>5</v>
      </c>
      <c r="I244" s="845"/>
      <c r="J244" s="830">
        <f t="shared" si="60"/>
        <v>0</v>
      </c>
      <c r="K244" s="94"/>
      <c r="L244" s="408"/>
      <c r="M244" s="409" t="s">
        <v>290</v>
      </c>
      <c r="N244" s="410" t="s">
        <v>306</v>
      </c>
      <c r="O244" s="404">
        <v>0</v>
      </c>
      <c r="P244" s="404">
        <f t="shared" si="61"/>
        <v>0</v>
      </c>
      <c r="Q244" s="404">
        <v>2.7200000000000002E-3</v>
      </c>
      <c r="R244" s="404">
        <f t="shared" si="62"/>
        <v>1.3600000000000001E-2</v>
      </c>
      <c r="S244" s="404">
        <v>0</v>
      </c>
      <c r="T244" s="405">
        <f t="shared" si="63"/>
        <v>0</v>
      </c>
      <c r="AR244" s="406" t="s">
        <v>361</v>
      </c>
      <c r="AT244" s="406" t="s">
        <v>59</v>
      </c>
      <c r="AU244" s="406" t="s">
        <v>352</v>
      </c>
      <c r="AY244" s="337" t="s">
        <v>347</v>
      </c>
      <c r="BE244" s="407">
        <f t="shared" si="64"/>
        <v>0</v>
      </c>
      <c r="BF244" s="407">
        <f t="shared" si="65"/>
        <v>0</v>
      </c>
      <c r="BG244" s="407">
        <f t="shared" si="66"/>
        <v>0</v>
      </c>
      <c r="BH244" s="407">
        <f t="shared" si="67"/>
        <v>0</v>
      </c>
      <c r="BI244" s="407">
        <f t="shared" si="68"/>
        <v>0</v>
      </c>
      <c r="BJ244" s="337" t="s">
        <v>352</v>
      </c>
      <c r="BK244" s="407">
        <f t="shared" si="69"/>
        <v>0</v>
      </c>
      <c r="BL244" s="337" t="s">
        <v>351</v>
      </c>
      <c r="BM244" s="406" t="s">
        <v>4057</v>
      </c>
    </row>
    <row r="245" spans="2:65" s="194" customFormat="1" ht="33" customHeight="1">
      <c r="B245" s="76"/>
      <c r="C245" s="825" t="s">
        <v>1956</v>
      </c>
      <c r="D245" s="825" t="s">
        <v>59</v>
      </c>
      <c r="E245" s="826" t="s">
        <v>4058</v>
      </c>
      <c r="F245" s="827" t="s">
        <v>4059</v>
      </c>
      <c r="G245" s="828" t="s">
        <v>62</v>
      </c>
      <c r="H245" s="829">
        <v>52</v>
      </c>
      <c r="I245" s="845"/>
      <c r="J245" s="830">
        <f t="shared" si="60"/>
        <v>0</v>
      </c>
      <c r="K245" s="94"/>
      <c r="L245" s="408"/>
      <c r="M245" s="409" t="s">
        <v>290</v>
      </c>
      <c r="N245" s="410" t="s">
        <v>306</v>
      </c>
      <c r="O245" s="404">
        <v>0</v>
      </c>
      <c r="P245" s="404">
        <f t="shared" si="61"/>
        <v>0</v>
      </c>
      <c r="Q245" s="404">
        <v>2.7200000000000002E-3</v>
      </c>
      <c r="R245" s="404">
        <f t="shared" si="62"/>
        <v>0.14144000000000001</v>
      </c>
      <c r="S245" s="404">
        <v>0</v>
      </c>
      <c r="T245" s="405">
        <f t="shared" si="63"/>
        <v>0</v>
      </c>
      <c r="AR245" s="406" t="s">
        <v>361</v>
      </c>
      <c r="AT245" s="406" t="s">
        <v>59</v>
      </c>
      <c r="AU245" s="406" t="s">
        <v>352</v>
      </c>
      <c r="AY245" s="337" t="s">
        <v>347</v>
      </c>
      <c r="BE245" s="407">
        <f t="shared" si="64"/>
        <v>0</v>
      </c>
      <c r="BF245" s="407">
        <f t="shared" si="65"/>
        <v>0</v>
      </c>
      <c r="BG245" s="407">
        <f t="shared" si="66"/>
        <v>0</v>
      </c>
      <c r="BH245" s="407">
        <f t="shared" si="67"/>
        <v>0</v>
      </c>
      <c r="BI245" s="407">
        <f t="shared" si="68"/>
        <v>0</v>
      </c>
      <c r="BJ245" s="337" t="s">
        <v>352</v>
      </c>
      <c r="BK245" s="407">
        <f t="shared" si="69"/>
        <v>0</v>
      </c>
      <c r="BL245" s="337" t="s">
        <v>351</v>
      </c>
      <c r="BM245" s="406" t="s">
        <v>4060</v>
      </c>
    </row>
    <row r="246" spans="2:65" s="194" customFormat="1" ht="44.25" customHeight="1">
      <c r="B246" s="76"/>
      <c r="C246" s="825" t="s">
        <v>1960</v>
      </c>
      <c r="D246" s="825" t="s">
        <v>59</v>
      </c>
      <c r="E246" s="826" t="s">
        <v>4061</v>
      </c>
      <c r="F246" s="827" t="s">
        <v>4062</v>
      </c>
      <c r="G246" s="828" t="s">
        <v>62</v>
      </c>
      <c r="H246" s="829">
        <v>9</v>
      </c>
      <c r="I246" s="845"/>
      <c r="J246" s="830">
        <f t="shared" si="60"/>
        <v>0</v>
      </c>
      <c r="K246" s="94"/>
      <c r="L246" s="408"/>
      <c r="M246" s="409" t="s">
        <v>290</v>
      </c>
      <c r="N246" s="410" t="s">
        <v>306</v>
      </c>
      <c r="O246" s="404">
        <v>0</v>
      </c>
      <c r="P246" s="404">
        <f t="shared" si="61"/>
        <v>0</v>
      </c>
      <c r="Q246" s="404">
        <v>2.7200000000000002E-3</v>
      </c>
      <c r="R246" s="404">
        <f t="shared" si="62"/>
        <v>2.4480000000000002E-2</v>
      </c>
      <c r="S246" s="404">
        <v>0</v>
      </c>
      <c r="T246" s="405">
        <f t="shared" si="63"/>
        <v>0</v>
      </c>
      <c r="AR246" s="406" t="s">
        <v>361</v>
      </c>
      <c r="AT246" s="406" t="s">
        <v>59</v>
      </c>
      <c r="AU246" s="406" t="s">
        <v>352</v>
      </c>
      <c r="AY246" s="337" t="s">
        <v>347</v>
      </c>
      <c r="BE246" s="407">
        <f t="shared" si="64"/>
        <v>0</v>
      </c>
      <c r="BF246" s="407">
        <f t="shared" si="65"/>
        <v>0</v>
      </c>
      <c r="BG246" s="407">
        <f t="shared" si="66"/>
        <v>0</v>
      </c>
      <c r="BH246" s="407">
        <f t="shared" si="67"/>
        <v>0</v>
      </c>
      <c r="BI246" s="407">
        <f t="shared" si="68"/>
        <v>0</v>
      </c>
      <c r="BJ246" s="337" t="s">
        <v>352</v>
      </c>
      <c r="BK246" s="407">
        <f t="shared" si="69"/>
        <v>0</v>
      </c>
      <c r="BL246" s="337" t="s">
        <v>351</v>
      </c>
      <c r="BM246" s="406" t="s">
        <v>4063</v>
      </c>
    </row>
    <row r="247" spans="2:65" s="761" customFormat="1" ht="16.5" customHeight="1">
      <c r="B247" s="76"/>
      <c r="C247" s="1255" t="s">
        <v>2046</v>
      </c>
      <c r="D247" s="88" t="s">
        <v>59</v>
      </c>
      <c r="E247" s="89" t="s">
        <v>5485</v>
      </c>
      <c r="F247" s="90" t="s">
        <v>5486</v>
      </c>
      <c r="G247" s="91" t="s">
        <v>62</v>
      </c>
      <c r="H247" s="92">
        <v>2</v>
      </c>
      <c r="I247" s="845"/>
      <c r="J247" s="93">
        <f t="shared" si="60"/>
        <v>0</v>
      </c>
      <c r="K247" s="94"/>
      <c r="L247" s="1252"/>
      <c r="M247" s="1253" t="s">
        <v>290</v>
      </c>
      <c r="N247" s="1254" t="s">
        <v>306</v>
      </c>
      <c r="O247" s="1247">
        <v>0</v>
      </c>
      <c r="P247" s="1247">
        <f t="shared" si="61"/>
        <v>0</v>
      </c>
      <c r="Q247" s="1247">
        <v>2.7200000000000002E-3</v>
      </c>
      <c r="R247" s="1247">
        <f t="shared" si="62"/>
        <v>5.4400000000000004E-3</v>
      </c>
      <c r="S247" s="1247">
        <v>0</v>
      </c>
      <c r="T247" s="1248">
        <f t="shared" si="63"/>
        <v>0</v>
      </c>
      <c r="AR247" s="1249" t="s">
        <v>361</v>
      </c>
      <c r="AT247" s="1249" t="s">
        <v>59</v>
      </c>
      <c r="AU247" s="1249" t="s">
        <v>352</v>
      </c>
      <c r="AY247" s="1250" t="s">
        <v>347</v>
      </c>
      <c r="BE247" s="1251">
        <f t="shared" si="64"/>
        <v>0</v>
      </c>
      <c r="BF247" s="1251">
        <f t="shared" si="65"/>
        <v>0</v>
      </c>
      <c r="BG247" s="1251">
        <f t="shared" si="66"/>
        <v>0</v>
      </c>
      <c r="BH247" s="1251">
        <f t="shared" si="67"/>
        <v>0</v>
      </c>
      <c r="BI247" s="1251">
        <f t="shared" si="68"/>
        <v>0</v>
      </c>
      <c r="BJ247" s="1250" t="s">
        <v>352</v>
      </c>
      <c r="BK247" s="1251">
        <f t="shared" si="69"/>
        <v>0</v>
      </c>
      <c r="BL247" s="1250" t="s">
        <v>351</v>
      </c>
      <c r="BM247" s="1249" t="s">
        <v>5487</v>
      </c>
    </row>
    <row r="248" spans="2:65" s="194" customFormat="1" ht="38.25" customHeight="1">
      <c r="B248" s="76"/>
      <c r="C248" s="819" t="s">
        <v>1964</v>
      </c>
      <c r="D248" s="819" t="s">
        <v>262</v>
      </c>
      <c r="E248" s="820" t="s">
        <v>4064</v>
      </c>
      <c r="F248" s="821" t="s">
        <v>4065</v>
      </c>
      <c r="G248" s="822" t="s">
        <v>62</v>
      </c>
      <c r="H248" s="823">
        <v>8</v>
      </c>
      <c r="I248" s="844"/>
      <c r="J248" s="824">
        <f t="shared" si="60"/>
        <v>0</v>
      </c>
      <c r="K248" s="80"/>
      <c r="L248" s="76"/>
      <c r="M248" s="402" t="s">
        <v>290</v>
      </c>
      <c r="N248" s="403" t="s">
        <v>306</v>
      </c>
      <c r="O248" s="404">
        <v>0.16283</v>
      </c>
      <c r="P248" s="404">
        <f t="shared" si="61"/>
        <v>1.30264</v>
      </c>
      <c r="Q248" s="404">
        <v>2.0494999999999999E-4</v>
      </c>
      <c r="R248" s="404">
        <f t="shared" si="62"/>
        <v>1.6396E-3</v>
      </c>
      <c r="S248" s="404">
        <v>0</v>
      </c>
      <c r="T248" s="405">
        <f t="shared" si="63"/>
        <v>0</v>
      </c>
      <c r="AR248" s="406" t="s">
        <v>351</v>
      </c>
      <c r="AT248" s="406" t="s">
        <v>262</v>
      </c>
      <c r="AU248" s="406" t="s">
        <v>352</v>
      </c>
      <c r="AY248" s="337" t="s">
        <v>347</v>
      </c>
      <c r="BE248" s="407">
        <f t="shared" si="64"/>
        <v>0</v>
      </c>
      <c r="BF248" s="407">
        <f t="shared" si="65"/>
        <v>0</v>
      </c>
      <c r="BG248" s="407">
        <f t="shared" si="66"/>
        <v>0</v>
      </c>
      <c r="BH248" s="407">
        <f t="shared" si="67"/>
        <v>0</v>
      </c>
      <c r="BI248" s="407">
        <f t="shared" si="68"/>
        <v>0</v>
      </c>
      <c r="BJ248" s="337" t="s">
        <v>352</v>
      </c>
      <c r="BK248" s="407">
        <f t="shared" si="69"/>
        <v>0</v>
      </c>
      <c r="BL248" s="337" t="s">
        <v>351</v>
      </c>
      <c r="BM248" s="406" t="s">
        <v>4066</v>
      </c>
    </row>
    <row r="249" spans="2:65" s="391" customFormat="1" ht="23.25" customHeight="1">
      <c r="B249" s="390"/>
      <c r="C249" s="813"/>
      <c r="D249" s="814" t="s">
        <v>267</v>
      </c>
      <c r="E249" s="817" t="s">
        <v>367</v>
      </c>
      <c r="F249" s="817" t="s">
        <v>368</v>
      </c>
      <c r="G249" s="813"/>
      <c r="H249" s="813"/>
      <c r="I249" s="813"/>
      <c r="J249" s="818">
        <f>BK249</f>
        <v>0</v>
      </c>
      <c r="L249" s="390"/>
      <c r="M249" s="395"/>
      <c r="P249" s="396">
        <f>SUM(P250:P251)</f>
        <v>933.73184399999991</v>
      </c>
      <c r="R249" s="396">
        <f>SUM(R250:R251)</f>
        <v>0</v>
      </c>
      <c r="T249" s="397">
        <f>SUM(T250:T251)</f>
        <v>0</v>
      </c>
      <c r="AR249" s="392" t="s">
        <v>320</v>
      </c>
      <c r="AT249" s="398" t="s">
        <v>267</v>
      </c>
      <c r="AU249" s="398" t="s">
        <v>320</v>
      </c>
      <c r="AY249" s="392" t="s">
        <v>347</v>
      </c>
      <c r="BK249" s="399">
        <f>SUM(BK250:BK251)</f>
        <v>0</v>
      </c>
    </row>
    <row r="250" spans="2:65" s="194" customFormat="1" ht="24.45" customHeight="1">
      <c r="B250" s="76"/>
      <c r="C250" s="819" t="s">
        <v>1968</v>
      </c>
      <c r="D250" s="819" t="s">
        <v>262</v>
      </c>
      <c r="E250" s="820" t="s">
        <v>369</v>
      </c>
      <c r="F250" s="821" t="s">
        <v>370</v>
      </c>
      <c r="G250" s="822" t="s">
        <v>271</v>
      </c>
      <c r="H250" s="823">
        <v>593.97699999999998</v>
      </c>
      <c r="I250" s="844"/>
      <c r="J250" s="824">
        <f>ROUND(I250*H250,2)</f>
        <v>0</v>
      </c>
      <c r="K250" s="80"/>
      <c r="L250" s="76"/>
      <c r="M250" s="402" t="s">
        <v>290</v>
      </c>
      <c r="N250" s="403" t="s">
        <v>306</v>
      </c>
      <c r="O250" s="404">
        <v>0.95799999999999996</v>
      </c>
      <c r="P250" s="404">
        <f>O250*H250</f>
        <v>569.02996599999994</v>
      </c>
      <c r="Q250" s="404">
        <v>0</v>
      </c>
      <c r="R250" s="404">
        <f>Q250*H250</f>
        <v>0</v>
      </c>
      <c r="S250" s="404">
        <v>0</v>
      </c>
      <c r="T250" s="405">
        <f>S250*H250</f>
        <v>0</v>
      </c>
      <c r="AR250" s="406" t="s">
        <v>351</v>
      </c>
      <c r="AT250" s="406" t="s">
        <v>262</v>
      </c>
      <c r="AU250" s="406" t="s">
        <v>352</v>
      </c>
      <c r="AY250" s="337" t="s">
        <v>347</v>
      </c>
      <c r="BE250" s="407">
        <f>IF(N250="základná",J250,0)</f>
        <v>0</v>
      </c>
      <c r="BF250" s="407">
        <f>IF(N250="znížená",J250,0)</f>
        <v>0</v>
      </c>
      <c r="BG250" s="407">
        <f>IF(N250="zákl. prenesená",J250,0)</f>
        <v>0</v>
      </c>
      <c r="BH250" s="407">
        <f>IF(N250="zníž. prenesená",J250,0)</f>
        <v>0</v>
      </c>
      <c r="BI250" s="407">
        <f>IF(N250="nulová",J250,0)</f>
        <v>0</v>
      </c>
      <c r="BJ250" s="337" t="s">
        <v>352</v>
      </c>
      <c r="BK250" s="407">
        <f>ROUND(I250*H250,2)</f>
        <v>0</v>
      </c>
      <c r="BL250" s="337" t="s">
        <v>351</v>
      </c>
      <c r="BM250" s="406" t="s">
        <v>4067</v>
      </c>
    </row>
    <row r="251" spans="2:65" s="194" customFormat="1" ht="33" customHeight="1">
      <c r="B251" s="76"/>
      <c r="C251" s="819" t="s">
        <v>1972</v>
      </c>
      <c r="D251" s="819" t="s">
        <v>262</v>
      </c>
      <c r="E251" s="820" t="s">
        <v>4068</v>
      </c>
      <c r="F251" s="821" t="s">
        <v>4069</v>
      </c>
      <c r="G251" s="822" t="s">
        <v>271</v>
      </c>
      <c r="H251" s="823">
        <v>593.97699999999998</v>
      </c>
      <c r="I251" s="844"/>
      <c r="J251" s="824">
        <f>ROUND(I251*H251,2)</f>
        <v>0</v>
      </c>
      <c r="K251" s="80"/>
      <c r="L251" s="76"/>
      <c r="M251" s="402" t="s">
        <v>290</v>
      </c>
      <c r="N251" s="403" t="s">
        <v>306</v>
      </c>
      <c r="O251" s="404">
        <v>0.61399999999999999</v>
      </c>
      <c r="P251" s="404">
        <f>O251*H251</f>
        <v>364.70187799999997</v>
      </c>
      <c r="Q251" s="404">
        <v>0</v>
      </c>
      <c r="R251" s="404">
        <f>Q251*H251</f>
        <v>0</v>
      </c>
      <c r="S251" s="404">
        <v>0</v>
      </c>
      <c r="T251" s="405">
        <f>S251*H251</f>
        <v>0</v>
      </c>
      <c r="AR251" s="406" t="s">
        <v>351</v>
      </c>
      <c r="AT251" s="406" t="s">
        <v>262</v>
      </c>
      <c r="AU251" s="406" t="s">
        <v>352</v>
      </c>
      <c r="AY251" s="337" t="s">
        <v>347</v>
      </c>
      <c r="BE251" s="407">
        <f>IF(N251="základná",J251,0)</f>
        <v>0</v>
      </c>
      <c r="BF251" s="407">
        <f>IF(N251="znížená",J251,0)</f>
        <v>0</v>
      </c>
      <c r="BG251" s="407">
        <f>IF(N251="zákl. prenesená",J251,0)</f>
        <v>0</v>
      </c>
      <c r="BH251" s="407">
        <f>IF(N251="zníž. prenesená",J251,0)</f>
        <v>0</v>
      </c>
      <c r="BI251" s="407">
        <f>IF(N251="nulová",J251,0)</f>
        <v>0</v>
      </c>
      <c r="BJ251" s="337" t="s">
        <v>352</v>
      </c>
      <c r="BK251" s="407">
        <f>ROUND(I251*H251,2)</f>
        <v>0</v>
      </c>
      <c r="BL251" s="337" t="s">
        <v>351</v>
      </c>
      <c r="BM251" s="406" t="s">
        <v>4070</v>
      </c>
    </row>
    <row r="252" spans="2:65" s="391" customFormat="1" ht="26.25" customHeight="1">
      <c r="B252" s="390"/>
      <c r="C252" s="813"/>
      <c r="D252" s="814" t="s">
        <v>267</v>
      </c>
      <c r="E252" s="815" t="s">
        <v>1156</v>
      </c>
      <c r="F252" s="815" t="s">
        <v>1157</v>
      </c>
      <c r="G252" s="813"/>
      <c r="H252" s="813"/>
      <c r="I252" s="813"/>
      <c r="J252" s="816">
        <f>BK252</f>
        <v>0</v>
      </c>
      <c r="L252" s="390"/>
      <c r="M252" s="395"/>
      <c r="P252" s="396">
        <f>P253+P260</f>
        <v>8.6567744199999996</v>
      </c>
      <c r="R252" s="396">
        <f>R253+R260</f>
        <v>4.3365684640000006E-2</v>
      </c>
      <c r="T252" s="397">
        <f>T253+T260</f>
        <v>0</v>
      </c>
      <c r="AR252" s="392" t="s">
        <v>352</v>
      </c>
      <c r="AT252" s="398" t="s">
        <v>267</v>
      </c>
      <c r="AU252" s="398" t="s">
        <v>319</v>
      </c>
      <c r="AY252" s="392" t="s">
        <v>347</v>
      </c>
      <c r="BK252" s="399">
        <f>BK253+BK260</f>
        <v>0</v>
      </c>
    </row>
    <row r="253" spans="2:65" s="391" customFormat="1" ht="23.25" customHeight="1">
      <c r="B253" s="390"/>
      <c r="C253" s="813"/>
      <c r="D253" s="814" t="s">
        <v>267</v>
      </c>
      <c r="E253" s="817" t="s">
        <v>2724</v>
      </c>
      <c r="F253" s="817" t="s">
        <v>2725</v>
      </c>
      <c r="G253" s="813"/>
      <c r="H253" s="813"/>
      <c r="I253" s="813"/>
      <c r="J253" s="818">
        <f>BK253</f>
        <v>0</v>
      </c>
      <c r="L253" s="390"/>
      <c r="M253" s="395"/>
      <c r="P253" s="396">
        <f>SUM(P254:P259)</f>
        <v>6.5905119999999995</v>
      </c>
      <c r="R253" s="396">
        <f>SUM(R254:R259)</f>
        <v>4.1895200000000007E-2</v>
      </c>
      <c r="T253" s="397">
        <f>SUM(T254:T259)</f>
        <v>0</v>
      </c>
      <c r="AR253" s="392" t="s">
        <v>352</v>
      </c>
      <c r="AT253" s="398" t="s">
        <v>267</v>
      </c>
      <c r="AU253" s="398" t="s">
        <v>320</v>
      </c>
      <c r="AY253" s="392" t="s">
        <v>347</v>
      </c>
      <c r="BK253" s="399">
        <f>SUM(BK254:BK259)</f>
        <v>0</v>
      </c>
    </row>
    <row r="254" spans="2:65" s="194" customFormat="1" ht="24.45" customHeight="1">
      <c r="B254" s="76"/>
      <c r="C254" s="819" t="s">
        <v>1976</v>
      </c>
      <c r="D254" s="819" t="s">
        <v>262</v>
      </c>
      <c r="E254" s="820" t="s">
        <v>4071</v>
      </c>
      <c r="F254" s="821" t="s">
        <v>4072</v>
      </c>
      <c r="G254" s="822" t="s">
        <v>82</v>
      </c>
      <c r="H254" s="823">
        <v>36.799999999999997</v>
      </c>
      <c r="I254" s="844"/>
      <c r="J254" s="824">
        <f t="shared" ref="J254:J259" si="70">ROUND(I254*H254,2)</f>
        <v>0</v>
      </c>
      <c r="K254" s="80"/>
      <c r="L254" s="76"/>
      <c r="M254" s="402" t="s">
        <v>290</v>
      </c>
      <c r="N254" s="403" t="s">
        <v>306</v>
      </c>
      <c r="O254" s="404">
        <v>9.9089999999999998E-2</v>
      </c>
      <c r="P254" s="404">
        <f t="shared" ref="P254:P259" si="71">O254*H254</f>
        <v>3.6465119999999995</v>
      </c>
      <c r="Q254" s="404">
        <v>5.1499999999999998E-5</v>
      </c>
      <c r="R254" s="404">
        <f t="shared" ref="R254:R259" si="72">Q254*H254</f>
        <v>1.8951999999999999E-3</v>
      </c>
      <c r="S254" s="404">
        <v>0</v>
      </c>
      <c r="T254" s="405">
        <f t="shared" ref="T254:T259" si="73">S254*H254</f>
        <v>0</v>
      </c>
      <c r="AR254" s="406" t="s">
        <v>607</v>
      </c>
      <c r="AT254" s="406" t="s">
        <v>262</v>
      </c>
      <c r="AU254" s="406" t="s">
        <v>352</v>
      </c>
      <c r="AY254" s="337" t="s">
        <v>347</v>
      </c>
      <c r="BE254" s="407">
        <f t="shared" ref="BE254:BE259" si="74">IF(N254="základná",J254,0)</f>
        <v>0</v>
      </c>
      <c r="BF254" s="407">
        <f t="shared" ref="BF254:BF259" si="75">IF(N254="znížená",J254,0)</f>
        <v>0</v>
      </c>
      <c r="BG254" s="407">
        <f t="shared" ref="BG254:BG259" si="76">IF(N254="zákl. prenesená",J254,0)</f>
        <v>0</v>
      </c>
      <c r="BH254" s="407">
        <f t="shared" ref="BH254:BH259" si="77">IF(N254="zníž. prenesená",J254,0)</f>
        <v>0</v>
      </c>
      <c r="BI254" s="407">
        <f t="shared" ref="BI254:BI259" si="78">IF(N254="nulová",J254,0)</f>
        <v>0</v>
      </c>
      <c r="BJ254" s="337" t="s">
        <v>352</v>
      </c>
      <c r="BK254" s="407">
        <f t="shared" ref="BK254:BK259" si="79">ROUND(I254*H254,2)</f>
        <v>0</v>
      </c>
      <c r="BL254" s="337" t="s">
        <v>607</v>
      </c>
      <c r="BM254" s="406" t="s">
        <v>4073</v>
      </c>
    </row>
    <row r="255" spans="2:65" s="194" customFormat="1" ht="24.45" customHeight="1">
      <c r="B255" s="76"/>
      <c r="C255" s="825" t="s">
        <v>1980</v>
      </c>
      <c r="D255" s="825" t="s">
        <v>59</v>
      </c>
      <c r="E255" s="826" t="s">
        <v>4074</v>
      </c>
      <c r="F255" s="827" t="s">
        <v>4075</v>
      </c>
      <c r="G255" s="828" t="s">
        <v>271</v>
      </c>
      <c r="H255" s="829">
        <v>2.9000000000000001E-2</v>
      </c>
      <c r="I255" s="845"/>
      <c r="J255" s="830">
        <f t="shared" si="70"/>
        <v>0</v>
      </c>
      <c r="K255" s="94"/>
      <c r="L255" s="408"/>
      <c r="M255" s="409" t="s">
        <v>290</v>
      </c>
      <c r="N255" s="410" t="s">
        <v>306</v>
      </c>
      <c r="O255" s="404">
        <v>0</v>
      </c>
      <c r="P255" s="404">
        <f t="shared" si="71"/>
        <v>0</v>
      </c>
      <c r="Q255" s="404">
        <v>1</v>
      </c>
      <c r="R255" s="404">
        <f t="shared" si="72"/>
        <v>2.9000000000000001E-2</v>
      </c>
      <c r="S255" s="404">
        <v>0</v>
      </c>
      <c r="T255" s="405">
        <f t="shared" si="73"/>
        <v>0</v>
      </c>
      <c r="AR255" s="406" t="s">
        <v>1185</v>
      </c>
      <c r="AT255" s="406" t="s">
        <v>59</v>
      </c>
      <c r="AU255" s="406" t="s">
        <v>352</v>
      </c>
      <c r="AY255" s="337" t="s">
        <v>347</v>
      </c>
      <c r="BE255" s="407">
        <f t="shared" si="74"/>
        <v>0</v>
      </c>
      <c r="BF255" s="407">
        <f t="shared" si="75"/>
        <v>0</v>
      </c>
      <c r="BG255" s="407">
        <f t="shared" si="76"/>
        <v>0</v>
      </c>
      <c r="BH255" s="407">
        <f t="shared" si="77"/>
        <v>0</v>
      </c>
      <c r="BI255" s="407">
        <f t="shared" si="78"/>
        <v>0</v>
      </c>
      <c r="BJ255" s="337" t="s">
        <v>352</v>
      </c>
      <c r="BK255" s="407">
        <f t="shared" si="79"/>
        <v>0</v>
      </c>
      <c r="BL255" s="337" t="s">
        <v>607</v>
      </c>
      <c r="BM255" s="406" t="s">
        <v>4076</v>
      </c>
    </row>
    <row r="256" spans="2:65" s="194" customFormat="1" ht="24.45" customHeight="1">
      <c r="B256" s="76"/>
      <c r="C256" s="825" t="s">
        <v>1984</v>
      </c>
      <c r="D256" s="825" t="s">
        <v>59</v>
      </c>
      <c r="E256" s="826" t="s">
        <v>3017</v>
      </c>
      <c r="F256" s="827" t="s">
        <v>3018</v>
      </c>
      <c r="G256" s="828" t="s">
        <v>271</v>
      </c>
      <c r="H256" s="829">
        <v>7.0000000000000001E-3</v>
      </c>
      <c r="I256" s="845"/>
      <c r="J256" s="830">
        <f t="shared" si="70"/>
        <v>0</v>
      </c>
      <c r="K256" s="94"/>
      <c r="L256" s="408"/>
      <c r="M256" s="409" t="s">
        <v>290</v>
      </c>
      <c r="N256" s="410" t="s">
        <v>306</v>
      </c>
      <c r="O256" s="404">
        <v>0</v>
      </c>
      <c r="P256" s="404">
        <f t="shared" si="71"/>
        <v>0</v>
      </c>
      <c r="Q256" s="404">
        <v>1</v>
      </c>
      <c r="R256" s="404">
        <f t="shared" si="72"/>
        <v>7.0000000000000001E-3</v>
      </c>
      <c r="S256" s="404">
        <v>0</v>
      </c>
      <c r="T256" s="405">
        <f t="shared" si="73"/>
        <v>0</v>
      </c>
      <c r="AR256" s="406" t="s">
        <v>1185</v>
      </c>
      <c r="AT256" s="406" t="s">
        <v>59</v>
      </c>
      <c r="AU256" s="406" t="s">
        <v>352</v>
      </c>
      <c r="AY256" s="337" t="s">
        <v>347</v>
      </c>
      <c r="BE256" s="407">
        <f t="shared" si="74"/>
        <v>0</v>
      </c>
      <c r="BF256" s="407">
        <f t="shared" si="75"/>
        <v>0</v>
      </c>
      <c r="BG256" s="407">
        <f t="shared" si="76"/>
        <v>0</v>
      </c>
      <c r="BH256" s="407">
        <f t="shared" si="77"/>
        <v>0</v>
      </c>
      <c r="BI256" s="407">
        <f t="shared" si="78"/>
        <v>0</v>
      </c>
      <c r="BJ256" s="337" t="s">
        <v>352</v>
      </c>
      <c r="BK256" s="407">
        <f t="shared" si="79"/>
        <v>0</v>
      </c>
      <c r="BL256" s="337" t="s">
        <v>607</v>
      </c>
      <c r="BM256" s="406" t="s">
        <v>4077</v>
      </c>
    </row>
    <row r="257" spans="2:65" s="194" customFormat="1" ht="16.5" customHeight="1">
      <c r="B257" s="76"/>
      <c r="C257" s="825" t="s">
        <v>1988</v>
      </c>
      <c r="D257" s="825" t="s">
        <v>59</v>
      </c>
      <c r="E257" s="826" t="s">
        <v>4078</v>
      </c>
      <c r="F257" s="827" t="s">
        <v>4079</v>
      </c>
      <c r="G257" s="828" t="s">
        <v>271</v>
      </c>
      <c r="H257" s="829">
        <v>4.0000000000000001E-3</v>
      </c>
      <c r="I257" s="845"/>
      <c r="J257" s="830">
        <f t="shared" si="70"/>
        <v>0</v>
      </c>
      <c r="K257" s="94"/>
      <c r="L257" s="408"/>
      <c r="M257" s="409" t="s">
        <v>290</v>
      </c>
      <c r="N257" s="410" t="s">
        <v>306</v>
      </c>
      <c r="O257" s="404">
        <v>0</v>
      </c>
      <c r="P257" s="404">
        <f t="shared" si="71"/>
        <v>0</v>
      </c>
      <c r="Q257" s="404">
        <v>1</v>
      </c>
      <c r="R257" s="404">
        <f t="shared" si="72"/>
        <v>4.0000000000000001E-3</v>
      </c>
      <c r="S257" s="404">
        <v>0</v>
      </c>
      <c r="T257" s="405">
        <f t="shared" si="73"/>
        <v>0</v>
      </c>
      <c r="AR257" s="406" t="s">
        <v>1185</v>
      </c>
      <c r="AT257" s="406" t="s">
        <v>59</v>
      </c>
      <c r="AU257" s="406" t="s">
        <v>352</v>
      </c>
      <c r="AY257" s="337" t="s">
        <v>347</v>
      </c>
      <c r="BE257" s="407">
        <f t="shared" si="74"/>
        <v>0</v>
      </c>
      <c r="BF257" s="407">
        <f t="shared" si="75"/>
        <v>0</v>
      </c>
      <c r="BG257" s="407">
        <f t="shared" si="76"/>
        <v>0</v>
      </c>
      <c r="BH257" s="407">
        <f t="shared" si="77"/>
        <v>0</v>
      </c>
      <c r="BI257" s="407">
        <f t="shared" si="78"/>
        <v>0</v>
      </c>
      <c r="BJ257" s="337" t="s">
        <v>352</v>
      </c>
      <c r="BK257" s="407">
        <f t="shared" si="79"/>
        <v>0</v>
      </c>
      <c r="BL257" s="337" t="s">
        <v>607</v>
      </c>
      <c r="BM257" s="406" t="s">
        <v>4080</v>
      </c>
    </row>
    <row r="258" spans="2:65" s="194" customFormat="1" ht="33" customHeight="1">
      <c r="B258" s="76"/>
      <c r="C258" s="819" t="s">
        <v>1992</v>
      </c>
      <c r="D258" s="819" t="s">
        <v>262</v>
      </c>
      <c r="E258" s="820" t="s">
        <v>4081</v>
      </c>
      <c r="F258" s="821" t="s">
        <v>4082</v>
      </c>
      <c r="G258" s="822" t="s">
        <v>82</v>
      </c>
      <c r="H258" s="823">
        <v>36.799999999999997</v>
      </c>
      <c r="I258" s="844"/>
      <c r="J258" s="824">
        <f t="shared" si="70"/>
        <v>0</v>
      </c>
      <c r="K258" s="80"/>
      <c r="L258" s="76"/>
      <c r="M258" s="402" t="s">
        <v>290</v>
      </c>
      <c r="N258" s="403" t="s">
        <v>306</v>
      </c>
      <c r="O258" s="404">
        <v>0.08</v>
      </c>
      <c r="P258" s="404">
        <f t="shared" si="71"/>
        <v>2.944</v>
      </c>
      <c r="Q258" s="404">
        <v>0</v>
      </c>
      <c r="R258" s="404">
        <f t="shared" si="72"/>
        <v>0</v>
      </c>
      <c r="S258" s="404">
        <v>0</v>
      </c>
      <c r="T258" s="405">
        <f t="shared" si="73"/>
        <v>0</v>
      </c>
      <c r="AR258" s="406" t="s">
        <v>607</v>
      </c>
      <c r="AT258" s="406" t="s">
        <v>262</v>
      </c>
      <c r="AU258" s="406" t="s">
        <v>352</v>
      </c>
      <c r="AY258" s="337" t="s">
        <v>347</v>
      </c>
      <c r="BE258" s="407">
        <f t="shared" si="74"/>
        <v>0</v>
      </c>
      <c r="BF258" s="407">
        <f t="shared" si="75"/>
        <v>0</v>
      </c>
      <c r="BG258" s="407">
        <f t="shared" si="76"/>
        <v>0</v>
      </c>
      <c r="BH258" s="407">
        <f t="shared" si="77"/>
        <v>0</v>
      </c>
      <c r="BI258" s="407">
        <f t="shared" si="78"/>
        <v>0</v>
      </c>
      <c r="BJ258" s="337" t="s">
        <v>352</v>
      </c>
      <c r="BK258" s="407">
        <f t="shared" si="79"/>
        <v>0</v>
      </c>
      <c r="BL258" s="337" t="s">
        <v>607</v>
      </c>
      <c r="BM258" s="406" t="s">
        <v>4083</v>
      </c>
    </row>
    <row r="259" spans="2:65" s="194" customFormat="1" ht="24.45" customHeight="1">
      <c r="B259" s="76"/>
      <c r="C259" s="819" t="s">
        <v>1996</v>
      </c>
      <c r="D259" s="819" t="s">
        <v>262</v>
      </c>
      <c r="E259" s="820" t="s">
        <v>4084</v>
      </c>
      <c r="F259" s="821" t="s">
        <v>4085</v>
      </c>
      <c r="G259" s="822" t="s">
        <v>79</v>
      </c>
      <c r="H259" s="850"/>
      <c r="I259" s="844"/>
      <c r="J259" s="824">
        <f t="shared" si="70"/>
        <v>0</v>
      </c>
      <c r="K259" s="80"/>
      <c r="L259" s="76"/>
      <c r="M259" s="402" t="s">
        <v>290</v>
      </c>
      <c r="N259" s="403" t="s">
        <v>306</v>
      </c>
      <c r="O259" s="404">
        <v>0</v>
      </c>
      <c r="P259" s="404">
        <f t="shared" si="71"/>
        <v>0</v>
      </c>
      <c r="Q259" s="404">
        <v>0</v>
      </c>
      <c r="R259" s="404">
        <f t="shared" si="72"/>
        <v>0</v>
      </c>
      <c r="S259" s="404">
        <v>0</v>
      </c>
      <c r="T259" s="405">
        <f t="shared" si="73"/>
        <v>0</v>
      </c>
      <c r="AR259" s="406" t="s">
        <v>607</v>
      </c>
      <c r="AT259" s="406" t="s">
        <v>262</v>
      </c>
      <c r="AU259" s="406" t="s">
        <v>352</v>
      </c>
      <c r="AY259" s="337" t="s">
        <v>347</v>
      </c>
      <c r="BE259" s="407">
        <f t="shared" si="74"/>
        <v>0</v>
      </c>
      <c r="BF259" s="407">
        <f t="shared" si="75"/>
        <v>0</v>
      </c>
      <c r="BG259" s="407">
        <f t="shared" si="76"/>
        <v>0</v>
      </c>
      <c r="BH259" s="407">
        <f t="shared" si="77"/>
        <v>0</v>
      </c>
      <c r="BI259" s="407">
        <f t="shared" si="78"/>
        <v>0</v>
      </c>
      <c r="BJ259" s="337" t="s">
        <v>352</v>
      </c>
      <c r="BK259" s="407">
        <f t="shared" si="79"/>
        <v>0</v>
      </c>
      <c r="BL259" s="337" t="s">
        <v>607</v>
      </c>
      <c r="BM259" s="406" t="s">
        <v>4086</v>
      </c>
    </row>
    <row r="260" spans="2:65" s="391" customFormat="1" ht="23.25" customHeight="1">
      <c r="B260" s="390"/>
      <c r="C260" s="813"/>
      <c r="D260" s="814" t="s">
        <v>267</v>
      </c>
      <c r="E260" s="817" t="s">
        <v>3492</v>
      </c>
      <c r="F260" s="817" t="s">
        <v>461</v>
      </c>
      <c r="G260" s="813"/>
      <c r="H260" s="813"/>
      <c r="I260" s="813"/>
      <c r="J260" s="818">
        <f>BK260</f>
        <v>0</v>
      </c>
      <c r="L260" s="390"/>
      <c r="M260" s="395"/>
      <c r="P260" s="396">
        <f>SUM(P261:P262)</f>
        <v>2.0662624200000002</v>
      </c>
      <c r="R260" s="396">
        <f>SUM(R261:R262)</f>
        <v>1.4704846399999998E-3</v>
      </c>
      <c r="T260" s="397">
        <f>SUM(T261:T262)</f>
        <v>0</v>
      </c>
      <c r="AR260" s="392" t="s">
        <v>352</v>
      </c>
      <c r="AT260" s="398" t="s">
        <v>267</v>
      </c>
      <c r="AU260" s="398" t="s">
        <v>320</v>
      </c>
      <c r="AY260" s="392" t="s">
        <v>347</v>
      </c>
      <c r="BK260" s="399">
        <f>SUM(BK261:BK262)</f>
        <v>0</v>
      </c>
    </row>
    <row r="261" spans="2:65" s="194" customFormat="1" ht="24.45" customHeight="1">
      <c r="B261" s="76"/>
      <c r="C261" s="819" t="s">
        <v>2000</v>
      </c>
      <c r="D261" s="819" t="s">
        <v>262</v>
      </c>
      <c r="E261" s="820" t="s">
        <v>3494</v>
      </c>
      <c r="F261" s="821" t="s">
        <v>3495</v>
      </c>
      <c r="G261" s="822" t="s">
        <v>95</v>
      </c>
      <c r="H261" s="823">
        <v>6.4989999999999997</v>
      </c>
      <c r="I261" s="844"/>
      <c r="J261" s="824">
        <f>ROUND(I261*H261,2)</f>
        <v>0</v>
      </c>
      <c r="K261" s="80"/>
      <c r="L261" s="76"/>
      <c r="M261" s="402" t="s">
        <v>290</v>
      </c>
      <c r="N261" s="403" t="s">
        <v>306</v>
      </c>
      <c r="O261" s="404">
        <v>0.28438000000000002</v>
      </c>
      <c r="P261" s="404">
        <f>O261*H261</f>
        <v>1.84818562</v>
      </c>
      <c r="Q261" s="404">
        <v>2.0783999999999999E-4</v>
      </c>
      <c r="R261" s="404">
        <f>Q261*H261</f>
        <v>1.3507521599999998E-3</v>
      </c>
      <c r="S261" s="404">
        <v>0</v>
      </c>
      <c r="T261" s="405">
        <f>S261*H261</f>
        <v>0</v>
      </c>
      <c r="AR261" s="406" t="s">
        <v>607</v>
      </c>
      <c r="AT261" s="406" t="s">
        <v>262</v>
      </c>
      <c r="AU261" s="406" t="s">
        <v>352</v>
      </c>
      <c r="AY261" s="337" t="s">
        <v>347</v>
      </c>
      <c r="BE261" s="407">
        <f>IF(N261="základná",J261,0)</f>
        <v>0</v>
      </c>
      <c r="BF261" s="407">
        <f>IF(N261="znížená",J261,0)</f>
        <v>0</v>
      </c>
      <c r="BG261" s="407">
        <f>IF(N261="zákl. prenesená",J261,0)</f>
        <v>0</v>
      </c>
      <c r="BH261" s="407">
        <f>IF(N261="zníž. prenesená",J261,0)</f>
        <v>0</v>
      </c>
      <c r="BI261" s="407">
        <f>IF(N261="nulová",J261,0)</f>
        <v>0</v>
      </c>
      <c r="BJ261" s="337" t="s">
        <v>352</v>
      </c>
      <c r="BK261" s="407">
        <f>ROUND(I261*H261,2)</f>
        <v>0</v>
      </c>
      <c r="BL261" s="337" t="s">
        <v>607</v>
      </c>
      <c r="BM261" s="406" t="s">
        <v>4087</v>
      </c>
    </row>
    <row r="262" spans="2:65" s="194" customFormat="1" ht="24.45" customHeight="1">
      <c r="B262" s="76"/>
      <c r="C262" s="819" t="s">
        <v>2004</v>
      </c>
      <c r="D262" s="819" t="s">
        <v>262</v>
      </c>
      <c r="E262" s="820" t="s">
        <v>3498</v>
      </c>
      <c r="F262" s="821" t="s">
        <v>3499</v>
      </c>
      <c r="G262" s="822" t="s">
        <v>95</v>
      </c>
      <c r="H262" s="823">
        <v>1.472</v>
      </c>
      <c r="I262" s="844"/>
      <c r="J262" s="824">
        <f>ROUND(I262*H262,2)</f>
        <v>0</v>
      </c>
      <c r="K262" s="80"/>
      <c r="L262" s="76"/>
      <c r="M262" s="402" t="s">
        <v>290</v>
      </c>
      <c r="N262" s="403" t="s">
        <v>306</v>
      </c>
      <c r="O262" s="404">
        <v>0.14815</v>
      </c>
      <c r="P262" s="404">
        <f>O262*H262</f>
        <v>0.21807680000000002</v>
      </c>
      <c r="Q262" s="404">
        <v>8.1340000000000004E-5</v>
      </c>
      <c r="R262" s="404">
        <f>Q262*H262</f>
        <v>1.1973248E-4</v>
      </c>
      <c r="S262" s="404">
        <v>0</v>
      </c>
      <c r="T262" s="405">
        <f>S262*H262</f>
        <v>0</v>
      </c>
      <c r="AR262" s="406" t="s">
        <v>607</v>
      </c>
      <c r="AT262" s="406" t="s">
        <v>262</v>
      </c>
      <c r="AU262" s="406" t="s">
        <v>352</v>
      </c>
      <c r="AY262" s="337" t="s">
        <v>347</v>
      </c>
      <c r="BE262" s="407">
        <f>IF(N262="základná",J262,0)</f>
        <v>0</v>
      </c>
      <c r="BF262" s="407">
        <f>IF(N262="znížená",J262,0)</f>
        <v>0</v>
      </c>
      <c r="BG262" s="407">
        <f>IF(N262="zákl. prenesená",J262,0)</f>
        <v>0</v>
      </c>
      <c r="BH262" s="407">
        <f>IF(N262="zníž. prenesená",J262,0)</f>
        <v>0</v>
      </c>
      <c r="BI262" s="407">
        <f>IF(N262="nulová",J262,0)</f>
        <v>0</v>
      </c>
      <c r="BJ262" s="337" t="s">
        <v>352</v>
      </c>
      <c r="BK262" s="407">
        <f>ROUND(I262*H262,2)</f>
        <v>0</v>
      </c>
      <c r="BL262" s="337" t="s">
        <v>607</v>
      </c>
      <c r="BM262" s="406" t="s">
        <v>4088</v>
      </c>
    </row>
    <row r="263" spans="2:65" s="391" customFormat="1" ht="26.25" customHeight="1">
      <c r="B263" s="390"/>
      <c r="C263" s="813"/>
      <c r="D263" s="814" t="s">
        <v>267</v>
      </c>
      <c r="E263" s="815" t="s">
        <v>59</v>
      </c>
      <c r="F263" s="815" t="s">
        <v>371</v>
      </c>
      <c r="G263" s="813"/>
      <c r="H263" s="813"/>
      <c r="I263" s="813"/>
      <c r="J263" s="816">
        <f>BK263</f>
        <v>0</v>
      </c>
      <c r="L263" s="390"/>
      <c r="M263" s="395"/>
      <c r="P263" s="396">
        <f>P264</f>
        <v>0.44896000000000003</v>
      </c>
      <c r="R263" s="396">
        <f>R264</f>
        <v>0</v>
      </c>
      <c r="T263" s="397">
        <f>T264</f>
        <v>0</v>
      </c>
      <c r="AR263" s="392" t="s">
        <v>372</v>
      </c>
      <c r="AT263" s="398" t="s">
        <v>267</v>
      </c>
      <c r="AU263" s="398" t="s">
        <v>319</v>
      </c>
      <c r="AY263" s="392" t="s">
        <v>347</v>
      </c>
      <c r="BK263" s="399">
        <f>BK264</f>
        <v>0</v>
      </c>
    </row>
    <row r="264" spans="2:65" s="391" customFormat="1" ht="23.25" customHeight="1">
      <c r="B264" s="390"/>
      <c r="C264" s="813"/>
      <c r="D264" s="814" t="s">
        <v>267</v>
      </c>
      <c r="E264" s="817" t="s">
        <v>3578</v>
      </c>
      <c r="F264" s="817" t="s">
        <v>3579</v>
      </c>
      <c r="G264" s="813"/>
      <c r="H264" s="813"/>
      <c r="I264" s="813"/>
      <c r="J264" s="818">
        <f>BK264</f>
        <v>0</v>
      </c>
      <c r="L264" s="390"/>
      <c r="M264" s="395"/>
      <c r="P264" s="396">
        <f>SUM(P265:P268)</f>
        <v>0.44896000000000003</v>
      </c>
      <c r="R264" s="396">
        <f>SUM(R265:R268)</f>
        <v>0</v>
      </c>
      <c r="T264" s="397">
        <f>SUM(T265:T268)</f>
        <v>0</v>
      </c>
      <c r="AR264" s="392" t="s">
        <v>372</v>
      </c>
      <c r="AT264" s="398" t="s">
        <v>267</v>
      </c>
      <c r="AU264" s="398" t="s">
        <v>320</v>
      </c>
      <c r="AY264" s="392" t="s">
        <v>347</v>
      </c>
      <c r="BK264" s="399">
        <f>SUM(BK265:BK268)</f>
        <v>0</v>
      </c>
    </row>
    <row r="265" spans="2:65" s="194" customFormat="1" ht="33" customHeight="1">
      <c r="B265" s="76"/>
      <c r="C265" s="819" t="s">
        <v>2008</v>
      </c>
      <c r="D265" s="819" t="s">
        <v>262</v>
      </c>
      <c r="E265" s="820" t="s">
        <v>3581</v>
      </c>
      <c r="F265" s="821" t="s">
        <v>3582</v>
      </c>
      <c r="G265" s="822" t="s">
        <v>95</v>
      </c>
      <c r="H265" s="823">
        <v>1.472</v>
      </c>
      <c r="I265" s="844"/>
      <c r="J265" s="824">
        <f>ROUND(I265*H265,2)</f>
        <v>0</v>
      </c>
      <c r="K265" s="80"/>
      <c r="L265" s="76"/>
      <c r="M265" s="402" t="s">
        <v>290</v>
      </c>
      <c r="N265" s="403" t="s">
        <v>306</v>
      </c>
      <c r="O265" s="404">
        <v>0.14199999999999999</v>
      </c>
      <c r="P265" s="404">
        <f>O265*H265</f>
        <v>0.20902399999999999</v>
      </c>
      <c r="Q265" s="404">
        <v>0</v>
      </c>
      <c r="R265" s="404">
        <f>Q265*H265</f>
        <v>0</v>
      </c>
      <c r="S265" s="404">
        <v>0</v>
      </c>
      <c r="T265" s="405">
        <f>S265*H265</f>
        <v>0</v>
      </c>
      <c r="AR265" s="406" t="s">
        <v>373</v>
      </c>
      <c r="AT265" s="406" t="s">
        <v>262</v>
      </c>
      <c r="AU265" s="406" t="s">
        <v>352</v>
      </c>
      <c r="AY265" s="337" t="s">
        <v>347</v>
      </c>
      <c r="BE265" s="407">
        <f>IF(N265="základná",J265,0)</f>
        <v>0</v>
      </c>
      <c r="BF265" s="407">
        <f>IF(N265="znížená",J265,0)</f>
        <v>0</v>
      </c>
      <c r="BG265" s="407">
        <f>IF(N265="zákl. prenesená",J265,0)</f>
        <v>0</v>
      </c>
      <c r="BH265" s="407">
        <f>IF(N265="zníž. prenesená",J265,0)</f>
        <v>0</v>
      </c>
      <c r="BI265" s="407">
        <f>IF(N265="nulová",J265,0)</f>
        <v>0</v>
      </c>
      <c r="BJ265" s="337" t="s">
        <v>352</v>
      </c>
      <c r="BK265" s="407">
        <f>ROUND(I265*H265,2)</f>
        <v>0</v>
      </c>
      <c r="BL265" s="337" t="s">
        <v>373</v>
      </c>
      <c r="BM265" s="406" t="s">
        <v>4089</v>
      </c>
    </row>
    <row r="266" spans="2:65" s="194" customFormat="1" ht="24.45" customHeight="1">
      <c r="B266" s="76"/>
      <c r="C266" s="819" t="s">
        <v>2016</v>
      </c>
      <c r="D266" s="819" t="s">
        <v>262</v>
      </c>
      <c r="E266" s="820" t="s">
        <v>3585</v>
      </c>
      <c r="F266" s="821" t="s">
        <v>3586</v>
      </c>
      <c r="G266" s="822" t="s">
        <v>95</v>
      </c>
      <c r="H266" s="823">
        <v>1.472</v>
      </c>
      <c r="I266" s="844"/>
      <c r="J266" s="824">
        <f>ROUND(I266*H266,2)</f>
        <v>0</v>
      </c>
      <c r="K266" s="80"/>
      <c r="L266" s="76"/>
      <c r="M266" s="402" t="s">
        <v>290</v>
      </c>
      <c r="N266" s="403" t="s">
        <v>306</v>
      </c>
      <c r="O266" s="404">
        <v>8.5000000000000006E-2</v>
      </c>
      <c r="P266" s="404">
        <f>O266*H266</f>
        <v>0.12512000000000001</v>
      </c>
      <c r="Q266" s="404">
        <v>0</v>
      </c>
      <c r="R266" s="404">
        <f>Q266*H266</f>
        <v>0</v>
      </c>
      <c r="S266" s="404">
        <v>0</v>
      </c>
      <c r="T266" s="405">
        <f>S266*H266</f>
        <v>0</v>
      </c>
      <c r="AR266" s="406" t="s">
        <v>373</v>
      </c>
      <c r="AT266" s="406" t="s">
        <v>262</v>
      </c>
      <c r="AU266" s="406" t="s">
        <v>352</v>
      </c>
      <c r="AY266" s="337" t="s">
        <v>347</v>
      </c>
      <c r="BE266" s="407">
        <f>IF(N266="základná",J266,0)</f>
        <v>0</v>
      </c>
      <c r="BF266" s="407">
        <f>IF(N266="znížená",J266,0)</f>
        <v>0</v>
      </c>
      <c r="BG266" s="407">
        <f>IF(N266="zákl. prenesená",J266,0)</f>
        <v>0</v>
      </c>
      <c r="BH266" s="407">
        <f>IF(N266="zníž. prenesená",J266,0)</f>
        <v>0</v>
      </c>
      <c r="BI266" s="407">
        <f>IF(N266="nulová",J266,0)</f>
        <v>0</v>
      </c>
      <c r="BJ266" s="337" t="s">
        <v>352</v>
      </c>
      <c r="BK266" s="407">
        <f>ROUND(I266*H266,2)</f>
        <v>0</v>
      </c>
      <c r="BL266" s="337" t="s">
        <v>373</v>
      </c>
      <c r="BM266" s="406" t="s">
        <v>4090</v>
      </c>
    </row>
    <row r="267" spans="2:65" s="194" customFormat="1" ht="24.45" customHeight="1">
      <c r="B267" s="76"/>
      <c r="C267" s="819" t="s">
        <v>1111</v>
      </c>
      <c r="D267" s="819" t="s">
        <v>262</v>
      </c>
      <c r="E267" s="820" t="s">
        <v>3589</v>
      </c>
      <c r="F267" s="821" t="s">
        <v>3590</v>
      </c>
      <c r="G267" s="822" t="s">
        <v>95</v>
      </c>
      <c r="H267" s="823">
        <v>1.472</v>
      </c>
      <c r="I267" s="844"/>
      <c r="J267" s="824">
        <f>ROUND(I267*H267,2)</f>
        <v>0</v>
      </c>
      <c r="K267" s="80"/>
      <c r="L267" s="76"/>
      <c r="M267" s="402" t="s">
        <v>290</v>
      </c>
      <c r="N267" s="403" t="s">
        <v>306</v>
      </c>
      <c r="O267" s="404">
        <v>3.5000000000000003E-2</v>
      </c>
      <c r="P267" s="404">
        <f>O267*H267</f>
        <v>5.1520000000000003E-2</v>
      </c>
      <c r="Q267" s="404">
        <v>0</v>
      </c>
      <c r="R267" s="404">
        <f>Q267*H267</f>
        <v>0</v>
      </c>
      <c r="S267" s="404">
        <v>0</v>
      </c>
      <c r="T267" s="405">
        <f>S267*H267</f>
        <v>0</v>
      </c>
      <c r="AR267" s="406" t="s">
        <v>373</v>
      </c>
      <c r="AT267" s="406" t="s">
        <v>262</v>
      </c>
      <c r="AU267" s="406" t="s">
        <v>352</v>
      </c>
      <c r="AY267" s="337" t="s">
        <v>347</v>
      </c>
      <c r="BE267" s="407">
        <f>IF(N267="základná",J267,0)</f>
        <v>0</v>
      </c>
      <c r="BF267" s="407">
        <f>IF(N267="znížená",J267,0)</f>
        <v>0</v>
      </c>
      <c r="BG267" s="407">
        <f>IF(N267="zákl. prenesená",J267,0)</f>
        <v>0</v>
      </c>
      <c r="BH267" s="407">
        <f>IF(N267="zníž. prenesená",J267,0)</f>
        <v>0</v>
      </c>
      <c r="BI267" s="407">
        <f>IF(N267="nulová",J267,0)</f>
        <v>0</v>
      </c>
      <c r="BJ267" s="337" t="s">
        <v>352</v>
      </c>
      <c r="BK267" s="407">
        <f>ROUND(I267*H267,2)</f>
        <v>0</v>
      </c>
      <c r="BL267" s="337" t="s">
        <v>373</v>
      </c>
      <c r="BM267" s="406" t="s">
        <v>4091</v>
      </c>
    </row>
    <row r="268" spans="2:65" s="194" customFormat="1" ht="24.45" customHeight="1">
      <c r="B268" s="76"/>
      <c r="C268" s="819" t="s">
        <v>1126</v>
      </c>
      <c r="D268" s="819" t="s">
        <v>262</v>
      </c>
      <c r="E268" s="820" t="s">
        <v>3593</v>
      </c>
      <c r="F268" s="821" t="s">
        <v>3594</v>
      </c>
      <c r="G268" s="822" t="s">
        <v>95</v>
      </c>
      <c r="H268" s="823">
        <v>1.472</v>
      </c>
      <c r="I268" s="844"/>
      <c r="J268" s="824">
        <f>ROUND(I268*H268,2)</f>
        <v>0</v>
      </c>
      <c r="K268" s="80"/>
      <c r="L268" s="76"/>
      <c r="M268" s="453" t="s">
        <v>290</v>
      </c>
      <c r="N268" s="454" t="s">
        <v>306</v>
      </c>
      <c r="O268" s="455">
        <v>4.2999999999999997E-2</v>
      </c>
      <c r="P268" s="455">
        <f>O268*H268</f>
        <v>6.3295999999999991E-2</v>
      </c>
      <c r="Q268" s="455">
        <v>0</v>
      </c>
      <c r="R268" s="455">
        <f>Q268*H268</f>
        <v>0</v>
      </c>
      <c r="S268" s="455">
        <v>0</v>
      </c>
      <c r="T268" s="456">
        <f>S268*H268</f>
        <v>0</v>
      </c>
      <c r="AR268" s="406" t="s">
        <v>373</v>
      </c>
      <c r="AT268" s="406" t="s">
        <v>262</v>
      </c>
      <c r="AU268" s="406" t="s">
        <v>352</v>
      </c>
      <c r="AY268" s="337" t="s">
        <v>347</v>
      </c>
      <c r="BE268" s="407">
        <f>IF(N268="základná",J268,0)</f>
        <v>0</v>
      </c>
      <c r="BF268" s="407">
        <f>IF(N268="znížená",J268,0)</f>
        <v>0</v>
      </c>
      <c r="BG268" s="407">
        <f>IF(N268="zákl. prenesená",J268,0)</f>
        <v>0</v>
      </c>
      <c r="BH268" s="407">
        <f>IF(N268="zníž. prenesená",J268,0)</f>
        <v>0</v>
      </c>
      <c r="BI268" s="407">
        <f>IF(N268="nulová",J268,0)</f>
        <v>0</v>
      </c>
      <c r="BJ268" s="337" t="s">
        <v>352</v>
      </c>
      <c r="BK268" s="407">
        <f>ROUND(I268*H268,2)</f>
        <v>0</v>
      </c>
      <c r="BL268" s="337" t="s">
        <v>373</v>
      </c>
      <c r="BM268" s="406" t="s">
        <v>4092</v>
      </c>
    </row>
    <row r="269" spans="2:65" s="458" customFormat="1" ht="26.25" customHeight="1">
      <c r="B269" s="457"/>
      <c r="C269" s="831"/>
      <c r="D269" s="832" t="s">
        <v>267</v>
      </c>
      <c r="E269" s="833" t="s">
        <v>27</v>
      </c>
      <c r="F269" s="833" t="s">
        <v>254</v>
      </c>
      <c r="G269" s="831"/>
      <c r="H269" s="831"/>
      <c r="I269" s="831"/>
      <c r="J269" s="834">
        <f>J270</f>
        <v>0</v>
      </c>
      <c r="L269" s="457"/>
      <c r="M269" s="462"/>
      <c r="P269" s="463" t="e">
        <f>#REF!+#REF!</f>
        <v>#REF!</v>
      </c>
      <c r="R269" s="463" t="e">
        <f>#REF!+#REF!</f>
        <v>#REF!</v>
      </c>
      <c r="T269" s="464" t="e">
        <f>#REF!+#REF!</f>
        <v>#REF!</v>
      </c>
      <c r="AR269" s="459" t="s">
        <v>382</v>
      </c>
      <c r="AT269" s="465" t="s">
        <v>267</v>
      </c>
      <c r="AU269" s="465" t="s">
        <v>319</v>
      </c>
      <c r="AY269" s="459" t="s">
        <v>347</v>
      </c>
      <c r="BK269" s="466">
        <f>BK270</f>
        <v>0</v>
      </c>
    </row>
    <row r="270" spans="2:65" s="476" customFormat="1" ht="34.200000000000003">
      <c r="B270" s="110"/>
      <c r="C270" s="835">
        <v>123</v>
      </c>
      <c r="D270" s="836" t="s">
        <v>262</v>
      </c>
      <c r="E270" s="837" t="s">
        <v>255</v>
      </c>
      <c r="F270" s="838" t="s">
        <v>282</v>
      </c>
      <c r="G270" s="839" t="s">
        <v>79</v>
      </c>
      <c r="H270" s="849"/>
      <c r="I270" s="848"/>
      <c r="J270" s="841">
        <f>H270*I270/100</f>
        <v>0</v>
      </c>
      <c r="K270" s="112"/>
      <c r="L270" s="110"/>
      <c r="M270" s="472" t="s">
        <v>290</v>
      </c>
      <c r="N270" s="473" t="s">
        <v>306</v>
      </c>
      <c r="O270" s="474">
        <v>0</v>
      </c>
      <c r="P270" s="474">
        <f>O270*H270</f>
        <v>0</v>
      </c>
      <c r="Q270" s="474">
        <v>0</v>
      </c>
      <c r="R270" s="474">
        <f>Q270*H270</f>
        <v>0</v>
      </c>
      <c r="S270" s="474">
        <v>0</v>
      </c>
      <c r="T270" s="475">
        <f>S270*H270</f>
        <v>0</v>
      </c>
      <c r="AR270" s="477" t="s">
        <v>1193</v>
      </c>
      <c r="AT270" s="477" t="s">
        <v>262</v>
      </c>
      <c r="AU270" s="477" t="s">
        <v>352</v>
      </c>
      <c r="AY270" s="478" t="s">
        <v>347</v>
      </c>
      <c r="BE270" s="479">
        <f>IF(N270="základná",J270,0)</f>
        <v>0</v>
      </c>
      <c r="BF270" s="479">
        <f>IF(N270="znížená",J270,0)</f>
        <v>0</v>
      </c>
      <c r="BG270" s="479">
        <f>IF(N270="zákl. prenesená",J270,0)</f>
        <v>0</v>
      </c>
      <c r="BH270" s="479">
        <f>IF(N270="zníž. prenesená",J270,0)</f>
        <v>0</v>
      </c>
      <c r="BI270" s="479">
        <f>IF(N270="nulová",J270,0)</f>
        <v>0</v>
      </c>
      <c r="BJ270" s="478" t="s">
        <v>352</v>
      </c>
      <c r="BK270" s="479">
        <f>ROUND(I270*H270,2)/100</f>
        <v>0</v>
      </c>
      <c r="BL270" s="478" t="s">
        <v>1193</v>
      </c>
      <c r="BM270" s="477" t="s">
        <v>5406</v>
      </c>
    </row>
    <row r="271" spans="2:65" s="194" customFormat="1" ht="7.2" customHeight="1">
      <c r="B271" s="200"/>
      <c r="C271" s="206"/>
      <c r="D271" s="206"/>
      <c r="E271" s="206"/>
      <c r="F271" s="206"/>
      <c r="G271" s="206"/>
      <c r="H271" s="206"/>
      <c r="I271" s="206"/>
      <c r="J271" s="206"/>
      <c r="K271" s="206"/>
      <c r="L271" s="76"/>
    </row>
  </sheetData>
  <autoFilter ref="C131:K268"/>
  <mergeCells count="8">
    <mergeCell ref="E122:H122"/>
    <mergeCell ref="E124:H124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scale="90" fitToHeight="100" orientation="portrait" blackAndWhite="1" r:id="rId1"/>
  <headerFooter>
    <oddFooter>&amp;CStrana &amp;P z 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8">
    <tabColor rgb="FF00B050"/>
    <pageSetUpPr autoPageBreaks="0"/>
  </sheetPr>
  <dimension ref="A1:K83"/>
  <sheetViews>
    <sheetView view="pageBreakPreview" zoomScale="120" zoomScaleNormal="106" zoomScaleSheetLayoutView="120" workbookViewId="0">
      <pane xSplit="9" ySplit="11" topLeftCell="J12" activePane="bottomRight" state="frozen"/>
      <selection activeCell="N20" sqref="N20"/>
      <selection pane="topRight" activeCell="N20" sqref="N20"/>
      <selection pane="bottomLeft" activeCell="N20" sqref="N20"/>
      <selection pane="bottomRight" activeCell="H79" sqref="H79"/>
    </sheetView>
  </sheetViews>
  <sheetFormatPr defaultColWidth="7" defaultRowHeight="11.25" customHeight="1"/>
  <cols>
    <col min="1" max="1" width="3.54296875" style="332" customWidth="1"/>
    <col min="2" max="2" width="8.26953125" style="333" customWidth="1"/>
    <col min="3" max="3" width="11.26953125" style="333" customWidth="1"/>
    <col min="4" max="4" width="47.26953125" style="333" customWidth="1"/>
    <col min="5" max="5" width="3.54296875" style="334" customWidth="1"/>
    <col min="6" max="6" width="7.54296875" style="335" hidden="1" customWidth="1"/>
    <col min="7" max="7" width="7.54296875" style="335" customWidth="1"/>
    <col min="8" max="8" width="9" style="336" customWidth="1"/>
    <col min="9" max="9" width="10.26953125" style="336" customWidth="1"/>
    <col min="10" max="16384" width="7" style="162"/>
  </cols>
  <sheetData>
    <row r="1" spans="1:11" ht="32.25" customHeight="1">
      <c r="A1" s="651" t="str">
        <f>+TL!A13</f>
        <v>VÝKAZ VÝMER</v>
      </c>
      <c r="B1" s="651"/>
      <c r="C1" s="651"/>
      <c r="D1" s="651"/>
      <c r="E1" s="651"/>
      <c r="F1" s="651"/>
      <c r="G1" s="651" t="s">
        <v>5491</v>
      </c>
      <c r="H1" s="651"/>
      <c r="I1" s="651"/>
    </row>
    <row r="2" spans="1:11" s="212" customFormat="1" ht="12.75" customHeight="1">
      <c r="A2" s="652" t="s">
        <v>44</v>
      </c>
      <c r="B2" s="652"/>
      <c r="C2" s="652"/>
      <c r="D2" s="653" t="str">
        <f>Obsah!N1</f>
        <v>15709 - Nižná / Tr 110/22kV</v>
      </c>
      <c r="E2" s="653"/>
      <c r="F2" s="653"/>
      <c r="G2" s="653"/>
      <c r="H2" s="653"/>
      <c r="I2" s="653"/>
    </row>
    <row r="3" spans="1:11" s="212" customFormat="1" ht="12.75" customHeight="1">
      <c r="A3" s="652"/>
      <c r="B3" s="652"/>
      <c r="C3" s="652"/>
      <c r="D3" s="653" t="str">
        <f>Obsah!N2</f>
        <v>- komplexná rekonštrukcia</v>
      </c>
      <c r="E3" s="653"/>
      <c r="F3" s="653"/>
      <c r="G3" s="653"/>
      <c r="H3" s="653"/>
      <c r="I3" s="653"/>
    </row>
    <row r="4" spans="1:11" s="212" customFormat="1" ht="12.75" customHeight="1">
      <c r="A4" s="652"/>
      <c r="B4" s="652"/>
      <c r="C4" s="652"/>
      <c r="D4" s="653" t="str">
        <f>Obsah!N3</f>
        <v xml:space="preserve"> </v>
      </c>
      <c r="E4" s="653"/>
      <c r="F4" s="653"/>
      <c r="G4" s="653"/>
      <c r="H4" s="653"/>
      <c r="I4" s="653"/>
    </row>
    <row r="5" spans="1:11" s="212" customFormat="1" ht="13.5" customHeight="1">
      <c r="A5" s="654" t="s">
        <v>6</v>
      </c>
      <c r="B5" s="654"/>
      <c r="C5" s="655"/>
      <c r="D5" s="656" t="str">
        <f>Obsah!B6</f>
        <v>D. Dokumentácia stavebných objektov a prevádzkových súborov</v>
      </c>
      <c r="E5" s="657"/>
      <c r="F5" s="657"/>
      <c r="G5" s="657"/>
      <c r="H5" s="657"/>
      <c r="I5" s="657"/>
    </row>
    <row r="6" spans="1:11" ht="12.75" customHeight="1">
      <c r="A6" s="654" t="s">
        <v>45</v>
      </c>
      <c r="B6" s="654"/>
      <c r="C6" s="655"/>
      <c r="D6" s="657" t="str">
        <f>Obsah!B45</f>
        <v>S09_SO42.03_Výzbroj káblových trás</v>
      </c>
      <c r="E6" s="657"/>
      <c r="F6" s="657"/>
      <c r="G6" s="657"/>
      <c r="H6" s="657"/>
      <c r="I6" s="657"/>
    </row>
    <row r="7" spans="1:11" ht="13.5" customHeight="1">
      <c r="A7" s="659"/>
      <c r="B7" s="659"/>
      <c r="C7" s="660"/>
      <c r="D7" s="660"/>
      <c r="E7" s="661"/>
      <c r="F7" s="659"/>
      <c r="G7" s="659"/>
      <c r="H7" s="662"/>
      <c r="I7" s="663"/>
    </row>
    <row r="8" spans="1:11" s="169" customFormat="1" ht="13.5" customHeight="1">
      <c r="A8" s="658" t="s">
        <v>46</v>
      </c>
      <c r="B8" s="658"/>
      <c r="C8" s="658"/>
      <c r="D8" s="658" t="str">
        <f>Obsah!Z1</f>
        <v>Stredoslovenská distribučná, a. s., Pri Rajčianke 2927/8, 010 47 Žilina</v>
      </c>
      <c r="E8" s="664"/>
      <c r="F8" s="658"/>
      <c r="G8" s="658"/>
      <c r="H8" s="665" t="s">
        <v>47</v>
      </c>
      <c r="I8" s="665" t="s">
        <v>18</v>
      </c>
    </row>
    <row r="9" spans="1:11" s="169" customFormat="1" ht="13.5" customHeight="1">
      <c r="A9" s="658" t="s">
        <v>49</v>
      </c>
      <c r="B9" s="658"/>
      <c r="C9" s="658"/>
      <c r="D9" s="658" t="str">
        <f>Obsah!Z2</f>
        <v>Tr 110/22 kV Nižná</v>
      </c>
      <c r="E9" s="666"/>
      <c r="F9" s="667"/>
      <c r="G9" s="667"/>
      <c r="H9" s="665" t="s">
        <v>50</v>
      </c>
      <c r="I9" s="948">
        <f>Obsah!Z3</f>
        <v>46174</v>
      </c>
      <c r="J9" s="222"/>
      <c r="K9" s="222"/>
    </row>
    <row r="10" spans="1:11" ht="6.75" customHeight="1">
      <c r="A10" s="668"/>
      <c r="B10" s="668"/>
      <c r="C10" s="668"/>
      <c r="D10" s="668"/>
      <c r="E10" s="669"/>
      <c r="F10" s="668"/>
      <c r="G10" s="668"/>
      <c r="H10" s="670"/>
      <c r="I10" s="670"/>
    </row>
    <row r="11" spans="1:11" ht="24" customHeight="1">
      <c r="A11" s="671" t="s">
        <v>51</v>
      </c>
      <c r="B11" s="671" t="s">
        <v>52</v>
      </c>
      <c r="C11" s="672" t="s">
        <v>53</v>
      </c>
      <c r="D11" s="671" t="s">
        <v>54</v>
      </c>
      <c r="E11" s="671" t="s">
        <v>55</v>
      </c>
      <c r="F11" s="671" t="s">
        <v>56</v>
      </c>
      <c r="G11" s="671" t="s">
        <v>56</v>
      </c>
      <c r="H11" s="672" t="s">
        <v>57</v>
      </c>
      <c r="I11" s="672" t="s">
        <v>58</v>
      </c>
    </row>
    <row r="12" spans="1:11" ht="30.75" customHeight="1">
      <c r="A12" s="1133"/>
      <c r="B12" s="1134" t="s">
        <v>59</v>
      </c>
      <c r="C12" s="1134"/>
      <c r="D12" s="1134" t="s">
        <v>60</v>
      </c>
      <c r="E12" s="1135"/>
      <c r="F12" s="1136"/>
      <c r="G12" s="1136"/>
      <c r="H12" s="678"/>
      <c r="I12" s="678">
        <f>SUM(I13,I72,I26,I75)</f>
        <v>0</v>
      </c>
    </row>
    <row r="13" spans="1:11" ht="28.5" customHeight="1">
      <c r="A13" s="1137"/>
      <c r="B13" s="1138" t="s">
        <v>136</v>
      </c>
      <c r="C13" s="1138"/>
      <c r="D13" s="1138" t="s">
        <v>258</v>
      </c>
      <c r="E13" s="1139"/>
      <c r="F13" s="1140"/>
      <c r="G13" s="1140"/>
      <c r="H13" s="972"/>
      <c r="I13" s="972">
        <f>SUM(I14:I25)</f>
        <v>0</v>
      </c>
    </row>
    <row r="14" spans="1:11" s="245" customFormat="1" ht="13.5" customHeight="1">
      <c r="A14" s="966">
        <v>1</v>
      </c>
      <c r="B14" s="1141">
        <v>210800515</v>
      </c>
      <c r="C14" s="1142"/>
      <c r="D14" s="1141" t="s">
        <v>114</v>
      </c>
      <c r="E14" s="1142" t="s">
        <v>63</v>
      </c>
      <c r="F14" s="955">
        <v>7</v>
      </c>
      <c r="G14" s="955">
        <f>F14</f>
        <v>7</v>
      </c>
      <c r="H14" s="1011"/>
      <c r="I14" s="956">
        <f t="shared" ref="I14:I23" si="0">H14*F14</f>
        <v>0</v>
      </c>
    </row>
    <row r="15" spans="1:11" s="44" customFormat="1" ht="20.399999999999999">
      <c r="A15" s="966">
        <f t="shared" ref="A15:A25" si="1">A14+1</f>
        <v>2</v>
      </c>
      <c r="B15" s="1141">
        <v>210100003</v>
      </c>
      <c r="C15" s="1142"/>
      <c r="D15" s="1141" t="s">
        <v>115</v>
      </c>
      <c r="E15" s="1142" t="s">
        <v>62</v>
      </c>
      <c r="F15" s="955">
        <v>14</v>
      </c>
      <c r="G15" s="955">
        <f t="shared" ref="G15:G23" si="2">F15</f>
        <v>14</v>
      </c>
      <c r="H15" s="1011"/>
      <c r="I15" s="956">
        <f t="shared" si="0"/>
        <v>0</v>
      </c>
    </row>
    <row r="16" spans="1:11" ht="13.5" customHeight="1">
      <c r="A16" s="966">
        <f t="shared" si="1"/>
        <v>3</v>
      </c>
      <c r="B16" s="1141" t="s">
        <v>456</v>
      </c>
      <c r="C16" s="1142"/>
      <c r="D16" s="1141" t="s">
        <v>457</v>
      </c>
      <c r="E16" s="1142" t="s">
        <v>63</v>
      </c>
      <c r="F16" s="955">
        <v>102</v>
      </c>
      <c r="G16" s="955">
        <f t="shared" si="2"/>
        <v>102</v>
      </c>
      <c r="H16" s="1011"/>
      <c r="I16" s="956">
        <f t="shared" si="0"/>
        <v>0</v>
      </c>
    </row>
    <row r="17" spans="1:9" s="233" customFormat="1" ht="20.399999999999999">
      <c r="A17" s="966">
        <f t="shared" si="1"/>
        <v>4</v>
      </c>
      <c r="B17" s="1141">
        <v>210011310</v>
      </c>
      <c r="C17" s="1142"/>
      <c r="D17" s="1141" t="s">
        <v>458</v>
      </c>
      <c r="E17" s="1142" t="s">
        <v>62</v>
      </c>
      <c r="F17" s="955">
        <v>8</v>
      </c>
      <c r="G17" s="955">
        <f t="shared" si="2"/>
        <v>8</v>
      </c>
      <c r="H17" s="1011"/>
      <c r="I17" s="956">
        <f t="shared" si="0"/>
        <v>0</v>
      </c>
    </row>
    <row r="18" spans="1:9" s="233" customFormat="1" ht="20.399999999999999">
      <c r="A18" s="966">
        <f t="shared" si="1"/>
        <v>5</v>
      </c>
      <c r="B18" s="1141">
        <v>210011311</v>
      </c>
      <c r="C18" s="1142"/>
      <c r="D18" s="1141" t="s">
        <v>479</v>
      </c>
      <c r="E18" s="1142" t="s">
        <v>62</v>
      </c>
      <c r="F18" s="955">
        <v>137</v>
      </c>
      <c r="G18" s="955">
        <f t="shared" si="2"/>
        <v>137</v>
      </c>
      <c r="H18" s="1011"/>
      <c r="I18" s="956">
        <f t="shared" si="0"/>
        <v>0</v>
      </c>
    </row>
    <row r="19" spans="1:9" ht="13.5" customHeight="1">
      <c r="A19" s="966">
        <f t="shared" si="1"/>
        <v>6</v>
      </c>
      <c r="B19" s="1141">
        <v>210220002</v>
      </c>
      <c r="C19" s="1142"/>
      <c r="D19" s="1141" t="s">
        <v>83</v>
      </c>
      <c r="E19" s="1142" t="s">
        <v>63</v>
      </c>
      <c r="F19" s="955">
        <v>560</v>
      </c>
      <c r="G19" s="955">
        <f t="shared" si="2"/>
        <v>560</v>
      </c>
      <c r="H19" s="1011"/>
      <c r="I19" s="956">
        <f t="shared" si="0"/>
        <v>0</v>
      </c>
    </row>
    <row r="20" spans="1:9" ht="10.199999999999999">
      <c r="A20" s="966">
        <f t="shared" si="1"/>
        <v>7</v>
      </c>
      <c r="B20" s="1141">
        <v>210220010</v>
      </c>
      <c r="C20" s="1142"/>
      <c r="D20" s="1141" t="s">
        <v>110</v>
      </c>
      <c r="E20" s="1142" t="s">
        <v>63</v>
      </c>
      <c r="F20" s="955">
        <v>360</v>
      </c>
      <c r="G20" s="955">
        <f t="shared" si="2"/>
        <v>360</v>
      </c>
      <c r="H20" s="1011"/>
      <c r="I20" s="956">
        <f t="shared" si="0"/>
        <v>0</v>
      </c>
    </row>
    <row r="21" spans="1:9" ht="13.5" customHeight="1">
      <c r="A21" s="966">
        <f t="shared" si="1"/>
        <v>8</v>
      </c>
      <c r="B21" s="1141" t="s">
        <v>90</v>
      </c>
      <c r="C21" s="1142"/>
      <c r="D21" s="1141" t="s">
        <v>459</v>
      </c>
      <c r="E21" s="1142" t="s">
        <v>85</v>
      </c>
      <c r="F21" s="955">
        <v>252</v>
      </c>
      <c r="G21" s="955">
        <f t="shared" si="2"/>
        <v>252</v>
      </c>
      <c r="H21" s="1011"/>
      <c r="I21" s="956">
        <f t="shared" si="0"/>
        <v>0</v>
      </c>
    </row>
    <row r="22" spans="1:9" ht="20.399999999999999">
      <c r="A22" s="966">
        <f t="shared" si="1"/>
        <v>9</v>
      </c>
      <c r="B22" s="1141">
        <v>210020801</v>
      </c>
      <c r="C22" s="1142"/>
      <c r="D22" s="1141" t="s">
        <v>460</v>
      </c>
      <c r="E22" s="1142" t="s">
        <v>95</v>
      </c>
      <c r="F22" s="955">
        <v>318.01500000000004</v>
      </c>
      <c r="G22" s="955">
        <f t="shared" si="2"/>
        <v>318.01500000000004</v>
      </c>
      <c r="H22" s="1011"/>
      <c r="I22" s="956">
        <f t="shared" si="0"/>
        <v>0</v>
      </c>
    </row>
    <row r="23" spans="1:9" ht="13.5" customHeight="1">
      <c r="A23" s="966">
        <f t="shared" si="1"/>
        <v>10</v>
      </c>
      <c r="B23" s="1141">
        <v>210020901</v>
      </c>
      <c r="C23" s="1142"/>
      <c r="D23" s="1141" t="s">
        <v>113</v>
      </c>
      <c r="E23" s="1142" t="s">
        <v>95</v>
      </c>
      <c r="F23" s="955">
        <v>2</v>
      </c>
      <c r="G23" s="955">
        <f t="shared" si="2"/>
        <v>2</v>
      </c>
      <c r="H23" s="1018"/>
      <c r="I23" s="956">
        <f t="shared" si="0"/>
        <v>0</v>
      </c>
    </row>
    <row r="24" spans="1:9" s="222" customFormat="1" ht="13.5" customHeight="1">
      <c r="A24" s="966">
        <f t="shared" si="1"/>
        <v>11</v>
      </c>
      <c r="B24" s="1141" t="s">
        <v>86</v>
      </c>
      <c r="C24" s="1142"/>
      <c r="D24" s="1141" t="s">
        <v>87</v>
      </c>
      <c r="E24" s="1142" t="s">
        <v>79</v>
      </c>
      <c r="F24" s="1149">
        <f>G24</f>
        <v>0</v>
      </c>
      <c r="G24" s="1149"/>
      <c r="H24" s="956">
        <f>SUM(I14:I23)</f>
        <v>0</v>
      </c>
      <c r="I24" s="956">
        <f>H24*F24/100</f>
        <v>0</v>
      </c>
    </row>
    <row r="25" spans="1:9" s="233" customFormat="1" ht="12">
      <c r="A25" s="966">
        <f t="shared" si="1"/>
        <v>12</v>
      </c>
      <c r="B25" s="1141" t="s">
        <v>88</v>
      </c>
      <c r="C25" s="1142"/>
      <c r="D25" s="1141" t="s">
        <v>89</v>
      </c>
      <c r="E25" s="1142" t="s">
        <v>79</v>
      </c>
      <c r="F25" s="1149">
        <f>G25</f>
        <v>0</v>
      </c>
      <c r="G25" s="1149"/>
      <c r="H25" s="956">
        <f>SUM(I14:I24)</f>
        <v>0</v>
      </c>
      <c r="I25" s="956">
        <f>H25*F25/100</f>
        <v>0</v>
      </c>
    </row>
    <row r="26" spans="1:9" ht="28.5" customHeight="1">
      <c r="A26" s="1137"/>
      <c r="B26" s="1138" t="s">
        <v>130</v>
      </c>
      <c r="C26" s="1138"/>
      <c r="D26" s="1138" t="s">
        <v>259</v>
      </c>
      <c r="E26" s="1139"/>
      <c r="F26" s="1140"/>
      <c r="G26" s="1140"/>
      <c r="H26" s="972"/>
      <c r="I26" s="972">
        <f>SUM(I27,I54,I61,I70:I71)</f>
        <v>0</v>
      </c>
    </row>
    <row r="27" spans="1:9" s="44" customFormat="1" ht="14.4">
      <c r="A27" s="985"/>
      <c r="B27" s="973"/>
      <c r="C27" s="974"/>
      <c r="D27" s="28" t="s">
        <v>567</v>
      </c>
      <c r="E27" s="975" t="s">
        <v>61</v>
      </c>
      <c r="F27" s="976">
        <v>1</v>
      </c>
      <c r="G27" s="1261"/>
      <c r="H27" s="977">
        <f>SUM(I28:I53)</f>
        <v>0</v>
      </c>
      <c r="I27" s="978">
        <f t="shared" ref="I27:I61" si="3">H27*F27</f>
        <v>0</v>
      </c>
    </row>
    <row r="28" spans="1:9" s="233" customFormat="1" ht="12">
      <c r="A28" s="692">
        <f>A25+1</f>
        <v>13</v>
      </c>
      <c r="B28" s="32">
        <v>1</v>
      </c>
      <c r="C28" s="35"/>
      <c r="D28" s="1143" t="s">
        <v>572</v>
      </c>
      <c r="E28" s="27" t="s">
        <v>62</v>
      </c>
      <c r="F28" s="979">
        <v>4</v>
      </c>
      <c r="G28" s="1262">
        <f>F28*$F$27</f>
        <v>4</v>
      </c>
      <c r="H28" s="1013"/>
      <c r="I28" s="696">
        <f>H28*F28</f>
        <v>0</v>
      </c>
    </row>
    <row r="29" spans="1:9" s="233" customFormat="1" ht="12">
      <c r="A29" s="692">
        <f>A28+1</f>
        <v>14</v>
      </c>
      <c r="B29" s="32">
        <v>2</v>
      </c>
      <c r="C29" s="153"/>
      <c r="D29" s="1143" t="s">
        <v>263</v>
      </c>
      <c r="E29" s="27" t="s">
        <v>63</v>
      </c>
      <c r="F29" s="979">
        <v>102</v>
      </c>
      <c r="G29" s="1262">
        <f t="shared" ref="G29:G53" si="4">F29*$F$27</f>
        <v>102</v>
      </c>
      <c r="H29" s="1013"/>
      <c r="I29" s="696">
        <f t="shared" si="3"/>
        <v>0</v>
      </c>
    </row>
    <row r="30" spans="1:9" s="44" customFormat="1" ht="14.4">
      <c r="A30" s="692">
        <f>A29+1</f>
        <v>15</v>
      </c>
      <c r="B30" s="32">
        <v>3</v>
      </c>
      <c r="C30" s="35"/>
      <c r="D30" s="1143" t="s">
        <v>573</v>
      </c>
      <c r="E30" s="27" t="s">
        <v>62</v>
      </c>
      <c r="F30" s="979">
        <v>84</v>
      </c>
      <c r="G30" s="1262">
        <f t="shared" si="4"/>
        <v>84</v>
      </c>
      <c r="H30" s="1013"/>
      <c r="I30" s="696">
        <f t="shared" si="3"/>
        <v>0</v>
      </c>
    </row>
    <row r="31" spans="1:9" s="233" customFormat="1" ht="12">
      <c r="A31" s="692">
        <f t="shared" ref="A31:A53" si="5">A30+1</f>
        <v>16</v>
      </c>
      <c r="B31" s="32">
        <v>4</v>
      </c>
      <c r="C31" s="153"/>
      <c r="D31" s="1143" t="s">
        <v>574</v>
      </c>
      <c r="E31" s="33" t="s">
        <v>62</v>
      </c>
      <c r="F31" s="980">
        <v>4</v>
      </c>
      <c r="G31" s="1262">
        <f t="shared" si="4"/>
        <v>4</v>
      </c>
      <c r="H31" s="1013"/>
      <c r="I31" s="695">
        <f t="shared" si="3"/>
        <v>0</v>
      </c>
    </row>
    <row r="32" spans="1:9" s="233" customFormat="1" ht="12">
      <c r="A32" s="692">
        <f t="shared" si="5"/>
        <v>17</v>
      </c>
      <c r="B32" s="32">
        <v>5</v>
      </c>
      <c r="C32" s="153"/>
      <c r="D32" s="1143" t="s">
        <v>575</v>
      </c>
      <c r="E32" s="33" t="s">
        <v>62</v>
      </c>
      <c r="F32" s="980">
        <v>4</v>
      </c>
      <c r="G32" s="1262">
        <f t="shared" si="4"/>
        <v>4</v>
      </c>
      <c r="H32" s="1013"/>
      <c r="I32" s="695">
        <f t="shared" si="3"/>
        <v>0</v>
      </c>
    </row>
    <row r="33" spans="1:9" s="233" customFormat="1" ht="12">
      <c r="A33" s="692">
        <f t="shared" si="5"/>
        <v>18</v>
      </c>
      <c r="B33" s="32">
        <v>6</v>
      </c>
      <c r="C33" s="153"/>
      <c r="D33" s="1143" t="s">
        <v>264</v>
      </c>
      <c r="E33" s="27" t="s">
        <v>62</v>
      </c>
      <c r="F33" s="979">
        <v>178</v>
      </c>
      <c r="G33" s="1262">
        <f t="shared" si="4"/>
        <v>178</v>
      </c>
      <c r="H33" s="1013"/>
      <c r="I33" s="695">
        <f t="shared" si="3"/>
        <v>0</v>
      </c>
    </row>
    <row r="34" spans="1:9" s="233" customFormat="1" ht="12">
      <c r="A34" s="692">
        <f t="shared" si="5"/>
        <v>19</v>
      </c>
      <c r="B34" s="32">
        <v>7</v>
      </c>
      <c r="C34" s="153"/>
      <c r="D34" s="1143" t="s">
        <v>576</v>
      </c>
      <c r="E34" s="27" t="s">
        <v>62</v>
      </c>
      <c r="F34" s="979">
        <v>13</v>
      </c>
      <c r="G34" s="1262">
        <f t="shared" si="4"/>
        <v>13</v>
      </c>
      <c r="H34" s="1013"/>
      <c r="I34" s="695">
        <f t="shared" si="3"/>
        <v>0</v>
      </c>
    </row>
    <row r="35" spans="1:9" s="44" customFormat="1" ht="14.4">
      <c r="A35" s="692">
        <f t="shared" si="5"/>
        <v>20</v>
      </c>
      <c r="B35" s="32">
        <v>8</v>
      </c>
      <c r="C35" s="153"/>
      <c r="D35" s="1143" t="s">
        <v>577</v>
      </c>
      <c r="E35" s="27" t="s">
        <v>62</v>
      </c>
      <c r="F35" s="979">
        <v>137</v>
      </c>
      <c r="G35" s="1262">
        <f t="shared" si="4"/>
        <v>137</v>
      </c>
      <c r="H35" s="1013"/>
      <c r="I35" s="695">
        <f t="shared" si="3"/>
        <v>0</v>
      </c>
    </row>
    <row r="36" spans="1:9" s="233" customFormat="1" ht="12">
      <c r="A36" s="692">
        <f t="shared" si="5"/>
        <v>21</v>
      </c>
      <c r="B36" s="32">
        <v>9</v>
      </c>
      <c r="C36" s="153"/>
      <c r="D36" s="1143" t="s">
        <v>578</v>
      </c>
      <c r="E36" s="27" t="s">
        <v>62</v>
      </c>
      <c r="F36" s="979">
        <v>81</v>
      </c>
      <c r="G36" s="1262">
        <f t="shared" si="4"/>
        <v>81</v>
      </c>
      <c r="H36" s="1013"/>
      <c r="I36" s="695">
        <f t="shared" si="3"/>
        <v>0</v>
      </c>
    </row>
    <row r="37" spans="1:9" s="233" customFormat="1" ht="12">
      <c r="A37" s="692">
        <f t="shared" si="5"/>
        <v>22</v>
      </c>
      <c r="B37" s="32">
        <v>10</v>
      </c>
      <c r="C37" s="35"/>
      <c r="D37" s="1143" t="s">
        <v>578</v>
      </c>
      <c r="E37" s="33" t="s">
        <v>62</v>
      </c>
      <c r="F37" s="980">
        <v>6</v>
      </c>
      <c r="G37" s="1262">
        <f t="shared" si="4"/>
        <v>6</v>
      </c>
      <c r="H37" s="1013"/>
      <c r="I37" s="695">
        <f t="shared" si="3"/>
        <v>0</v>
      </c>
    </row>
    <row r="38" spans="1:9" s="233" customFormat="1" ht="12">
      <c r="A38" s="692">
        <f t="shared" si="5"/>
        <v>23</v>
      </c>
      <c r="B38" s="32">
        <v>11</v>
      </c>
      <c r="C38" s="35"/>
      <c r="D38" s="1143" t="s">
        <v>578</v>
      </c>
      <c r="E38" s="27" t="s">
        <v>62</v>
      </c>
      <c r="F38" s="979">
        <v>8</v>
      </c>
      <c r="G38" s="1262">
        <f t="shared" si="4"/>
        <v>8</v>
      </c>
      <c r="H38" s="1013"/>
      <c r="I38" s="695">
        <f t="shared" si="3"/>
        <v>0</v>
      </c>
    </row>
    <row r="39" spans="1:9" s="44" customFormat="1" ht="14.4">
      <c r="A39" s="692">
        <f t="shared" si="5"/>
        <v>24</v>
      </c>
      <c r="B39" s="32">
        <v>12</v>
      </c>
      <c r="C39" s="153"/>
      <c r="D39" s="1143" t="s">
        <v>578</v>
      </c>
      <c r="E39" s="27" t="s">
        <v>62</v>
      </c>
      <c r="F39" s="979">
        <v>4</v>
      </c>
      <c r="G39" s="1262">
        <f t="shared" si="4"/>
        <v>4</v>
      </c>
      <c r="H39" s="1013"/>
      <c r="I39" s="695">
        <f t="shared" si="3"/>
        <v>0</v>
      </c>
    </row>
    <row r="40" spans="1:9" s="233" customFormat="1" ht="12">
      <c r="A40" s="692">
        <f t="shared" si="5"/>
        <v>25</v>
      </c>
      <c r="B40" s="32">
        <v>13</v>
      </c>
      <c r="C40" s="153"/>
      <c r="D40" s="1143" t="s">
        <v>579</v>
      </c>
      <c r="E40" s="27" t="s">
        <v>62</v>
      </c>
      <c r="F40" s="979">
        <v>4</v>
      </c>
      <c r="G40" s="1262">
        <f t="shared" si="4"/>
        <v>4</v>
      </c>
      <c r="H40" s="1013"/>
      <c r="I40" s="695">
        <f t="shared" si="3"/>
        <v>0</v>
      </c>
    </row>
    <row r="41" spans="1:9" s="233" customFormat="1" ht="12">
      <c r="A41" s="692">
        <f t="shared" si="5"/>
        <v>26</v>
      </c>
      <c r="B41" s="32">
        <f t="shared" ref="B41:B44" si="6">B40+1</f>
        <v>14</v>
      </c>
      <c r="C41" s="153"/>
      <c r="D41" s="1143" t="s">
        <v>580</v>
      </c>
      <c r="E41" s="27" t="s">
        <v>62</v>
      </c>
      <c r="F41" s="979">
        <v>8</v>
      </c>
      <c r="G41" s="1262">
        <f t="shared" si="4"/>
        <v>8</v>
      </c>
      <c r="H41" s="1013"/>
      <c r="I41" s="695">
        <f t="shared" si="3"/>
        <v>0</v>
      </c>
    </row>
    <row r="42" spans="1:9" s="44" customFormat="1" ht="14.4">
      <c r="A42" s="692">
        <f t="shared" si="5"/>
        <v>27</v>
      </c>
      <c r="B42" s="32">
        <f t="shared" si="6"/>
        <v>15</v>
      </c>
      <c r="C42" s="153"/>
      <c r="D42" s="1143" t="s">
        <v>581</v>
      </c>
      <c r="E42" s="27" t="s">
        <v>62</v>
      </c>
      <c r="F42" s="979">
        <v>100</v>
      </c>
      <c r="G42" s="1262">
        <f t="shared" si="4"/>
        <v>100</v>
      </c>
      <c r="H42" s="1013"/>
      <c r="I42" s="695">
        <f t="shared" si="3"/>
        <v>0</v>
      </c>
    </row>
    <row r="43" spans="1:9" s="44" customFormat="1" ht="14.4">
      <c r="A43" s="692">
        <f t="shared" si="5"/>
        <v>28</v>
      </c>
      <c r="B43" s="32">
        <f t="shared" si="6"/>
        <v>16</v>
      </c>
      <c r="C43" s="153"/>
      <c r="D43" s="1143" t="s">
        <v>582</v>
      </c>
      <c r="E43" s="27" t="s">
        <v>481</v>
      </c>
      <c r="F43" s="979">
        <v>6</v>
      </c>
      <c r="G43" s="1262">
        <f t="shared" si="4"/>
        <v>6</v>
      </c>
      <c r="H43" s="1013"/>
      <c r="I43" s="695">
        <f t="shared" si="3"/>
        <v>0</v>
      </c>
    </row>
    <row r="44" spans="1:9" s="44" customFormat="1" ht="14.4">
      <c r="A44" s="692">
        <f t="shared" si="5"/>
        <v>29</v>
      </c>
      <c r="B44" s="32">
        <f t="shared" si="6"/>
        <v>17</v>
      </c>
      <c r="C44" s="153"/>
      <c r="D44" s="1143" t="s">
        <v>583</v>
      </c>
      <c r="E44" s="27" t="s">
        <v>481</v>
      </c>
      <c r="F44" s="979">
        <v>1</v>
      </c>
      <c r="G44" s="1262">
        <f t="shared" si="4"/>
        <v>1</v>
      </c>
      <c r="H44" s="1013"/>
      <c r="I44" s="695">
        <f t="shared" si="3"/>
        <v>0</v>
      </c>
    </row>
    <row r="45" spans="1:9" s="44" customFormat="1" ht="14.4">
      <c r="A45" s="692">
        <f t="shared" si="5"/>
        <v>30</v>
      </c>
      <c r="B45" s="32">
        <f t="shared" ref="B45:B53" si="7">B44+1</f>
        <v>18</v>
      </c>
      <c r="C45" s="153"/>
      <c r="D45" s="1143" t="s">
        <v>582</v>
      </c>
      <c r="E45" s="27" t="s">
        <v>481</v>
      </c>
      <c r="F45" s="979">
        <v>1</v>
      </c>
      <c r="G45" s="1262">
        <f t="shared" si="4"/>
        <v>1</v>
      </c>
      <c r="H45" s="1013"/>
      <c r="I45" s="695">
        <f t="shared" si="3"/>
        <v>0</v>
      </c>
    </row>
    <row r="46" spans="1:9" s="44" customFormat="1" ht="14.4">
      <c r="A46" s="692">
        <f t="shared" si="5"/>
        <v>31</v>
      </c>
      <c r="B46" s="32">
        <f t="shared" si="7"/>
        <v>19</v>
      </c>
      <c r="C46" s="154"/>
      <c r="D46" s="1143" t="s">
        <v>584</v>
      </c>
      <c r="E46" s="27" t="s">
        <v>62</v>
      </c>
      <c r="F46" s="979">
        <v>39</v>
      </c>
      <c r="G46" s="1262">
        <f t="shared" si="4"/>
        <v>39</v>
      </c>
      <c r="H46" s="1013"/>
      <c r="I46" s="695">
        <f t="shared" si="3"/>
        <v>0</v>
      </c>
    </row>
    <row r="47" spans="1:9" s="44" customFormat="1" ht="14.4">
      <c r="A47" s="692">
        <f t="shared" si="5"/>
        <v>32</v>
      </c>
      <c r="B47" s="32">
        <f t="shared" si="7"/>
        <v>20</v>
      </c>
      <c r="C47" s="154"/>
      <c r="D47" s="1143" t="s">
        <v>585</v>
      </c>
      <c r="E47" s="27" t="s">
        <v>62</v>
      </c>
      <c r="F47" s="979">
        <v>19</v>
      </c>
      <c r="G47" s="1262">
        <f t="shared" si="4"/>
        <v>19</v>
      </c>
      <c r="H47" s="1013"/>
      <c r="I47" s="695">
        <f t="shared" si="3"/>
        <v>0</v>
      </c>
    </row>
    <row r="48" spans="1:9" s="44" customFormat="1" ht="14.4">
      <c r="A48" s="692">
        <f t="shared" si="5"/>
        <v>33</v>
      </c>
      <c r="B48" s="32">
        <f t="shared" si="7"/>
        <v>21</v>
      </c>
      <c r="C48" s="35"/>
      <c r="D48" s="1143" t="s">
        <v>586</v>
      </c>
      <c r="E48" s="27" t="s">
        <v>62</v>
      </c>
      <c r="F48" s="979">
        <v>52</v>
      </c>
      <c r="G48" s="1262">
        <f t="shared" si="4"/>
        <v>52</v>
      </c>
      <c r="H48" s="1013"/>
      <c r="I48" s="695">
        <f t="shared" si="3"/>
        <v>0</v>
      </c>
    </row>
    <row r="49" spans="1:9" ht="10.199999999999999">
      <c r="A49" s="692">
        <f t="shared" si="5"/>
        <v>34</v>
      </c>
      <c r="B49" s="32">
        <f t="shared" si="7"/>
        <v>22</v>
      </c>
      <c r="C49" s="153"/>
      <c r="D49" s="1143" t="s">
        <v>587</v>
      </c>
      <c r="E49" s="27" t="s">
        <v>62</v>
      </c>
      <c r="F49" s="979">
        <v>142</v>
      </c>
      <c r="G49" s="1262">
        <f t="shared" si="4"/>
        <v>142</v>
      </c>
      <c r="H49" s="1013"/>
      <c r="I49" s="695">
        <f t="shared" si="3"/>
        <v>0</v>
      </c>
    </row>
    <row r="50" spans="1:9" ht="13.5" customHeight="1">
      <c r="A50" s="692">
        <f t="shared" si="5"/>
        <v>35</v>
      </c>
      <c r="B50" s="32">
        <f t="shared" si="7"/>
        <v>23</v>
      </c>
      <c r="C50" s="153"/>
      <c r="D50" s="1143" t="s">
        <v>528</v>
      </c>
      <c r="E50" s="27" t="s">
        <v>62</v>
      </c>
      <c r="F50" s="979">
        <v>142</v>
      </c>
      <c r="G50" s="1262">
        <f t="shared" si="4"/>
        <v>142</v>
      </c>
      <c r="H50" s="1013"/>
      <c r="I50" s="695">
        <f t="shared" si="3"/>
        <v>0</v>
      </c>
    </row>
    <row r="51" spans="1:9" ht="13.5" customHeight="1">
      <c r="A51" s="692">
        <f t="shared" si="5"/>
        <v>36</v>
      </c>
      <c r="B51" s="32">
        <f t="shared" si="7"/>
        <v>24</v>
      </c>
      <c r="C51" s="153"/>
      <c r="D51" s="1143" t="s">
        <v>529</v>
      </c>
      <c r="E51" s="27" t="s">
        <v>481</v>
      </c>
      <c r="F51" s="979">
        <v>3</v>
      </c>
      <c r="G51" s="1262">
        <f t="shared" si="4"/>
        <v>3</v>
      </c>
      <c r="H51" s="1013"/>
      <c r="I51" s="695">
        <f t="shared" si="3"/>
        <v>0</v>
      </c>
    </row>
    <row r="52" spans="1:9" s="222" customFormat="1" ht="13.5" customHeight="1">
      <c r="A52" s="692">
        <f t="shared" si="5"/>
        <v>37</v>
      </c>
      <c r="B52" s="32">
        <f t="shared" si="7"/>
        <v>25</v>
      </c>
      <c r="C52" s="153"/>
      <c r="D52" s="1143" t="s">
        <v>588</v>
      </c>
      <c r="E52" s="27" t="s">
        <v>481</v>
      </c>
      <c r="F52" s="979">
        <v>3</v>
      </c>
      <c r="G52" s="1262">
        <f t="shared" si="4"/>
        <v>3</v>
      </c>
      <c r="H52" s="1013"/>
      <c r="I52" s="695">
        <f t="shared" si="3"/>
        <v>0</v>
      </c>
    </row>
    <row r="53" spans="1:9" s="222" customFormat="1" ht="13.5" customHeight="1">
      <c r="A53" s="692">
        <f t="shared" si="5"/>
        <v>38</v>
      </c>
      <c r="B53" s="32">
        <f t="shared" si="7"/>
        <v>26</v>
      </c>
      <c r="C53" s="153"/>
      <c r="D53" s="1143" t="s">
        <v>508</v>
      </c>
      <c r="E53" s="27" t="s">
        <v>481</v>
      </c>
      <c r="F53" s="979">
        <v>3</v>
      </c>
      <c r="G53" s="1262">
        <f t="shared" si="4"/>
        <v>3</v>
      </c>
      <c r="H53" s="1013"/>
      <c r="I53" s="695">
        <f t="shared" si="3"/>
        <v>0</v>
      </c>
    </row>
    <row r="54" spans="1:9" s="222" customFormat="1" ht="13.5" customHeight="1">
      <c r="A54" s="985"/>
      <c r="B54" s="973"/>
      <c r="C54" s="974"/>
      <c r="D54" s="155" t="s">
        <v>568</v>
      </c>
      <c r="E54" s="1144" t="s">
        <v>61</v>
      </c>
      <c r="F54" s="1145">
        <v>1</v>
      </c>
      <c r="G54" s="1262"/>
      <c r="H54" s="1146">
        <f>SUM(I55:I60)</f>
        <v>0</v>
      </c>
      <c r="I54" s="1147">
        <f t="shared" si="3"/>
        <v>0</v>
      </c>
    </row>
    <row r="55" spans="1:9" s="222" customFormat="1" ht="13.5" customHeight="1">
      <c r="A55" s="692">
        <f>A53+1</f>
        <v>39</v>
      </c>
      <c r="B55" s="32">
        <f>B53+1</f>
        <v>27</v>
      </c>
      <c r="C55" s="24"/>
      <c r="D55" s="1143" t="s">
        <v>589</v>
      </c>
      <c r="E55" s="27" t="s">
        <v>63</v>
      </c>
      <c r="F55" s="1148">
        <v>30</v>
      </c>
      <c r="G55" s="1262">
        <f>F55*$F$54</f>
        <v>30</v>
      </c>
      <c r="H55" s="1150"/>
      <c r="I55" s="695">
        <f t="shared" si="3"/>
        <v>0</v>
      </c>
    </row>
    <row r="56" spans="1:9" s="222" customFormat="1" ht="13.5" customHeight="1">
      <c r="A56" s="692">
        <f t="shared" ref="A56:B60" si="8">A55+1</f>
        <v>40</v>
      </c>
      <c r="B56" s="32">
        <f t="shared" si="8"/>
        <v>28</v>
      </c>
      <c r="C56" s="24"/>
      <c r="D56" s="1143" t="s">
        <v>590</v>
      </c>
      <c r="E56" s="27" t="s">
        <v>63</v>
      </c>
      <c r="F56" s="1148">
        <v>30</v>
      </c>
      <c r="G56" s="1262">
        <f t="shared" ref="G56:G60" si="9">F56*$F$54</f>
        <v>30</v>
      </c>
      <c r="H56" s="1150"/>
      <c r="I56" s="695">
        <f t="shared" si="3"/>
        <v>0</v>
      </c>
    </row>
    <row r="57" spans="1:9" s="222" customFormat="1" ht="13.5" customHeight="1">
      <c r="A57" s="692">
        <f t="shared" si="8"/>
        <v>41</v>
      </c>
      <c r="B57" s="32">
        <f t="shared" si="8"/>
        <v>29</v>
      </c>
      <c r="C57" s="24"/>
      <c r="D57" s="1143" t="s">
        <v>591</v>
      </c>
      <c r="E57" s="27" t="s">
        <v>62</v>
      </c>
      <c r="F57" s="1148">
        <v>12</v>
      </c>
      <c r="G57" s="1262">
        <f t="shared" si="9"/>
        <v>12</v>
      </c>
      <c r="H57" s="1150"/>
      <c r="I57" s="695">
        <f t="shared" si="3"/>
        <v>0</v>
      </c>
    </row>
    <row r="58" spans="1:9" s="222" customFormat="1" ht="13.5" customHeight="1">
      <c r="A58" s="692">
        <f t="shared" si="8"/>
        <v>42</v>
      </c>
      <c r="B58" s="32">
        <f t="shared" si="8"/>
        <v>30</v>
      </c>
      <c r="C58" s="24"/>
      <c r="D58" s="1143" t="s">
        <v>591</v>
      </c>
      <c r="E58" s="27" t="s">
        <v>62</v>
      </c>
      <c r="F58" s="1148">
        <v>6</v>
      </c>
      <c r="G58" s="1262">
        <f t="shared" si="9"/>
        <v>6</v>
      </c>
      <c r="H58" s="1150"/>
      <c r="I58" s="695">
        <f t="shared" si="3"/>
        <v>0</v>
      </c>
    </row>
    <row r="59" spans="1:9" s="222" customFormat="1" ht="13.5" customHeight="1">
      <c r="A59" s="692">
        <f t="shared" si="8"/>
        <v>43</v>
      </c>
      <c r="B59" s="32">
        <f t="shared" si="8"/>
        <v>31</v>
      </c>
      <c r="C59" s="24"/>
      <c r="D59" s="1143" t="s">
        <v>592</v>
      </c>
      <c r="E59" s="27" t="s">
        <v>481</v>
      </c>
      <c r="F59" s="1148">
        <v>2</v>
      </c>
      <c r="G59" s="1262">
        <f t="shared" si="9"/>
        <v>2</v>
      </c>
      <c r="H59" s="1150"/>
      <c r="I59" s="695">
        <f t="shared" si="3"/>
        <v>0</v>
      </c>
    </row>
    <row r="60" spans="1:9" s="222" customFormat="1" ht="13.5" customHeight="1">
      <c r="A60" s="692">
        <f t="shared" si="8"/>
        <v>44</v>
      </c>
      <c r="B60" s="32">
        <f t="shared" si="8"/>
        <v>32</v>
      </c>
      <c r="C60" s="24"/>
      <c r="D60" s="1143" t="s">
        <v>580</v>
      </c>
      <c r="E60" s="27" t="s">
        <v>62</v>
      </c>
      <c r="F60" s="1148">
        <v>24</v>
      </c>
      <c r="G60" s="1262">
        <f t="shared" si="9"/>
        <v>24</v>
      </c>
      <c r="H60" s="1150"/>
      <c r="I60" s="695">
        <f t="shared" si="3"/>
        <v>0</v>
      </c>
    </row>
    <row r="61" spans="1:9" s="222" customFormat="1" ht="13.5" customHeight="1">
      <c r="A61" s="985"/>
      <c r="B61" s="973"/>
      <c r="C61" s="974"/>
      <c r="D61" s="155" t="s">
        <v>569</v>
      </c>
      <c r="E61" s="1144" t="s">
        <v>61</v>
      </c>
      <c r="F61" s="1145">
        <v>1</v>
      </c>
      <c r="G61" s="1268"/>
      <c r="H61" s="1146">
        <f>SUM(I62:I69)</f>
        <v>0</v>
      </c>
      <c r="I61" s="1147">
        <f t="shared" si="3"/>
        <v>0</v>
      </c>
    </row>
    <row r="62" spans="1:9" s="222" customFormat="1" ht="30.6">
      <c r="A62" s="692">
        <f>A53+1</f>
        <v>39</v>
      </c>
      <c r="B62" s="32">
        <f>B53+1</f>
        <v>27</v>
      </c>
      <c r="C62" s="24"/>
      <c r="D62" s="24" t="s">
        <v>265</v>
      </c>
      <c r="E62" s="27" t="s">
        <v>63</v>
      </c>
      <c r="F62" s="979">
        <v>102</v>
      </c>
      <c r="G62" s="1262">
        <f>F62*$F$61</f>
        <v>102</v>
      </c>
      <c r="H62" s="1013"/>
      <c r="I62" s="695">
        <f>H62*F62</f>
        <v>0</v>
      </c>
    </row>
    <row r="63" spans="1:9" s="222" customFormat="1" ht="20.399999999999999">
      <c r="A63" s="692">
        <f>A62+1</f>
        <v>40</v>
      </c>
      <c r="B63" s="32">
        <f>B62+1</f>
        <v>28</v>
      </c>
      <c r="C63" s="24"/>
      <c r="D63" s="24" t="s">
        <v>570</v>
      </c>
      <c r="E63" s="27" t="s">
        <v>63</v>
      </c>
      <c r="F63" s="979">
        <v>51</v>
      </c>
      <c r="G63" s="1262">
        <f t="shared" ref="G63:G69" si="10">F63*$F$61</f>
        <v>51</v>
      </c>
      <c r="H63" s="1013"/>
      <c r="I63" s="695">
        <f>H63*F63</f>
        <v>0</v>
      </c>
    </row>
    <row r="64" spans="1:9" s="222" customFormat="1" ht="13.5" customHeight="1">
      <c r="A64" s="692">
        <f t="shared" ref="A64:A69" si="11">A62+1</f>
        <v>40</v>
      </c>
      <c r="B64" s="32">
        <f>B63+1</f>
        <v>29</v>
      </c>
      <c r="C64" s="982"/>
      <c r="D64" s="983" t="s">
        <v>202</v>
      </c>
      <c r="E64" s="984" t="s">
        <v>63</v>
      </c>
      <c r="F64" s="979">
        <v>7</v>
      </c>
      <c r="G64" s="1262">
        <f t="shared" si="10"/>
        <v>7</v>
      </c>
      <c r="H64" s="1013"/>
      <c r="I64" s="696">
        <f t="shared" ref="I64:I69" si="12">H64*F64</f>
        <v>0</v>
      </c>
    </row>
    <row r="65" spans="1:9" s="222" customFormat="1" ht="13.5" customHeight="1">
      <c r="A65" s="692">
        <f t="shared" si="11"/>
        <v>41</v>
      </c>
      <c r="B65" s="32">
        <f t="shared" ref="B65:B69" si="13">B64+1</f>
        <v>30</v>
      </c>
      <c r="C65" s="982"/>
      <c r="D65" s="71" t="s">
        <v>203</v>
      </c>
      <c r="E65" s="27" t="s">
        <v>62</v>
      </c>
      <c r="F65" s="979">
        <v>14</v>
      </c>
      <c r="G65" s="1262">
        <f t="shared" si="10"/>
        <v>14</v>
      </c>
      <c r="H65" s="1013"/>
      <c r="I65" s="696">
        <f t="shared" si="12"/>
        <v>0</v>
      </c>
    </row>
    <row r="66" spans="1:9" s="222" customFormat="1" ht="13.5" customHeight="1">
      <c r="A66" s="692">
        <f t="shared" si="11"/>
        <v>41</v>
      </c>
      <c r="B66" s="32">
        <f t="shared" si="13"/>
        <v>31</v>
      </c>
      <c r="C66" s="982"/>
      <c r="D66" s="72" t="s">
        <v>206</v>
      </c>
      <c r="E66" s="27" t="s">
        <v>82</v>
      </c>
      <c r="F66" s="979">
        <v>0.7</v>
      </c>
      <c r="G66" s="1262">
        <f t="shared" si="10"/>
        <v>0.7</v>
      </c>
      <c r="H66" s="1013"/>
      <c r="I66" s="696">
        <f t="shared" si="12"/>
        <v>0</v>
      </c>
    </row>
    <row r="67" spans="1:9" s="222" customFormat="1" ht="13.5" customHeight="1">
      <c r="A67" s="692">
        <f t="shared" si="11"/>
        <v>42</v>
      </c>
      <c r="B67" s="32">
        <f t="shared" si="13"/>
        <v>32</v>
      </c>
      <c r="C67" s="982"/>
      <c r="D67" s="72" t="s">
        <v>209</v>
      </c>
      <c r="E67" s="27" t="s">
        <v>82</v>
      </c>
      <c r="F67" s="979">
        <v>0.35</v>
      </c>
      <c r="G67" s="1262">
        <f t="shared" si="10"/>
        <v>0.35</v>
      </c>
      <c r="H67" s="1013"/>
      <c r="I67" s="696">
        <f t="shared" si="12"/>
        <v>0</v>
      </c>
    </row>
    <row r="68" spans="1:9" s="222" customFormat="1" ht="13.5" customHeight="1">
      <c r="A68" s="692">
        <f t="shared" si="11"/>
        <v>42</v>
      </c>
      <c r="B68" s="32">
        <f t="shared" si="13"/>
        <v>33</v>
      </c>
      <c r="C68" s="982"/>
      <c r="D68" s="72" t="s">
        <v>211</v>
      </c>
      <c r="E68" s="27" t="s">
        <v>82</v>
      </c>
      <c r="F68" s="979">
        <v>0.35</v>
      </c>
      <c r="G68" s="1262">
        <f t="shared" si="10"/>
        <v>0.35</v>
      </c>
      <c r="H68" s="1013"/>
      <c r="I68" s="696">
        <f t="shared" si="12"/>
        <v>0</v>
      </c>
    </row>
    <row r="69" spans="1:9" s="222" customFormat="1" ht="30.6">
      <c r="A69" s="692">
        <f t="shared" si="11"/>
        <v>43</v>
      </c>
      <c r="B69" s="32">
        <f t="shared" si="13"/>
        <v>34</v>
      </c>
      <c r="C69" s="982"/>
      <c r="D69" s="72" t="s">
        <v>571</v>
      </c>
      <c r="E69" s="27" t="s">
        <v>82</v>
      </c>
      <c r="F69" s="979">
        <v>1</v>
      </c>
      <c r="G69" s="1262">
        <f t="shared" si="10"/>
        <v>1</v>
      </c>
      <c r="H69" s="1013"/>
      <c r="I69" s="696">
        <f t="shared" si="12"/>
        <v>0</v>
      </c>
    </row>
    <row r="70" spans="1:9" s="222" customFormat="1" ht="13.5" customHeight="1">
      <c r="A70" s="707">
        <f>78+1</f>
        <v>79</v>
      </c>
      <c r="B70" s="708" t="s">
        <v>136</v>
      </c>
      <c r="C70" s="708"/>
      <c r="D70" s="708" t="s">
        <v>137</v>
      </c>
      <c r="E70" s="709" t="s">
        <v>79</v>
      </c>
      <c r="F70" s="1017">
        <f>G70</f>
        <v>0</v>
      </c>
      <c r="G70" s="1017"/>
      <c r="H70" s="711">
        <f>SUM(I27,I54,I61)</f>
        <v>0</v>
      </c>
      <c r="I70" s="711">
        <f>H70*F70/100</f>
        <v>0</v>
      </c>
    </row>
    <row r="71" spans="1:9" s="222" customFormat="1" ht="13.5" customHeight="1">
      <c r="A71" s="707">
        <f>A70+1</f>
        <v>80</v>
      </c>
      <c r="B71" s="708" t="s">
        <v>138</v>
      </c>
      <c r="C71" s="708"/>
      <c r="D71" s="708" t="s">
        <v>139</v>
      </c>
      <c r="E71" s="709" t="s">
        <v>79</v>
      </c>
      <c r="F71" s="1017">
        <f>G71</f>
        <v>0</v>
      </c>
      <c r="G71" s="1017"/>
      <c r="H71" s="711">
        <f>SUM(I27,I54,I61,I70)</f>
        <v>0</v>
      </c>
      <c r="I71" s="711">
        <f>H71*F71/100</f>
        <v>0</v>
      </c>
    </row>
    <row r="72" spans="1:9" ht="28.5" customHeight="1">
      <c r="A72" s="1137"/>
      <c r="B72" s="1138" t="s">
        <v>260</v>
      </c>
      <c r="C72" s="1138"/>
      <c r="D72" s="1138" t="s">
        <v>261</v>
      </c>
      <c r="E72" s="1139"/>
      <c r="F72" s="1140"/>
      <c r="G72" s="1140"/>
      <c r="H72" s="972"/>
      <c r="I72" s="972">
        <f>SUM(I73:I74)</f>
        <v>0</v>
      </c>
    </row>
    <row r="73" spans="1:9" s="222" customFormat="1" ht="13.5" customHeight="1">
      <c r="A73" s="707">
        <f>A71+1</f>
        <v>81</v>
      </c>
      <c r="B73" s="708" t="s">
        <v>232</v>
      </c>
      <c r="C73" s="708"/>
      <c r="D73" s="708" t="s">
        <v>235</v>
      </c>
      <c r="E73" s="709" t="s">
        <v>85</v>
      </c>
      <c r="F73" s="710">
        <v>32</v>
      </c>
      <c r="G73" s="710">
        <f>F73</f>
        <v>32</v>
      </c>
      <c r="H73" s="933"/>
      <c r="I73" s="711">
        <f t="shared" ref="I73" si="14">H73*F73</f>
        <v>0</v>
      </c>
    </row>
    <row r="74" spans="1:9" s="222" customFormat="1" ht="13.5" customHeight="1">
      <c r="A74" s="707">
        <f>A73+1</f>
        <v>82</v>
      </c>
      <c r="B74" s="708" t="s">
        <v>232</v>
      </c>
      <c r="C74" s="698"/>
      <c r="D74" s="57" t="s">
        <v>238</v>
      </c>
      <c r="E74" s="58" t="s">
        <v>85</v>
      </c>
      <c r="F74" s="995">
        <v>32</v>
      </c>
      <c r="G74" s="710">
        <f>F74</f>
        <v>32</v>
      </c>
      <c r="H74" s="932"/>
      <c r="I74" s="996">
        <f>H74*F74</f>
        <v>0</v>
      </c>
    </row>
    <row r="75" spans="1:9" ht="28.5" customHeight="1">
      <c r="A75" s="1137"/>
      <c r="B75" s="1138" t="s">
        <v>241</v>
      </c>
      <c r="C75" s="1138"/>
      <c r="D75" s="1138" t="s">
        <v>284</v>
      </c>
      <c r="E75" s="1139"/>
      <c r="F75" s="1140"/>
      <c r="G75" s="1140"/>
      <c r="H75" s="972"/>
      <c r="I75" s="972">
        <f>SUM(I76:I76)</f>
        <v>0</v>
      </c>
    </row>
    <row r="76" spans="1:9" s="222" customFormat="1" ht="13.5" customHeight="1">
      <c r="A76" s="707">
        <f>A74+1</f>
        <v>83</v>
      </c>
      <c r="B76" s="708" t="s">
        <v>243</v>
      </c>
      <c r="C76" s="708"/>
      <c r="D76" s="708" t="s">
        <v>250</v>
      </c>
      <c r="E76" s="998" t="s">
        <v>85</v>
      </c>
      <c r="F76" s="710">
        <v>16</v>
      </c>
      <c r="G76" s="710">
        <f>F76</f>
        <v>16</v>
      </c>
      <c r="H76" s="933"/>
      <c r="I76" s="711">
        <f t="shared" ref="I76" si="15">H76*F76</f>
        <v>0</v>
      </c>
    </row>
    <row r="77" spans="1:9" ht="28.5" customHeight="1">
      <c r="A77" s="1137"/>
      <c r="B77" s="1138"/>
      <c r="C77" s="1138"/>
      <c r="D77" s="1138" t="s">
        <v>240</v>
      </c>
      <c r="E77" s="1139"/>
      <c r="F77" s="1140"/>
      <c r="G77" s="1140"/>
      <c r="H77" s="972"/>
      <c r="I77" s="972">
        <f>I12</f>
        <v>0</v>
      </c>
    </row>
    <row r="78" spans="1:9" s="222" customFormat="1" ht="28.5" customHeight="1">
      <c r="A78" s="738" t="s">
        <v>256</v>
      </c>
      <c r="B78" s="739"/>
      <c r="C78" s="739"/>
      <c r="D78" s="740"/>
      <c r="E78" s="741"/>
      <c r="F78" s="740"/>
      <c r="G78" s="740"/>
      <c r="H78" s="1002"/>
      <c r="I78" s="1002"/>
    </row>
    <row r="79" spans="1:9" s="222" customFormat="1" ht="30.6">
      <c r="A79" s="730">
        <f>A76+1</f>
        <v>84</v>
      </c>
      <c r="B79" s="37" t="s">
        <v>255</v>
      </c>
      <c r="C79" s="37"/>
      <c r="D79" s="731" t="s">
        <v>1198</v>
      </c>
      <c r="E79" s="709" t="s">
        <v>79</v>
      </c>
      <c r="F79" s="1190">
        <f>G79</f>
        <v>0</v>
      </c>
      <c r="G79" s="1190"/>
      <c r="H79" s="304">
        <f>I77</f>
        <v>0</v>
      </c>
      <c r="I79" s="40">
        <f>H79*F79/100</f>
        <v>0</v>
      </c>
    </row>
    <row r="80" spans="1:9" s="222" customFormat="1" ht="28.5" customHeight="1">
      <c r="A80" s="732"/>
      <c r="B80" s="733"/>
      <c r="C80" s="733"/>
      <c r="D80" s="1006" t="s">
        <v>283</v>
      </c>
      <c r="E80" s="732"/>
      <c r="F80" s="1006"/>
      <c r="G80" s="1006"/>
      <c r="H80" s="1007"/>
      <c r="I80" s="1008">
        <f>SUM(I79:I79)</f>
        <v>0</v>
      </c>
    </row>
    <row r="81" spans="1:9" s="222" customFormat="1" ht="13.5" customHeight="1">
      <c r="A81" s="10"/>
      <c r="B81" s="10"/>
      <c r="C81" s="10"/>
      <c r="D81" s="11"/>
      <c r="E81" s="12"/>
      <c r="F81" s="13"/>
      <c r="G81" s="13"/>
      <c r="H81" s="14"/>
      <c r="I81" s="9"/>
    </row>
    <row r="82" spans="1:9" s="222" customFormat="1" ht="28.5" customHeight="1">
      <c r="A82" s="10"/>
      <c r="B82" s="10"/>
      <c r="C82" s="10"/>
      <c r="D82" s="1009" t="s">
        <v>257</v>
      </c>
      <c r="E82" s="746"/>
      <c r="F82" s="1010"/>
      <c r="G82" s="1010"/>
      <c r="H82" s="747"/>
      <c r="I82" s="747">
        <f>SUM(I80,I77)</f>
        <v>0</v>
      </c>
    </row>
    <row r="83" spans="1:9" s="329" customFormat="1" ht="21" customHeight="1">
      <c r="A83" s="324"/>
      <c r="B83" s="324"/>
      <c r="C83" s="324"/>
      <c r="D83" s="179"/>
      <c r="E83" s="320"/>
      <c r="F83" s="321"/>
      <c r="G83" s="321"/>
      <c r="H83" s="330"/>
      <c r="I83" s="331"/>
    </row>
  </sheetData>
  <autoFilter ref="A11:I408"/>
  <dataConsolidate/>
  <customSheetViews>
    <customSheetView guid="{528951BC-AEE0-4955-AE94-C32C5D2DEF39}" scale="55" printArea="1" showAutoFilter="1" hiddenColumns="1" view="pageBreakPreview">
      <pane xSplit="13" ySplit="11" topLeftCell="N12" activePane="bottomRight" state="frozen"/>
      <selection pane="bottomRight" activeCell="F14" sqref="F14"/>
      <pageMargins left="0.19685039370078741" right="0.19685039370078741" top="0.39370078740157483" bottom="0.78740157480314965" header="0.39370078740157483" footer="0.19685039370078741"/>
      <printOptions horizontalCentered="1"/>
      <pageSetup paperSize="9" scale="80" fitToHeight="0" orientation="portrait" r:id="rId1"/>
      <headerFooter>
        <oddFooter>&amp;C&amp;"Arial,Normálne"&amp;10Výmery uvedené v tabuľke majú len informatívny charakter. Dodávateľ je povinný si výmery overiť a prípadne opraviť, resp. doplniť chýbajúce položky na základe kontroly priloženej dokumentácie.
&amp;RList č.: &amp;P</oddFooter>
      </headerFooter>
      <autoFilter ref="A11:BI412">
        <sortState ref="A12:BI412">
          <sortCondition ref="L11:L412"/>
        </sortState>
      </autoFilter>
    </customSheetView>
    <customSheetView guid="{61BB9AB2-CC6F-4923-A5A4-B8772605E1EF}" scale="55" printArea="1" showAutoFilter="1" hiddenColumns="1" view="pageBreakPreview">
      <pane xSplit="13" ySplit="11" topLeftCell="N12" activePane="bottomRight" state="frozen"/>
      <selection pane="bottomRight" activeCell="F14" sqref="F14"/>
      <pageMargins left="0.19685039370078741" right="0.19685039370078741" top="0.39370078740157483" bottom="0.78740157480314965" header="0.39370078740157483" footer="0.19685039370078741"/>
      <printOptions horizontalCentered="1"/>
      <pageSetup paperSize="9" scale="80" fitToHeight="0" orientation="portrait" r:id="rId2"/>
      <headerFooter>
        <oddFooter>&amp;C&amp;"Arial,Normálne"&amp;10Výmery uvedené v tabuľke majú len informatívny charakter. Dodávateľ je povinný si výmery overiť a prípadne opraviť, resp. doplniť chýbajúce položky na základe kontroly priloženej dokumentácie.
&amp;RList č.: &amp;P</oddFooter>
      </headerFooter>
      <autoFilter ref="A11:BI412">
        <sortState ref="A12:BI412">
          <sortCondition ref="L11:L412"/>
        </sortState>
      </autoFilter>
    </customSheetView>
    <customSheetView guid="{91BDB633-9259-4256-B41C-66F4E297D14F}" showPageBreaks="1" printArea="1" showAutoFilter="1" hiddenColumns="1" view="pageBreakPreview">
      <pane xSplit="13" ySplit="11" topLeftCell="N43" activePane="bottomRight" state="frozen"/>
      <selection pane="bottomRight" activeCell="E57" sqref="E57"/>
      <pageMargins left="0.19685039370078741" right="0.19685039370078741" top="0.39370078740157483" bottom="0.78740157480314965" header="0.39370078740157483" footer="0.19685039370078741"/>
      <printOptions horizontalCentered="1"/>
      <pageSetup paperSize="9" scale="80" fitToHeight="0" orientation="portrait" r:id="rId3"/>
      <headerFooter>
        <oddFooter>&amp;C&amp;"Arial,Normálne"&amp;10Výmery uvedené v tabuľke majú len informatívny charakter. Dodávateľ je povinný si výmery overiť a prípadne opraviť, resp. doplniť chýbajúce položky na základe kontroly priloženej dokumentácie.
&amp;RList č.: &amp;P</oddFooter>
      </headerFooter>
      <autoFilter ref="A11:BI412">
        <sortState ref="A12:BI412">
          <sortCondition ref="L11:L412"/>
        </sortState>
      </autoFilter>
    </customSheetView>
    <customSheetView guid="{A9D1DD74-94BA-42CE-815C-B24B34713708}" scale="55" printArea="1" showAutoFilter="1" hiddenColumns="1" view="pageBreakPreview">
      <pane xSplit="13" ySplit="11" topLeftCell="N12" activePane="bottomRight" state="frozen"/>
      <selection pane="bottomRight" activeCell="F14" sqref="F14"/>
      <pageMargins left="0.19685039370078741" right="0.19685039370078741" top="0.39370078740157483" bottom="0.78740157480314965" header="0.39370078740157483" footer="0.19685039370078741"/>
      <printOptions horizontalCentered="1"/>
      <pageSetup paperSize="9" scale="80" fitToHeight="0" orientation="portrait" r:id="rId4"/>
      <headerFooter>
        <oddFooter>&amp;C&amp;"Arial,Normálne"&amp;10Výmery uvedené v tabuľke majú len informatívny charakter. Dodávateľ je povinný si výmery overiť a prípadne opraviť, resp. doplniť chýbajúce položky na základe kontroly priloženej dokumentácie.
&amp;RList č.: &amp;P</oddFooter>
      </headerFooter>
      <autoFilter ref="A11:BI412">
        <sortState ref="A12:BI412">
          <sortCondition ref="L11:L412"/>
        </sortState>
      </autoFilter>
    </customSheetView>
  </customSheetViews>
  <phoneticPr fontId="56" type="noConversion"/>
  <printOptions horizontalCentered="1"/>
  <pageMargins left="0.19685039370078741" right="0.19685039370078741" top="0.39370078740157483" bottom="0.78740157480314965" header="0.39370078740157483" footer="0.19685039370078741"/>
  <pageSetup paperSize="9" scale="80" fitToHeight="0" orientation="portrait" r:id="rId5"/>
  <headerFooter>
    <oddFooter>&amp;C&amp;"Arial,Normálne"&amp;10Výmery uvedené v tabuľke majú len informatívny charakter. Dodávateľ je povinný si výmery overiť a prípadne opraviť, resp. doplniť chýbajúce položky na základe kontroly priloženej dokumentácie.
&amp;RList č.: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9">
    <tabColor rgb="FF00B050"/>
    <pageSetUpPr autoPageBreaks="0"/>
  </sheetPr>
  <dimension ref="A1:K51"/>
  <sheetViews>
    <sheetView view="pageBreakPreview" zoomScale="120" zoomScaleNormal="106" zoomScaleSheetLayoutView="120" workbookViewId="0">
      <pane xSplit="9" ySplit="11" topLeftCell="J12" activePane="bottomRight" state="frozen"/>
      <selection activeCell="N20" sqref="N20"/>
      <selection pane="topRight" activeCell="N20" sqref="N20"/>
      <selection pane="bottomLeft" activeCell="N20" sqref="N20"/>
      <selection pane="bottomRight" activeCell="J16" sqref="J16"/>
    </sheetView>
  </sheetViews>
  <sheetFormatPr defaultColWidth="7" defaultRowHeight="11.25" customHeight="1"/>
  <cols>
    <col min="1" max="1" width="3.54296875" style="332" customWidth="1"/>
    <col min="2" max="2" width="8.26953125" style="333" customWidth="1"/>
    <col min="3" max="3" width="11.26953125" style="333" customWidth="1"/>
    <col min="4" max="4" width="47.26953125" style="333" customWidth="1"/>
    <col min="5" max="5" width="3.54296875" style="334" customWidth="1"/>
    <col min="6" max="6" width="7.54296875" style="335" hidden="1" customWidth="1"/>
    <col min="7" max="7" width="7.54296875" style="335" customWidth="1"/>
    <col min="8" max="8" width="9" style="336" customWidth="1"/>
    <col min="9" max="9" width="10.26953125" style="336" customWidth="1"/>
    <col min="10" max="16384" width="7" style="162"/>
  </cols>
  <sheetData>
    <row r="1" spans="1:11" ht="32.25" customHeight="1">
      <c r="A1" s="651" t="str">
        <f>+TL!A13</f>
        <v>VÝKAZ VÝMER</v>
      </c>
      <c r="B1" s="651"/>
      <c r="C1" s="651"/>
      <c r="D1" s="651"/>
      <c r="E1" s="651"/>
      <c r="F1" s="651"/>
      <c r="G1" s="651" t="s">
        <v>5491</v>
      </c>
      <c r="H1" s="651"/>
      <c r="I1" s="651"/>
    </row>
    <row r="2" spans="1:11" s="212" customFormat="1" ht="12.75" customHeight="1">
      <c r="A2" s="652" t="s">
        <v>44</v>
      </c>
      <c r="B2" s="652"/>
      <c r="C2" s="652"/>
      <c r="D2" s="653" t="str">
        <f>Obsah!N1</f>
        <v>15709 - Nižná / Tr 110/22kV</v>
      </c>
      <c r="E2" s="653"/>
      <c r="F2" s="653"/>
      <c r="G2" s="653"/>
      <c r="H2" s="653"/>
      <c r="I2" s="653"/>
    </row>
    <row r="3" spans="1:11" s="212" customFormat="1" ht="12.75" customHeight="1">
      <c r="A3" s="652"/>
      <c r="B3" s="652"/>
      <c r="C3" s="652"/>
      <c r="D3" s="653" t="str">
        <f>Obsah!N2</f>
        <v>- komplexná rekonštrukcia</v>
      </c>
      <c r="E3" s="653"/>
      <c r="F3" s="653"/>
      <c r="G3" s="653"/>
      <c r="H3" s="653"/>
      <c r="I3" s="653"/>
    </row>
    <row r="4" spans="1:11" s="212" customFormat="1" ht="12.75" customHeight="1">
      <c r="A4" s="652"/>
      <c r="B4" s="652"/>
      <c r="C4" s="652"/>
      <c r="D4" s="653" t="str">
        <f>Obsah!N3</f>
        <v xml:space="preserve"> </v>
      </c>
      <c r="E4" s="653"/>
      <c r="F4" s="653"/>
      <c r="G4" s="653"/>
      <c r="H4" s="653"/>
      <c r="I4" s="653"/>
    </row>
    <row r="5" spans="1:11" s="212" customFormat="1" ht="13.5" customHeight="1">
      <c r="A5" s="654" t="s">
        <v>6</v>
      </c>
      <c r="B5" s="654"/>
      <c r="C5" s="655"/>
      <c r="D5" s="656" t="str">
        <f>Obsah!B6</f>
        <v>D. Dokumentácia stavebných objektov a prevádzkových súborov</v>
      </c>
      <c r="E5" s="657"/>
      <c r="F5" s="657"/>
      <c r="G5" s="657"/>
      <c r="H5" s="657"/>
      <c r="I5" s="657"/>
    </row>
    <row r="6" spans="1:11" ht="12.75" customHeight="1">
      <c r="A6" s="654" t="s">
        <v>45</v>
      </c>
      <c r="B6" s="654"/>
      <c r="C6" s="655"/>
      <c r="D6" s="657" t="str">
        <f>Obsah!B46</f>
        <v>S09_SO42.04_Systémové prestupy</v>
      </c>
      <c r="E6" s="657"/>
      <c r="F6" s="657"/>
      <c r="G6" s="657"/>
      <c r="H6" s="657"/>
      <c r="I6" s="657"/>
    </row>
    <row r="7" spans="1:11" ht="13.5" customHeight="1">
      <c r="A7" s="659"/>
      <c r="B7" s="659"/>
      <c r="C7" s="660"/>
      <c r="D7" s="660"/>
      <c r="E7" s="661"/>
      <c r="F7" s="659"/>
      <c r="G7" s="659"/>
      <c r="H7" s="662"/>
      <c r="I7" s="663"/>
    </row>
    <row r="8" spans="1:11" s="169" customFormat="1" ht="13.5" customHeight="1">
      <c r="A8" s="658" t="s">
        <v>46</v>
      </c>
      <c r="B8" s="658"/>
      <c r="C8" s="658"/>
      <c r="D8" s="658" t="str">
        <f>Obsah!Z1</f>
        <v>Stredoslovenská distribučná, a. s., Pri Rajčianke 2927/8, 010 47 Žilina</v>
      </c>
      <c r="E8" s="664"/>
      <c r="F8" s="658"/>
      <c r="G8" s="658"/>
      <c r="H8" s="665" t="s">
        <v>47</v>
      </c>
      <c r="I8" s="665" t="s">
        <v>18</v>
      </c>
    </row>
    <row r="9" spans="1:11" s="169" customFormat="1" ht="13.5" customHeight="1">
      <c r="A9" s="658" t="s">
        <v>49</v>
      </c>
      <c r="B9" s="658"/>
      <c r="C9" s="658"/>
      <c r="D9" s="658" t="str">
        <f>Obsah!Z2</f>
        <v>Tr 110/22 kV Nižná</v>
      </c>
      <c r="E9" s="666"/>
      <c r="F9" s="667"/>
      <c r="G9" s="667"/>
      <c r="H9" s="665" t="s">
        <v>50</v>
      </c>
      <c r="I9" s="948">
        <f>Obsah!Z3</f>
        <v>46174</v>
      </c>
      <c r="J9" s="222"/>
      <c r="K9" s="222"/>
    </row>
    <row r="10" spans="1:11" ht="6.75" customHeight="1">
      <c r="A10" s="668"/>
      <c r="B10" s="668"/>
      <c r="C10" s="668"/>
      <c r="D10" s="668"/>
      <c r="E10" s="669"/>
      <c r="F10" s="668"/>
      <c r="G10" s="668"/>
      <c r="H10" s="670"/>
      <c r="I10" s="670"/>
    </row>
    <row r="11" spans="1:11" ht="24" customHeight="1">
      <c r="A11" s="671" t="s">
        <v>51</v>
      </c>
      <c r="B11" s="671" t="s">
        <v>52</v>
      </c>
      <c r="C11" s="672" t="s">
        <v>53</v>
      </c>
      <c r="D11" s="671" t="s">
        <v>54</v>
      </c>
      <c r="E11" s="671" t="s">
        <v>55</v>
      </c>
      <c r="F11" s="671" t="s">
        <v>56</v>
      </c>
      <c r="G11" s="671" t="s">
        <v>56</v>
      </c>
      <c r="H11" s="672" t="s">
        <v>57</v>
      </c>
      <c r="I11" s="672" t="s">
        <v>58</v>
      </c>
    </row>
    <row r="12" spans="1:11" ht="30.75" customHeight="1">
      <c r="A12" s="1133"/>
      <c r="B12" s="1134" t="s">
        <v>59</v>
      </c>
      <c r="C12" s="1134"/>
      <c r="D12" s="1134" t="s">
        <v>60</v>
      </c>
      <c r="E12" s="1135"/>
      <c r="F12" s="1136"/>
      <c r="G12" s="1136"/>
      <c r="H12" s="678"/>
      <c r="I12" s="678">
        <f>SUM(I13,I20,I40,I44)</f>
        <v>0</v>
      </c>
    </row>
    <row r="13" spans="1:11" ht="28.5" customHeight="1">
      <c r="A13" s="1137"/>
      <c r="B13" s="1138" t="s">
        <v>136</v>
      </c>
      <c r="C13" s="1138"/>
      <c r="D13" s="1138" t="s">
        <v>258</v>
      </c>
      <c r="E13" s="1139"/>
      <c r="F13" s="1140"/>
      <c r="G13" s="1140"/>
      <c r="H13" s="972"/>
      <c r="I13" s="972">
        <f>SUM(I14:I19)</f>
        <v>0</v>
      </c>
    </row>
    <row r="14" spans="1:11" s="245" customFormat="1" ht="13.5" customHeight="1">
      <c r="A14" s="966">
        <f t="shared" ref="A14" si="0">A13+1</f>
        <v>1</v>
      </c>
      <c r="B14" s="1141" t="s">
        <v>90</v>
      </c>
      <c r="C14" s="1142"/>
      <c r="D14" s="1141" t="s">
        <v>1468</v>
      </c>
      <c r="E14" s="1142" t="s">
        <v>85</v>
      </c>
      <c r="F14" s="955">
        <v>6</v>
      </c>
      <c r="G14" s="955">
        <f>F14</f>
        <v>6</v>
      </c>
      <c r="H14" s="1011"/>
      <c r="I14" s="956">
        <f t="shared" ref="I14:I16" si="1">H14*F14</f>
        <v>0</v>
      </c>
      <c r="J14" s="1297" t="s">
        <v>5503</v>
      </c>
    </row>
    <row r="15" spans="1:11" ht="13.5" customHeight="1">
      <c r="A15" s="966">
        <f>A14+1</f>
        <v>2</v>
      </c>
      <c r="B15" s="1141">
        <v>210800515</v>
      </c>
      <c r="C15" s="1142"/>
      <c r="D15" s="1141" t="s">
        <v>114</v>
      </c>
      <c r="E15" s="1142" t="s">
        <v>63</v>
      </c>
      <c r="F15" s="955">
        <v>6</v>
      </c>
      <c r="G15" s="955">
        <f t="shared" ref="G15:G17" si="2">F15</f>
        <v>6</v>
      </c>
      <c r="H15" s="1011"/>
      <c r="I15" s="956">
        <f t="shared" si="1"/>
        <v>0</v>
      </c>
      <c r="J15" s="1297" t="s">
        <v>5503</v>
      </c>
    </row>
    <row r="16" spans="1:11" ht="20.399999999999999">
      <c r="A16" s="966">
        <f t="shared" ref="A16:A19" si="3">A15+1</f>
        <v>3</v>
      </c>
      <c r="B16" s="1141">
        <v>210100003</v>
      </c>
      <c r="C16" s="1142"/>
      <c r="D16" s="1141" t="s">
        <v>115</v>
      </c>
      <c r="E16" s="1142" t="s">
        <v>62</v>
      </c>
      <c r="F16" s="955">
        <v>12</v>
      </c>
      <c r="G16" s="955">
        <f t="shared" si="2"/>
        <v>12</v>
      </c>
      <c r="H16" s="1011"/>
      <c r="I16" s="956">
        <f t="shared" si="1"/>
        <v>0</v>
      </c>
      <c r="J16" s="1297" t="s">
        <v>5503</v>
      </c>
    </row>
    <row r="17" spans="1:10" s="44" customFormat="1" ht="14.4">
      <c r="A17" s="966">
        <f t="shared" si="3"/>
        <v>4</v>
      </c>
      <c r="B17" s="1151">
        <v>210020901</v>
      </c>
      <c r="C17" s="1151"/>
      <c r="D17" s="1151" t="s">
        <v>557</v>
      </c>
      <c r="E17" s="1152" t="s">
        <v>95</v>
      </c>
      <c r="F17" s="1153">
        <v>9</v>
      </c>
      <c r="G17" s="955">
        <f t="shared" si="2"/>
        <v>9</v>
      </c>
      <c r="H17" s="1015"/>
      <c r="I17" s="1154">
        <f>H17*F17</f>
        <v>0</v>
      </c>
      <c r="J17" s="1297" t="s">
        <v>5503</v>
      </c>
    </row>
    <row r="18" spans="1:10" s="233" customFormat="1" ht="12">
      <c r="A18" s="966">
        <f t="shared" si="3"/>
        <v>5</v>
      </c>
      <c r="B18" s="686" t="s">
        <v>86</v>
      </c>
      <c r="C18" s="686"/>
      <c r="D18" s="686" t="s">
        <v>87</v>
      </c>
      <c r="E18" s="687" t="s">
        <v>79</v>
      </c>
      <c r="F18" s="1016">
        <f>G18</f>
        <v>0</v>
      </c>
      <c r="G18" s="1016"/>
      <c r="H18" s="77">
        <f>SUM(I14:I17)</f>
        <v>0</v>
      </c>
      <c r="I18" s="77">
        <f>H18*F18/100</f>
        <v>0</v>
      </c>
      <c r="J18" s="1297" t="s">
        <v>5503</v>
      </c>
    </row>
    <row r="19" spans="1:10" s="233" customFormat="1" ht="12">
      <c r="A19" s="966">
        <f t="shared" si="3"/>
        <v>6</v>
      </c>
      <c r="B19" s="686" t="s">
        <v>88</v>
      </c>
      <c r="C19" s="686"/>
      <c r="D19" s="686" t="s">
        <v>89</v>
      </c>
      <c r="E19" s="687" t="s">
        <v>79</v>
      </c>
      <c r="F19" s="1016">
        <f>G19</f>
        <v>0</v>
      </c>
      <c r="G19" s="1016"/>
      <c r="H19" s="77">
        <f>SUM(I14:I18)</f>
        <v>0</v>
      </c>
      <c r="I19" s="77">
        <f>H19*F19/100</f>
        <v>0</v>
      </c>
      <c r="J19" s="1297" t="s">
        <v>5503</v>
      </c>
    </row>
    <row r="20" spans="1:10" ht="28.5" customHeight="1">
      <c r="A20" s="1137"/>
      <c r="B20" s="1138" t="s">
        <v>130</v>
      </c>
      <c r="C20" s="1138"/>
      <c r="D20" s="1138" t="s">
        <v>259</v>
      </c>
      <c r="E20" s="1139"/>
      <c r="F20" s="1140"/>
      <c r="G20" s="1140"/>
      <c r="H20" s="972"/>
      <c r="I20" s="972">
        <f>SUM(I21,I36,I38:I39)</f>
        <v>0</v>
      </c>
      <c r="J20" s="1297" t="s">
        <v>5503</v>
      </c>
    </row>
    <row r="21" spans="1:10" s="233" customFormat="1" ht="12">
      <c r="A21" s="985"/>
      <c r="B21" s="973"/>
      <c r="C21" s="974"/>
      <c r="D21" s="28" t="s">
        <v>1465</v>
      </c>
      <c r="E21" s="975" t="s">
        <v>61</v>
      </c>
      <c r="F21" s="976">
        <v>1</v>
      </c>
      <c r="G21" s="1261"/>
      <c r="H21" s="977">
        <f>SUM(I22:I35)</f>
        <v>0</v>
      </c>
      <c r="I21" s="978">
        <f t="shared" ref="I21:I37" si="4">H21*F21</f>
        <v>0</v>
      </c>
      <c r="J21" s="1297" t="s">
        <v>5503</v>
      </c>
    </row>
    <row r="22" spans="1:10" s="44" customFormat="1" ht="14.4">
      <c r="A22" s="692">
        <f>A19+1</f>
        <v>7</v>
      </c>
      <c r="B22" s="32">
        <f t="shared" ref="B22:B23" si="5">B21+1</f>
        <v>1</v>
      </c>
      <c r="C22" s="35"/>
      <c r="D22" s="69" t="s">
        <v>594</v>
      </c>
      <c r="E22" s="27" t="s">
        <v>62</v>
      </c>
      <c r="F22" s="979">
        <v>1</v>
      </c>
      <c r="G22" s="1262">
        <f>F22*$F$21</f>
        <v>1</v>
      </c>
      <c r="H22" s="1013"/>
      <c r="I22" s="696">
        <f t="shared" si="4"/>
        <v>0</v>
      </c>
      <c r="J22" s="1297" t="s">
        <v>5503</v>
      </c>
    </row>
    <row r="23" spans="1:10" s="233" customFormat="1" ht="25.2" customHeight="1">
      <c r="A23" s="692">
        <f t="shared" ref="A23:B35" si="6">A22+1</f>
        <v>8</v>
      </c>
      <c r="B23" s="32">
        <f t="shared" si="5"/>
        <v>2</v>
      </c>
      <c r="C23" s="35"/>
      <c r="D23" s="70" t="s">
        <v>620</v>
      </c>
      <c r="E23" s="27" t="s">
        <v>62</v>
      </c>
      <c r="F23" s="979">
        <v>6</v>
      </c>
      <c r="G23" s="1262">
        <f t="shared" ref="G23:G35" si="7">F23*$F$21</f>
        <v>6</v>
      </c>
      <c r="H23" s="1013"/>
      <c r="I23" s="696">
        <f t="shared" si="4"/>
        <v>0</v>
      </c>
      <c r="J23" s="1297" t="s">
        <v>5503</v>
      </c>
    </row>
    <row r="24" spans="1:10" s="233" customFormat="1" ht="20.399999999999999">
      <c r="A24" s="692">
        <f t="shared" si="6"/>
        <v>9</v>
      </c>
      <c r="B24" s="32">
        <f t="shared" si="6"/>
        <v>3</v>
      </c>
      <c r="C24" s="24"/>
      <c r="D24" s="24" t="s">
        <v>595</v>
      </c>
      <c r="E24" s="33" t="s">
        <v>62</v>
      </c>
      <c r="F24" s="980">
        <v>3</v>
      </c>
      <c r="G24" s="1262">
        <f t="shared" si="7"/>
        <v>3</v>
      </c>
      <c r="H24" s="1013"/>
      <c r="I24" s="695">
        <f t="shared" si="4"/>
        <v>0</v>
      </c>
      <c r="J24" s="1297" t="s">
        <v>5503</v>
      </c>
    </row>
    <row r="25" spans="1:10" s="44" customFormat="1" ht="20.399999999999999">
      <c r="A25" s="692">
        <f t="shared" si="6"/>
        <v>10</v>
      </c>
      <c r="B25" s="32">
        <f t="shared" si="6"/>
        <v>4</v>
      </c>
      <c r="C25" s="24"/>
      <c r="D25" s="24" t="s">
        <v>596</v>
      </c>
      <c r="E25" s="33" t="s">
        <v>62</v>
      </c>
      <c r="F25" s="980">
        <v>3</v>
      </c>
      <c r="G25" s="1262">
        <f t="shared" si="7"/>
        <v>3</v>
      </c>
      <c r="H25" s="1013"/>
      <c r="I25" s="695">
        <f t="shared" si="4"/>
        <v>0</v>
      </c>
      <c r="J25" s="1297" t="s">
        <v>5503</v>
      </c>
    </row>
    <row r="26" spans="1:10" s="233" customFormat="1" ht="20.399999999999999">
      <c r="A26" s="692">
        <f t="shared" si="6"/>
        <v>11</v>
      </c>
      <c r="B26" s="32">
        <f t="shared" si="6"/>
        <v>5</v>
      </c>
      <c r="C26" s="24"/>
      <c r="D26" s="24" t="s">
        <v>597</v>
      </c>
      <c r="E26" s="33" t="s">
        <v>62</v>
      </c>
      <c r="F26" s="980">
        <v>5</v>
      </c>
      <c r="G26" s="1262">
        <f t="shared" si="7"/>
        <v>5</v>
      </c>
      <c r="H26" s="1013"/>
      <c r="I26" s="695">
        <f t="shared" si="4"/>
        <v>0</v>
      </c>
      <c r="J26" s="1297" t="s">
        <v>5503</v>
      </c>
    </row>
    <row r="27" spans="1:10" s="233" customFormat="1" ht="20.399999999999999">
      <c r="A27" s="692">
        <f t="shared" si="6"/>
        <v>12</v>
      </c>
      <c r="B27" s="32">
        <f t="shared" si="6"/>
        <v>6</v>
      </c>
      <c r="C27" s="24"/>
      <c r="D27" s="24" t="s">
        <v>598</v>
      </c>
      <c r="E27" s="33" t="s">
        <v>62</v>
      </c>
      <c r="F27" s="980">
        <v>108</v>
      </c>
      <c r="G27" s="1262">
        <f t="shared" si="7"/>
        <v>108</v>
      </c>
      <c r="H27" s="1013"/>
      <c r="I27" s="695">
        <f t="shared" si="4"/>
        <v>0</v>
      </c>
      <c r="J27" s="1297" t="s">
        <v>5503</v>
      </c>
    </row>
    <row r="28" spans="1:10" s="233" customFormat="1" ht="20.399999999999999">
      <c r="A28" s="692">
        <f t="shared" si="6"/>
        <v>13</v>
      </c>
      <c r="B28" s="32">
        <f t="shared" si="6"/>
        <v>7</v>
      </c>
      <c r="C28" s="24"/>
      <c r="D28" s="24" t="s">
        <v>599</v>
      </c>
      <c r="E28" s="33" t="s">
        <v>62</v>
      </c>
      <c r="F28" s="980">
        <v>192</v>
      </c>
      <c r="G28" s="1262">
        <f t="shared" si="7"/>
        <v>192</v>
      </c>
      <c r="H28" s="1013"/>
      <c r="I28" s="695">
        <f t="shared" si="4"/>
        <v>0</v>
      </c>
      <c r="J28" s="1297" t="s">
        <v>5503</v>
      </c>
    </row>
    <row r="29" spans="1:10" s="233" customFormat="1" ht="20.399999999999999">
      <c r="A29" s="692">
        <f t="shared" si="6"/>
        <v>14</v>
      </c>
      <c r="B29" s="32">
        <f t="shared" si="6"/>
        <v>8</v>
      </c>
      <c r="C29" s="24"/>
      <c r="D29" s="24" t="s">
        <v>621</v>
      </c>
      <c r="E29" s="33" t="s">
        <v>62</v>
      </c>
      <c r="F29" s="980">
        <v>24</v>
      </c>
      <c r="G29" s="1262">
        <f t="shared" si="7"/>
        <v>24</v>
      </c>
      <c r="H29" s="1013"/>
      <c r="I29" s="695">
        <f t="shared" si="4"/>
        <v>0</v>
      </c>
      <c r="J29" s="1297" t="s">
        <v>5503</v>
      </c>
    </row>
    <row r="30" spans="1:10" s="44" customFormat="1" ht="20.399999999999999">
      <c r="A30" s="692">
        <f t="shared" si="6"/>
        <v>15</v>
      </c>
      <c r="B30" s="32">
        <f t="shared" si="6"/>
        <v>9</v>
      </c>
      <c r="C30" s="24"/>
      <c r="D30" s="24" t="s">
        <v>600</v>
      </c>
      <c r="E30" s="33" t="s">
        <v>62</v>
      </c>
      <c r="F30" s="980">
        <v>6</v>
      </c>
      <c r="G30" s="1262">
        <f t="shared" si="7"/>
        <v>6</v>
      </c>
      <c r="H30" s="1013"/>
      <c r="I30" s="695">
        <f t="shared" si="4"/>
        <v>0</v>
      </c>
      <c r="J30" s="1297" t="s">
        <v>5503</v>
      </c>
    </row>
    <row r="31" spans="1:10" s="233" customFormat="1" ht="20.399999999999999">
      <c r="A31" s="692">
        <f t="shared" si="6"/>
        <v>16</v>
      </c>
      <c r="B31" s="32">
        <f t="shared" si="6"/>
        <v>10</v>
      </c>
      <c r="C31" s="24"/>
      <c r="D31" s="24" t="s">
        <v>601</v>
      </c>
      <c r="E31" s="33" t="s">
        <v>62</v>
      </c>
      <c r="F31" s="980">
        <v>12</v>
      </c>
      <c r="G31" s="1262">
        <f t="shared" si="7"/>
        <v>12</v>
      </c>
      <c r="H31" s="1013"/>
      <c r="I31" s="695">
        <f t="shared" si="4"/>
        <v>0</v>
      </c>
      <c r="J31" s="1297" t="s">
        <v>5503</v>
      </c>
    </row>
    <row r="32" spans="1:10" s="233" customFormat="1" ht="13.5" customHeight="1">
      <c r="A32" s="692">
        <f t="shared" si="6"/>
        <v>17</v>
      </c>
      <c r="B32" s="32">
        <f t="shared" si="6"/>
        <v>11</v>
      </c>
      <c r="C32" s="24"/>
      <c r="D32" s="24" t="s">
        <v>602</v>
      </c>
      <c r="E32" s="33" t="s">
        <v>62</v>
      </c>
      <c r="F32" s="980">
        <v>18</v>
      </c>
      <c r="G32" s="1262">
        <f t="shared" si="7"/>
        <v>18</v>
      </c>
      <c r="H32" s="1013"/>
      <c r="I32" s="695">
        <f t="shared" si="4"/>
        <v>0</v>
      </c>
      <c r="J32" s="1297" t="s">
        <v>5503</v>
      </c>
    </row>
    <row r="33" spans="1:10" s="233" customFormat="1" ht="13.5" customHeight="1">
      <c r="A33" s="692">
        <f t="shared" si="6"/>
        <v>18</v>
      </c>
      <c r="B33" s="32">
        <f t="shared" si="6"/>
        <v>12</v>
      </c>
      <c r="C33" s="24"/>
      <c r="D33" s="24" t="s">
        <v>603</v>
      </c>
      <c r="E33" s="33" t="s">
        <v>62</v>
      </c>
      <c r="F33" s="980">
        <v>96</v>
      </c>
      <c r="G33" s="1262">
        <f t="shared" si="7"/>
        <v>96</v>
      </c>
      <c r="H33" s="1013"/>
      <c r="I33" s="695">
        <f t="shared" si="4"/>
        <v>0</v>
      </c>
      <c r="J33" s="1297" t="s">
        <v>5503</v>
      </c>
    </row>
    <row r="34" spans="1:10" s="44" customFormat="1" ht="14.4">
      <c r="A34" s="692">
        <f t="shared" si="6"/>
        <v>19</v>
      </c>
      <c r="B34" s="32">
        <f t="shared" si="6"/>
        <v>13</v>
      </c>
      <c r="C34" s="24"/>
      <c r="D34" s="70" t="s">
        <v>198</v>
      </c>
      <c r="E34" s="27" t="s">
        <v>63</v>
      </c>
      <c r="F34" s="979">
        <v>6</v>
      </c>
      <c r="G34" s="1262">
        <f>F34*$F$21</f>
        <v>6</v>
      </c>
      <c r="H34" s="1013"/>
      <c r="I34" s="695">
        <f t="shared" si="4"/>
        <v>0</v>
      </c>
      <c r="J34" s="1297" t="s">
        <v>5503</v>
      </c>
    </row>
    <row r="35" spans="1:10" s="233" customFormat="1" ht="12">
      <c r="A35" s="692">
        <f t="shared" si="6"/>
        <v>20</v>
      </c>
      <c r="B35" s="32">
        <f t="shared" si="6"/>
        <v>14</v>
      </c>
      <c r="C35" s="982"/>
      <c r="D35" s="71" t="s">
        <v>203</v>
      </c>
      <c r="E35" s="27" t="s">
        <v>62</v>
      </c>
      <c r="F35" s="979">
        <v>12</v>
      </c>
      <c r="G35" s="1262">
        <f t="shared" si="7"/>
        <v>12</v>
      </c>
      <c r="H35" s="1013"/>
      <c r="I35" s="696">
        <f t="shared" si="4"/>
        <v>0</v>
      </c>
      <c r="J35" s="1297" t="s">
        <v>5503</v>
      </c>
    </row>
    <row r="36" spans="1:10" s="233" customFormat="1" ht="12">
      <c r="A36" s="985"/>
      <c r="B36" s="32"/>
      <c r="C36" s="974"/>
      <c r="D36" s="28" t="s">
        <v>562</v>
      </c>
      <c r="E36" s="975" t="s">
        <v>61</v>
      </c>
      <c r="F36" s="976">
        <v>1</v>
      </c>
      <c r="G36" s="1261"/>
      <c r="H36" s="977">
        <f>SUM(I37:I37)</f>
        <v>0</v>
      </c>
      <c r="I36" s="978">
        <f t="shared" si="4"/>
        <v>0</v>
      </c>
      <c r="J36" s="1297" t="s">
        <v>5503</v>
      </c>
    </row>
    <row r="37" spans="1:10" s="44" customFormat="1" ht="51">
      <c r="A37" s="692">
        <f>A35+1</f>
        <v>21</v>
      </c>
      <c r="B37" s="32">
        <f>B35+1</f>
        <v>15</v>
      </c>
      <c r="C37" s="24"/>
      <c r="D37" s="70" t="s">
        <v>593</v>
      </c>
      <c r="E37" s="27" t="s">
        <v>62</v>
      </c>
      <c r="F37" s="979">
        <v>56</v>
      </c>
      <c r="G37" s="1262">
        <f>F37*$F$36</f>
        <v>56</v>
      </c>
      <c r="H37" s="1013"/>
      <c r="I37" s="695">
        <f t="shared" si="4"/>
        <v>0</v>
      </c>
      <c r="J37" s="1297" t="s">
        <v>5503</v>
      </c>
    </row>
    <row r="38" spans="1:10" s="44" customFormat="1" ht="14.4">
      <c r="A38" s="707">
        <f>A37+1</f>
        <v>22</v>
      </c>
      <c r="B38" s="708" t="s">
        <v>136</v>
      </c>
      <c r="C38" s="708"/>
      <c r="D38" s="708" t="s">
        <v>137</v>
      </c>
      <c r="E38" s="709" t="s">
        <v>79</v>
      </c>
      <c r="F38" s="1017">
        <f>G38</f>
        <v>0</v>
      </c>
      <c r="G38" s="1017"/>
      <c r="H38" s="711">
        <f>SUM(I21,I36)</f>
        <v>0</v>
      </c>
      <c r="I38" s="711">
        <f>H38*F38/100</f>
        <v>0</v>
      </c>
      <c r="J38" s="1297" t="s">
        <v>5503</v>
      </c>
    </row>
    <row r="39" spans="1:10" s="44" customFormat="1" ht="14.4">
      <c r="A39" s="707">
        <f>A38+1</f>
        <v>23</v>
      </c>
      <c r="B39" s="708" t="s">
        <v>138</v>
      </c>
      <c r="C39" s="708"/>
      <c r="D39" s="708" t="s">
        <v>139</v>
      </c>
      <c r="E39" s="709" t="s">
        <v>79</v>
      </c>
      <c r="F39" s="1017">
        <f>G39</f>
        <v>0</v>
      </c>
      <c r="G39" s="1017"/>
      <c r="H39" s="711">
        <f>SUM(I38,I21,I36)</f>
        <v>0</v>
      </c>
      <c r="I39" s="711">
        <f>H39*F39/100</f>
        <v>0</v>
      </c>
      <c r="J39" s="1297" t="s">
        <v>5503</v>
      </c>
    </row>
    <row r="40" spans="1:10" ht="28.5" customHeight="1">
      <c r="A40" s="1137"/>
      <c r="B40" s="1138" t="s">
        <v>260</v>
      </c>
      <c r="C40" s="1138"/>
      <c r="D40" s="1138" t="s">
        <v>261</v>
      </c>
      <c r="E40" s="1139"/>
      <c r="F40" s="1140"/>
      <c r="G40" s="1140"/>
      <c r="H40" s="972"/>
      <c r="I40" s="972">
        <f>SUM(I41:I43)</f>
        <v>0</v>
      </c>
      <c r="J40" s="1297" t="s">
        <v>5503</v>
      </c>
    </row>
    <row r="41" spans="1:10" s="44" customFormat="1" ht="14.4">
      <c r="A41" s="707">
        <f>A39+1</f>
        <v>24</v>
      </c>
      <c r="B41" s="708" t="s">
        <v>232</v>
      </c>
      <c r="C41" s="708"/>
      <c r="D41" s="1155" t="s">
        <v>566</v>
      </c>
      <c r="E41" s="1156" t="s">
        <v>61</v>
      </c>
      <c r="F41" s="1157">
        <v>1</v>
      </c>
      <c r="G41" s="1157">
        <f>F41</f>
        <v>1</v>
      </c>
      <c r="H41" s="1018"/>
      <c r="I41" s="711">
        <f t="shared" ref="I41:I42" si="8">H41*F41</f>
        <v>0</v>
      </c>
      <c r="J41" s="1297" t="s">
        <v>5503</v>
      </c>
    </row>
    <row r="42" spans="1:10" s="44" customFormat="1" ht="14.4">
      <c r="A42" s="707">
        <f>A41+1</f>
        <v>25</v>
      </c>
      <c r="B42" s="708" t="s">
        <v>233</v>
      </c>
      <c r="C42" s="708"/>
      <c r="D42" s="708" t="s">
        <v>235</v>
      </c>
      <c r="E42" s="709" t="s">
        <v>85</v>
      </c>
      <c r="F42" s="710">
        <v>2</v>
      </c>
      <c r="G42" s="1157">
        <f t="shared" ref="G42:G43" si="9">F42</f>
        <v>2</v>
      </c>
      <c r="H42" s="933"/>
      <c r="I42" s="711">
        <f t="shared" si="8"/>
        <v>0</v>
      </c>
      <c r="J42" s="1297" t="s">
        <v>5503</v>
      </c>
    </row>
    <row r="43" spans="1:10" s="222" customFormat="1" ht="13.5" customHeight="1">
      <c r="A43" s="707">
        <f>A41+1</f>
        <v>25</v>
      </c>
      <c r="B43" s="708" t="s">
        <v>232</v>
      </c>
      <c r="C43" s="698"/>
      <c r="D43" s="57" t="s">
        <v>238</v>
      </c>
      <c r="E43" s="58" t="s">
        <v>85</v>
      </c>
      <c r="F43" s="995">
        <v>16</v>
      </c>
      <c r="G43" s="1157">
        <f t="shared" si="9"/>
        <v>16</v>
      </c>
      <c r="H43" s="932"/>
      <c r="I43" s="996">
        <f>H43*F43</f>
        <v>0</v>
      </c>
      <c r="J43" s="1297" t="s">
        <v>5503</v>
      </c>
    </row>
    <row r="44" spans="1:10" ht="28.5" customHeight="1">
      <c r="A44" s="1137"/>
      <c r="B44" s="1138" t="s">
        <v>241</v>
      </c>
      <c r="C44" s="1138"/>
      <c r="D44" s="1138" t="s">
        <v>284</v>
      </c>
      <c r="E44" s="1139"/>
      <c r="F44" s="1140"/>
      <c r="G44" s="1140"/>
      <c r="H44" s="972"/>
      <c r="I44" s="972">
        <f>SUM(I45)</f>
        <v>0</v>
      </c>
      <c r="J44" s="1297" t="s">
        <v>5503</v>
      </c>
    </row>
    <row r="45" spans="1:10" ht="11.4">
      <c r="A45" s="707">
        <f>A42+1</f>
        <v>26</v>
      </c>
      <c r="B45" s="708" t="s">
        <v>243</v>
      </c>
      <c r="C45" s="708"/>
      <c r="D45" s="708" t="s">
        <v>250</v>
      </c>
      <c r="E45" s="998" t="s">
        <v>85</v>
      </c>
      <c r="F45" s="710">
        <v>8</v>
      </c>
      <c r="G45" s="710">
        <f>F45</f>
        <v>8</v>
      </c>
      <c r="H45" s="933"/>
      <c r="I45" s="711">
        <f t="shared" ref="I45" si="10">H45*F45</f>
        <v>0</v>
      </c>
      <c r="J45" s="1297" t="s">
        <v>5503</v>
      </c>
    </row>
    <row r="46" spans="1:10" ht="28.5" customHeight="1">
      <c r="A46" s="1"/>
      <c r="B46" s="2"/>
      <c r="C46" s="2"/>
      <c r="D46" s="3" t="s">
        <v>240</v>
      </c>
      <c r="E46" s="1"/>
      <c r="F46" s="4"/>
      <c r="G46" s="4"/>
      <c r="H46" s="56"/>
      <c r="I46" s="56">
        <f>I12</f>
        <v>0</v>
      </c>
      <c r="J46" s="1297" t="s">
        <v>5503</v>
      </c>
    </row>
    <row r="47" spans="1:10" ht="28.5" customHeight="1">
      <c r="A47" s="1158" t="s">
        <v>256</v>
      </c>
      <c r="B47" s="1138"/>
      <c r="C47" s="1138"/>
      <c r="D47" s="1138"/>
      <c r="E47" s="1139"/>
      <c r="F47" s="1140"/>
      <c r="G47" s="1140"/>
      <c r="H47" s="972"/>
      <c r="I47" s="972"/>
      <c r="J47" s="1297" t="s">
        <v>5503</v>
      </c>
    </row>
    <row r="48" spans="1:10" s="222" customFormat="1" ht="30.6">
      <c r="A48" s="730">
        <f>A45+1</f>
        <v>27</v>
      </c>
      <c r="B48" s="37" t="s">
        <v>255</v>
      </c>
      <c r="C48" s="37"/>
      <c r="D48" s="731" t="s">
        <v>1198</v>
      </c>
      <c r="E48" s="709" t="s">
        <v>79</v>
      </c>
      <c r="F48" s="1190">
        <f>G48</f>
        <v>0</v>
      </c>
      <c r="G48" s="1190"/>
      <c r="H48" s="304">
        <f>I46</f>
        <v>0</v>
      </c>
      <c r="I48" s="40">
        <f>H48*F48/100</f>
        <v>0</v>
      </c>
      <c r="J48" s="1297" t="s">
        <v>5503</v>
      </c>
    </row>
    <row r="49" spans="1:9" s="222" customFormat="1" ht="28.5" customHeight="1">
      <c r="A49" s="732"/>
      <c r="B49" s="733"/>
      <c r="C49" s="733"/>
      <c r="D49" s="1006" t="s">
        <v>283</v>
      </c>
      <c r="E49" s="732"/>
      <c r="F49" s="1006"/>
      <c r="G49" s="1006"/>
      <c r="H49" s="1007"/>
      <c r="I49" s="1008">
        <f>SUM(I48:I48)</f>
        <v>0</v>
      </c>
    </row>
    <row r="50" spans="1:9" s="222" customFormat="1" ht="13.5" customHeight="1">
      <c r="A50" s="10"/>
      <c r="B50" s="10"/>
      <c r="C50" s="10"/>
      <c r="D50" s="11"/>
      <c r="E50" s="12"/>
      <c r="F50" s="13"/>
      <c r="G50" s="1010"/>
      <c r="H50" s="14"/>
      <c r="I50" s="9"/>
    </row>
    <row r="51" spans="1:9" s="222" customFormat="1" ht="28.5" customHeight="1">
      <c r="A51" s="10"/>
      <c r="B51" s="10"/>
      <c r="C51" s="10"/>
      <c r="D51" s="1009" t="s">
        <v>257</v>
      </c>
      <c r="E51" s="746"/>
      <c r="F51" s="1010"/>
      <c r="H51" s="747"/>
      <c r="I51" s="747">
        <f>SUM(I49,I46)</f>
        <v>0</v>
      </c>
    </row>
  </sheetData>
  <autoFilter ref="A11:I161"/>
  <dataConsolidate/>
  <customSheetViews>
    <customSheetView guid="{528951BC-AEE0-4955-AE94-C32C5D2DEF39}" scale="55" printArea="1" showAutoFilter="1" hiddenColumns="1" view="pageBreakPreview">
      <pane xSplit="13" ySplit="11" topLeftCell="N12" activePane="bottomRight" state="frozen"/>
      <selection pane="bottomRight" activeCell="D21" sqref="D21"/>
      <pageMargins left="0.19685039370078741" right="0.19685039370078741" top="0.39370078740157483" bottom="0.78740157480314965" header="0.39370078740157483" footer="0.19685039370078741"/>
      <printOptions horizontalCentered="1"/>
      <pageSetup paperSize="9" scale="80" fitToHeight="0" orientation="portrait" r:id="rId1"/>
      <headerFooter>
        <oddFooter>&amp;C&amp;"Arial,Normálne"&amp;10Výmery uvedené v tabuľke majú len informatívny charakter. Dodávateľ je povinný si výmery overiť a prípadne opraviť, resp. doplniť chýbajúce položky na základe kontroly priloženej dokumentácie.
&amp;RList č.: &amp;P</oddFooter>
      </headerFooter>
      <autoFilter ref="A11:BI165">
        <sortState ref="A12:BI165">
          <sortCondition ref="L11:L165"/>
        </sortState>
      </autoFilter>
    </customSheetView>
    <customSheetView guid="{61BB9AB2-CC6F-4923-A5A4-B8772605E1EF}" scale="55" printArea="1" showAutoFilter="1" hiddenColumns="1" view="pageBreakPreview">
      <pane xSplit="13" ySplit="11" topLeftCell="N12" activePane="bottomRight" state="frozen"/>
      <selection pane="bottomRight" activeCell="D21" sqref="D21"/>
      <pageMargins left="0.19685039370078741" right="0.19685039370078741" top="0.39370078740157483" bottom="0.78740157480314965" header="0.39370078740157483" footer="0.19685039370078741"/>
      <printOptions horizontalCentered="1"/>
      <pageSetup paperSize="9" scale="80" fitToHeight="0" orientation="portrait" r:id="rId2"/>
      <headerFooter>
        <oddFooter>&amp;C&amp;"Arial,Normálne"&amp;10Výmery uvedené v tabuľke majú len informatívny charakter. Dodávateľ je povinný si výmery overiť a prípadne opraviť, resp. doplniť chýbajúce položky na základe kontroly priloženej dokumentácie.
&amp;RList č.: &amp;P</oddFooter>
      </headerFooter>
      <autoFilter ref="A11:BI165">
        <sortState ref="A12:BI165">
          <sortCondition ref="L11:L165"/>
        </sortState>
      </autoFilter>
    </customSheetView>
    <customSheetView guid="{91BDB633-9259-4256-B41C-66F4E297D14F}" showPageBreaks="1" printArea="1" showAutoFilter="1" hiddenColumns="1" view="pageBreakPreview">
      <pane xSplit="13" ySplit="11" topLeftCell="N27" activePane="bottomRight" state="frozen"/>
      <selection pane="bottomRight" activeCell="K37" sqref="K37"/>
      <pageMargins left="0.19685039370078741" right="0.19685039370078741" top="0.39370078740157483" bottom="0.78740157480314965" header="0.39370078740157483" footer="0.19685039370078741"/>
      <printOptions horizontalCentered="1"/>
      <pageSetup paperSize="9" scale="80" fitToHeight="0" orientation="portrait" r:id="rId3"/>
      <headerFooter>
        <oddFooter>&amp;C&amp;"Arial,Normálne"&amp;10Výmery uvedené v tabuľke majú len informatívny charakter. Dodávateľ je povinný si výmery overiť a prípadne opraviť, resp. doplniť chýbajúce položky na základe kontroly priloženej dokumentácie.
&amp;RList č.: &amp;P</oddFooter>
      </headerFooter>
      <autoFilter ref="A11:BI165">
        <sortState ref="A12:BI165">
          <sortCondition ref="L11:L165"/>
        </sortState>
      </autoFilter>
    </customSheetView>
    <customSheetView guid="{A9D1DD74-94BA-42CE-815C-B24B34713708}" scale="55" printArea="1" showAutoFilter="1" hiddenColumns="1" view="pageBreakPreview">
      <pane xSplit="13" ySplit="11" topLeftCell="N12" activePane="bottomRight" state="frozen"/>
      <selection pane="bottomRight" activeCell="D21" sqref="D21"/>
      <pageMargins left="0.19685039370078741" right="0.19685039370078741" top="0.39370078740157483" bottom="0.78740157480314965" header="0.39370078740157483" footer="0.19685039370078741"/>
      <printOptions horizontalCentered="1"/>
      <pageSetup paperSize="9" scale="80" fitToHeight="0" orientation="portrait" r:id="rId4"/>
      <headerFooter>
        <oddFooter>&amp;C&amp;"Arial,Normálne"&amp;10Výmery uvedené v tabuľke majú len informatívny charakter. Dodávateľ je povinný si výmery overiť a prípadne opraviť, resp. doplniť chýbajúce položky na základe kontroly priloženej dokumentácie.
&amp;RList č.: &amp;P</oddFooter>
      </headerFooter>
      <autoFilter ref="A11:BI165">
        <sortState ref="A12:BI165">
          <sortCondition ref="L11:L165"/>
        </sortState>
      </autoFilter>
    </customSheetView>
  </customSheetViews>
  <phoneticPr fontId="56" type="noConversion"/>
  <printOptions horizontalCentered="1"/>
  <pageMargins left="0.19685039370078741" right="0.19685039370078741" top="0.39370078740157483" bottom="0.78740157480314965" header="0.39370078740157483" footer="0.19685039370078741"/>
  <pageSetup paperSize="9" scale="77" fitToHeight="0" orientation="portrait" r:id="rId5"/>
  <headerFooter>
    <oddFooter>&amp;C&amp;"Arial,Normálne"&amp;10Výmery uvedené v tabuľke majú len informatívny charakter. Dodávateľ je povinný si výmery overiť a prípadne opraviť, resp. doplniť chýbajúce položky na základe kontroly priloženej dokumentácie.
&amp;RList č.: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4">
    <pageSetUpPr fitToPage="1"/>
  </sheetPr>
  <dimension ref="B2:BM151"/>
  <sheetViews>
    <sheetView showGridLines="0" view="pageBreakPreview" topLeftCell="B1" zoomScale="110" zoomScaleNormal="120" zoomScaleSheetLayoutView="110" workbookViewId="0">
      <selection activeCell="F19" sqref="F19"/>
    </sheetView>
  </sheetViews>
  <sheetFormatPr defaultColWidth="8.7265625" defaultRowHeight="10.199999999999999"/>
  <cols>
    <col min="1" max="1" width="5.54296875" style="190" customWidth="1"/>
    <col min="2" max="2" width="0.7265625" style="190" customWidth="1"/>
    <col min="3" max="4" width="2.7265625" style="190" customWidth="1"/>
    <col min="5" max="5" width="11.453125" style="190" customWidth="1"/>
    <col min="6" max="6" width="33.7265625" style="190" customWidth="1"/>
    <col min="7" max="7" width="5" style="190" customWidth="1"/>
    <col min="8" max="8" width="9.26953125" style="190" customWidth="1"/>
    <col min="9" max="9" width="10.54296875" style="190" customWidth="1"/>
    <col min="10" max="10" width="14.7265625" style="190" customWidth="1"/>
    <col min="11" max="11" width="14.7265625" style="190" hidden="1" customWidth="1"/>
    <col min="12" max="12" width="6" style="190" customWidth="1"/>
    <col min="13" max="13" width="7" style="190" hidden="1" customWidth="1"/>
    <col min="14" max="14" width="8.7265625" style="190"/>
    <col min="15" max="20" width="9.453125" style="190" hidden="1" customWidth="1"/>
    <col min="21" max="21" width="10.7265625" style="190" hidden="1" customWidth="1"/>
    <col min="22" max="22" width="8" style="190" customWidth="1"/>
    <col min="23" max="23" width="10.7265625" style="190" customWidth="1"/>
    <col min="24" max="24" width="8" style="190" customWidth="1"/>
    <col min="25" max="25" width="10" style="190" customWidth="1"/>
    <col min="26" max="26" width="7.26953125" style="190" customWidth="1"/>
    <col min="27" max="27" width="10" style="190" customWidth="1"/>
    <col min="28" max="28" width="10.7265625" style="190" customWidth="1"/>
    <col min="29" max="29" width="7.26953125" style="190" customWidth="1"/>
    <col min="30" max="30" width="10" style="190" customWidth="1"/>
    <col min="31" max="31" width="10.7265625" style="190" customWidth="1"/>
    <col min="32" max="16384" width="8.7265625" style="190"/>
  </cols>
  <sheetData>
    <row r="2" spans="2:46" ht="37.200000000000003" customHeight="1">
      <c r="L2" s="1357" t="s">
        <v>292</v>
      </c>
      <c r="M2" s="1358"/>
      <c r="N2" s="1358"/>
      <c r="O2" s="1358"/>
      <c r="P2" s="1358"/>
      <c r="Q2" s="1358"/>
      <c r="R2" s="1358"/>
      <c r="S2" s="1358"/>
      <c r="T2" s="1358"/>
      <c r="U2" s="1358"/>
      <c r="V2" s="1358"/>
      <c r="AT2" s="337" t="s">
        <v>1477</v>
      </c>
    </row>
    <row r="3" spans="2:46" ht="7.2" customHeight="1">
      <c r="B3" s="191"/>
      <c r="C3" s="192"/>
      <c r="D3" s="192"/>
      <c r="E3" s="192"/>
      <c r="F3" s="192"/>
      <c r="G3" s="192"/>
      <c r="H3" s="192"/>
      <c r="I3" s="192"/>
      <c r="J3" s="192"/>
      <c r="K3" s="192"/>
      <c r="L3" s="193"/>
      <c r="AT3" s="337" t="s">
        <v>319</v>
      </c>
    </row>
    <row r="4" spans="2:46" ht="25.2" customHeight="1">
      <c r="B4" s="193"/>
      <c r="C4" s="758"/>
      <c r="D4" s="759" t="s">
        <v>321</v>
      </c>
      <c r="E4" s="758"/>
      <c r="F4" s="758"/>
      <c r="G4" s="758"/>
      <c r="H4" s="758"/>
      <c r="I4" s="758"/>
      <c r="J4" s="758"/>
      <c r="L4" s="193"/>
      <c r="M4" s="339" t="s">
        <v>294</v>
      </c>
      <c r="AT4" s="337" t="s">
        <v>291</v>
      </c>
    </row>
    <row r="5" spans="2:46" ht="7.2" customHeight="1">
      <c r="B5" s="193"/>
      <c r="C5" s="758"/>
      <c r="D5" s="758"/>
      <c r="E5" s="758"/>
      <c r="F5" s="758"/>
      <c r="G5" s="758"/>
      <c r="H5" s="758"/>
      <c r="I5" s="758"/>
      <c r="J5" s="758"/>
      <c r="L5" s="193"/>
    </row>
    <row r="6" spans="2:46" ht="12" customHeight="1">
      <c r="B6" s="193"/>
      <c r="C6" s="758"/>
      <c r="D6" s="760" t="s">
        <v>5</v>
      </c>
      <c r="E6" s="758"/>
      <c r="F6" s="758"/>
      <c r="G6" s="758"/>
      <c r="H6" s="758"/>
      <c r="I6" s="758"/>
      <c r="J6" s="758"/>
      <c r="L6" s="193"/>
    </row>
    <row r="7" spans="2:46" ht="16.5" customHeight="1">
      <c r="B7" s="193"/>
      <c r="C7" s="758"/>
      <c r="D7" s="758"/>
      <c r="E7" s="1353" t="str">
        <f>_xlfn.CONCAT(Obsah!N1," ",Obsah!N2)</f>
        <v>15709 - Nižná / Tr 110/22kV - komplexná rekonštrukcia</v>
      </c>
      <c r="F7" s="1354"/>
      <c r="G7" s="1354"/>
      <c r="H7" s="1354"/>
      <c r="I7" s="758"/>
      <c r="J7" s="758"/>
      <c r="L7" s="193"/>
    </row>
    <row r="8" spans="2:46" s="194" customFormat="1" ht="12" customHeight="1">
      <c r="B8" s="76"/>
      <c r="C8" s="761"/>
      <c r="D8" s="760" t="s">
        <v>404</v>
      </c>
      <c r="E8" s="761"/>
      <c r="F8" s="761"/>
      <c r="G8" s="761"/>
      <c r="H8" s="761"/>
      <c r="I8" s="761"/>
      <c r="J8" s="761"/>
      <c r="L8" s="76"/>
    </row>
    <row r="9" spans="2:46" s="194" customFormat="1" ht="16.5" customHeight="1">
      <c r="B9" s="76"/>
      <c r="C9" s="761"/>
      <c r="D9" s="761"/>
      <c r="E9" s="1355" t="s">
        <v>4093</v>
      </c>
      <c r="F9" s="1356"/>
      <c r="G9" s="1356"/>
      <c r="H9" s="1356"/>
      <c r="I9" s="761"/>
      <c r="J9" s="761"/>
      <c r="L9" s="76"/>
    </row>
    <row r="10" spans="2:46" s="194" customFormat="1">
      <c r="B10" s="76"/>
      <c r="C10" s="761"/>
      <c r="D10" s="761"/>
      <c r="E10" s="761"/>
      <c r="F10" s="761"/>
      <c r="G10" s="761"/>
      <c r="H10" s="761"/>
      <c r="I10" s="761"/>
      <c r="J10" s="761"/>
      <c r="L10" s="76"/>
    </row>
    <row r="11" spans="2:46" s="194" customFormat="1" ht="12" customHeight="1">
      <c r="B11" s="76"/>
      <c r="C11" s="761"/>
      <c r="D11" s="760" t="s">
        <v>295</v>
      </c>
      <c r="E11" s="761"/>
      <c r="F11" s="762" t="s">
        <v>290</v>
      </c>
      <c r="G11" s="761"/>
      <c r="H11" s="761"/>
      <c r="I11" s="760" t="s">
        <v>619</v>
      </c>
      <c r="J11" s="762" t="s">
        <v>290</v>
      </c>
      <c r="L11" s="76"/>
    </row>
    <row r="12" spans="2:46" s="194" customFormat="1" ht="12" customHeight="1">
      <c r="B12" s="76"/>
      <c r="C12" s="761"/>
      <c r="D12" s="760" t="s">
        <v>296</v>
      </c>
      <c r="E12" s="761"/>
      <c r="F12" s="762" t="s">
        <v>1151</v>
      </c>
      <c r="G12" s="761"/>
      <c r="H12" s="761"/>
      <c r="I12" s="760" t="s">
        <v>1</v>
      </c>
      <c r="J12" s="763">
        <f>Obsah!Z3</f>
        <v>46174</v>
      </c>
      <c r="L12" s="76"/>
    </row>
    <row r="13" spans="2:46" s="194" customFormat="1" ht="11.25" customHeight="1">
      <c r="B13" s="76"/>
      <c r="C13" s="761"/>
      <c r="D13" s="761"/>
      <c r="E13" s="761"/>
      <c r="F13" s="761"/>
      <c r="G13" s="761"/>
      <c r="H13" s="761"/>
      <c r="I13" s="761"/>
      <c r="J13" s="761"/>
      <c r="L13" s="76"/>
    </row>
    <row r="14" spans="2:46" s="194" customFormat="1" ht="12" customHeight="1">
      <c r="B14" s="76"/>
      <c r="C14" s="761"/>
      <c r="D14" s="760" t="s">
        <v>2</v>
      </c>
      <c r="E14" s="761"/>
      <c r="F14" s="761"/>
      <c r="G14" s="761"/>
      <c r="H14" s="761"/>
      <c r="I14" s="760" t="s">
        <v>297</v>
      </c>
      <c r="J14" s="762" t="s">
        <v>290</v>
      </c>
      <c r="L14" s="76"/>
    </row>
    <row r="15" spans="2:46" s="194" customFormat="1" ht="18" customHeight="1">
      <c r="B15" s="76"/>
      <c r="C15" s="761"/>
      <c r="D15" s="761"/>
      <c r="E15" s="762" t="s">
        <v>1469</v>
      </c>
      <c r="F15" s="761"/>
      <c r="G15" s="761"/>
      <c r="H15" s="761"/>
      <c r="I15" s="760" t="s">
        <v>298</v>
      </c>
      <c r="J15" s="762" t="s">
        <v>290</v>
      </c>
      <c r="L15" s="76"/>
    </row>
    <row r="16" spans="2:46" s="194" customFormat="1" ht="7.2" customHeight="1">
      <c r="B16" s="76"/>
      <c r="C16" s="761"/>
      <c r="D16" s="761"/>
      <c r="E16" s="761"/>
      <c r="F16" s="761"/>
      <c r="G16" s="761"/>
      <c r="H16" s="761"/>
      <c r="I16" s="761"/>
      <c r="J16" s="761"/>
      <c r="L16" s="76"/>
    </row>
    <row r="17" spans="2:12" s="194" customFormat="1" ht="12" customHeight="1">
      <c r="B17" s="76"/>
      <c r="C17" s="761"/>
      <c r="D17" s="760" t="s">
        <v>15</v>
      </c>
      <c r="E17" s="761"/>
      <c r="F17" s="761"/>
      <c r="G17" s="761"/>
      <c r="H17" s="761"/>
      <c r="I17" s="760" t="s">
        <v>297</v>
      </c>
      <c r="J17" s="762" t="s">
        <v>290</v>
      </c>
      <c r="L17" s="76"/>
    </row>
    <row r="18" spans="2:12" s="194" customFormat="1" ht="18" customHeight="1">
      <c r="B18" s="76"/>
      <c r="C18" s="761"/>
      <c r="D18" s="761"/>
      <c r="E18" s="762" t="s">
        <v>299</v>
      </c>
      <c r="F18" s="761"/>
      <c r="G18" s="761"/>
      <c r="H18" s="761"/>
      <c r="I18" s="760" t="s">
        <v>298</v>
      </c>
      <c r="J18" s="762" t="s">
        <v>290</v>
      </c>
      <c r="L18" s="76"/>
    </row>
    <row r="19" spans="2:12" s="194" customFormat="1" ht="7.2" customHeight="1">
      <c r="B19" s="76"/>
      <c r="C19" s="761"/>
      <c r="D19" s="761"/>
      <c r="E19" s="761"/>
      <c r="F19" s="761"/>
      <c r="G19" s="761"/>
      <c r="H19" s="761"/>
      <c r="I19" s="761"/>
      <c r="J19" s="761"/>
      <c r="L19" s="76"/>
    </row>
    <row r="20" spans="2:12" s="194" customFormat="1" ht="12" customHeight="1">
      <c r="B20" s="76"/>
      <c r="C20" s="761"/>
      <c r="D20" s="760" t="s">
        <v>286</v>
      </c>
      <c r="E20" s="761"/>
      <c r="F20" s="761"/>
      <c r="G20" s="761"/>
      <c r="H20" s="761"/>
      <c r="I20" s="760" t="s">
        <v>297</v>
      </c>
      <c r="J20" s="762" t="s">
        <v>290</v>
      </c>
      <c r="L20" s="76"/>
    </row>
    <row r="21" spans="2:12" s="194" customFormat="1" ht="18" customHeight="1">
      <c r="B21" s="76"/>
      <c r="C21" s="761"/>
      <c r="D21" s="761"/>
      <c r="E21" s="762" t="s">
        <v>268</v>
      </c>
      <c r="F21" s="761"/>
      <c r="G21" s="761"/>
      <c r="H21" s="761"/>
      <c r="I21" s="760" t="s">
        <v>298</v>
      </c>
      <c r="J21" s="762" t="s">
        <v>290</v>
      </c>
      <c r="L21" s="76"/>
    </row>
    <row r="22" spans="2:12" s="194" customFormat="1" ht="7.2" customHeight="1">
      <c r="B22" s="76"/>
      <c r="C22" s="761"/>
      <c r="D22" s="761"/>
      <c r="E22" s="761"/>
      <c r="F22" s="761"/>
      <c r="G22" s="761"/>
      <c r="H22" s="761"/>
      <c r="I22" s="761"/>
      <c r="J22" s="761"/>
      <c r="L22" s="76"/>
    </row>
    <row r="23" spans="2:12" s="194" customFormat="1" ht="12" customHeight="1">
      <c r="B23" s="76"/>
      <c r="C23" s="761"/>
      <c r="D23" s="760" t="s">
        <v>300</v>
      </c>
      <c r="E23" s="761"/>
      <c r="F23" s="761"/>
      <c r="G23" s="761"/>
      <c r="H23" s="761"/>
      <c r="I23" s="760" t="s">
        <v>297</v>
      </c>
      <c r="J23" s="762" t="s">
        <v>290</v>
      </c>
      <c r="L23" s="76"/>
    </row>
    <row r="24" spans="2:12" s="194" customFormat="1" ht="18" customHeight="1">
      <c r="B24" s="76"/>
      <c r="C24" s="761"/>
      <c r="D24" s="761"/>
      <c r="E24" s="762" t="s">
        <v>301</v>
      </c>
      <c r="F24" s="761"/>
      <c r="G24" s="761"/>
      <c r="H24" s="761"/>
      <c r="I24" s="760" t="s">
        <v>298</v>
      </c>
      <c r="J24" s="762" t="s">
        <v>290</v>
      </c>
      <c r="L24" s="76"/>
    </row>
    <row r="25" spans="2:12" s="194" customFormat="1" ht="7.2" customHeight="1">
      <c r="B25" s="76"/>
      <c r="C25" s="761"/>
      <c r="D25" s="761"/>
      <c r="E25" s="761"/>
      <c r="F25" s="761"/>
      <c r="G25" s="761"/>
      <c r="H25" s="761"/>
      <c r="I25" s="761"/>
      <c r="J25" s="761"/>
      <c r="L25" s="76"/>
    </row>
    <row r="26" spans="2:12" s="194" customFormat="1" ht="12" customHeight="1">
      <c r="B26" s="76"/>
      <c r="C26" s="761"/>
      <c r="D26" s="760" t="s">
        <v>288</v>
      </c>
      <c r="E26" s="761"/>
      <c r="F26" s="761"/>
      <c r="G26" s="761"/>
      <c r="H26" s="761"/>
      <c r="I26" s="761"/>
      <c r="J26" s="761"/>
      <c r="L26" s="76"/>
    </row>
    <row r="27" spans="2:12" s="196" customFormat="1" ht="16.5" customHeight="1">
      <c r="B27" s="195"/>
      <c r="C27" s="764"/>
      <c r="D27" s="764"/>
      <c r="E27" s="1359" t="s">
        <v>290</v>
      </c>
      <c r="F27" s="1359"/>
      <c r="G27" s="1359"/>
      <c r="H27" s="1359"/>
      <c r="I27" s="764"/>
      <c r="J27" s="764"/>
      <c r="L27" s="195"/>
    </row>
    <row r="28" spans="2:12" s="194" customFormat="1" ht="7.2" customHeight="1">
      <c r="B28" s="76"/>
      <c r="C28" s="761"/>
      <c r="D28" s="761"/>
      <c r="E28" s="761"/>
      <c r="F28" s="761"/>
      <c r="G28" s="761"/>
      <c r="H28" s="761"/>
      <c r="I28" s="761"/>
      <c r="J28" s="761"/>
      <c r="L28" s="76"/>
    </row>
    <row r="29" spans="2:12" s="194" customFormat="1" ht="7.2" customHeight="1">
      <c r="B29" s="76"/>
      <c r="C29" s="761"/>
      <c r="D29" s="766"/>
      <c r="E29" s="766"/>
      <c r="F29" s="766"/>
      <c r="G29" s="766"/>
      <c r="H29" s="766"/>
      <c r="I29" s="766"/>
      <c r="J29" s="766"/>
      <c r="K29" s="197"/>
      <c r="L29" s="76"/>
    </row>
    <row r="30" spans="2:12" s="194" customFormat="1" ht="25.5" customHeight="1">
      <c r="B30" s="76"/>
      <c r="C30" s="761"/>
      <c r="D30" s="767" t="s">
        <v>23</v>
      </c>
      <c r="E30" s="761"/>
      <c r="F30" s="761"/>
      <c r="G30" s="761"/>
      <c r="H30" s="761"/>
      <c r="I30" s="761"/>
      <c r="J30" s="768">
        <f>ROUND(J96, 2)</f>
        <v>0</v>
      </c>
      <c r="L30" s="76"/>
    </row>
    <row r="31" spans="2:12" s="194" customFormat="1" ht="7.2" customHeight="1">
      <c r="B31" s="76"/>
      <c r="C31" s="761"/>
      <c r="D31" s="766"/>
      <c r="E31" s="766"/>
      <c r="F31" s="766"/>
      <c r="G31" s="766"/>
      <c r="H31" s="766"/>
      <c r="I31" s="766"/>
      <c r="J31" s="766"/>
      <c r="K31" s="197"/>
      <c r="L31" s="76"/>
    </row>
    <row r="32" spans="2:12" s="194" customFormat="1" ht="14.7" customHeight="1">
      <c r="B32" s="76"/>
      <c r="C32" s="761"/>
      <c r="D32" s="761"/>
      <c r="E32" s="761"/>
      <c r="F32" s="769" t="s">
        <v>303</v>
      </c>
      <c r="G32" s="761"/>
      <c r="H32" s="761"/>
      <c r="I32" s="769" t="s">
        <v>302</v>
      </c>
      <c r="J32" s="769" t="s">
        <v>304</v>
      </c>
      <c r="L32" s="76"/>
    </row>
    <row r="33" spans="2:12" s="194" customFormat="1" ht="14.7" customHeight="1">
      <c r="B33" s="76"/>
      <c r="C33" s="761"/>
      <c r="D33" s="770" t="s">
        <v>24</v>
      </c>
      <c r="E33" s="771" t="s">
        <v>305</v>
      </c>
      <c r="F33" s="772">
        <f>ROUND((SUM(BE122:BE148)),  2)</f>
        <v>0</v>
      </c>
      <c r="G33" s="773"/>
      <c r="H33" s="773"/>
      <c r="I33" s="774">
        <v>0.23</v>
      </c>
      <c r="J33" s="772">
        <f>ROUND(((SUM(BE122:BE148))*I33),  2)</f>
        <v>0</v>
      </c>
      <c r="L33" s="76"/>
    </row>
    <row r="34" spans="2:12" s="194" customFormat="1" ht="14.7" customHeight="1">
      <c r="B34" s="76"/>
      <c r="C34" s="761"/>
      <c r="D34" s="761"/>
      <c r="E34" s="771" t="s">
        <v>306</v>
      </c>
      <c r="F34" s="775">
        <f>ROUND(J30,  2)</f>
        <v>0</v>
      </c>
      <c r="G34" s="761"/>
      <c r="H34" s="761"/>
      <c r="I34" s="776">
        <v>0.23</v>
      </c>
      <c r="J34" s="775">
        <f>ROUND((F34*I34),  2)</f>
        <v>0</v>
      </c>
      <c r="L34" s="76"/>
    </row>
    <row r="35" spans="2:12" s="194" customFormat="1" ht="14.7" hidden="1" customHeight="1">
      <c r="B35" s="76"/>
      <c r="C35" s="761"/>
      <c r="D35" s="761"/>
      <c r="E35" s="760" t="s">
        <v>307</v>
      </c>
      <c r="F35" s="775">
        <f>ROUND((SUM(BG122:BG148)),  2)</f>
        <v>0</v>
      </c>
      <c r="G35" s="761"/>
      <c r="H35" s="761"/>
      <c r="I35" s="776">
        <v>0.23</v>
      </c>
      <c r="J35" s="775">
        <f>0</f>
        <v>0</v>
      </c>
      <c r="L35" s="76"/>
    </row>
    <row r="36" spans="2:12" s="194" customFormat="1" ht="14.7" hidden="1" customHeight="1">
      <c r="B36" s="76"/>
      <c r="C36" s="761"/>
      <c r="D36" s="761"/>
      <c r="E36" s="760" t="s">
        <v>308</v>
      </c>
      <c r="F36" s="775">
        <f>ROUND((SUM(BH122:BH148)),  2)</f>
        <v>0</v>
      </c>
      <c r="G36" s="761"/>
      <c r="H36" s="761"/>
      <c r="I36" s="776">
        <v>0.23</v>
      </c>
      <c r="J36" s="775">
        <f>0</f>
        <v>0</v>
      </c>
      <c r="L36" s="76"/>
    </row>
    <row r="37" spans="2:12" s="194" customFormat="1" ht="14.7" hidden="1" customHeight="1">
      <c r="B37" s="76"/>
      <c r="C37" s="761"/>
      <c r="D37" s="761"/>
      <c r="E37" s="771" t="s">
        <v>309</v>
      </c>
      <c r="F37" s="772">
        <f>ROUND((SUM(BI122:BI148)),  2)</f>
        <v>0</v>
      </c>
      <c r="G37" s="773"/>
      <c r="H37" s="773"/>
      <c r="I37" s="774">
        <v>0</v>
      </c>
      <c r="J37" s="772">
        <f>0</f>
        <v>0</v>
      </c>
      <c r="L37" s="76"/>
    </row>
    <row r="38" spans="2:12" s="194" customFormat="1" ht="7.2" customHeight="1">
      <c r="B38" s="76"/>
      <c r="C38" s="761"/>
      <c r="D38" s="761"/>
      <c r="E38" s="761"/>
      <c r="F38" s="761"/>
      <c r="G38" s="761"/>
      <c r="H38" s="761"/>
      <c r="I38" s="761"/>
      <c r="J38" s="761"/>
      <c r="L38" s="76"/>
    </row>
    <row r="39" spans="2:12" s="194" customFormat="1" ht="25.5" customHeight="1">
      <c r="B39" s="76"/>
      <c r="C39" s="777"/>
      <c r="D39" s="778" t="s">
        <v>25</v>
      </c>
      <c r="E39" s="779"/>
      <c r="F39" s="779"/>
      <c r="G39" s="780" t="s">
        <v>310</v>
      </c>
      <c r="H39" s="781" t="s">
        <v>311</v>
      </c>
      <c r="I39" s="779"/>
      <c r="J39" s="782">
        <f>SUM(J30:J37)</f>
        <v>0</v>
      </c>
      <c r="K39" s="359"/>
      <c r="L39" s="76"/>
    </row>
    <row r="40" spans="2:12" s="194" customFormat="1" ht="14.7" customHeight="1">
      <c r="B40" s="76"/>
      <c r="C40" s="761"/>
      <c r="D40" s="761"/>
      <c r="E40" s="761"/>
      <c r="F40" s="761"/>
      <c r="G40" s="761"/>
      <c r="H40" s="761"/>
      <c r="I40" s="761"/>
      <c r="J40" s="761"/>
      <c r="L40" s="76"/>
    </row>
    <row r="41" spans="2:12" ht="14.7" customHeight="1">
      <c r="B41" s="193"/>
      <c r="C41" s="758"/>
      <c r="D41" s="758"/>
      <c r="E41" s="758"/>
      <c r="F41" s="758"/>
      <c r="G41" s="758"/>
      <c r="H41" s="758"/>
      <c r="I41" s="758"/>
      <c r="J41" s="758"/>
      <c r="L41" s="193"/>
    </row>
    <row r="42" spans="2:12" ht="14.7" customHeight="1">
      <c r="B42" s="193"/>
      <c r="C42" s="758"/>
      <c r="D42" s="758"/>
      <c r="E42" s="758"/>
      <c r="F42" s="758"/>
      <c r="G42" s="758"/>
      <c r="H42" s="758"/>
      <c r="I42" s="758"/>
      <c r="J42" s="758"/>
      <c r="L42" s="193"/>
    </row>
    <row r="43" spans="2:12" ht="14.7" customHeight="1">
      <c r="B43" s="193"/>
      <c r="C43" s="758"/>
      <c r="D43" s="758"/>
      <c r="E43" s="758"/>
      <c r="F43" s="758"/>
      <c r="G43" s="758"/>
      <c r="H43" s="758"/>
      <c r="I43" s="758"/>
      <c r="J43" s="758"/>
      <c r="L43" s="193"/>
    </row>
    <row r="44" spans="2:12" ht="14.7" customHeight="1">
      <c r="B44" s="193"/>
      <c r="C44" s="758"/>
      <c r="D44" s="758"/>
      <c r="E44" s="758"/>
      <c r="F44" s="758"/>
      <c r="G44" s="758"/>
      <c r="H44" s="758"/>
      <c r="I44" s="758"/>
      <c r="J44" s="758"/>
      <c r="L44" s="193"/>
    </row>
    <row r="45" spans="2:12" ht="14.7" customHeight="1">
      <c r="B45" s="193"/>
      <c r="C45" s="758"/>
      <c r="D45" s="758"/>
      <c r="E45" s="758"/>
      <c r="F45" s="758"/>
      <c r="G45" s="758"/>
      <c r="H45" s="758"/>
      <c r="I45" s="758"/>
      <c r="J45" s="758"/>
      <c r="L45" s="193"/>
    </row>
    <row r="46" spans="2:12" ht="14.7" customHeight="1">
      <c r="B46" s="193"/>
      <c r="C46" s="758"/>
      <c r="D46" s="758"/>
      <c r="E46" s="758"/>
      <c r="F46" s="758"/>
      <c r="G46" s="758"/>
      <c r="H46" s="758"/>
      <c r="I46" s="758"/>
      <c r="J46" s="758"/>
      <c r="L46" s="193"/>
    </row>
    <row r="47" spans="2:12" ht="14.7" customHeight="1">
      <c r="B47" s="193"/>
      <c r="C47" s="758"/>
      <c r="D47" s="758"/>
      <c r="E47" s="758"/>
      <c r="F47" s="758"/>
      <c r="G47" s="758"/>
      <c r="H47" s="758"/>
      <c r="I47" s="758"/>
      <c r="J47" s="758"/>
      <c r="L47" s="193"/>
    </row>
    <row r="48" spans="2:12" ht="14.7" customHeight="1">
      <c r="B48" s="193"/>
      <c r="C48" s="758"/>
      <c r="D48" s="758"/>
      <c r="E48" s="758"/>
      <c r="F48" s="758"/>
      <c r="G48" s="758"/>
      <c r="H48" s="758"/>
      <c r="I48" s="758"/>
      <c r="J48" s="758"/>
      <c r="L48" s="193"/>
    </row>
    <row r="49" spans="2:12" ht="14.7" customHeight="1">
      <c r="B49" s="193"/>
      <c r="C49" s="758"/>
      <c r="D49" s="758"/>
      <c r="E49" s="758"/>
      <c r="F49" s="758"/>
      <c r="G49" s="758"/>
      <c r="H49" s="758"/>
      <c r="I49" s="758"/>
      <c r="J49" s="758"/>
      <c r="L49" s="193"/>
    </row>
    <row r="50" spans="2:12" s="194" customFormat="1" ht="14.7" customHeight="1">
      <c r="B50" s="76"/>
      <c r="C50" s="761"/>
      <c r="D50" s="783" t="s">
        <v>312</v>
      </c>
      <c r="E50" s="784"/>
      <c r="F50" s="784"/>
      <c r="G50" s="783" t="s">
        <v>313</v>
      </c>
      <c r="H50" s="784"/>
      <c r="I50" s="784"/>
      <c r="J50" s="784"/>
      <c r="K50" s="198"/>
      <c r="L50" s="76"/>
    </row>
    <row r="51" spans="2:12">
      <c r="B51" s="193"/>
      <c r="C51" s="758"/>
      <c r="D51" s="758"/>
      <c r="E51" s="758"/>
      <c r="F51" s="758"/>
      <c r="G51" s="758"/>
      <c r="H51" s="758"/>
      <c r="I51" s="758"/>
      <c r="J51" s="758"/>
      <c r="L51" s="193"/>
    </row>
    <row r="52" spans="2:12">
      <c r="B52" s="193"/>
      <c r="C52" s="758"/>
      <c r="D52" s="758"/>
      <c r="E52" s="758"/>
      <c r="F52" s="758"/>
      <c r="G52" s="758"/>
      <c r="H52" s="758"/>
      <c r="I52" s="758"/>
      <c r="J52" s="758"/>
      <c r="L52" s="193"/>
    </row>
    <row r="53" spans="2:12">
      <c r="B53" s="193"/>
      <c r="C53" s="758"/>
      <c r="D53" s="758"/>
      <c r="E53" s="758"/>
      <c r="F53" s="758"/>
      <c r="G53" s="758"/>
      <c r="H53" s="758"/>
      <c r="I53" s="758"/>
      <c r="J53" s="758"/>
      <c r="L53" s="193"/>
    </row>
    <row r="54" spans="2:12">
      <c r="B54" s="193"/>
      <c r="C54" s="758"/>
      <c r="D54" s="758"/>
      <c r="E54" s="758"/>
      <c r="F54" s="758"/>
      <c r="G54" s="758"/>
      <c r="H54" s="758"/>
      <c r="I54" s="758"/>
      <c r="J54" s="758"/>
      <c r="L54" s="193"/>
    </row>
    <row r="55" spans="2:12">
      <c r="B55" s="193"/>
      <c r="C55" s="758"/>
      <c r="D55" s="758"/>
      <c r="E55" s="758"/>
      <c r="F55" s="758"/>
      <c r="G55" s="758"/>
      <c r="H55" s="758"/>
      <c r="I55" s="758"/>
      <c r="J55" s="758"/>
      <c r="L55" s="193"/>
    </row>
    <row r="56" spans="2:12">
      <c r="B56" s="193"/>
      <c r="C56" s="758"/>
      <c r="D56" s="758"/>
      <c r="E56" s="758"/>
      <c r="F56" s="758"/>
      <c r="G56" s="758"/>
      <c r="H56" s="758"/>
      <c r="I56" s="758"/>
      <c r="J56" s="758"/>
      <c r="L56" s="193"/>
    </row>
    <row r="57" spans="2:12">
      <c r="B57" s="193"/>
      <c r="C57" s="758"/>
      <c r="D57" s="758"/>
      <c r="E57" s="758"/>
      <c r="F57" s="758"/>
      <c r="G57" s="758"/>
      <c r="H57" s="758"/>
      <c r="I57" s="758"/>
      <c r="J57" s="758"/>
      <c r="L57" s="193"/>
    </row>
    <row r="58" spans="2:12">
      <c r="B58" s="193"/>
      <c r="C58" s="758"/>
      <c r="D58" s="758"/>
      <c r="E58" s="758"/>
      <c r="F58" s="758"/>
      <c r="G58" s="758"/>
      <c r="H58" s="758"/>
      <c r="I58" s="758"/>
      <c r="J58" s="758"/>
      <c r="L58" s="193"/>
    </row>
    <row r="59" spans="2:12">
      <c r="B59" s="193"/>
      <c r="C59" s="758"/>
      <c r="D59" s="758"/>
      <c r="E59" s="758"/>
      <c r="F59" s="758"/>
      <c r="G59" s="758"/>
      <c r="H59" s="758"/>
      <c r="I59" s="758"/>
      <c r="J59" s="758"/>
      <c r="L59" s="193"/>
    </row>
    <row r="60" spans="2:12">
      <c r="B60" s="193"/>
      <c r="C60" s="758"/>
      <c r="D60" s="758"/>
      <c r="E60" s="758"/>
      <c r="F60" s="758"/>
      <c r="G60" s="758"/>
      <c r="H60" s="758"/>
      <c r="I60" s="758"/>
      <c r="J60" s="758"/>
      <c r="L60" s="193"/>
    </row>
    <row r="61" spans="2:12" s="194" customFormat="1" ht="13.2">
      <c r="B61" s="76"/>
      <c r="C61" s="761"/>
      <c r="D61" s="785" t="s">
        <v>314</v>
      </c>
      <c r="E61" s="786"/>
      <c r="F61" s="787" t="s">
        <v>315</v>
      </c>
      <c r="G61" s="785" t="s">
        <v>314</v>
      </c>
      <c r="H61" s="786"/>
      <c r="I61" s="786"/>
      <c r="J61" s="788" t="s">
        <v>315</v>
      </c>
      <c r="K61" s="199"/>
      <c r="L61" s="76"/>
    </row>
    <row r="62" spans="2:12">
      <c r="B62" s="193"/>
      <c r="C62" s="758"/>
      <c r="D62" s="758"/>
      <c r="E62" s="758"/>
      <c r="F62" s="758"/>
      <c r="G62" s="758"/>
      <c r="H62" s="758"/>
      <c r="I62" s="758"/>
      <c r="J62" s="758"/>
      <c r="L62" s="193"/>
    </row>
    <row r="63" spans="2:12">
      <c r="B63" s="193"/>
      <c r="C63" s="758"/>
      <c r="D63" s="758"/>
      <c r="E63" s="758"/>
      <c r="F63" s="758"/>
      <c r="G63" s="758"/>
      <c r="H63" s="758"/>
      <c r="I63" s="758"/>
      <c r="J63" s="758"/>
      <c r="L63" s="193"/>
    </row>
    <row r="64" spans="2:12">
      <c r="B64" s="193"/>
      <c r="C64" s="758"/>
      <c r="D64" s="758"/>
      <c r="E64" s="758"/>
      <c r="F64" s="758"/>
      <c r="G64" s="758"/>
      <c r="H64" s="758"/>
      <c r="I64" s="758"/>
      <c r="J64" s="758"/>
      <c r="L64" s="193"/>
    </row>
    <row r="65" spans="2:12" s="194" customFormat="1" ht="13.2">
      <c r="B65" s="76"/>
      <c r="C65" s="761"/>
      <c r="D65" s="783" t="s">
        <v>316</v>
      </c>
      <c r="E65" s="784"/>
      <c r="F65" s="784"/>
      <c r="G65" s="783" t="s">
        <v>317</v>
      </c>
      <c r="H65" s="784"/>
      <c r="I65" s="784"/>
      <c r="J65" s="784"/>
      <c r="K65" s="198"/>
      <c r="L65" s="76"/>
    </row>
    <row r="66" spans="2:12">
      <c r="B66" s="193"/>
      <c r="C66" s="758"/>
      <c r="D66" s="758"/>
      <c r="E66" s="758"/>
      <c r="F66" s="758"/>
      <c r="G66" s="758"/>
      <c r="H66" s="758"/>
      <c r="I66" s="758"/>
      <c r="J66" s="758"/>
      <c r="L66" s="193"/>
    </row>
    <row r="67" spans="2:12">
      <c r="B67" s="193"/>
      <c r="C67" s="758"/>
      <c r="D67" s="758"/>
      <c r="E67" s="758"/>
      <c r="F67" s="758"/>
      <c r="G67" s="758"/>
      <c r="H67" s="758"/>
      <c r="I67" s="758"/>
      <c r="J67" s="758"/>
      <c r="L67" s="193"/>
    </row>
    <row r="68" spans="2:12">
      <c r="B68" s="193"/>
      <c r="C68" s="758"/>
      <c r="D68" s="758"/>
      <c r="E68" s="758"/>
      <c r="F68" s="758"/>
      <c r="G68" s="758"/>
      <c r="H68" s="758"/>
      <c r="I68" s="758"/>
      <c r="J68" s="758"/>
      <c r="L68" s="193"/>
    </row>
    <row r="69" spans="2:12">
      <c r="B69" s="193"/>
      <c r="C69" s="758"/>
      <c r="D69" s="758"/>
      <c r="E69" s="758"/>
      <c r="F69" s="758"/>
      <c r="G69" s="758"/>
      <c r="H69" s="758"/>
      <c r="I69" s="758"/>
      <c r="J69" s="758"/>
      <c r="L69" s="193"/>
    </row>
    <row r="70" spans="2:12">
      <c r="B70" s="193"/>
      <c r="C70" s="758"/>
      <c r="D70" s="758"/>
      <c r="E70" s="758"/>
      <c r="F70" s="758"/>
      <c r="G70" s="758"/>
      <c r="H70" s="758"/>
      <c r="I70" s="758"/>
      <c r="J70" s="758"/>
      <c r="L70" s="193"/>
    </row>
    <row r="71" spans="2:12">
      <c r="B71" s="193"/>
      <c r="C71" s="758"/>
      <c r="D71" s="758"/>
      <c r="E71" s="758"/>
      <c r="F71" s="758"/>
      <c r="G71" s="758"/>
      <c r="H71" s="758"/>
      <c r="I71" s="758"/>
      <c r="J71" s="758"/>
      <c r="L71" s="193"/>
    </row>
    <row r="72" spans="2:12">
      <c r="B72" s="193"/>
      <c r="C72" s="758"/>
      <c r="D72" s="758"/>
      <c r="E72" s="758"/>
      <c r="F72" s="758"/>
      <c r="G72" s="758"/>
      <c r="H72" s="758"/>
      <c r="I72" s="758"/>
      <c r="J72" s="758"/>
      <c r="L72" s="193"/>
    </row>
    <row r="73" spans="2:12">
      <c r="B73" s="193"/>
      <c r="C73" s="758"/>
      <c r="D73" s="758"/>
      <c r="E73" s="758"/>
      <c r="F73" s="758"/>
      <c r="G73" s="758"/>
      <c r="H73" s="758"/>
      <c r="I73" s="758"/>
      <c r="J73" s="758"/>
      <c r="L73" s="193"/>
    </row>
    <row r="74" spans="2:12">
      <c r="B74" s="193"/>
      <c r="C74" s="758"/>
      <c r="D74" s="758"/>
      <c r="E74" s="758"/>
      <c r="F74" s="758"/>
      <c r="G74" s="758"/>
      <c r="H74" s="758"/>
      <c r="I74" s="758"/>
      <c r="J74" s="758"/>
      <c r="L74" s="193"/>
    </row>
    <row r="75" spans="2:12">
      <c r="B75" s="193"/>
      <c r="C75" s="758"/>
      <c r="D75" s="758"/>
      <c r="E75" s="758"/>
      <c r="F75" s="758"/>
      <c r="G75" s="758"/>
      <c r="H75" s="758"/>
      <c r="I75" s="758"/>
      <c r="J75" s="758"/>
      <c r="L75" s="193"/>
    </row>
    <row r="76" spans="2:12" s="194" customFormat="1" ht="13.2">
      <c r="B76" s="76"/>
      <c r="C76" s="761"/>
      <c r="D76" s="785" t="s">
        <v>314</v>
      </c>
      <c r="E76" s="786"/>
      <c r="F76" s="787" t="s">
        <v>315</v>
      </c>
      <c r="G76" s="785" t="s">
        <v>314</v>
      </c>
      <c r="H76" s="786"/>
      <c r="I76" s="786"/>
      <c r="J76" s="788" t="s">
        <v>315</v>
      </c>
      <c r="K76" s="199"/>
      <c r="L76" s="76"/>
    </row>
    <row r="77" spans="2:12" s="194" customFormat="1" ht="14.7" customHeight="1">
      <c r="B77" s="200"/>
      <c r="C77" s="206"/>
      <c r="D77" s="206"/>
      <c r="E77" s="206"/>
      <c r="F77" s="206"/>
      <c r="G77" s="206"/>
      <c r="H77" s="206"/>
      <c r="I77" s="206"/>
      <c r="J77" s="206"/>
      <c r="K77" s="206"/>
      <c r="L77" s="76"/>
    </row>
    <row r="81" spans="2:47" s="194" customFormat="1" ht="7.2" customHeight="1">
      <c r="B81" s="201"/>
      <c r="C81" s="202"/>
      <c r="D81" s="202"/>
      <c r="E81" s="202"/>
      <c r="F81" s="202"/>
      <c r="G81" s="202"/>
      <c r="H81" s="202"/>
      <c r="I81" s="202"/>
      <c r="J81" s="202"/>
      <c r="K81" s="202"/>
      <c r="L81" s="76"/>
    </row>
    <row r="82" spans="2:47" s="194" customFormat="1" ht="25.2" customHeight="1">
      <c r="B82" s="76"/>
      <c r="C82" s="759" t="s">
        <v>323</v>
      </c>
      <c r="D82" s="761"/>
      <c r="E82" s="761"/>
      <c r="F82" s="761"/>
      <c r="G82" s="761"/>
      <c r="H82" s="761"/>
      <c r="I82" s="761"/>
      <c r="J82" s="761"/>
      <c r="L82" s="76"/>
    </row>
    <row r="83" spans="2:47" s="194" customFormat="1" ht="7.2" customHeight="1">
      <c r="B83" s="76"/>
      <c r="C83" s="761"/>
      <c r="D83" s="761"/>
      <c r="E83" s="761"/>
      <c r="F83" s="761"/>
      <c r="G83" s="761"/>
      <c r="H83" s="761"/>
      <c r="I83" s="761"/>
      <c r="J83" s="761"/>
      <c r="L83" s="76"/>
    </row>
    <row r="84" spans="2:47" s="194" customFormat="1" ht="12" customHeight="1">
      <c r="B84" s="76"/>
      <c r="C84" s="760" t="s">
        <v>5</v>
      </c>
      <c r="D84" s="761"/>
      <c r="E84" s="761"/>
      <c r="F84" s="761"/>
      <c r="G84" s="761"/>
      <c r="H84" s="761"/>
      <c r="I84" s="761"/>
      <c r="J84" s="761"/>
      <c r="L84" s="76"/>
    </row>
    <row r="85" spans="2:47" s="194" customFormat="1" ht="16.5" customHeight="1">
      <c r="B85" s="76"/>
      <c r="C85" s="761"/>
      <c r="D85" s="761"/>
      <c r="E85" s="1353" t="str">
        <f>E7</f>
        <v>15709 - Nižná / Tr 110/22kV - komplexná rekonštrukcia</v>
      </c>
      <c r="F85" s="1354"/>
      <c r="G85" s="1354"/>
      <c r="H85" s="1354"/>
      <c r="I85" s="761"/>
      <c r="J85" s="761"/>
      <c r="L85" s="76"/>
    </row>
    <row r="86" spans="2:47" s="194" customFormat="1" ht="12" customHeight="1">
      <c r="B86" s="76"/>
      <c r="C86" s="760" t="s">
        <v>404</v>
      </c>
      <c r="D86" s="761"/>
      <c r="E86" s="761"/>
      <c r="F86" s="761"/>
      <c r="G86" s="761"/>
      <c r="H86" s="761"/>
      <c r="I86" s="761"/>
      <c r="J86" s="761"/>
      <c r="L86" s="76"/>
    </row>
    <row r="87" spans="2:47" s="194" customFormat="1" ht="16.5" customHeight="1">
      <c r="B87" s="76"/>
      <c r="C87" s="761"/>
      <c r="D87" s="761"/>
      <c r="E87" s="1355" t="str">
        <f>E9</f>
        <v>SO45 - Hrubá úprava terénu</v>
      </c>
      <c r="F87" s="1356"/>
      <c r="G87" s="1356"/>
      <c r="H87" s="1356"/>
      <c r="I87" s="761"/>
      <c r="J87" s="761"/>
      <c r="L87" s="76"/>
    </row>
    <row r="88" spans="2:47" s="194" customFormat="1" ht="7.2" customHeight="1">
      <c r="B88" s="76"/>
      <c r="C88" s="761"/>
      <c r="D88" s="761"/>
      <c r="E88" s="761"/>
      <c r="F88" s="761"/>
      <c r="G88" s="761"/>
      <c r="H88" s="761"/>
      <c r="I88" s="761"/>
      <c r="J88" s="761"/>
      <c r="L88" s="76"/>
    </row>
    <row r="89" spans="2:47" s="194" customFormat="1" ht="12" customHeight="1">
      <c r="B89" s="76"/>
      <c r="C89" s="760" t="s">
        <v>296</v>
      </c>
      <c r="D89" s="761"/>
      <c r="E89" s="761"/>
      <c r="F89" s="762" t="str">
        <f>F12</f>
        <v>Nižná</v>
      </c>
      <c r="G89" s="761"/>
      <c r="H89" s="761"/>
      <c r="I89" s="760" t="s">
        <v>1</v>
      </c>
      <c r="J89" s="763">
        <f>IF(J12="","",J12)</f>
        <v>46174</v>
      </c>
      <c r="L89" s="76"/>
    </row>
    <row r="90" spans="2:47" s="194" customFormat="1" ht="7.2" customHeight="1">
      <c r="B90" s="76"/>
      <c r="C90" s="761"/>
      <c r="D90" s="761"/>
      <c r="E90" s="761"/>
      <c r="F90" s="761"/>
      <c r="G90" s="761"/>
      <c r="H90" s="761"/>
      <c r="I90" s="761"/>
      <c r="J90" s="761"/>
      <c r="L90" s="76"/>
    </row>
    <row r="91" spans="2:47" s="194" customFormat="1" ht="15.45" customHeight="1">
      <c r="B91" s="76"/>
      <c r="C91" s="760" t="s">
        <v>2</v>
      </c>
      <c r="D91" s="761"/>
      <c r="E91" s="761"/>
      <c r="F91" s="762" t="str">
        <f>E15</f>
        <v>STREDOSLOVENSKÁ DISTRIBUčNÁ a.s.</v>
      </c>
      <c r="G91" s="761"/>
      <c r="H91" s="761"/>
      <c r="I91" s="760" t="s">
        <v>286</v>
      </c>
      <c r="J91" s="765" t="str">
        <f>E21</f>
        <v>LiV-EPI, s.r.o.</v>
      </c>
      <c r="L91" s="76"/>
    </row>
    <row r="92" spans="2:47" s="194" customFormat="1" ht="15.45" customHeight="1">
      <c r="B92" s="76"/>
      <c r="C92" s="760" t="s">
        <v>15</v>
      </c>
      <c r="D92" s="761"/>
      <c r="E92" s="761"/>
      <c r="F92" s="762" t="str">
        <f>IF(E18="","",E18)</f>
        <v>určený výberom</v>
      </c>
      <c r="G92" s="1159"/>
      <c r="H92" s="761"/>
      <c r="I92" s="760" t="s">
        <v>300</v>
      </c>
      <c r="J92" s="765" t="str">
        <f>E24</f>
        <v>Ing Peter Lukačovič</v>
      </c>
      <c r="L92" s="76"/>
    </row>
    <row r="93" spans="2:47" s="194" customFormat="1" ht="10.5" customHeight="1">
      <c r="B93" s="76"/>
      <c r="C93" s="761"/>
      <c r="D93" s="761"/>
      <c r="E93" s="761"/>
      <c r="F93" s="761"/>
      <c r="G93" s="761"/>
      <c r="H93" s="761"/>
      <c r="I93" s="761"/>
      <c r="J93" s="761"/>
      <c r="L93" s="76"/>
    </row>
    <row r="94" spans="2:47" s="194" customFormat="1" ht="29.25" customHeight="1">
      <c r="B94" s="76"/>
      <c r="C94" s="789" t="s">
        <v>324</v>
      </c>
      <c r="D94" s="777"/>
      <c r="E94" s="777"/>
      <c r="F94" s="777"/>
      <c r="G94" s="777"/>
      <c r="H94" s="777"/>
      <c r="I94" s="777"/>
      <c r="J94" s="790" t="s">
        <v>325</v>
      </c>
      <c r="K94" s="203"/>
      <c r="L94" s="76"/>
    </row>
    <row r="95" spans="2:47" s="194" customFormat="1" ht="10.5" customHeight="1">
      <c r="B95" s="76"/>
      <c r="C95" s="761"/>
      <c r="D95" s="761"/>
      <c r="E95" s="761"/>
      <c r="F95" s="761"/>
      <c r="G95" s="761"/>
      <c r="H95" s="761"/>
      <c r="I95" s="761"/>
      <c r="J95" s="761"/>
      <c r="L95" s="76"/>
    </row>
    <row r="96" spans="2:47" s="194" customFormat="1" ht="23.25" customHeight="1">
      <c r="B96" s="76"/>
      <c r="C96" s="791" t="s">
        <v>326</v>
      </c>
      <c r="D96" s="761"/>
      <c r="E96" s="761"/>
      <c r="F96" s="761"/>
      <c r="G96" s="761"/>
      <c r="H96" s="761"/>
      <c r="I96" s="761"/>
      <c r="J96" s="768">
        <f>J97+J101</f>
        <v>0</v>
      </c>
      <c r="L96" s="76"/>
      <c r="AU96" s="337" t="s">
        <v>327</v>
      </c>
    </row>
    <row r="97" spans="2:12" s="368" customFormat="1" ht="25.2" customHeight="1">
      <c r="B97" s="367"/>
      <c r="C97" s="792"/>
      <c r="D97" s="793" t="s">
        <v>328</v>
      </c>
      <c r="E97" s="794"/>
      <c r="F97" s="794"/>
      <c r="G97" s="794"/>
      <c r="H97" s="794"/>
      <c r="I97" s="794"/>
      <c r="J97" s="795">
        <f>J123</f>
        <v>0</v>
      </c>
      <c r="L97" s="367"/>
    </row>
    <row r="98" spans="2:12" s="373" customFormat="1" ht="20.25" customHeight="1">
      <c r="B98" s="372"/>
      <c r="C98" s="796"/>
      <c r="D98" s="797" t="s">
        <v>329</v>
      </c>
      <c r="E98" s="798"/>
      <c r="F98" s="798"/>
      <c r="G98" s="798"/>
      <c r="H98" s="798"/>
      <c r="I98" s="798"/>
      <c r="J98" s="799">
        <f>J124</f>
        <v>0</v>
      </c>
      <c r="L98" s="372"/>
    </row>
    <row r="99" spans="2:12" s="373" customFormat="1" ht="20.25" customHeight="1">
      <c r="B99" s="372"/>
      <c r="C99" s="796"/>
      <c r="D99" s="797" t="s">
        <v>330</v>
      </c>
      <c r="E99" s="798"/>
      <c r="F99" s="798"/>
      <c r="G99" s="798"/>
      <c r="H99" s="798"/>
      <c r="I99" s="798"/>
      <c r="J99" s="799">
        <f>J144</f>
        <v>0</v>
      </c>
      <c r="L99" s="372"/>
    </row>
    <row r="100" spans="2:12" s="373" customFormat="1" ht="20.25" customHeight="1">
      <c r="B100" s="372"/>
      <c r="C100" s="796"/>
      <c r="D100" s="797" t="s">
        <v>333</v>
      </c>
      <c r="E100" s="798"/>
      <c r="F100" s="798"/>
      <c r="G100" s="798"/>
      <c r="H100" s="798"/>
      <c r="I100" s="798"/>
      <c r="J100" s="799">
        <f>J147</f>
        <v>0</v>
      </c>
      <c r="L100" s="372"/>
    </row>
    <row r="101" spans="2:12" s="444" customFormat="1" ht="25.2" customHeight="1">
      <c r="B101" s="443"/>
      <c r="C101" s="800"/>
      <c r="D101" s="801" t="s">
        <v>3613</v>
      </c>
      <c r="E101" s="802"/>
      <c r="F101" s="802"/>
      <c r="G101" s="802"/>
      <c r="H101" s="802"/>
      <c r="I101" s="802"/>
      <c r="J101" s="803">
        <f>J149</f>
        <v>0</v>
      </c>
      <c r="L101" s="443"/>
    </row>
    <row r="102" spans="2:12" s="449" customFormat="1" ht="20.25" customHeight="1">
      <c r="B102" s="448"/>
      <c r="C102" s="804"/>
      <c r="D102" s="805" t="str">
        <f>_xlfn.CONCAT("   ",F150)</f>
        <v xml:space="preserve">   Ostatné 
(doprava, vplyvy, pridružené výkony, réžia, drobné montážne práce a materiál...)</v>
      </c>
      <c r="E102" s="806"/>
      <c r="F102" s="806"/>
      <c r="G102" s="806"/>
      <c r="H102" s="806"/>
      <c r="I102" s="806"/>
      <c r="J102" s="807">
        <f>J150</f>
        <v>0</v>
      </c>
      <c r="L102" s="448"/>
    </row>
    <row r="103" spans="2:12" s="194" customFormat="1" ht="21.75" customHeight="1">
      <c r="B103" s="76"/>
      <c r="C103" s="761"/>
      <c r="D103" s="761"/>
      <c r="E103" s="761"/>
      <c r="F103" s="761"/>
      <c r="G103" s="761"/>
      <c r="H103" s="761"/>
      <c r="I103" s="761"/>
      <c r="J103" s="761"/>
      <c r="L103" s="76"/>
    </row>
    <row r="104" spans="2:12" s="194" customFormat="1" ht="7.2" customHeight="1">
      <c r="B104" s="200"/>
      <c r="C104" s="206"/>
      <c r="D104" s="206"/>
      <c r="E104" s="206"/>
      <c r="F104" s="206"/>
      <c r="G104" s="206"/>
      <c r="H104" s="206"/>
      <c r="I104" s="206"/>
      <c r="J104" s="206"/>
      <c r="K104" s="206"/>
      <c r="L104" s="76"/>
    </row>
    <row r="108" spans="2:12" s="194" customFormat="1" ht="7.2" customHeight="1">
      <c r="B108" s="201"/>
      <c r="C108" s="202"/>
      <c r="D108" s="202"/>
      <c r="E108" s="202"/>
      <c r="F108" s="202"/>
      <c r="G108" s="202"/>
      <c r="H108" s="202"/>
      <c r="I108" s="202"/>
      <c r="J108" s="202"/>
      <c r="K108" s="202"/>
      <c r="L108" s="76"/>
    </row>
    <row r="109" spans="2:12" s="194" customFormat="1" ht="25.2" customHeight="1">
      <c r="B109" s="76"/>
      <c r="C109" s="759" t="s">
        <v>281</v>
      </c>
      <c r="D109" s="761"/>
      <c r="E109" s="761"/>
      <c r="F109" s="761"/>
      <c r="G109" s="761"/>
      <c r="H109" s="761"/>
      <c r="I109" s="761"/>
      <c r="J109" s="761"/>
      <c r="L109" s="76"/>
    </row>
    <row r="110" spans="2:12" s="194" customFormat="1" ht="7.2" customHeight="1">
      <c r="B110" s="76"/>
      <c r="C110" s="761"/>
      <c r="D110" s="761"/>
      <c r="E110" s="761"/>
      <c r="F110" s="761"/>
      <c r="G110" s="761"/>
      <c r="H110" s="761"/>
      <c r="I110" s="761"/>
      <c r="J110" s="761"/>
      <c r="L110" s="76"/>
    </row>
    <row r="111" spans="2:12" s="194" customFormat="1" ht="12" customHeight="1">
      <c r="B111" s="76"/>
      <c r="C111" s="760" t="s">
        <v>5</v>
      </c>
      <c r="D111" s="761"/>
      <c r="E111" s="761"/>
      <c r="F111" s="761"/>
      <c r="G111" s="761"/>
      <c r="H111" s="761"/>
      <c r="I111" s="761"/>
      <c r="J111" s="761"/>
      <c r="L111" s="76"/>
    </row>
    <row r="112" spans="2:12" s="194" customFormat="1" ht="16.5" customHeight="1">
      <c r="B112" s="76"/>
      <c r="C112" s="761"/>
      <c r="D112" s="761"/>
      <c r="E112" s="1353" t="str">
        <f>E7</f>
        <v>15709 - Nižná / Tr 110/22kV - komplexná rekonštrukcia</v>
      </c>
      <c r="F112" s="1354"/>
      <c r="G112" s="1354"/>
      <c r="H112" s="1354"/>
      <c r="I112" s="761"/>
      <c r="J112" s="761"/>
      <c r="L112" s="76"/>
    </row>
    <row r="113" spans="2:65" s="194" customFormat="1" ht="12" customHeight="1">
      <c r="B113" s="76"/>
      <c r="C113" s="760" t="s">
        <v>404</v>
      </c>
      <c r="D113" s="761"/>
      <c r="E113" s="761"/>
      <c r="F113" s="761"/>
      <c r="G113" s="761"/>
      <c r="H113" s="761"/>
      <c r="I113" s="761"/>
      <c r="J113" s="761"/>
      <c r="L113" s="76"/>
    </row>
    <row r="114" spans="2:65" s="194" customFormat="1" ht="16.5" customHeight="1">
      <c r="B114" s="76"/>
      <c r="C114" s="761"/>
      <c r="D114" s="761"/>
      <c r="E114" s="1355" t="str">
        <f>E9</f>
        <v>SO45 - Hrubá úprava terénu</v>
      </c>
      <c r="F114" s="1356"/>
      <c r="G114" s="1356"/>
      <c r="H114" s="1356"/>
      <c r="I114" s="761"/>
      <c r="J114" s="761"/>
      <c r="L114" s="76"/>
    </row>
    <row r="115" spans="2:65" s="194" customFormat="1" ht="7.2" customHeight="1">
      <c r="B115" s="76"/>
      <c r="C115" s="761"/>
      <c r="D115" s="761"/>
      <c r="E115" s="761"/>
      <c r="F115" s="761"/>
      <c r="G115" s="761"/>
      <c r="H115" s="761"/>
      <c r="I115" s="761"/>
      <c r="J115" s="761"/>
      <c r="L115" s="76"/>
    </row>
    <row r="116" spans="2:65" s="194" customFormat="1" ht="12" customHeight="1">
      <c r="B116" s="76"/>
      <c r="C116" s="760" t="s">
        <v>296</v>
      </c>
      <c r="D116" s="761"/>
      <c r="E116" s="761"/>
      <c r="F116" s="762" t="str">
        <f>F12</f>
        <v>Nižná</v>
      </c>
      <c r="G116" s="761"/>
      <c r="H116" s="761"/>
      <c r="I116" s="760" t="s">
        <v>1</v>
      </c>
      <c r="J116" s="763">
        <f>IF(J12="","",J12)</f>
        <v>46174</v>
      </c>
      <c r="L116" s="76"/>
    </row>
    <row r="117" spans="2:65" s="194" customFormat="1" ht="7.2" customHeight="1">
      <c r="B117" s="76"/>
      <c r="C117" s="761"/>
      <c r="D117" s="761"/>
      <c r="E117" s="761"/>
      <c r="F117" s="761"/>
      <c r="G117" s="761"/>
      <c r="H117" s="761"/>
      <c r="I117" s="761"/>
      <c r="J117" s="761"/>
      <c r="L117" s="76"/>
    </row>
    <row r="118" spans="2:65" s="194" customFormat="1" ht="15.45" customHeight="1">
      <c r="B118" s="76"/>
      <c r="C118" s="760" t="s">
        <v>2</v>
      </c>
      <c r="D118" s="761"/>
      <c r="E118" s="761"/>
      <c r="F118" s="762" t="str">
        <f>E15</f>
        <v>STREDOSLOVENSKÁ DISTRIBUčNÁ a.s.</v>
      </c>
      <c r="G118" s="761"/>
      <c r="H118" s="761"/>
      <c r="I118" s="760" t="s">
        <v>286</v>
      </c>
      <c r="J118" s="765" t="str">
        <f>E21</f>
        <v>LiV-EPI, s.r.o.</v>
      </c>
      <c r="L118" s="76"/>
    </row>
    <row r="119" spans="2:65" s="194" customFormat="1" ht="15.45" customHeight="1">
      <c r="B119" s="76"/>
      <c r="C119" s="760" t="s">
        <v>15</v>
      </c>
      <c r="D119" s="761"/>
      <c r="E119" s="761"/>
      <c r="F119" s="762" t="str">
        <f>IF(E18="","",E18)</f>
        <v>určený výberom</v>
      </c>
      <c r="G119" s="761"/>
      <c r="H119" s="761"/>
      <c r="I119" s="760" t="s">
        <v>300</v>
      </c>
      <c r="J119" s="765" t="str">
        <f>E24</f>
        <v>Ing Peter Lukačovič</v>
      </c>
      <c r="L119" s="76"/>
    </row>
    <row r="120" spans="2:65" s="194" customFormat="1" ht="10.5" customHeight="1">
      <c r="B120" s="76"/>
      <c r="C120" s="761"/>
      <c r="D120" s="761"/>
      <c r="E120" s="761"/>
      <c r="F120" s="761"/>
      <c r="G120" s="761"/>
      <c r="H120" s="761"/>
      <c r="I120" s="761"/>
      <c r="J120" s="761"/>
      <c r="L120" s="76"/>
    </row>
    <row r="121" spans="2:65" s="208" customFormat="1" ht="29.25" customHeight="1">
      <c r="B121" s="207"/>
      <c r="C121" s="808" t="s">
        <v>335</v>
      </c>
      <c r="D121" s="809" t="s">
        <v>318</v>
      </c>
      <c r="E121" s="809" t="s">
        <v>21</v>
      </c>
      <c r="F121" s="809" t="s">
        <v>54</v>
      </c>
      <c r="G121" s="809" t="s">
        <v>55</v>
      </c>
      <c r="H121" s="809" t="s">
        <v>336</v>
      </c>
      <c r="I121" s="809" t="s">
        <v>337</v>
      </c>
      <c r="J121" s="810" t="s">
        <v>325</v>
      </c>
      <c r="K121" s="380" t="s">
        <v>338</v>
      </c>
      <c r="L121" s="207"/>
      <c r="M121" s="381" t="s">
        <v>290</v>
      </c>
      <c r="N121" s="382" t="s">
        <v>24</v>
      </c>
      <c r="O121" s="382" t="s">
        <v>339</v>
      </c>
      <c r="P121" s="382" t="s">
        <v>340</v>
      </c>
      <c r="Q121" s="382" t="s">
        <v>341</v>
      </c>
      <c r="R121" s="382" t="s">
        <v>342</v>
      </c>
      <c r="S121" s="382" t="s">
        <v>343</v>
      </c>
      <c r="T121" s="383" t="s">
        <v>344</v>
      </c>
    </row>
    <row r="122" spans="2:65" s="194" customFormat="1" ht="23.25" customHeight="1">
      <c r="B122" s="76"/>
      <c r="C122" s="811" t="s">
        <v>326</v>
      </c>
      <c r="D122" s="761"/>
      <c r="E122" s="761"/>
      <c r="F122" s="761"/>
      <c r="G122" s="761"/>
      <c r="H122" s="761"/>
      <c r="I122" s="761"/>
      <c r="J122" s="812">
        <f>J123+J149</f>
        <v>0</v>
      </c>
      <c r="L122" s="76"/>
      <c r="M122" s="386"/>
      <c r="N122" s="197"/>
      <c r="O122" s="197"/>
      <c r="P122" s="387">
        <f>P123</f>
        <v>3447.4919526500007</v>
      </c>
      <c r="Q122" s="197"/>
      <c r="R122" s="387">
        <f>R123</f>
        <v>2.6450757999999999</v>
      </c>
      <c r="S122" s="197"/>
      <c r="T122" s="388">
        <f>T123</f>
        <v>0</v>
      </c>
      <c r="AT122" s="337" t="s">
        <v>267</v>
      </c>
      <c r="AU122" s="337" t="s">
        <v>327</v>
      </c>
      <c r="BK122" s="389">
        <f>BK123</f>
        <v>0</v>
      </c>
    </row>
    <row r="123" spans="2:65" s="391" customFormat="1" ht="26.25" customHeight="1">
      <c r="B123" s="390"/>
      <c r="C123" s="813"/>
      <c r="D123" s="814" t="s">
        <v>267</v>
      </c>
      <c r="E123" s="815" t="s">
        <v>345</v>
      </c>
      <c r="F123" s="815" t="s">
        <v>346</v>
      </c>
      <c r="G123" s="813"/>
      <c r="H123" s="813"/>
      <c r="I123" s="813"/>
      <c r="J123" s="816">
        <f>BK123</f>
        <v>0</v>
      </c>
      <c r="L123" s="390"/>
      <c r="M123" s="395"/>
      <c r="P123" s="396">
        <f>P124+P144+P147</f>
        <v>3447.4919526500007</v>
      </c>
      <c r="R123" s="396">
        <f>R124+R144+R147</f>
        <v>2.6450757999999999</v>
      </c>
      <c r="T123" s="397">
        <f>T124+T144+T147</f>
        <v>0</v>
      </c>
      <c r="AR123" s="392" t="s">
        <v>320</v>
      </c>
      <c r="AT123" s="398" t="s">
        <v>267</v>
      </c>
      <c r="AU123" s="398" t="s">
        <v>319</v>
      </c>
      <c r="AY123" s="392" t="s">
        <v>347</v>
      </c>
      <c r="BK123" s="399">
        <f>BK124+BK144+BK147</f>
        <v>0</v>
      </c>
    </row>
    <row r="124" spans="2:65" s="391" customFormat="1" ht="23.25" customHeight="1">
      <c r="B124" s="390"/>
      <c r="C124" s="813"/>
      <c r="D124" s="814" t="s">
        <v>267</v>
      </c>
      <c r="E124" s="817" t="s">
        <v>320</v>
      </c>
      <c r="F124" s="817" t="s">
        <v>348</v>
      </c>
      <c r="G124" s="813"/>
      <c r="H124" s="813"/>
      <c r="I124" s="813"/>
      <c r="J124" s="818">
        <f>BK124</f>
        <v>0</v>
      </c>
      <c r="L124" s="390"/>
      <c r="M124" s="395"/>
      <c r="P124" s="396">
        <f>SUM(P125:P143)</f>
        <v>3300.0727426500007</v>
      </c>
      <c r="R124" s="396">
        <f>SUM(R125:R143)</f>
        <v>1.457848</v>
      </c>
      <c r="T124" s="397">
        <f>SUM(T125:T143)</f>
        <v>0</v>
      </c>
      <c r="AR124" s="392" t="s">
        <v>320</v>
      </c>
      <c r="AT124" s="398" t="s">
        <v>267</v>
      </c>
      <c r="AU124" s="398" t="s">
        <v>320</v>
      </c>
      <c r="AY124" s="392" t="s">
        <v>347</v>
      </c>
      <c r="BK124" s="399">
        <f>SUM(BK125:BK143)</f>
        <v>0</v>
      </c>
    </row>
    <row r="125" spans="2:65" s="194" customFormat="1" ht="49.5" customHeight="1">
      <c r="B125" s="76"/>
      <c r="C125" s="819" t="s">
        <v>320</v>
      </c>
      <c r="D125" s="819" t="s">
        <v>262</v>
      </c>
      <c r="E125" s="820" t="s">
        <v>1487</v>
      </c>
      <c r="F125" s="821" t="s">
        <v>1488</v>
      </c>
      <c r="G125" s="822" t="s">
        <v>290</v>
      </c>
      <c r="H125" s="823">
        <v>0</v>
      </c>
      <c r="I125" s="824">
        <v>0</v>
      </c>
      <c r="J125" s="824">
        <f t="shared" ref="J125:J143" si="0">ROUND(I125*H125,2)</f>
        <v>0</v>
      </c>
      <c r="K125" s="80"/>
      <c r="L125" s="76"/>
      <c r="M125" s="402" t="s">
        <v>290</v>
      </c>
      <c r="N125" s="403" t="s">
        <v>306</v>
      </c>
      <c r="O125" s="404">
        <v>0.01</v>
      </c>
      <c r="P125" s="404">
        <f t="shared" ref="P125:P143" si="1">O125*H125</f>
        <v>0</v>
      </c>
      <c r="Q125" s="404">
        <v>0</v>
      </c>
      <c r="R125" s="404">
        <f t="shared" ref="R125:R143" si="2">Q125*H125</f>
        <v>0</v>
      </c>
      <c r="S125" s="404">
        <v>0</v>
      </c>
      <c r="T125" s="405">
        <f t="shared" ref="T125:T143" si="3">S125*H125</f>
        <v>0</v>
      </c>
      <c r="AR125" s="406" t="s">
        <v>351</v>
      </c>
      <c r="AT125" s="406" t="s">
        <v>262</v>
      </c>
      <c r="AU125" s="406" t="s">
        <v>352</v>
      </c>
      <c r="AY125" s="337" t="s">
        <v>347</v>
      </c>
      <c r="BE125" s="407">
        <f t="shared" ref="BE125:BE143" si="4">IF(N125="základná",J125,0)</f>
        <v>0</v>
      </c>
      <c r="BF125" s="407">
        <f t="shared" ref="BF125:BF143" si="5">IF(N125="znížená",J125,0)</f>
        <v>0</v>
      </c>
      <c r="BG125" s="407">
        <f t="shared" ref="BG125:BG143" si="6">IF(N125="zákl. prenesená",J125,0)</f>
        <v>0</v>
      </c>
      <c r="BH125" s="407">
        <f t="shared" ref="BH125:BH143" si="7">IF(N125="zníž. prenesená",J125,0)</f>
        <v>0</v>
      </c>
      <c r="BI125" s="407">
        <f t="shared" ref="BI125:BI143" si="8">IF(N125="nulová",J125,0)</f>
        <v>0</v>
      </c>
      <c r="BJ125" s="337" t="s">
        <v>352</v>
      </c>
      <c r="BK125" s="407">
        <f t="shared" ref="BK125:BK143" si="9">ROUND(I125*H125,2)</f>
        <v>0</v>
      </c>
      <c r="BL125" s="337" t="s">
        <v>351</v>
      </c>
      <c r="BM125" s="406" t="s">
        <v>4094</v>
      </c>
    </row>
    <row r="126" spans="2:65" s="194" customFormat="1" ht="24.45" customHeight="1">
      <c r="B126" s="76"/>
      <c r="C126" s="819">
        <f>C125+1</f>
        <v>2</v>
      </c>
      <c r="D126" s="819" t="s">
        <v>262</v>
      </c>
      <c r="E126" s="820" t="s">
        <v>4095</v>
      </c>
      <c r="F126" s="821" t="s">
        <v>4096</v>
      </c>
      <c r="G126" s="822" t="s">
        <v>63</v>
      </c>
      <c r="H126" s="823">
        <v>200</v>
      </c>
      <c r="I126" s="844"/>
      <c r="J126" s="824">
        <f t="shared" si="0"/>
        <v>0</v>
      </c>
      <c r="K126" s="80"/>
      <c r="L126" s="76"/>
      <c r="M126" s="402" t="s">
        <v>290</v>
      </c>
      <c r="N126" s="403" t="s">
        <v>306</v>
      </c>
      <c r="O126" s="404">
        <v>0.48699999999999999</v>
      </c>
      <c r="P126" s="404">
        <f t="shared" si="1"/>
        <v>97.399999999999991</v>
      </c>
      <c r="Q126" s="404">
        <v>7.2892399999999998E-3</v>
      </c>
      <c r="R126" s="404">
        <f t="shared" si="2"/>
        <v>1.457848</v>
      </c>
      <c r="S126" s="404">
        <v>0</v>
      </c>
      <c r="T126" s="405">
        <f t="shared" si="3"/>
        <v>0</v>
      </c>
      <c r="AR126" s="406" t="s">
        <v>351</v>
      </c>
      <c r="AT126" s="406" t="s">
        <v>262</v>
      </c>
      <c r="AU126" s="406" t="s">
        <v>352</v>
      </c>
      <c r="AY126" s="337" t="s">
        <v>347</v>
      </c>
      <c r="BE126" s="407">
        <f t="shared" si="4"/>
        <v>0</v>
      </c>
      <c r="BF126" s="407">
        <f t="shared" si="5"/>
        <v>0</v>
      </c>
      <c r="BG126" s="407">
        <f t="shared" si="6"/>
        <v>0</v>
      </c>
      <c r="BH126" s="407">
        <f t="shared" si="7"/>
        <v>0</v>
      </c>
      <c r="BI126" s="407">
        <f t="shared" si="8"/>
        <v>0</v>
      </c>
      <c r="BJ126" s="337" t="s">
        <v>352</v>
      </c>
      <c r="BK126" s="407">
        <f t="shared" si="9"/>
        <v>0</v>
      </c>
      <c r="BL126" s="337" t="s">
        <v>351</v>
      </c>
      <c r="BM126" s="406" t="s">
        <v>4097</v>
      </c>
    </row>
    <row r="127" spans="2:65" s="194" customFormat="1" ht="24.45" customHeight="1">
      <c r="B127" s="76"/>
      <c r="C127" s="819">
        <f t="shared" ref="C127:C143" si="10">C126+1</f>
        <v>3</v>
      </c>
      <c r="D127" s="819" t="s">
        <v>262</v>
      </c>
      <c r="E127" s="820" t="s">
        <v>4098</v>
      </c>
      <c r="F127" s="821" t="s">
        <v>4099</v>
      </c>
      <c r="G127" s="822" t="s">
        <v>85</v>
      </c>
      <c r="H127" s="823">
        <v>480</v>
      </c>
      <c r="I127" s="844"/>
      <c r="J127" s="824">
        <f t="shared" si="0"/>
        <v>0</v>
      </c>
      <c r="K127" s="80"/>
      <c r="L127" s="76"/>
      <c r="M127" s="402" t="s">
        <v>290</v>
      </c>
      <c r="N127" s="403" t="s">
        <v>306</v>
      </c>
      <c r="O127" s="404">
        <v>0.22336</v>
      </c>
      <c r="P127" s="404">
        <f t="shared" si="1"/>
        <v>107.2128</v>
      </c>
      <c r="Q127" s="404">
        <v>0</v>
      </c>
      <c r="R127" s="404">
        <f t="shared" si="2"/>
        <v>0</v>
      </c>
      <c r="S127" s="404">
        <v>0</v>
      </c>
      <c r="T127" s="405">
        <f t="shared" si="3"/>
        <v>0</v>
      </c>
      <c r="AR127" s="406" t="s">
        <v>351</v>
      </c>
      <c r="AT127" s="406" t="s">
        <v>262</v>
      </c>
      <c r="AU127" s="406" t="s">
        <v>352</v>
      </c>
      <c r="AY127" s="337" t="s">
        <v>347</v>
      </c>
      <c r="BE127" s="407">
        <f t="shared" si="4"/>
        <v>0</v>
      </c>
      <c r="BF127" s="407">
        <f t="shared" si="5"/>
        <v>0</v>
      </c>
      <c r="BG127" s="407">
        <f t="shared" si="6"/>
        <v>0</v>
      </c>
      <c r="BH127" s="407">
        <f t="shared" si="7"/>
        <v>0</v>
      </c>
      <c r="BI127" s="407">
        <f t="shared" si="8"/>
        <v>0</v>
      </c>
      <c r="BJ127" s="337" t="s">
        <v>352</v>
      </c>
      <c r="BK127" s="407">
        <f t="shared" si="9"/>
        <v>0</v>
      </c>
      <c r="BL127" s="337" t="s">
        <v>351</v>
      </c>
      <c r="BM127" s="406" t="s">
        <v>4100</v>
      </c>
    </row>
    <row r="128" spans="2:65" s="194" customFormat="1" ht="24.45" customHeight="1">
      <c r="B128" s="76"/>
      <c r="C128" s="819">
        <f t="shared" si="10"/>
        <v>4</v>
      </c>
      <c r="D128" s="819" t="s">
        <v>262</v>
      </c>
      <c r="E128" s="820" t="s">
        <v>4101</v>
      </c>
      <c r="F128" s="821" t="s">
        <v>4102</v>
      </c>
      <c r="G128" s="822" t="s">
        <v>4103</v>
      </c>
      <c r="H128" s="823">
        <v>20</v>
      </c>
      <c r="I128" s="844"/>
      <c r="J128" s="824">
        <f t="shared" si="0"/>
        <v>0</v>
      </c>
      <c r="K128" s="80"/>
      <c r="L128" s="76"/>
      <c r="M128" s="402" t="s">
        <v>290</v>
      </c>
      <c r="N128" s="403" t="s">
        <v>306</v>
      </c>
      <c r="O128" s="404">
        <v>0</v>
      </c>
      <c r="P128" s="404">
        <f t="shared" si="1"/>
        <v>0</v>
      </c>
      <c r="Q128" s="404">
        <v>0</v>
      </c>
      <c r="R128" s="404">
        <f t="shared" si="2"/>
        <v>0</v>
      </c>
      <c r="S128" s="404">
        <v>0</v>
      </c>
      <c r="T128" s="405">
        <f t="shared" si="3"/>
        <v>0</v>
      </c>
      <c r="AR128" s="406" t="s">
        <v>351</v>
      </c>
      <c r="AT128" s="406" t="s">
        <v>262</v>
      </c>
      <c r="AU128" s="406" t="s">
        <v>352</v>
      </c>
      <c r="AY128" s="337" t="s">
        <v>347</v>
      </c>
      <c r="BE128" s="407">
        <f t="shared" si="4"/>
        <v>0</v>
      </c>
      <c r="BF128" s="407">
        <f t="shared" si="5"/>
        <v>0</v>
      </c>
      <c r="BG128" s="407">
        <f t="shared" si="6"/>
        <v>0</v>
      </c>
      <c r="BH128" s="407">
        <f t="shared" si="7"/>
        <v>0</v>
      </c>
      <c r="BI128" s="407">
        <f t="shared" si="8"/>
        <v>0</v>
      </c>
      <c r="BJ128" s="337" t="s">
        <v>352</v>
      </c>
      <c r="BK128" s="407">
        <f t="shared" si="9"/>
        <v>0</v>
      </c>
      <c r="BL128" s="337" t="s">
        <v>351</v>
      </c>
      <c r="BM128" s="406" t="s">
        <v>4104</v>
      </c>
    </row>
    <row r="129" spans="2:65" s="194" customFormat="1" ht="24.45" customHeight="1">
      <c r="B129" s="76"/>
      <c r="C129" s="819">
        <f t="shared" si="10"/>
        <v>5</v>
      </c>
      <c r="D129" s="819" t="s">
        <v>262</v>
      </c>
      <c r="E129" s="820" t="s">
        <v>4105</v>
      </c>
      <c r="F129" s="821" t="s">
        <v>4106</v>
      </c>
      <c r="G129" s="822" t="s">
        <v>216</v>
      </c>
      <c r="H129" s="823">
        <v>1366.231</v>
      </c>
      <c r="I129" s="844"/>
      <c r="J129" s="824">
        <f t="shared" si="0"/>
        <v>0</v>
      </c>
      <c r="K129" s="80"/>
      <c r="L129" s="76"/>
      <c r="M129" s="402" t="s">
        <v>290</v>
      </c>
      <c r="N129" s="403" t="s">
        <v>306</v>
      </c>
      <c r="O129" s="404">
        <v>1.464</v>
      </c>
      <c r="P129" s="404">
        <f t="shared" si="1"/>
        <v>2000.162184</v>
      </c>
      <c r="Q129" s="404">
        <v>0</v>
      </c>
      <c r="R129" s="404">
        <f t="shared" si="2"/>
        <v>0</v>
      </c>
      <c r="S129" s="404">
        <v>0</v>
      </c>
      <c r="T129" s="405">
        <f t="shared" si="3"/>
        <v>0</v>
      </c>
      <c r="AR129" s="406" t="s">
        <v>351</v>
      </c>
      <c r="AT129" s="406" t="s">
        <v>262</v>
      </c>
      <c r="AU129" s="406" t="s">
        <v>352</v>
      </c>
      <c r="AY129" s="337" t="s">
        <v>347</v>
      </c>
      <c r="BE129" s="407">
        <f t="shared" si="4"/>
        <v>0</v>
      </c>
      <c r="BF129" s="407">
        <f t="shared" si="5"/>
        <v>0</v>
      </c>
      <c r="BG129" s="407">
        <f t="shared" si="6"/>
        <v>0</v>
      </c>
      <c r="BH129" s="407">
        <f t="shared" si="7"/>
        <v>0</v>
      </c>
      <c r="BI129" s="407">
        <f t="shared" si="8"/>
        <v>0</v>
      </c>
      <c r="BJ129" s="337" t="s">
        <v>352</v>
      </c>
      <c r="BK129" s="407">
        <f t="shared" si="9"/>
        <v>0</v>
      </c>
      <c r="BL129" s="337" t="s">
        <v>351</v>
      </c>
      <c r="BM129" s="406" t="s">
        <v>4107</v>
      </c>
    </row>
    <row r="130" spans="2:65" s="194" customFormat="1" ht="24.45" customHeight="1">
      <c r="B130" s="76"/>
      <c r="C130" s="819">
        <f t="shared" si="10"/>
        <v>6</v>
      </c>
      <c r="D130" s="819" t="s">
        <v>262</v>
      </c>
      <c r="E130" s="820" t="s">
        <v>4108</v>
      </c>
      <c r="F130" s="821" t="s">
        <v>4109</v>
      </c>
      <c r="G130" s="822" t="s">
        <v>216</v>
      </c>
      <c r="H130" s="823">
        <v>337.2</v>
      </c>
      <c r="I130" s="844"/>
      <c r="J130" s="824">
        <f t="shared" si="0"/>
        <v>0</v>
      </c>
      <c r="K130" s="80"/>
      <c r="L130" s="76"/>
      <c r="M130" s="402" t="s">
        <v>290</v>
      </c>
      <c r="N130" s="403" t="s">
        <v>306</v>
      </c>
      <c r="O130" s="404">
        <v>0.11799999999999999</v>
      </c>
      <c r="P130" s="404">
        <f t="shared" si="1"/>
        <v>39.7896</v>
      </c>
      <c r="Q130" s="404">
        <v>0</v>
      </c>
      <c r="R130" s="404">
        <f t="shared" si="2"/>
        <v>0</v>
      </c>
      <c r="S130" s="404">
        <v>0</v>
      </c>
      <c r="T130" s="405">
        <f t="shared" si="3"/>
        <v>0</v>
      </c>
      <c r="AR130" s="406" t="s">
        <v>351</v>
      </c>
      <c r="AT130" s="406" t="s">
        <v>262</v>
      </c>
      <c r="AU130" s="406" t="s">
        <v>352</v>
      </c>
      <c r="AY130" s="337" t="s">
        <v>347</v>
      </c>
      <c r="BE130" s="407">
        <f t="shared" si="4"/>
        <v>0</v>
      </c>
      <c r="BF130" s="407">
        <f t="shared" si="5"/>
        <v>0</v>
      </c>
      <c r="BG130" s="407">
        <f t="shared" si="6"/>
        <v>0</v>
      </c>
      <c r="BH130" s="407">
        <f t="shared" si="7"/>
        <v>0</v>
      </c>
      <c r="BI130" s="407">
        <f t="shared" si="8"/>
        <v>0</v>
      </c>
      <c r="BJ130" s="337" t="s">
        <v>352</v>
      </c>
      <c r="BK130" s="407">
        <f t="shared" si="9"/>
        <v>0</v>
      </c>
      <c r="BL130" s="337" t="s">
        <v>351</v>
      </c>
      <c r="BM130" s="406" t="s">
        <v>4110</v>
      </c>
    </row>
    <row r="131" spans="2:65" s="194" customFormat="1" ht="24.45" customHeight="1">
      <c r="B131" s="76"/>
      <c r="C131" s="819">
        <f t="shared" si="10"/>
        <v>7</v>
      </c>
      <c r="D131" s="819" t="s">
        <v>262</v>
      </c>
      <c r="E131" s="820" t="s">
        <v>4111</v>
      </c>
      <c r="F131" s="821" t="s">
        <v>4112</v>
      </c>
      <c r="G131" s="822" t="s">
        <v>216</v>
      </c>
      <c r="H131" s="823">
        <v>1366.231</v>
      </c>
      <c r="I131" s="844"/>
      <c r="J131" s="824">
        <f t="shared" si="0"/>
        <v>0</v>
      </c>
      <c r="K131" s="80"/>
      <c r="L131" s="76"/>
      <c r="M131" s="402" t="s">
        <v>290</v>
      </c>
      <c r="N131" s="403" t="s">
        <v>306</v>
      </c>
      <c r="O131" s="404">
        <v>0.153</v>
      </c>
      <c r="P131" s="404">
        <f t="shared" si="1"/>
        <v>209.033343</v>
      </c>
      <c r="Q131" s="404">
        <v>0</v>
      </c>
      <c r="R131" s="404">
        <f t="shared" si="2"/>
        <v>0</v>
      </c>
      <c r="S131" s="404">
        <v>0</v>
      </c>
      <c r="T131" s="405">
        <f t="shared" si="3"/>
        <v>0</v>
      </c>
      <c r="AR131" s="406" t="s">
        <v>351</v>
      </c>
      <c r="AT131" s="406" t="s">
        <v>262</v>
      </c>
      <c r="AU131" s="406" t="s">
        <v>352</v>
      </c>
      <c r="AY131" s="337" t="s">
        <v>347</v>
      </c>
      <c r="BE131" s="407">
        <f t="shared" si="4"/>
        <v>0</v>
      </c>
      <c r="BF131" s="407">
        <f t="shared" si="5"/>
        <v>0</v>
      </c>
      <c r="BG131" s="407">
        <f t="shared" si="6"/>
        <v>0</v>
      </c>
      <c r="BH131" s="407">
        <f t="shared" si="7"/>
        <v>0</v>
      </c>
      <c r="BI131" s="407">
        <f t="shared" si="8"/>
        <v>0</v>
      </c>
      <c r="BJ131" s="337" t="s">
        <v>352</v>
      </c>
      <c r="BK131" s="407">
        <f t="shared" si="9"/>
        <v>0</v>
      </c>
      <c r="BL131" s="337" t="s">
        <v>351</v>
      </c>
      <c r="BM131" s="406" t="s">
        <v>4113</v>
      </c>
    </row>
    <row r="132" spans="2:65" s="194" customFormat="1" ht="24.45" customHeight="1">
      <c r="B132" s="76"/>
      <c r="C132" s="819">
        <f t="shared" si="10"/>
        <v>8</v>
      </c>
      <c r="D132" s="819" t="s">
        <v>262</v>
      </c>
      <c r="E132" s="820" t="s">
        <v>4114</v>
      </c>
      <c r="F132" s="821" t="s">
        <v>4115</v>
      </c>
      <c r="G132" s="822" t="s">
        <v>216</v>
      </c>
      <c r="H132" s="823">
        <v>819.73900000000003</v>
      </c>
      <c r="I132" s="844"/>
      <c r="J132" s="824">
        <f t="shared" si="0"/>
        <v>0</v>
      </c>
      <c r="K132" s="80"/>
      <c r="L132" s="76"/>
      <c r="M132" s="402" t="s">
        <v>290</v>
      </c>
      <c r="N132" s="403" t="s">
        <v>306</v>
      </c>
      <c r="O132" s="404">
        <v>4.2000000000000003E-2</v>
      </c>
      <c r="P132" s="404">
        <f t="shared" si="1"/>
        <v>34.429038000000006</v>
      </c>
      <c r="Q132" s="404">
        <v>0</v>
      </c>
      <c r="R132" s="404">
        <f t="shared" si="2"/>
        <v>0</v>
      </c>
      <c r="S132" s="404">
        <v>0</v>
      </c>
      <c r="T132" s="405">
        <f t="shared" si="3"/>
        <v>0</v>
      </c>
      <c r="AR132" s="406" t="s">
        <v>351</v>
      </c>
      <c r="AT132" s="406" t="s">
        <v>262</v>
      </c>
      <c r="AU132" s="406" t="s">
        <v>352</v>
      </c>
      <c r="AY132" s="337" t="s">
        <v>347</v>
      </c>
      <c r="BE132" s="407">
        <f t="shared" si="4"/>
        <v>0</v>
      </c>
      <c r="BF132" s="407">
        <f t="shared" si="5"/>
        <v>0</v>
      </c>
      <c r="BG132" s="407">
        <f t="shared" si="6"/>
        <v>0</v>
      </c>
      <c r="BH132" s="407">
        <f t="shared" si="7"/>
        <v>0</v>
      </c>
      <c r="BI132" s="407">
        <f t="shared" si="8"/>
        <v>0</v>
      </c>
      <c r="BJ132" s="337" t="s">
        <v>352</v>
      </c>
      <c r="BK132" s="407">
        <f t="shared" si="9"/>
        <v>0</v>
      </c>
      <c r="BL132" s="337" t="s">
        <v>351</v>
      </c>
      <c r="BM132" s="406" t="s">
        <v>4116</v>
      </c>
    </row>
    <row r="133" spans="2:65" s="194" customFormat="1" ht="24.45" customHeight="1">
      <c r="B133" s="76"/>
      <c r="C133" s="819">
        <f t="shared" si="10"/>
        <v>9</v>
      </c>
      <c r="D133" s="819" t="s">
        <v>262</v>
      </c>
      <c r="E133" s="820" t="s">
        <v>4117</v>
      </c>
      <c r="F133" s="821" t="s">
        <v>4118</v>
      </c>
      <c r="G133" s="822" t="s">
        <v>216</v>
      </c>
      <c r="H133" s="823">
        <v>910.82</v>
      </c>
      <c r="I133" s="844"/>
      <c r="J133" s="824">
        <f t="shared" si="0"/>
        <v>0</v>
      </c>
      <c r="K133" s="80"/>
      <c r="L133" s="76"/>
      <c r="M133" s="402" t="s">
        <v>290</v>
      </c>
      <c r="N133" s="403" t="s">
        <v>306</v>
      </c>
      <c r="O133" s="404">
        <v>0.217</v>
      </c>
      <c r="P133" s="404">
        <f t="shared" si="1"/>
        <v>197.64794000000001</v>
      </c>
      <c r="Q133" s="404">
        <v>0</v>
      </c>
      <c r="R133" s="404">
        <f t="shared" si="2"/>
        <v>0</v>
      </c>
      <c r="S133" s="404">
        <v>0</v>
      </c>
      <c r="T133" s="405">
        <f t="shared" si="3"/>
        <v>0</v>
      </c>
      <c r="AR133" s="406" t="s">
        <v>351</v>
      </c>
      <c r="AT133" s="406" t="s">
        <v>262</v>
      </c>
      <c r="AU133" s="406" t="s">
        <v>352</v>
      </c>
      <c r="AY133" s="337" t="s">
        <v>347</v>
      </c>
      <c r="BE133" s="407">
        <f t="shared" si="4"/>
        <v>0</v>
      </c>
      <c r="BF133" s="407">
        <f t="shared" si="5"/>
        <v>0</v>
      </c>
      <c r="BG133" s="407">
        <f t="shared" si="6"/>
        <v>0</v>
      </c>
      <c r="BH133" s="407">
        <f t="shared" si="7"/>
        <v>0</v>
      </c>
      <c r="BI133" s="407">
        <f t="shared" si="8"/>
        <v>0</v>
      </c>
      <c r="BJ133" s="337" t="s">
        <v>352</v>
      </c>
      <c r="BK133" s="407">
        <f t="shared" si="9"/>
        <v>0</v>
      </c>
      <c r="BL133" s="337" t="s">
        <v>351</v>
      </c>
      <c r="BM133" s="406" t="s">
        <v>4119</v>
      </c>
    </row>
    <row r="134" spans="2:65" s="194" customFormat="1" ht="24.45" customHeight="1">
      <c r="B134" s="76"/>
      <c r="C134" s="819">
        <f t="shared" si="10"/>
        <v>10</v>
      </c>
      <c r="D134" s="819" t="s">
        <v>262</v>
      </c>
      <c r="E134" s="820" t="s">
        <v>4120</v>
      </c>
      <c r="F134" s="821" t="s">
        <v>4121</v>
      </c>
      <c r="G134" s="822" t="s">
        <v>216</v>
      </c>
      <c r="H134" s="823">
        <v>546.49199999999996</v>
      </c>
      <c r="I134" s="844"/>
      <c r="J134" s="824">
        <f t="shared" si="0"/>
        <v>0</v>
      </c>
      <c r="K134" s="80"/>
      <c r="L134" s="76"/>
      <c r="M134" s="402" t="s">
        <v>290</v>
      </c>
      <c r="N134" s="403" t="s">
        <v>306</v>
      </c>
      <c r="O134" s="404">
        <v>9.8000000000000004E-2</v>
      </c>
      <c r="P134" s="404">
        <f t="shared" si="1"/>
        <v>53.556215999999999</v>
      </c>
      <c r="Q134" s="404">
        <v>0</v>
      </c>
      <c r="R134" s="404">
        <f t="shared" si="2"/>
        <v>0</v>
      </c>
      <c r="S134" s="404">
        <v>0</v>
      </c>
      <c r="T134" s="405">
        <f t="shared" si="3"/>
        <v>0</v>
      </c>
      <c r="AR134" s="406" t="s">
        <v>351</v>
      </c>
      <c r="AT134" s="406" t="s">
        <v>262</v>
      </c>
      <c r="AU134" s="406" t="s">
        <v>352</v>
      </c>
      <c r="AY134" s="337" t="s">
        <v>347</v>
      </c>
      <c r="BE134" s="407">
        <f t="shared" si="4"/>
        <v>0</v>
      </c>
      <c r="BF134" s="407">
        <f t="shared" si="5"/>
        <v>0</v>
      </c>
      <c r="BG134" s="407">
        <f t="shared" si="6"/>
        <v>0</v>
      </c>
      <c r="BH134" s="407">
        <f t="shared" si="7"/>
        <v>0</v>
      </c>
      <c r="BI134" s="407">
        <f t="shared" si="8"/>
        <v>0</v>
      </c>
      <c r="BJ134" s="337" t="s">
        <v>352</v>
      </c>
      <c r="BK134" s="407">
        <f t="shared" si="9"/>
        <v>0</v>
      </c>
      <c r="BL134" s="337" t="s">
        <v>351</v>
      </c>
      <c r="BM134" s="406" t="s">
        <v>4122</v>
      </c>
    </row>
    <row r="135" spans="2:65" s="194" customFormat="1" ht="38.25" customHeight="1">
      <c r="B135" s="76"/>
      <c r="C135" s="819">
        <f t="shared" si="10"/>
        <v>11</v>
      </c>
      <c r="D135" s="819" t="s">
        <v>262</v>
      </c>
      <c r="E135" s="820" t="s">
        <v>4123</v>
      </c>
      <c r="F135" s="821" t="s">
        <v>4124</v>
      </c>
      <c r="G135" s="822" t="s">
        <v>216</v>
      </c>
      <c r="H135" s="823">
        <v>337.2</v>
      </c>
      <c r="I135" s="844"/>
      <c r="J135" s="824">
        <f t="shared" si="0"/>
        <v>0</v>
      </c>
      <c r="K135" s="80"/>
      <c r="L135" s="76"/>
      <c r="M135" s="402" t="s">
        <v>290</v>
      </c>
      <c r="N135" s="403" t="s">
        <v>306</v>
      </c>
      <c r="O135" s="404">
        <v>6.0000000000000001E-3</v>
      </c>
      <c r="P135" s="404">
        <f t="shared" si="1"/>
        <v>2.0232000000000001</v>
      </c>
      <c r="Q135" s="404">
        <v>0</v>
      </c>
      <c r="R135" s="404">
        <f t="shared" si="2"/>
        <v>0</v>
      </c>
      <c r="S135" s="404">
        <v>0</v>
      </c>
      <c r="T135" s="405">
        <f t="shared" si="3"/>
        <v>0</v>
      </c>
      <c r="AR135" s="406" t="s">
        <v>351</v>
      </c>
      <c r="AT135" s="406" t="s">
        <v>262</v>
      </c>
      <c r="AU135" s="406" t="s">
        <v>352</v>
      </c>
      <c r="AY135" s="337" t="s">
        <v>347</v>
      </c>
      <c r="BE135" s="407">
        <f t="shared" si="4"/>
        <v>0</v>
      </c>
      <c r="BF135" s="407">
        <f t="shared" si="5"/>
        <v>0</v>
      </c>
      <c r="BG135" s="407">
        <f t="shared" si="6"/>
        <v>0</v>
      </c>
      <c r="BH135" s="407">
        <f t="shared" si="7"/>
        <v>0</v>
      </c>
      <c r="BI135" s="407">
        <f t="shared" si="8"/>
        <v>0</v>
      </c>
      <c r="BJ135" s="337" t="s">
        <v>352</v>
      </c>
      <c r="BK135" s="407">
        <f t="shared" si="9"/>
        <v>0</v>
      </c>
      <c r="BL135" s="337" t="s">
        <v>351</v>
      </c>
      <c r="BM135" s="406" t="s">
        <v>4125</v>
      </c>
    </row>
    <row r="136" spans="2:65" s="194" customFormat="1" ht="38.25" customHeight="1">
      <c r="B136" s="76"/>
      <c r="C136" s="819">
        <f t="shared" si="10"/>
        <v>12</v>
      </c>
      <c r="D136" s="819" t="s">
        <v>262</v>
      </c>
      <c r="E136" s="820" t="s">
        <v>4126</v>
      </c>
      <c r="F136" s="821" t="s">
        <v>4127</v>
      </c>
      <c r="G136" s="822" t="s">
        <v>216</v>
      </c>
      <c r="H136" s="823">
        <v>871.005</v>
      </c>
      <c r="I136" s="844"/>
      <c r="J136" s="824">
        <f t="shared" si="0"/>
        <v>0</v>
      </c>
      <c r="K136" s="80"/>
      <c r="L136" s="76"/>
      <c r="M136" s="402" t="s">
        <v>290</v>
      </c>
      <c r="N136" s="403" t="s">
        <v>306</v>
      </c>
      <c r="O136" s="404">
        <v>7.3699999999999998E-3</v>
      </c>
      <c r="P136" s="404">
        <f t="shared" si="1"/>
        <v>6.4193068499999999</v>
      </c>
      <c r="Q136" s="404">
        <v>0</v>
      </c>
      <c r="R136" s="404">
        <f t="shared" si="2"/>
        <v>0</v>
      </c>
      <c r="S136" s="404">
        <v>0</v>
      </c>
      <c r="T136" s="405">
        <f t="shared" si="3"/>
        <v>0</v>
      </c>
      <c r="AR136" s="406" t="s">
        <v>351</v>
      </c>
      <c r="AT136" s="406" t="s">
        <v>262</v>
      </c>
      <c r="AU136" s="406" t="s">
        <v>352</v>
      </c>
      <c r="AY136" s="337" t="s">
        <v>347</v>
      </c>
      <c r="BE136" s="407">
        <f t="shared" si="4"/>
        <v>0</v>
      </c>
      <c r="BF136" s="407">
        <f t="shared" si="5"/>
        <v>0</v>
      </c>
      <c r="BG136" s="407">
        <f t="shared" si="6"/>
        <v>0</v>
      </c>
      <c r="BH136" s="407">
        <f t="shared" si="7"/>
        <v>0</v>
      </c>
      <c r="BI136" s="407">
        <f t="shared" si="8"/>
        <v>0</v>
      </c>
      <c r="BJ136" s="337" t="s">
        <v>352</v>
      </c>
      <c r="BK136" s="407">
        <f t="shared" si="9"/>
        <v>0</v>
      </c>
      <c r="BL136" s="337" t="s">
        <v>351</v>
      </c>
      <c r="BM136" s="406" t="s">
        <v>4128</v>
      </c>
    </row>
    <row r="137" spans="2:65" s="194" customFormat="1" ht="38.25" customHeight="1">
      <c r="B137" s="76"/>
      <c r="C137" s="819">
        <f t="shared" si="10"/>
        <v>13</v>
      </c>
      <c r="D137" s="819" t="s">
        <v>262</v>
      </c>
      <c r="E137" s="820" t="s">
        <v>4129</v>
      </c>
      <c r="F137" s="821" t="s">
        <v>4130</v>
      </c>
      <c r="G137" s="822" t="s">
        <v>216</v>
      </c>
      <c r="H137" s="823">
        <v>3898.2139999999999</v>
      </c>
      <c r="I137" s="844"/>
      <c r="J137" s="824">
        <f t="shared" si="0"/>
        <v>0</v>
      </c>
      <c r="K137" s="80"/>
      <c r="L137" s="76"/>
      <c r="M137" s="402" t="s">
        <v>290</v>
      </c>
      <c r="N137" s="403" t="s">
        <v>306</v>
      </c>
      <c r="O137" s="404">
        <v>5.1999999999999998E-3</v>
      </c>
      <c r="P137" s="404">
        <f t="shared" si="1"/>
        <v>20.270712799999998</v>
      </c>
      <c r="Q137" s="404">
        <v>0</v>
      </c>
      <c r="R137" s="404">
        <f t="shared" si="2"/>
        <v>0</v>
      </c>
      <c r="S137" s="404">
        <v>0</v>
      </c>
      <c r="T137" s="405">
        <f t="shared" si="3"/>
        <v>0</v>
      </c>
      <c r="AR137" s="406" t="s">
        <v>351</v>
      </c>
      <c r="AT137" s="406" t="s">
        <v>262</v>
      </c>
      <c r="AU137" s="406" t="s">
        <v>352</v>
      </c>
      <c r="AY137" s="337" t="s">
        <v>347</v>
      </c>
      <c r="BE137" s="407">
        <f t="shared" si="4"/>
        <v>0</v>
      </c>
      <c r="BF137" s="407">
        <f t="shared" si="5"/>
        <v>0</v>
      </c>
      <c r="BG137" s="407">
        <f t="shared" si="6"/>
        <v>0</v>
      </c>
      <c r="BH137" s="407">
        <f t="shared" si="7"/>
        <v>0</v>
      </c>
      <c r="BI137" s="407">
        <f t="shared" si="8"/>
        <v>0</v>
      </c>
      <c r="BJ137" s="337" t="s">
        <v>352</v>
      </c>
      <c r="BK137" s="407">
        <f t="shared" si="9"/>
        <v>0</v>
      </c>
      <c r="BL137" s="337" t="s">
        <v>351</v>
      </c>
      <c r="BM137" s="406" t="s">
        <v>4131</v>
      </c>
    </row>
    <row r="138" spans="2:65" s="194" customFormat="1" ht="24.45" customHeight="1">
      <c r="B138" s="76"/>
      <c r="C138" s="819">
        <f t="shared" si="10"/>
        <v>14</v>
      </c>
      <c r="D138" s="819" t="s">
        <v>262</v>
      </c>
      <c r="E138" s="820" t="s">
        <v>354</v>
      </c>
      <c r="F138" s="821" t="s">
        <v>4132</v>
      </c>
      <c r="G138" s="822" t="s">
        <v>216</v>
      </c>
      <c r="H138" s="823">
        <v>871.005</v>
      </c>
      <c r="I138" s="844"/>
      <c r="J138" s="824">
        <f t="shared" si="0"/>
        <v>0</v>
      </c>
      <c r="K138" s="80"/>
      <c r="L138" s="76"/>
      <c r="M138" s="402" t="s">
        <v>290</v>
      </c>
      <c r="N138" s="403" t="s">
        <v>306</v>
      </c>
      <c r="O138" s="404">
        <v>8.6999999999999994E-2</v>
      </c>
      <c r="P138" s="404">
        <f t="shared" si="1"/>
        <v>75.777434999999997</v>
      </c>
      <c r="Q138" s="404">
        <v>0</v>
      </c>
      <c r="R138" s="404">
        <f t="shared" si="2"/>
        <v>0</v>
      </c>
      <c r="S138" s="404">
        <v>0</v>
      </c>
      <c r="T138" s="405">
        <f t="shared" si="3"/>
        <v>0</v>
      </c>
      <c r="AR138" s="406" t="s">
        <v>351</v>
      </c>
      <c r="AT138" s="406" t="s">
        <v>262</v>
      </c>
      <c r="AU138" s="406" t="s">
        <v>352</v>
      </c>
      <c r="AY138" s="337" t="s">
        <v>347</v>
      </c>
      <c r="BE138" s="407">
        <f t="shared" si="4"/>
        <v>0</v>
      </c>
      <c r="BF138" s="407">
        <f t="shared" si="5"/>
        <v>0</v>
      </c>
      <c r="BG138" s="407">
        <f t="shared" si="6"/>
        <v>0</v>
      </c>
      <c r="BH138" s="407">
        <f t="shared" si="7"/>
        <v>0</v>
      </c>
      <c r="BI138" s="407">
        <f t="shared" si="8"/>
        <v>0</v>
      </c>
      <c r="BJ138" s="337" t="s">
        <v>352</v>
      </c>
      <c r="BK138" s="407">
        <f t="shared" si="9"/>
        <v>0</v>
      </c>
      <c r="BL138" s="337" t="s">
        <v>351</v>
      </c>
      <c r="BM138" s="406" t="s">
        <v>4133</v>
      </c>
    </row>
    <row r="139" spans="2:65" s="194" customFormat="1" ht="24.45" customHeight="1">
      <c r="B139" s="76"/>
      <c r="C139" s="819">
        <f t="shared" si="10"/>
        <v>15</v>
      </c>
      <c r="D139" s="819" t="s">
        <v>262</v>
      </c>
      <c r="E139" s="820" t="s">
        <v>4134</v>
      </c>
      <c r="F139" s="821" t="s">
        <v>4135</v>
      </c>
      <c r="G139" s="822" t="s">
        <v>216</v>
      </c>
      <c r="H139" s="823">
        <v>1621.163</v>
      </c>
      <c r="I139" s="844"/>
      <c r="J139" s="824">
        <f t="shared" si="0"/>
        <v>0</v>
      </c>
      <c r="K139" s="80"/>
      <c r="L139" s="76"/>
      <c r="M139" s="402" t="s">
        <v>290</v>
      </c>
      <c r="N139" s="403" t="s">
        <v>306</v>
      </c>
      <c r="O139" s="404">
        <v>5.3999999999999999E-2</v>
      </c>
      <c r="P139" s="404">
        <f t="shared" si="1"/>
        <v>87.542801999999995</v>
      </c>
      <c r="Q139" s="404">
        <v>0</v>
      </c>
      <c r="R139" s="404">
        <f t="shared" si="2"/>
        <v>0</v>
      </c>
      <c r="S139" s="404">
        <v>0</v>
      </c>
      <c r="T139" s="405">
        <f t="shared" si="3"/>
        <v>0</v>
      </c>
      <c r="AR139" s="406" t="s">
        <v>351</v>
      </c>
      <c r="AT139" s="406" t="s">
        <v>262</v>
      </c>
      <c r="AU139" s="406" t="s">
        <v>352</v>
      </c>
      <c r="AY139" s="337" t="s">
        <v>347</v>
      </c>
      <c r="BE139" s="407">
        <f t="shared" si="4"/>
        <v>0</v>
      </c>
      <c r="BF139" s="407">
        <f t="shared" si="5"/>
        <v>0</v>
      </c>
      <c r="BG139" s="407">
        <f t="shared" si="6"/>
        <v>0</v>
      </c>
      <c r="BH139" s="407">
        <f t="shared" si="7"/>
        <v>0</v>
      </c>
      <c r="BI139" s="407">
        <f t="shared" si="8"/>
        <v>0</v>
      </c>
      <c r="BJ139" s="337" t="s">
        <v>352</v>
      </c>
      <c r="BK139" s="407">
        <f t="shared" si="9"/>
        <v>0</v>
      </c>
      <c r="BL139" s="337" t="s">
        <v>351</v>
      </c>
      <c r="BM139" s="406" t="s">
        <v>4136</v>
      </c>
    </row>
    <row r="140" spans="2:65" s="194" customFormat="1" ht="21.75" customHeight="1">
      <c r="B140" s="76"/>
      <c r="C140" s="819">
        <f t="shared" si="10"/>
        <v>16</v>
      </c>
      <c r="D140" s="819" t="s">
        <v>262</v>
      </c>
      <c r="E140" s="820" t="s">
        <v>356</v>
      </c>
      <c r="F140" s="821" t="s">
        <v>357</v>
      </c>
      <c r="G140" s="822" t="s">
        <v>216</v>
      </c>
      <c r="H140" s="823">
        <v>337.2</v>
      </c>
      <c r="I140" s="844"/>
      <c r="J140" s="824">
        <f t="shared" si="0"/>
        <v>0</v>
      </c>
      <c r="K140" s="80"/>
      <c r="L140" s="76"/>
      <c r="M140" s="402" t="s">
        <v>290</v>
      </c>
      <c r="N140" s="403" t="s">
        <v>306</v>
      </c>
      <c r="O140" s="404">
        <v>8.0000000000000002E-3</v>
      </c>
      <c r="P140" s="404">
        <f t="shared" si="1"/>
        <v>2.6976</v>
      </c>
      <c r="Q140" s="404">
        <v>0</v>
      </c>
      <c r="R140" s="404">
        <f t="shared" si="2"/>
        <v>0</v>
      </c>
      <c r="S140" s="404">
        <v>0</v>
      </c>
      <c r="T140" s="405">
        <f t="shared" si="3"/>
        <v>0</v>
      </c>
      <c r="AR140" s="406" t="s">
        <v>351</v>
      </c>
      <c r="AT140" s="406" t="s">
        <v>262</v>
      </c>
      <c r="AU140" s="406" t="s">
        <v>352</v>
      </c>
      <c r="AY140" s="337" t="s">
        <v>347</v>
      </c>
      <c r="BE140" s="407">
        <f t="shared" si="4"/>
        <v>0</v>
      </c>
      <c r="BF140" s="407">
        <f t="shared" si="5"/>
        <v>0</v>
      </c>
      <c r="BG140" s="407">
        <f t="shared" si="6"/>
        <v>0</v>
      </c>
      <c r="BH140" s="407">
        <f t="shared" si="7"/>
        <v>0</v>
      </c>
      <c r="BI140" s="407">
        <f t="shared" si="8"/>
        <v>0</v>
      </c>
      <c r="BJ140" s="337" t="s">
        <v>352</v>
      </c>
      <c r="BK140" s="407">
        <f t="shared" si="9"/>
        <v>0</v>
      </c>
      <c r="BL140" s="337" t="s">
        <v>351</v>
      </c>
      <c r="BM140" s="406" t="s">
        <v>4137</v>
      </c>
    </row>
    <row r="141" spans="2:65" s="194" customFormat="1" ht="21.75" customHeight="1">
      <c r="B141" s="76"/>
      <c r="C141" s="819">
        <f t="shared" si="10"/>
        <v>17</v>
      </c>
      <c r="D141" s="819" t="s">
        <v>262</v>
      </c>
      <c r="E141" s="820" t="s">
        <v>4138</v>
      </c>
      <c r="F141" s="821" t="s">
        <v>4139</v>
      </c>
      <c r="G141" s="822" t="s">
        <v>216</v>
      </c>
      <c r="H141" s="823">
        <v>2277.0509999999999</v>
      </c>
      <c r="I141" s="844"/>
      <c r="J141" s="824">
        <f t="shared" si="0"/>
        <v>0</v>
      </c>
      <c r="K141" s="80"/>
      <c r="L141" s="76"/>
      <c r="M141" s="402" t="s">
        <v>290</v>
      </c>
      <c r="N141" s="403" t="s">
        <v>306</v>
      </c>
      <c r="O141" s="404">
        <v>7.0000000000000001E-3</v>
      </c>
      <c r="P141" s="404">
        <f t="shared" si="1"/>
        <v>15.939356999999999</v>
      </c>
      <c r="Q141" s="404">
        <v>0</v>
      </c>
      <c r="R141" s="404">
        <f t="shared" si="2"/>
        <v>0</v>
      </c>
      <c r="S141" s="404">
        <v>0</v>
      </c>
      <c r="T141" s="405">
        <f t="shared" si="3"/>
        <v>0</v>
      </c>
      <c r="AR141" s="406" t="s">
        <v>351</v>
      </c>
      <c r="AT141" s="406" t="s">
        <v>262</v>
      </c>
      <c r="AU141" s="406" t="s">
        <v>352</v>
      </c>
      <c r="AY141" s="337" t="s">
        <v>347</v>
      </c>
      <c r="BE141" s="407">
        <f t="shared" si="4"/>
        <v>0</v>
      </c>
      <c r="BF141" s="407">
        <f t="shared" si="5"/>
        <v>0</v>
      </c>
      <c r="BG141" s="407">
        <f t="shared" si="6"/>
        <v>0</v>
      </c>
      <c r="BH141" s="407">
        <f t="shared" si="7"/>
        <v>0</v>
      </c>
      <c r="BI141" s="407">
        <f t="shared" si="8"/>
        <v>0</v>
      </c>
      <c r="BJ141" s="337" t="s">
        <v>352</v>
      </c>
      <c r="BK141" s="407">
        <f t="shared" si="9"/>
        <v>0</v>
      </c>
      <c r="BL141" s="337" t="s">
        <v>351</v>
      </c>
      <c r="BM141" s="406" t="s">
        <v>4140</v>
      </c>
    </row>
    <row r="142" spans="2:65" s="194" customFormat="1" ht="24.45" customHeight="1">
      <c r="B142" s="76"/>
      <c r="C142" s="819">
        <f t="shared" si="10"/>
        <v>18</v>
      </c>
      <c r="D142" s="819" t="s">
        <v>262</v>
      </c>
      <c r="E142" s="820" t="s">
        <v>4141</v>
      </c>
      <c r="F142" s="821" t="s">
        <v>4142</v>
      </c>
      <c r="G142" s="822" t="s">
        <v>271</v>
      </c>
      <c r="H142" s="823">
        <v>1437.1579999999999</v>
      </c>
      <c r="I142" s="844"/>
      <c r="J142" s="824">
        <f t="shared" si="0"/>
        <v>0</v>
      </c>
      <c r="K142" s="80"/>
      <c r="L142" s="76"/>
      <c r="M142" s="402" t="s">
        <v>290</v>
      </c>
      <c r="N142" s="403" t="s">
        <v>306</v>
      </c>
      <c r="O142" s="404">
        <v>0</v>
      </c>
      <c r="P142" s="404">
        <f t="shared" si="1"/>
        <v>0</v>
      </c>
      <c r="Q142" s="404">
        <v>0</v>
      </c>
      <c r="R142" s="404">
        <f t="shared" si="2"/>
        <v>0</v>
      </c>
      <c r="S142" s="404">
        <v>0</v>
      </c>
      <c r="T142" s="405">
        <f t="shared" si="3"/>
        <v>0</v>
      </c>
      <c r="AR142" s="406" t="s">
        <v>351</v>
      </c>
      <c r="AT142" s="406" t="s">
        <v>262</v>
      </c>
      <c r="AU142" s="406" t="s">
        <v>352</v>
      </c>
      <c r="AY142" s="337" t="s">
        <v>347</v>
      </c>
      <c r="BE142" s="407">
        <f t="shared" si="4"/>
        <v>0</v>
      </c>
      <c r="BF142" s="407">
        <f t="shared" si="5"/>
        <v>0</v>
      </c>
      <c r="BG142" s="407">
        <f t="shared" si="6"/>
        <v>0</v>
      </c>
      <c r="BH142" s="407">
        <f t="shared" si="7"/>
        <v>0</v>
      </c>
      <c r="BI142" s="407">
        <f t="shared" si="8"/>
        <v>0</v>
      </c>
      <c r="BJ142" s="337" t="s">
        <v>352</v>
      </c>
      <c r="BK142" s="407">
        <f t="shared" si="9"/>
        <v>0</v>
      </c>
      <c r="BL142" s="337" t="s">
        <v>351</v>
      </c>
      <c r="BM142" s="406" t="s">
        <v>4143</v>
      </c>
    </row>
    <row r="143" spans="2:65" s="194" customFormat="1" ht="38.25" customHeight="1">
      <c r="B143" s="76"/>
      <c r="C143" s="819">
        <f t="shared" si="10"/>
        <v>19</v>
      </c>
      <c r="D143" s="819" t="s">
        <v>262</v>
      </c>
      <c r="E143" s="820" t="s">
        <v>4144</v>
      </c>
      <c r="F143" s="821" t="s">
        <v>4145</v>
      </c>
      <c r="G143" s="822" t="s">
        <v>216</v>
      </c>
      <c r="H143" s="823">
        <v>1621.163</v>
      </c>
      <c r="I143" s="844"/>
      <c r="J143" s="824">
        <f t="shared" si="0"/>
        <v>0</v>
      </c>
      <c r="K143" s="80"/>
      <c r="L143" s="76"/>
      <c r="M143" s="402" t="s">
        <v>290</v>
      </c>
      <c r="N143" s="403" t="s">
        <v>306</v>
      </c>
      <c r="O143" s="404">
        <v>0.216</v>
      </c>
      <c r="P143" s="404">
        <f t="shared" si="1"/>
        <v>350.17120799999998</v>
      </c>
      <c r="Q143" s="404">
        <v>0</v>
      </c>
      <c r="R143" s="404">
        <f t="shared" si="2"/>
        <v>0</v>
      </c>
      <c r="S143" s="404">
        <v>0</v>
      </c>
      <c r="T143" s="405">
        <f t="shared" si="3"/>
        <v>0</v>
      </c>
      <c r="AR143" s="406" t="s">
        <v>351</v>
      </c>
      <c r="AT143" s="406" t="s">
        <v>262</v>
      </c>
      <c r="AU143" s="406" t="s">
        <v>352</v>
      </c>
      <c r="AY143" s="337" t="s">
        <v>347</v>
      </c>
      <c r="BE143" s="407">
        <f t="shared" si="4"/>
        <v>0</v>
      </c>
      <c r="BF143" s="407">
        <f t="shared" si="5"/>
        <v>0</v>
      </c>
      <c r="BG143" s="407">
        <f t="shared" si="6"/>
        <v>0</v>
      </c>
      <c r="BH143" s="407">
        <f t="shared" si="7"/>
        <v>0</v>
      </c>
      <c r="BI143" s="407">
        <f t="shared" si="8"/>
        <v>0</v>
      </c>
      <c r="BJ143" s="337" t="s">
        <v>352</v>
      </c>
      <c r="BK143" s="407">
        <f t="shared" si="9"/>
        <v>0</v>
      </c>
      <c r="BL143" s="337" t="s">
        <v>351</v>
      </c>
      <c r="BM143" s="406" t="s">
        <v>4146</v>
      </c>
    </row>
    <row r="144" spans="2:65" s="391" customFormat="1" ht="23.25" customHeight="1">
      <c r="B144" s="390"/>
      <c r="C144" s="813"/>
      <c r="D144" s="814" t="s">
        <v>267</v>
      </c>
      <c r="E144" s="817" t="s">
        <v>352</v>
      </c>
      <c r="F144" s="817" t="s">
        <v>358</v>
      </c>
      <c r="G144" s="813"/>
      <c r="H144" s="813"/>
      <c r="I144" s="813"/>
      <c r="J144" s="818">
        <f>BK144</f>
        <v>0</v>
      </c>
      <c r="L144" s="390"/>
      <c r="M144" s="395"/>
      <c r="P144" s="396">
        <f>SUM(P145:P146)</f>
        <v>145.04400000000001</v>
      </c>
      <c r="R144" s="396">
        <f>SUM(R145:R146)</f>
        <v>1.1872278000000001</v>
      </c>
      <c r="T144" s="397">
        <f>SUM(T145:T146)</f>
        <v>0</v>
      </c>
      <c r="AR144" s="392" t="s">
        <v>320</v>
      </c>
      <c r="AT144" s="398" t="s">
        <v>267</v>
      </c>
      <c r="AU144" s="398" t="s">
        <v>320</v>
      </c>
      <c r="AY144" s="392" t="s">
        <v>347</v>
      </c>
      <c r="BK144" s="399">
        <f>SUM(BK145:BK146)</f>
        <v>0</v>
      </c>
    </row>
    <row r="145" spans="2:65" s="194" customFormat="1" ht="33" customHeight="1">
      <c r="B145" s="76"/>
      <c r="C145" s="819">
        <f>C143+1</f>
        <v>20</v>
      </c>
      <c r="D145" s="819" t="s">
        <v>262</v>
      </c>
      <c r="E145" s="820" t="s">
        <v>3654</v>
      </c>
      <c r="F145" s="821" t="s">
        <v>3655</v>
      </c>
      <c r="G145" s="822" t="s">
        <v>95</v>
      </c>
      <c r="H145" s="823">
        <v>1706.4</v>
      </c>
      <c r="I145" s="844"/>
      <c r="J145" s="824">
        <f>ROUND(I145*H145,2)</f>
        <v>0</v>
      </c>
      <c r="K145" s="80"/>
      <c r="L145" s="76"/>
      <c r="M145" s="402" t="s">
        <v>290</v>
      </c>
      <c r="N145" s="403" t="s">
        <v>306</v>
      </c>
      <c r="O145" s="404">
        <v>8.5000000000000006E-2</v>
      </c>
      <c r="P145" s="404">
        <f>O145*H145</f>
        <v>145.04400000000001</v>
      </c>
      <c r="Q145" s="404">
        <v>3.5074999999999999E-4</v>
      </c>
      <c r="R145" s="404">
        <f>Q145*H145</f>
        <v>0.59851980000000005</v>
      </c>
      <c r="S145" s="404">
        <v>0</v>
      </c>
      <c r="T145" s="405">
        <f>S145*H145</f>
        <v>0</v>
      </c>
      <c r="AR145" s="406" t="s">
        <v>351</v>
      </c>
      <c r="AT145" s="406" t="s">
        <v>262</v>
      </c>
      <c r="AU145" s="406" t="s">
        <v>352</v>
      </c>
      <c r="AY145" s="337" t="s">
        <v>347</v>
      </c>
      <c r="BE145" s="407">
        <f>IF(N145="základná",J145,0)</f>
        <v>0</v>
      </c>
      <c r="BF145" s="407">
        <f>IF(N145="znížená",J145,0)</f>
        <v>0</v>
      </c>
      <c r="BG145" s="407">
        <f>IF(N145="zákl. prenesená",J145,0)</f>
        <v>0</v>
      </c>
      <c r="BH145" s="407">
        <f>IF(N145="zníž. prenesená",J145,0)</f>
        <v>0</v>
      </c>
      <c r="BI145" s="407">
        <f>IF(N145="nulová",J145,0)</f>
        <v>0</v>
      </c>
      <c r="BJ145" s="337" t="s">
        <v>352</v>
      </c>
      <c r="BK145" s="407">
        <f>ROUND(I145*H145,2)</f>
        <v>0</v>
      </c>
      <c r="BL145" s="337" t="s">
        <v>351</v>
      </c>
      <c r="BM145" s="406" t="s">
        <v>4147</v>
      </c>
    </row>
    <row r="146" spans="2:65" s="194" customFormat="1" ht="16.5" customHeight="1">
      <c r="B146" s="76"/>
      <c r="C146" s="825">
        <f>C145+1</f>
        <v>21</v>
      </c>
      <c r="D146" s="825" t="s">
        <v>59</v>
      </c>
      <c r="E146" s="826" t="s">
        <v>3657</v>
      </c>
      <c r="F146" s="827" t="s">
        <v>3658</v>
      </c>
      <c r="G146" s="828" t="s">
        <v>95</v>
      </c>
      <c r="H146" s="829">
        <v>1962.36</v>
      </c>
      <c r="I146" s="845"/>
      <c r="J146" s="830">
        <f>ROUND(I146*H146,2)</f>
        <v>0</v>
      </c>
      <c r="K146" s="94"/>
      <c r="L146" s="408"/>
      <c r="M146" s="409" t="s">
        <v>290</v>
      </c>
      <c r="N146" s="410" t="s">
        <v>306</v>
      </c>
      <c r="O146" s="404">
        <v>0</v>
      </c>
      <c r="P146" s="404">
        <f>O146*H146</f>
        <v>0</v>
      </c>
      <c r="Q146" s="404">
        <v>2.9999999999999997E-4</v>
      </c>
      <c r="R146" s="404">
        <f>Q146*H146</f>
        <v>0.5887079999999999</v>
      </c>
      <c r="S146" s="404">
        <v>0</v>
      </c>
      <c r="T146" s="405">
        <f>S146*H146</f>
        <v>0</v>
      </c>
      <c r="AR146" s="406" t="s">
        <v>361</v>
      </c>
      <c r="AT146" s="406" t="s">
        <v>59</v>
      </c>
      <c r="AU146" s="406" t="s">
        <v>352</v>
      </c>
      <c r="AY146" s="337" t="s">
        <v>347</v>
      </c>
      <c r="BE146" s="407">
        <f>IF(N146="základná",J146,0)</f>
        <v>0</v>
      </c>
      <c r="BF146" s="407">
        <f>IF(N146="znížená",J146,0)</f>
        <v>0</v>
      </c>
      <c r="BG146" s="407">
        <f>IF(N146="zákl. prenesená",J146,0)</f>
        <v>0</v>
      </c>
      <c r="BH146" s="407">
        <f>IF(N146="zníž. prenesená",J146,0)</f>
        <v>0</v>
      </c>
      <c r="BI146" s="407">
        <f>IF(N146="nulová",J146,0)</f>
        <v>0</v>
      </c>
      <c r="BJ146" s="337" t="s">
        <v>352</v>
      </c>
      <c r="BK146" s="407">
        <f>ROUND(I146*H146,2)</f>
        <v>0</v>
      </c>
      <c r="BL146" s="337" t="s">
        <v>351</v>
      </c>
      <c r="BM146" s="406" t="s">
        <v>4148</v>
      </c>
    </row>
    <row r="147" spans="2:65" s="391" customFormat="1" ht="23.25" customHeight="1">
      <c r="B147" s="390"/>
      <c r="C147" s="813"/>
      <c r="D147" s="814" t="s">
        <v>267</v>
      </c>
      <c r="E147" s="817" t="s">
        <v>367</v>
      </c>
      <c r="F147" s="817" t="s">
        <v>368</v>
      </c>
      <c r="G147" s="813"/>
      <c r="H147" s="813"/>
      <c r="I147" s="813"/>
      <c r="J147" s="818">
        <f>BK147</f>
        <v>0</v>
      </c>
      <c r="L147" s="390"/>
      <c r="M147" s="395"/>
      <c r="P147" s="396">
        <f>P148</f>
        <v>2.37521</v>
      </c>
      <c r="R147" s="396">
        <f>R148</f>
        <v>0</v>
      </c>
      <c r="T147" s="397">
        <f>T148</f>
        <v>0</v>
      </c>
      <c r="AR147" s="392" t="s">
        <v>320</v>
      </c>
      <c r="AT147" s="398" t="s">
        <v>267</v>
      </c>
      <c r="AU147" s="398" t="s">
        <v>320</v>
      </c>
      <c r="AY147" s="392" t="s">
        <v>347</v>
      </c>
      <c r="BK147" s="399">
        <f>BK148</f>
        <v>0</v>
      </c>
    </row>
    <row r="148" spans="2:65" s="194" customFormat="1" ht="24.45" customHeight="1">
      <c r="B148" s="76"/>
      <c r="C148" s="819">
        <f>C146+1</f>
        <v>22</v>
      </c>
      <c r="D148" s="819" t="s">
        <v>262</v>
      </c>
      <c r="E148" s="820" t="s">
        <v>3606</v>
      </c>
      <c r="F148" s="821" t="s">
        <v>3607</v>
      </c>
      <c r="G148" s="822" t="s">
        <v>271</v>
      </c>
      <c r="H148" s="823">
        <v>2.645</v>
      </c>
      <c r="I148" s="844"/>
      <c r="J148" s="824">
        <f>ROUND(I148*H148,2)</f>
        <v>0</v>
      </c>
      <c r="K148" s="80"/>
      <c r="L148" s="76"/>
      <c r="M148" s="453" t="s">
        <v>290</v>
      </c>
      <c r="N148" s="454" t="s">
        <v>306</v>
      </c>
      <c r="O148" s="455">
        <v>0.89800000000000002</v>
      </c>
      <c r="P148" s="455">
        <f>O148*H148</f>
        <v>2.37521</v>
      </c>
      <c r="Q148" s="455">
        <v>0</v>
      </c>
      <c r="R148" s="455">
        <f>Q148*H148</f>
        <v>0</v>
      </c>
      <c r="S148" s="455">
        <v>0</v>
      </c>
      <c r="T148" s="456">
        <f>S148*H148</f>
        <v>0</v>
      </c>
      <c r="AR148" s="406" t="s">
        <v>351</v>
      </c>
      <c r="AT148" s="406" t="s">
        <v>262</v>
      </c>
      <c r="AU148" s="406" t="s">
        <v>352</v>
      </c>
      <c r="AY148" s="337" t="s">
        <v>347</v>
      </c>
      <c r="BE148" s="407">
        <f>IF(N148="základná",J148,0)</f>
        <v>0</v>
      </c>
      <c r="BF148" s="407">
        <f>IF(N148="znížená",J148,0)</f>
        <v>0</v>
      </c>
      <c r="BG148" s="407">
        <f>IF(N148="zákl. prenesená",J148,0)</f>
        <v>0</v>
      </c>
      <c r="BH148" s="407">
        <f>IF(N148="zníž. prenesená",J148,0)</f>
        <v>0</v>
      </c>
      <c r="BI148" s="407">
        <f>IF(N148="nulová",J148,0)</f>
        <v>0</v>
      </c>
      <c r="BJ148" s="337" t="s">
        <v>352</v>
      </c>
      <c r="BK148" s="407">
        <f>ROUND(I148*H148,2)</f>
        <v>0</v>
      </c>
      <c r="BL148" s="337" t="s">
        <v>351</v>
      </c>
      <c r="BM148" s="406" t="s">
        <v>4149</v>
      </c>
    </row>
    <row r="149" spans="2:65" s="458" customFormat="1" ht="26.25" customHeight="1">
      <c r="B149" s="457"/>
      <c r="C149" s="831"/>
      <c r="D149" s="832" t="s">
        <v>267</v>
      </c>
      <c r="E149" s="833" t="s">
        <v>27</v>
      </c>
      <c r="F149" s="833" t="s">
        <v>254</v>
      </c>
      <c r="G149" s="831"/>
      <c r="H149" s="831"/>
      <c r="I149" s="831"/>
      <c r="J149" s="834">
        <f>J150</f>
        <v>0</v>
      </c>
      <c r="L149" s="457"/>
      <c r="M149" s="462"/>
      <c r="P149" s="463" t="e">
        <f>#REF!+#REF!</f>
        <v>#REF!</v>
      </c>
      <c r="R149" s="463" t="e">
        <f>#REF!+#REF!</f>
        <v>#REF!</v>
      </c>
      <c r="T149" s="464" t="e">
        <f>#REF!+#REF!</f>
        <v>#REF!</v>
      </c>
      <c r="AR149" s="459" t="s">
        <v>382</v>
      </c>
      <c r="AT149" s="465" t="s">
        <v>267</v>
      </c>
      <c r="AU149" s="465" t="s">
        <v>319</v>
      </c>
      <c r="AY149" s="459" t="s">
        <v>347</v>
      </c>
      <c r="BK149" s="466">
        <f>BK150</f>
        <v>0</v>
      </c>
    </row>
    <row r="150" spans="2:65" s="476" customFormat="1" ht="34.200000000000003">
      <c r="B150" s="110"/>
      <c r="C150" s="835">
        <f>C148+1</f>
        <v>23</v>
      </c>
      <c r="D150" s="836" t="s">
        <v>262</v>
      </c>
      <c r="E150" s="837" t="s">
        <v>255</v>
      </c>
      <c r="F150" s="838" t="s">
        <v>282</v>
      </c>
      <c r="G150" s="1019"/>
      <c r="H150" s="840">
        <v>4</v>
      </c>
      <c r="I150" s="848"/>
      <c r="J150" s="841">
        <f>H150*I150/100</f>
        <v>0</v>
      </c>
      <c r="K150" s="112"/>
      <c r="L150" s="110"/>
      <c r="M150" s="472" t="s">
        <v>290</v>
      </c>
      <c r="N150" s="473" t="s">
        <v>306</v>
      </c>
      <c r="O150" s="474">
        <v>0</v>
      </c>
      <c r="P150" s="474">
        <f>O150*H150</f>
        <v>0</v>
      </c>
      <c r="Q150" s="474">
        <v>0</v>
      </c>
      <c r="R150" s="474">
        <f>Q150*H150</f>
        <v>0</v>
      </c>
      <c r="S150" s="474">
        <v>0</v>
      </c>
      <c r="T150" s="475">
        <f>S150*H150</f>
        <v>0</v>
      </c>
      <c r="AR150" s="477" t="s">
        <v>1193</v>
      </c>
      <c r="AT150" s="477" t="s">
        <v>262</v>
      </c>
      <c r="AU150" s="477" t="s">
        <v>352</v>
      </c>
      <c r="AY150" s="478" t="s">
        <v>347</v>
      </c>
      <c r="BE150" s="479">
        <f>IF(N150="základná",J150,0)</f>
        <v>0</v>
      </c>
      <c r="BF150" s="479">
        <f>IF(N150="znížená",J150,0)</f>
        <v>0</v>
      </c>
      <c r="BG150" s="479">
        <f>IF(N150="zákl. prenesená",J150,0)</f>
        <v>0</v>
      </c>
      <c r="BH150" s="479">
        <f>IF(N150="zníž. prenesená",J150,0)</f>
        <v>0</v>
      </c>
      <c r="BI150" s="479">
        <f>IF(N150="nulová",J150,0)</f>
        <v>0</v>
      </c>
      <c r="BJ150" s="478" t="s">
        <v>352</v>
      </c>
      <c r="BK150" s="479">
        <f>ROUND(I150*H150,2)/100</f>
        <v>0</v>
      </c>
      <c r="BL150" s="478" t="s">
        <v>1193</v>
      </c>
      <c r="BM150" s="477" t="s">
        <v>5406</v>
      </c>
    </row>
    <row r="151" spans="2:65" s="194" customFormat="1" ht="7.2" customHeight="1">
      <c r="B151" s="200"/>
      <c r="C151" s="206"/>
      <c r="D151" s="206"/>
      <c r="E151" s="206"/>
      <c r="F151" s="206"/>
      <c r="G151" s="206"/>
      <c r="H151" s="206"/>
      <c r="I151" s="206"/>
      <c r="J151" s="206"/>
      <c r="K151" s="206"/>
      <c r="L151" s="76"/>
    </row>
  </sheetData>
  <autoFilter ref="C121:K148"/>
  <mergeCells count="8">
    <mergeCell ref="E112:H112"/>
    <mergeCell ref="E114:H114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scale="90" fitToHeight="100" orientation="portrait" blackAndWhite="1" r:id="rId1"/>
  <headerFooter>
    <oddFooter>&amp;CStrana &amp;P z 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5">
    <pageSetUpPr fitToPage="1"/>
  </sheetPr>
  <dimension ref="B2:BM171"/>
  <sheetViews>
    <sheetView showGridLines="0" view="pageBreakPreview" zoomScale="120" zoomScaleNormal="120" zoomScaleSheetLayoutView="120" workbookViewId="0">
      <selection activeCell="F19" sqref="F19"/>
    </sheetView>
  </sheetViews>
  <sheetFormatPr defaultColWidth="8.7265625" defaultRowHeight="10.199999999999999"/>
  <cols>
    <col min="1" max="1" width="5.54296875" style="190" customWidth="1"/>
    <col min="2" max="2" width="0.7265625" style="190" customWidth="1"/>
    <col min="3" max="4" width="2.7265625" style="190" customWidth="1"/>
    <col min="5" max="5" width="11.453125" style="190" customWidth="1"/>
    <col min="6" max="6" width="33.7265625" style="190" customWidth="1"/>
    <col min="7" max="7" width="5" style="190" customWidth="1"/>
    <col min="8" max="8" width="9.26953125" style="190" customWidth="1"/>
    <col min="9" max="9" width="10.54296875" style="190" customWidth="1"/>
    <col min="10" max="10" width="14.7265625" style="190" customWidth="1"/>
    <col min="11" max="11" width="14.7265625" style="190" hidden="1" customWidth="1"/>
    <col min="12" max="12" width="6" style="190" customWidth="1"/>
    <col min="13" max="13" width="7" style="190" hidden="1" customWidth="1"/>
    <col min="14" max="14" width="8.7265625" style="190"/>
    <col min="15" max="20" width="9.453125" style="190" hidden="1" customWidth="1"/>
    <col min="21" max="21" width="10.7265625" style="190" hidden="1" customWidth="1"/>
    <col min="22" max="22" width="8" style="190" customWidth="1"/>
    <col min="23" max="23" width="10.7265625" style="190" customWidth="1"/>
    <col min="24" max="24" width="8" style="190" customWidth="1"/>
    <col min="25" max="25" width="10" style="190" customWidth="1"/>
    <col min="26" max="26" width="7.26953125" style="190" customWidth="1"/>
    <col min="27" max="27" width="10" style="190" customWidth="1"/>
    <col min="28" max="28" width="10.7265625" style="190" customWidth="1"/>
    <col min="29" max="29" width="7.26953125" style="190" customWidth="1"/>
    <col min="30" max="30" width="10" style="190" customWidth="1"/>
    <col min="31" max="31" width="10.7265625" style="190" customWidth="1"/>
    <col min="32" max="16384" width="8.7265625" style="190"/>
  </cols>
  <sheetData>
    <row r="2" spans="2:46" ht="37.200000000000003" customHeight="1">
      <c r="L2" s="1357" t="s">
        <v>292</v>
      </c>
      <c r="M2" s="1358"/>
      <c r="N2" s="1358"/>
      <c r="O2" s="1358"/>
      <c r="P2" s="1358"/>
      <c r="Q2" s="1358"/>
      <c r="R2" s="1358"/>
      <c r="S2" s="1358"/>
      <c r="T2" s="1358"/>
      <c r="U2" s="1358"/>
      <c r="V2" s="1358"/>
      <c r="AT2" s="337" t="s">
        <v>1478</v>
      </c>
    </row>
    <row r="3" spans="2:46" ht="7.2" customHeight="1">
      <c r="B3" s="191"/>
      <c r="C3" s="192"/>
      <c r="D3" s="192"/>
      <c r="E3" s="192"/>
      <c r="F3" s="192"/>
      <c r="G3" s="192"/>
      <c r="H3" s="192"/>
      <c r="I3" s="192"/>
      <c r="J3" s="192"/>
      <c r="K3" s="192"/>
      <c r="L3" s="193"/>
      <c r="AT3" s="337" t="s">
        <v>319</v>
      </c>
    </row>
    <row r="4" spans="2:46" ht="25.2" customHeight="1">
      <c r="B4" s="193"/>
      <c r="C4" s="758"/>
      <c r="D4" s="759" t="s">
        <v>321</v>
      </c>
      <c r="E4" s="758"/>
      <c r="F4" s="758"/>
      <c r="G4" s="758"/>
      <c r="H4" s="758"/>
      <c r="I4" s="758"/>
      <c r="J4" s="758"/>
      <c r="L4" s="193"/>
      <c r="M4" s="339" t="s">
        <v>294</v>
      </c>
      <c r="AT4" s="337" t="s">
        <v>291</v>
      </c>
    </row>
    <row r="5" spans="2:46" ht="7.2" customHeight="1">
      <c r="B5" s="193"/>
      <c r="C5" s="758"/>
      <c r="D5" s="758"/>
      <c r="E5" s="758"/>
      <c r="F5" s="758"/>
      <c r="G5" s="758"/>
      <c r="H5" s="758"/>
      <c r="I5" s="758"/>
      <c r="J5" s="758"/>
      <c r="L5" s="193"/>
    </row>
    <row r="6" spans="2:46" ht="12" customHeight="1">
      <c r="B6" s="193"/>
      <c r="C6" s="758"/>
      <c r="D6" s="760" t="s">
        <v>5</v>
      </c>
      <c r="E6" s="758"/>
      <c r="F6" s="758"/>
      <c r="G6" s="758"/>
      <c r="H6" s="758"/>
      <c r="I6" s="758"/>
      <c r="J6" s="758"/>
      <c r="L6" s="193"/>
    </row>
    <row r="7" spans="2:46" ht="16.5" customHeight="1">
      <c r="B7" s="193"/>
      <c r="C7" s="758"/>
      <c r="D7" s="758"/>
      <c r="E7" s="1353" t="str">
        <f>_xlfn.CONCAT(Obsah!N1," ",Obsah!N2)</f>
        <v>15709 - Nižná / Tr 110/22kV - komplexná rekonštrukcia</v>
      </c>
      <c r="F7" s="1354"/>
      <c r="G7" s="1354"/>
      <c r="H7" s="1354"/>
      <c r="I7" s="758"/>
      <c r="J7" s="758"/>
      <c r="L7" s="193"/>
    </row>
    <row r="8" spans="2:46" s="194" customFormat="1" ht="12" customHeight="1">
      <c r="B8" s="76"/>
      <c r="C8" s="761"/>
      <c r="D8" s="760" t="s">
        <v>404</v>
      </c>
      <c r="E8" s="761"/>
      <c r="F8" s="761"/>
      <c r="G8" s="761"/>
      <c r="H8" s="761"/>
      <c r="I8" s="761"/>
      <c r="J8" s="761"/>
      <c r="L8" s="76"/>
    </row>
    <row r="9" spans="2:46" s="194" customFormat="1" ht="16.5" customHeight="1">
      <c r="B9" s="76"/>
      <c r="C9" s="761"/>
      <c r="D9" s="761"/>
      <c r="E9" s="1355" t="s">
        <v>4150</v>
      </c>
      <c r="F9" s="1356"/>
      <c r="G9" s="1356"/>
      <c r="H9" s="1356"/>
      <c r="I9" s="761"/>
      <c r="J9" s="761"/>
      <c r="L9" s="76"/>
    </row>
    <row r="10" spans="2:46" s="194" customFormat="1">
      <c r="B10" s="76"/>
      <c r="C10" s="761"/>
      <c r="D10" s="761"/>
      <c r="E10" s="761"/>
      <c r="F10" s="761"/>
      <c r="G10" s="761"/>
      <c r="H10" s="761"/>
      <c r="I10" s="761"/>
      <c r="J10" s="761"/>
      <c r="L10" s="76"/>
    </row>
    <row r="11" spans="2:46" s="194" customFormat="1" ht="12" customHeight="1">
      <c r="B11" s="76"/>
      <c r="C11" s="761"/>
      <c r="D11" s="760" t="s">
        <v>295</v>
      </c>
      <c r="E11" s="761"/>
      <c r="F11" s="762" t="s">
        <v>290</v>
      </c>
      <c r="G11" s="761"/>
      <c r="H11" s="761"/>
      <c r="I11" s="760" t="s">
        <v>619</v>
      </c>
      <c r="J11" s="762" t="s">
        <v>290</v>
      </c>
      <c r="L11" s="76"/>
    </row>
    <row r="12" spans="2:46" s="194" customFormat="1" ht="12" customHeight="1">
      <c r="B12" s="76"/>
      <c r="C12" s="761"/>
      <c r="D12" s="760" t="s">
        <v>296</v>
      </c>
      <c r="E12" s="761"/>
      <c r="F12" s="762" t="s">
        <v>1151</v>
      </c>
      <c r="G12" s="761"/>
      <c r="H12" s="761"/>
      <c r="I12" s="760" t="s">
        <v>1</v>
      </c>
      <c r="J12" s="763">
        <f>Obsah!Z3</f>
        <v>46174</v>
      </c>
      <c r="L12" s="76"/>
    </row>
    <row r="13" spans="2:46" s="194" customFormat="1" ht="11.25" customHeight="1">
      <c r="B13" s="76"/>
      <c r="C13" s="761"/>
      <c r="D13" s="761"/>
      <c r="E13" s="761"/>
      <c r="F13" s="761"/>
      <c r="G13" s="761"/>
      <c r="H13" s="761"/>
      <c r="I13" s="761"/>
      <c r="J13" s="761"/>
      <c r="L13" s="76"/>
    </row>
    <row r="14" spans="2:46" s="194" customFormat="1" ht="12" customHeight="1">
      <c r="B14" s="76"/>
      <c r="C14" s="761"/>
      <c r="D14" s="760" t="s">
        <v>2</v>
      </c>
      <c r="E14" s="761"/>
      <c r="F14" s="761"/>
      <c r="G14" s="761"/>
      <c r="H14" s="761"/>
      <c r="I14" s="760" t="s">
        <v>297</v>
      </c>
      <c r="J14" s="762" t="s">
        <v>290</v>
      </c>
      <c r="L14" s="76"/>
    </row>
    <row r="15" spans="2:46" s="194" customFormat="1" ht="18" customHeight="1">
      <c r="B15" s="76"/>
      <c r="C15" s="761"/>
      <c r="D15" s="761"/>
      <c r="E15" s="762" t="s">
        <v>1469</v>
      </c>
      <c r="F15" s="761"/>
      <c r="G15" s="761"/>
      <c r="H15" s="761"/>
      <c r="I15" s="760" t="s">
        <v>298</v>
      </c>
      <c r="J15" s="762" t="s">
        <v>290</v>
      </c>
      <c r="L15" s="76"/>
    </row>
    <row r="16" spans="2:46" s="194" customFormat="1" ht="7.2" customHeight="1">
      <c r="B16" s="76"/>
      <c r="C16" s="761"/>
      <c r="D16" s="761"/>
      <c r="E16" s="761"/>
      <c r="F16" s="761"/>
      <c r="G16" s="761"/>
      <c r="H16" s="761"/>
      <c r="I16" s="761"/>
      <c r="J16" s="761"/>
      <c r="L16" s="76"/>
    </row>
    <row r="17" spans="2:12" s="194" customFormat="1" ht="12" customHeight="1">
      <c r="B17" s="76"/>
      <c r="C17" s="761"/>
      <c r="D17" s="760" t="s">
        <v>15</v>
      </c>
      <c r="E17" s="761"/>
      <c r="F17" s="761"/>
      <c r="G17" s="761"/>
      <c r="H17" s="761"/>
      <c r="I17" s="760" t="s">
        <v>297</v>
      </c>
      <c r="J17" s="762" t="s">
        <v>290</v>
      </c>
      <c r="L17" s="76"/>
    </row>
    <row r="18" spans="2:12" s="194" customFormat="1" ht="18" customHeight="1">
      <c r="B18" s="76"/>
      <c r="C18" s="761"/>
      <c r="D18" s="761"/>
      <c r="E18" s="762" t="s">
        <v>299</v>
      </c>
      <c r="F18" s="761"/>
      <c r="G18" s="761"/>
      <c r="H18" s="761"/>
      <c r="I18" s="760" t="s">
        <v>298</v>
      </c>
      <c r="J18" s="762" t="s">
        <v>290</v>
      </c>
      <c r="L18" s="76"/>
    </row>
    <row r="19" spans="2:12" s="194" customFormat="1" ht="7.2" customHeight="1">
      <c r="B19" s="76"/>
      <c r="C19" s="761"/>
      <c r="D19" s="761"/>
      <c r="E19" s="761"/>
      <c r="F19" s="761"/>
      <c r="G19" s="761"/>
      <c r="H19" s="761"/>
      <c r="I19" s="761"/>
      <c r="J19" s="761"/>
      <c r="L19" s="76"/>
    </row>
    <row r="20" spans="2:12" s="194" customFormat="1" ht="12" customHeight="1">
      <c r="B20" s="76"/>
      <c r="C20" s="761"/>
      <c r="D20" s="760" t="s">
        <v>286</v>
      </c>
      <c r="E20" s="761"/>
      <c r="F20" s="761"/>
      <c r="G20" s="761"/>
      <c r="H20" s="761"/>
      <c r="I20" s="760" t="s">
        <v>297</v>
      </c>
      <c r="J20" s="762" t="s">
        <v>290</v>
      </c>
      <c r="L20" s="76"/>
    </row>
    <row r="21" spans="2:12" s="194" customFormat="1" ht="18" customHeight="1">
      <c r="B21" s="76"/>
      <c r="C21" s="761"/>
      <c r="D21" s="761"/>
      <c r="E21" s="762" t="s">
        <v>268</v>
      </c>
      <c r="F21" s="761"/>
      <c r="G21" s="761"/>
      <c r="H21" s="761"/>
      <c r="I21" s="760" t="s">
        <v>298</v>
      </c>
      <c r="J21" s="762" t="s">
        <v>290</v>
      </c>
      <c r="L21" s="76"/>
    </row>
    <row r="22" spans="2:12" s="194" customFormat="1" ht="7.2" customHeight="1">
      <c r="B22" s="76"/>
      <c r="C22" s="761"/>
      <c r="D22" s="761"/>
      <c r="E22" s="761"/>
      <c r="F22" s="761"/>
      <c r="G22" s="761"/>
      <c r="H22" s="761"/>
      <c r="I22" s="761"/>
      <c r="J22" s="761"/>
      <c r="L22" s="76"/>
    </row>
    <row r="23" spans="2:12" s="194" customFormat="1" ht="12" customHeight="1">
      <c r="B23" s="76"/>
      <c r="C23" s="761"/>
      <c r="D23" s="760" t="s">
        <v>300</v>
      </c>
      <c r="E23" s="761"/>
      <c r="F23" s="761"/>
      <c r="G23" s="761"/>
      <c r="H23" s="761"/>
      <c r="I23" s="760" t="s">
        <v>297</v>
      </c>
      <c r="J23" s="762" t="s">
        <v>290</v>
      </c>
      <c r="L23" s="76"/>
    </row>
    <row r="24" spans="2:12" s="194" customFormat="1" ht="18" customHeight="1">
      <c r="B24" s="76"/>
      <c r="C24" s="761"/>
      <c r="D24" s="761"/>
      <c r="E24" s="762" t="s">
        <v>301</v>
      </c>
      <c r="F24" s="761"/>
      <c r="G24" s="761"/>
      <c r="H24" s="761"/>
      <c r="I24" s="760" t="s">
        <v>298</v>
      </c>
      <c r="J24" s="762" t="s">
        <v>290</v>
      </c>
      <c r="L24" s="76"/>
    </row>
    <row r="25" spans="2:12" s="194" customFormat="1" ht="7.2" customHeight="1">
      <c r="B25" s="76"/>
      <c r="C25" s="761"/>
      <c r="D25" s="761"/>
      <c r="E25" s="761"/>
      <c r="F25" s="761"/>
      <c r="G25" s="761"/>
      <c r="H25" s="761"/>
      <c r="I25" s="761"/>
      <c r="J25" s="761"/>
      <c r="L25" s="76"/>
    </row>
    <row r="26" spans="2:12" s="194" customFormat="1" ht="12" customHeight="1">
      <c r="B26" s="76"/>
      <c r="C26" s="761"/>
      <c r="D26" s="760" t="s">
        <v>288</v>
      </c>
      <c r="E26" s="761"/>
      <c r="F26" s="761"/>
      <c r="G26" s="761"/>
      <c r="H26" s="761"/>
      <c r="I26" s="761"/>
      <c r="J26" s="761"/>
      <c r="L26" s="76"/>
    </row>
    <row r="27" spans="2:12" s="196" customFormat="1" ht="16.5" customHeight="1">
      <c r="B27" s="195"/>
      <c r="C27" s="764"/>
      <c r="D27" s="764"/>
      <c r="E27" s="1359" t="s">
        <v>290</v>
      </c>
      <c r="F27" s="1359"/>
      <c r="G27" s="1359"/>
      <c r="H27" s="1359"/>
      <c r="I27" s="764"/>
      <c r="J27" s="764"/>
      <c r="L27" s="195"/>
    </row>
    <row r="28" spans="2:12" s="194" customFormat="1" ht="7.2" customHeight="1">
      <c r="B28" s="76"/>
      <c r="C28" s="761"/>
      <c r="D28" s="761"/>
      <c r="E28" s="761"/>
      <c r="F28" s="761"/>
      <c r="G28" s="761"/>
      <c r="H28" s="761"/>
      <c r="I28" s="761"/>
      <c r="J28" s="761"/>
      <c r="L28" s="76"/>
    </row>
    <row r="29" spans="2:12" s="194" customFormat="1" ht="7.2" customHeight="1">
      <c r="B29" s="76"/>
      <c r="C29" s="761"/>
      <c r="D29" s="766"/>
      <c r="E29" s="766"/>
      <c r="F29" s="766"/>
      <c r="G29" s="766"/>
      <c r="H29" s="766"/>
      <c r="I29" s="766"/>
      <c r="J29" s="766"/>
      <c r="K29" s="197"/>
      <c r="L29" s="76"/>
    </row>
    <row r="30" spans="2:12" s="194" customFormat="1" ht="25.5" customHeight="1">
      <c r="B30" s="76"/>
      <c r="C30" s="761"/>
      <c r="D30" s="767" t="s">
        <v>23</v>
      </c>
      <c r="E30" s="761"/>
      <c r="F30" s="761"/>
      <c r="G30" s="761"/>
      <c r="H30" s="761"/>
      <c r="I30" s="761"/>
      <c r="J30" s="768">
        <f>ROUND(J96, 2)</f>
        <v>0</v>
      </c>
      <c r="L30" s="76"/>
    </row>
    <row r="31" spans="2:12" s="194" customFormat="1" ht="7.2" customHeight="1">
      <c r="B31" s="76"/>
      <c r="C31" s="761"/>
      <c r="D31" s="766"/>
      <c r="E31" s="766"/>
      <c r="F31" s="766"/>
      <c r="G31" s="766"/>
      <c r="H31" s="766"/>
      <c r="I31" s="766"/>
      <c r="J31" s="766"/>
      <c r="K31" s="197"/>
      <c r="L31" s="76"/>
    </row>
    <row r="32" spans="2:12" s="194" customFormat="1" ht="14.7" customHeight="1">
      <c r="B32" s="76"/>
      <c r="C32" s="761"/>
      <c r="D32" s="761"/>
      <c r="E32" s="761"/>
      <c r="F32" s="769" t="s">
        <v>303</v>
      </c>
      <c r="G32" s="761"/>
      <c r="H32" s="761"/>
      <c r="I32" s="769" t="s">
        <v>302</v>
      </c>
      <c r="J32" s="769" t="s">
        <v>304</v>
      </c>
      <c r="L32" s="76"/>
    </row>
    <row r="33" spans="2:12" s="194" customFormat="1" ht="14.7" customHeight="1">
      <c r="B33" s="76"/>
      <c r="C33" s="761"/>
      <c r="D33" s="770" t="s">
        <v>24</v>
      </c>
      <c r="E33" s="771" t="s">
        <v>305</v>
      </c>
      <c r="F33" s="772">
        <f>ROUND((SUM(BE125:BE168)),  2)</f>
        <v>0</v>
      </c>
      <c r="G33" s="773"/>
      <c r="H33" s="773"/>
      <c r="I33" s="774">
        <v>0.23</v>
      </c>
      <c r="J33" s="772">
        <f>ROUND(((SUM(BE125:BE168))*I33),  2)</f>
        <v>0</v>
      </c>
      <c r="L33" s="76"/>
    </row>
    <row r="34" spans="2:12" s="194" customFormat="1" ht="14.7" customHeight="1">
      <c r="B34" s="76"/>
      <c r="C34" s="761"/>
      <c r="D34" s="761"/>
      <c r="E34" s="771" t="s">
        <v>306</v>
      </c>
      <c r="F34" s="775">
        <f>ROUND(J30,  2)</f>
        <v>0</v>
      </c>
      <c r="G34" s="761"/>
      <c r="H34" s="761"/>
      <c r="I34" s="776">
        <v>0.23</v>
      </c>
      <c r="J34" s="775">
        <f>ROUND((F34*I34),  2)</f>
        <v>0</v>
      </c>
      <c r="L34" s="76"/>
    </row>
    <row r="35" spans="2:12" s="194" customFormat="1" ht="14.7" hidden="1" customHeight="1">
      <c r="B35" s="76"/>
      <c r="C35" s="761"/>
      <c r="D35" s="761"/>
      <c r="E35" s="760" t="s">
        <v>307</v>
      </c>
      <c r="F35" s="775">
        <f>ROUND((SUM(BG125:BG168)),  2)</f>
        <v>0</v>
      </c>
      <c r="G35" s="761"/>
      <c r="H35" s="761"/>
      <c r="I35" s="776">
        <v>0.23</v>
      </c>
      <c r="J35" s="775">
        <f>0</f>
        <v>0</v>
      </c>
      <c r="L35" s="76"/>
    </row>
    <row r="36" spans="2:12" s="194" customFormat="1" ht="14.7" hidden="1" customHeight="1">
      <c r="B36" s="76"/>
      <c r="C36" s="761"/>
      <c r="D36" s="761"/>
      <c r="E36" s="760" t="s">
        <v>308</v>
      </c>
      <c r="F36" s="775">
        <f>ROUND((SUM(BH125:BH168)),  2)</f>
        <v>0</v>
      </c>
      <c r="G36" s="761"/>
      <c r="H36" s="761"/>
      <c r="I36" s="776">
        <v>0.23</v>
      </c>
      <c r="J36" s="775">
        <f>0</f>
        <v>0</v>
      </c>
      <c r="L36" s="76"/>
    </row>
    <row r="37" spans="2:12" s="194" customFormat="1" ht="14.7" hidden="1" customHeight="1">
      <c r="B37" s="76"/>
      <c r="C37" s="761"/>
      <c r="D37" s="761"/>
      <c r="E37" s="771" t="s">
        <v>309</v>
      </c>
      <c r="F37" s="772">
        <f>ROUND((SUM(BI125:BI168)),  2)</f>
        <v>0</v>
      </c>
      <c r="G37" s="773"/>
      <c r="H37" s="773"/>
      <c r="I37" s="774">
        <v>0</v>
      </c>
      <c r="J37" s="772">
        <f>0</f>
        <v>0</v>
      </c>
      <c r="L37" s="76"/>
    </row>
    <row r="38" spans="2:12" s="194" customFormat="1" ht="7.2" customHeight="1">
      <c r="B38" s="76"/>
      <c r="C38" s="761"/>
      <c r="D38" s="761"/>
      <c r="E38" s="761"/>
      <c r="F38" s="761"/>
      <c r="G38" s="761"/>
      <c r="H38" s="761"/>
      <c r="I38" s="761"/>
      <c r="J38" s="761"/>
      <c r="L38" s="76"/>
    </row>
    <row r="39" spans="2:12" s="194" customFormat="1" ht="25.5" customHeight="1">
      <c r="B39" s="76"/>
      <c r="C39" s="777"/>
      <c r="D39" s="778" t="s">
        <v>25</v>
      </c>
      <c r="E39" s="779"/>
      <c r="F39" s="779"/>
      <c r="G39" s="780" t="s">
        <v>310</v>
      </c>
      <c r="H39" s="781" t="s">
        <v>311</v>
      </c>
      <c r="I39" s="779"/>
      <c r="J39" s="782">
        <f>SUM(J30:J37)</f>
        <v>0</v>
      </c>
      <c r="K39" s="359"/>
      <c r="L39" s="76"/>
    </row>
    <row r="40" spans="2:12" s="194" customFormat="1" ht="14.7" customHeight="1">
      <c r="B40" s="76"/>
      <c r="C40" s="761"/>
      <c r="D40" s="761"/>
      <c r="E40" s="761"/>
      <c r="F40" s="761"/>
      <c r="G40" s="761"/>
      <c r="H40" s="761"/>
      <c r="I40" s="761"/>
      <c r="J40" s="761"/>
      <c r="L40" s="76"/>
    </row>
    <row r="41" spans="2:12" ht="14.7" customHeight="1">
      <c r="B41" s="193"/>
      <c r="C41" s="758"/>
      <c r="D41" s="758"/>
      <c r="E41" s="758"/>
      <c r="F41" s="758"/>
      <c r="G41" s="758"/>
      <c r="H41" s="758"/>
      <c r="I41" s="758"/>
      <c r="J41" s="758"/>
      <c r="L41" s="193"/>
    </row>
    <row r="42" spans="2:12" ht="14.7" customHeight="1">
      <c r="B42" s="193"/>
      <c r="C42" s="758"/>
      <c r="D42" s="758"/>
      <c r="E42" s="758"/>
      <c r="F42" s="758"/>
      <c r="G42" s="758"/>
      <c r="H42" s="758"/>
      <c r="I42" s="758"/>
      <c r="J42" s="758"/>
      <c r="L42" s="193"/>
    </row>
    <row r="43" spans="2:12" ht="14.7" customHeight="1">
      <c r="B43" s="193"/>
      <c r="C43" s="758"/>
      <c r="D43" s="758"/>
      <c r="E43" s="758"/>
      <c r="F43" s="758"/>
      <c r="G43" s="758"/>
      <c r="H43" s="758"/>
      <c r="I43" s="758"/>
      <c r="J43" s="758"/>
      <c r="L43" s="193"/>
    </row>
    <row r="44" spans="2:12" ht="14.7" customHeight="1">
      <c r="B44" s="193"/>
      <c r="C44" s="758"/>
      <c r="D44" s="758"/>
      <c r="E44" s="758"/>
      <c r="F44" s="758"/>
      <c r="G44" s="758"/>
      <c r="H44" s="758"/>
      <c r="I44" s="758"/>
      <c r="J44" s="758"/>
      <c r="L44" s="193"/>
    </row>
    <row r="45" spans="2:12" ht="14.7" customHeight="1">
      <c r="B45" s="193"/>
      <c r="C45" s="758"/>
      <c r="D45" s="758"/>
      <c r="E45" s="758"/>
      <c r="F45" s="758"/>
      <c r="G45" s="758"/>
      <c r="H45" s="758"/>
      <c r="I45" s="758"/>
      <c r="J45" s="758"/>
      <c r="L45" s="193"/>
    </row>
    <row r="46" spans="2:12" ht="14.7" customHeight="1">
      <c r="B46" s="193"/>
      <c r="C46" s="758"/>
      <c r="D46" s="758"/>
      <c r="E46" s="758"/>
      <c r="F46" s="758"/>
      <c r="G46" s="758"/>
      <c r="H46" s="758"/>
      <c r="I46" s="758"/>
      <c r="J46" s="758"/>
      <c r="L46" s="193"/>
    </row>
    <row r="47" spans="2:12" ht="14.7" customHeight="1">
      <c r="B47" s="193"/>
      <c r="C47" s="758"/>
      <c r="D47" s="758"/>
      <c r="E47" s="758"/>
      <c r="F47" s="758"/>
      <c r="G47" s="758"/>
      <c r="H47" s="758"/>
      <c r="I47" s="758"/>
      <c r="J47" s="758"/>
      <c r="L47" s="193"/>
    </row>
    <row r="48" spans="2:12" ht="14.7" customHeight="1">
      <c r="B48" s="193"/>
      <c r="C48" s="758"/>
      <c r="D48" s="758"/>
      <c r="E48" s="758"/>
      <c r="F48" s="758"/>
      <c r="G48" s="758"/>
      <c r="H48" s="758"/>
      <c r="I48" s="758"/>
      <c r="J48" s="758"/>
      <c r="L48" s="193"/>
    </row>
    <row r="49" spans="2:12" ht="14.7" customHeight="1">
      <c r="B49" s="193"/>
      <c r="C49" s="758"/>
      <c r="D49" s="758"/>
      <c r="E49" s="758"/>
      <c r="F49" s="758"/>
      <c r="G49" s="758"/>
      <c r="H49" s="758"/>
      <c r="I49" s="758"/>
      <c r="J49" s="758"/>
      <c r="L49" s="193"/>
    </row>
    <row r="50" spans="2:12" s="194" customFormat="1" ht="14.7" customHeight="1">
      <c r="B50" s="76"/>
      <c r="C50" s="761"/>
      <c r="D50" s="783" t="s">
        <v>312</v>
      </c>
      <c r="E50" s="784"/>
      <c r="F50" s="784"/>
      <c r="G50" s="783" t="s">
        <v>313</v>
      </c>
      <c r="H50" s="784"/>
      <c r="I50" s="784"/>
      <c r="J50" s="784"/>
      <c r="K50" s="198"/>
      <c r="L50" s="76"/>
    </row>
    <row r="51" spans="2:12">
      <c r="B51" s="193"/>
      <c r="C51" s="758"/>
      <c r="D51" s="758"/>
      <c r="E51" s="758"/>
      <c r="F51" s="758"/>
      <c r="G51" s="758"/>
      <c r="H51" s="758"/>
      <c r="I51" s="758"/>
      <c r="J51" s="758"/>
      <c r="L51" s="193"/>
    </row>
    <row r="52" spans="2:12">
      <c r="B52" s="193"/>
      <c r="C52" s="758"/>
      <c r="D52" s="758"/>
      <c r="E52" s="758"/>
      <c r="F52" s="758"/>
      <c r="G52" s="758"/>
      <c r="H52" s="758"/>
      <c r="I52" s="758"/>
      <c r="J52" s="758"/>
      <c r="L52" s="193"/>
    </row>
    <row r="53" spans="2:12">
      <c r="B53" s="193"/>
      <c r="C53" s="758"/>
      <c r="D53" s="758"/>
      <c r="E53" s="758"/>
      <c r="F53" s="758"/>
      <c r="G53" s="758"/>
      <c r="H53" s="758"/>
      <c r="I53" s="758"/>
      <c r="J53" s="758"/>
      <c r="L53" s="193"/>
    </row>
    <row r="54" spans="2:12">
      <c r="B54" s="193"/>
      <c r="C54" s="758"/>
      <c r="D54" s="758"/>
      <c r="E54" s="758"/>
      <c r="F54" s="758"/>
      <c r="G54" s="758"/>
      <c r="H54" s="758"/>
      <c r="I54" s="758"/>
      <c r="J54" s="758"/>
      <c r="L54" s="193"/>
    </row>
    <row r="55" spans="2:12">
      <c r="B55" s="193"/>
      <c r="C55" s="758"/>
      <c r="D55" s="758"/>
      <c r="E55" s="758"/>
      <c r="F55" s="758"/>
      <c r="G55" s="758"/>
      <c r="H55" s="758"/>
      <c r="I55" s="758"/>
      <c r="J55" s="758"/>
      <c r="L55" s="193"/>
    </row>
    <row r="56" spans="2:12">
      <c r="B56" s="193"/>
      <c r="C56" s="758"/>
      <c r="D56" s="758"/>
      <c r="E56" s="758"/>
      <c r="F56" s="758"/>
      <c r="G56" s="758"/>
      <c r="H56" s="758"/>
      <c r="I56" s="758"/>
      <c r="J56" s="758"/>
      <c r="L56" s="193"/>
    </row>
    <row r="57" spans="2:12">
      <c r="B57" s="193"/>
      <c r="C57" s="758"/>
      <c r="D57" s="758"/>
      <c r="E57" s="758"/>
      <c r="F57" s="758"/>
      <c r="G57" s="758"/>
      <c r="H57" s="758"/>
      <c r="I57" s="758"/>
      <c r="J57" s="758"/>
      <c r="L57" s="193"/>
    </row>
    <row r="58" spans="2:12">
      <c r="B58" s="193"/>
      <c r="C58" s="758"/>
      <c r="D58" s="758"/>
      <c r="E58" s="758"/>
      <c r="F58" s="758"/>
      <c r="G58" s="758"/>
      <c r="H58" s="758"/>
      <c r="I58" s="758"/>
      <c r="J58" s="758"/>
      <c r="L58" s="193"/>
    </row>
    <row r="59" spans="2:12">
      <c r="B59" s="193"/>
      <c r="C59" s="758"/>
      <c r="D59" s="758"/>
      <c r="E59" s="758"/>
      <c r="F59" s="758"/>
      <c r="G59" s="758"/>
      <c r="H59" s="758"/>
      <c r="I59" s="758"/>
      <c r="J59" s="758"/>
      <c r="L59" s="193"/>
    </row>
    <row r="60" spans="2:12">
      <c r="B60" s="193"/>
      <c r="C60" s="758"/>
      <c r="D60" s="758"/>
      <c r="E60" s="758"/>
      <c r="F60" s="758"/>
      <c r="G60" s="758"/>
      <c r="H60" s="758"/>
      <c r="I60" s="758"/>
      <c r="J60" s="758"/>
      <c r="L60" s="193"/>
    </row>
    <row r="61" spans="2:12" s="194" customFormat="1" ht="13.2">
      <c r="B61" s="76"/>
      <c r="C61" s="761"/>
      <c r="D61" s="785" t="s">
        <v>314</v>
      </c>
      <c r="E61" s="786"/>
      <c r="F61" s="787" t="s">
        <v>315</v>
      </c>
      <c r="G61" s="785" t="s">
        <v>314</v>
      </c>
      <c r="H61" s="786"/>
      <c r="I61" s="786"/>
      <c r="J61" s="788" t="s">
        <v>315</v>
      </c>
      <c r="K61" s="199"/>
      <c r="L61" s="76"/>
    </row>
    <row r="62" spans="2:12">
      <c r="B62" s="193"/>
      <c r="C62" s="758"/>
      <c r="D62" s="758"/>
      <c r="E62" s="758"/>
      <c r="F62" s="758"/>
      <c r="G62" s="758"/>
      <c r="H62" s="758"/>
      <c r="I62" s="758"/>
      <c r="J62" s="758"/>
      <c r="L62" s="193"/>
    </row>
    <row r="63" spans="2:12">
      <c r="B63" s="193"/>
      <c r="C63" s="758"/>
      <c r="D63" s="758"/>
      <c r="E63" s="758"/>
      <c r="F63" s="758"/>
      <c r="G63" s="758"/>
      <c r="H63" s="758"/>
      <c r="I63" s="758"/>
      <c r="J63" s="758"/>
      <c r="L63" s="193"/>
    </row>
    <row r="64" spans="2:12">
      <c r="B64" s="193"/>
      <c r="C64" s="758"/>
      <c r="D64" s="758"/>
      <c r="E64" s="758"/>
      <c r="F64" s="758"/>
      <c r="G64" s="758"/>
      <c r="H64" s="758"/>
      <c r="I64" s="758"/>
      <c r="J64" s="758"/>
      <c r="L64" s="193"/>
    </row>
    <row r="65" spans="2:12" s="194" customFormat="1" ht="13.2">
      <c r="B65" s="76"/>
      <c r="C65" s="761"/>
      <c r="D65" s="783" t="s">
        <v>316</v>
      </c>
      <c r="E65" s="784"/>
      <c r="F65" s="784"/>
      <c r="G65" s="783" t="s">
        <v>317</v>
      </c>
      <c r="H65" s="784"/>
      <c r="I65" s="784"/>
      <c r="J65" s="784"/>
      <c r="K65" s="198"/>
      <c r="L65" s="76"/>
    </row>
    <row r="66" spans="2:12">
      <c r="B66" s="193"/>
      <c r="C66" s="758"/>
      <c r="D66" s="758"/>
      <c r="E66" s="758"/>
      <c r="F66" s="758"/>
      <c r="G66" s="758"/>
      <c r="H66" s="758"/>
      <c r="I66" s="758"/>
      <c r="J66" s="758"/>
      <c r="L66" s="193"/>
    </row>
    <row r="67" spans="2:12">
      <c r="B67" s="193"/>
      <c r="C67" s="758"/>
      <c r="D67" s="758"/>
      <c r="E67" s="758"/>
      <c r="F67" s="758"/>
      <c r="G67" s="758"/>
      <c r="H67" s="758"/>
      <c r="I67" s="758"/>
      <c r="J67" s="758"/>
      <c r="L67" s="193"/>
    </row>
    <row r="68" spans="2:12">
      <c r="B68" s="193"/>
      <c r="C68" s="758"/>
      <c r="D68" s="758"/>
      <c r="E68" s="758"/>
      <c r="F68" s="758"/>
      <c r="G68" s="758"/>
      <c r="H68" s="758"/>
      <c r="I68" s="758"/>
      <c r="J68" s="758"/>
      <c r="L68" s="193"/>
    </row>
    <row r="69" spans="2:12">
      <c r="B69" s="193"/>
      <c r="C69" s="758"/>
      <c r="D69" s="758"/>
      <c r="E69" s="758"/>
      <c r="F69" s="758"/>
      <c r="G69" s="758"/>
      <c r="H69" s="758"/>
      <c r="I69" s="758"/>
      <c r="J69" s="758"/>
      <c r="L69" s="193"/>
    </row>
    <row r="70" spans="2:12">
      <c r="B70" s="193"/>
      <c r="C70" s="758"/>
      <c r="D70" s="758"/>
      <c r="E70" s="758"/>
      <c r="F70" s="758"/>
      <c r="G70" s="758"/>
      <c r="H70" s="758"/>
      <c r="I70" s="758"/>
      <c r="J70" s="758"/>
      <c r="L70" s="193"/>
    </row>
    <row r="71" spans="2:12">
      <c r="B71" s="193"/>
      <c r="C71" s="758"/>
      <c r="D71" s="758"/>
      <c r="E71" s="758"/>
      <c r="F71" s="758"/>
      <c r="G71" s="758"/>
      <c r="H71" s="758"/>
      <c r="I71" s="758"/>
      <c r="J71" s="758"/>
      <c r="L71" s="193"/>
    </row>
    <row r="72" spans="2:12">
      <c r="B72" s="193"/>
      <c r="C72" s="758"/>
      <c r="D72" s="758"/>
      <c r="E72" s="758"/>
      <c r="F72" s="758"/>
      <c r="G72" s="758"/>
      <c r="H72" s="758"/>
      <c r="I72" s="758"/>
      <c r="J72" s="758"/>
      <c r="L72" s="193"/>
    </row>
    <row r="73" spans="2:12">
      <c r="B73" s="193"/>
      <c r="C73" s="758"/>
      <c r="D73" s="758"/>
      <c r="E73" s="758"/>
      <c r="F73" s="758"/>
      <c r="G73" s="758"/>
      <c r="H73" s="758"/>
      <c r="I73" s="758"/>
      <c r="J73" s="758"/>
      <c r="L73" s="193"/>
    </row>
    <row r="74" spans="2:12">
      <c r="B74" s="193"/>
      <c r="C74" s="758"/>
      <c r="D74" s="758"/>
      <c r="E74" s="758"/>
      <c r="F74" s="758"/>
      <c r="G74" s="758"/>
      <c r="H74" s="758"/>
      <c r="I74" s="758"/>
      <c r="J74" s="758"/>
      <c r="L74" s="193"/>
    </row>
    <row r="75" spans="2:12">
      <c r="B75" s="193"/>
      <c r="C75" s="758"/>
      <c r="D75" s="758"/>
      <c r="E75" s="758"/>
      <c r="F75" s="758"/>
      <c r="G75" s="758"/>
      <c r="H75" s="758"/>
      <c r="I75" s="758"/>
      <c r="J75" s="758"/>
      <c r="L75" s="193"/>
    </row>
    <row r="76" spans="2:12" s="194" customFormat="1" ht="13.2">
      <c r="B76" s="76"/>
      <c r="C76" s="761"/>
      <c r="D76" s="785" t="s">
        <v>314</v>
      </c>
      <c r="E76" s="786"/>
      <c r="F76" s="787" t="s">
        <v>315</v>
      </c>
      <c r="G76" s="785" t="s">
        <v>314</v>
      </c>
      <c r="H76" s="786"/>
      <c r="I76" s="786"/>
      <c r="J76" s="788" t="s">
        <v>315</v>
      </c>
      <c r="K76" s="199"/>
      <c r="L76" s="76"/>
    </row>
    <row r="77" spans="2:12" s="194" customFormat="1" ht="14.7" customHeight="1">
      <c r="B77" s="200"/>
      <c r="C77" s="206"/>
      <c r="D77" s="206"/>
      <c r="E77" s="206"/>
      <c r="F77" s="206"/>
      <c r="G77" s="206"/>
      <c r="H77" s="206"/>
      <c r="I77" s="206"/>
      <c r="J77" s="206"/>
      <c r="K77" s="206"/>
      <c r="L77" s="76"/>
    </row>
    <row r="81" spans="2:47" s="194" customFormat="1" ht="7.2" customHeight="1">
      <c r="B81" s="201"/>
      <c r="C81" s="202"/>
      <c r="D81" s="202"/>
      <c r="E81" s="202"/>
      <c r="F81" s="202"/>
      <c r="G81" s="202"/>
      <c r="H81" s="202"/>
      <c r="I81" s="202"/>
      <c r="J81" s="202"/>
      <c r="K81" s="202"/>
      <c r="L81" s="76"/>
    </row>
    <row r="82" spans="2:47" s="194" customFormat="1" ht="25.2" customHeight="1">
      <c r="B82" s="76"/>
      <c r="C82" s="759" t="s">
        <v>323</v>
      </c>
      <c r="D82" s="761"/>
      <c r="E82" s="761"/>
      <c r="F82" s="761"/>
      <c r="G82" s="761"/>
      <c r="H82" s="761"/>
      <c r="I82" s="761"/>
      <c r="J82" s="761"/>
      <c r="L82" s="76"/>
    </row>
    <row r="83" spans="2:47" s="194" customFormat="1" ht="7.2" customHeight="1">
      <c r="B83" s="76"/>
      <c r="C83" s="761"/>
      <c r="D83" s="761"/>
      <c r="E83" s="761"/>
      <c r="F83" s="761"/>
      <c r="G83" s="761"/>
      <c r="H83" s="761"/>
      <c r="I83" s="761"/>
      <c r="J83" s="761"/>
      <c r="L83" s="76"/>
    </row>
    <row r="84" spans="2:47" s="194" customFormat="1" ht="12" customHeight="1">
      <c r="B84" s="76"/>
      <c r="C84" s="760" t="s">
        <v>5</v>
      </c>
      <c r="D84" s="761"/>
      <c r="E84" s="761"/>
      <c r="F84" s="761"/>
      <c r="G84" s="761"/>
      <c r="H84" s="761"/>
      <c r="I84" s="761"/>
      <c r="J84" s="761"/>
      <c r="L84" s="76"/>
    </row>
    <row r="85" spans="2:47" s="194" customFormat="1" ht="16.5" customHeight="1">
      <c r="B85" s="76"/>
      <c r="C85" s="761"/>
      <c r="D85" s="761"/>
      <c r="E85" s="1353" t="str">
        <f>E7</f>
        <v>15709 - Nižná / Tr 110/22kV - komplexná rekonštrukcia</v>
      </c>
      <c r="F85" s="1354"/>
      <c r="G85" s="1354"/>
      <c r="H85" s="1354"/>
      <c r="I85" s="761"/>
      <c r="J85" s="761"/>
      <c r="L85" s="76"/>
    </row>
    <row r="86" spans="2:47" s="194" customFormat="1" ht="12" customHeight="1">
      <c r="B86" s="76"/>
      <c r="C86" s="760" t="s">
        <v>404</v>
      </c>
      <c r="D86" s="761"/>
      <c r="E86" s="761"/>
      <c r="F86" s="761"/>
      <c r="G86" s="761"/>
      <c r="H86" s="761"/>
      <c r="I86" s="761"/>
      <c r="J86" s="761"/>
      <c r="L86" s="76"/>
    </row>
    <row r="87" spans="2:47" s="194" customFormat="1" ht="16.5" customHeight="1">
      <c r="B87" s="76"/>
      <c r="C87" s="761"/>
      <c r="D87" s="761"/>
      <c r="E87" s="1355" t="str">
        <f>E9</f>
        <v>SO46 - Konečná úprava terénu</v>
      </c>
      <c r="F87" s="1356"/>
      <c r="G87" s="1356"/>
      <c r="H87" s="1356"/>
      <c r="I87" s="761"/>
      <c r="J87" s="761"/>
      <c r="L87" s="76"/>
    </row>
    <row r="88" spans="2:47" s="194" customFormat="1" ht="7.2" customHeight="1">
      <c r="B88" s="76"/>
      <c r="C88" s="761"/>
      <c r="D88" s="761"/>
      <c r="E88" s="761"/>
      <c r="F88" s="761"/>
      <c r="G88" s="761"/>
      <c r="H88" s="761"/>
      <c r="I88" s="761"/>
      <c r="J88" s="761"/>
      <c r="L88" s="76"/>
    </row>
    <row r="89" spans="2:47" s="194" customFormat="1" ht="12" customHeight="1">
      <c r="B89" s="76"/>
      <c r="C89" s="760" t="s">
        <v>296</v>
      </c>
      <c r="D89" s="761"/>
      <c r="E89" s="761"/>
      <c r="F89" s="762" t="str">
        <f>F12</f>
        <v>Nižná</v>
      </c>
      <c r="G89" s="761"/>
      <c r="H89" s="761"/>
      <c r="I89" s="760" t="s">
        <v>1</v>
      </c>
      <c r="J89" s="763">
        <f>IF(J12="","",J12)</f>
        <v>46174</v>
      </c>
      <c r="L89" s="76"/>
    </row>
    <row r="90" spans="2:47" s="194" customFormat="1" ht="7.2" customHeight="1">
      <c r="B90" s="76"/>
      <c r="C90" s="761"/>
      <c r="D90" s="761"/>
      <c r="E90" s="761"/>
      <c r="F90" s="761"/>
      <c r="G90" s="761"/>
      <c r="H90" s="761"/>
      <c r="I90" s="761"/>
      <c r="J90" s="761"/>
      <c r="L90" s="76"/>
    </row>
    <row r="91" spans="2:47" s="194" customFormat="1" ht="15.45" customHeight="1">
      <c r="B91" s="76"/>
      <c r="C91" s="760" t="s">
        <v>2</v>
      </c>
      <c r="D91" s="761"/>
      <c r="E91" s="761"/>
      <c r="F91" s="762" t="str">
        <f>E15</f>
        <v>STREDOSLOVENSKÁ DISTRIBUčNÁ a.s.</v>
      </c>
      <c r="G91" s="761"/>
      <c r="H91" s="761"/>
      <c r="I91" s="760" t="s">
        <v>286</v>
      </c>
      <c r="J91" s="765" t="str">
        <f>E21</f>
        <v>LiV-EPI, s.r.o.</v>
      </c>
      <c r="L91" s="76"/>
    </row>
    <row r="92" spans="2:47" s="194" customFormat="1" ht="15.45" customHeight="1">
      <c r="B92" s="76"/>
      <c r="C92" s="760" t="s">
        <v>15</v>
      </c>
      <c r="D92" s="761"/>
      <c r="E92" s="761"/>
      <c r="F92" s="762" t="str">
        <f>IF(E18="","",E18)</f>
        <v>určený výberom</v>
      </c>
      <c r="G92" s="761"/>
      <c r="H92" s="761"/>
      <c r="I92" s="760" t="s">
        <v>300</v>
      </c>
      <c r="J92" s="765" t="str">
        <f>E24</f>
        <v>Ing Peter Lukačovič</v>
      </c>
      <c r="L92" s="76"/>
    </row>
    <row r="93" spans="2:47" s="194" customFormat="1" ht="10.5" customHeight="1">
      <c r="B93" s="76"/>
      <c r="C93" s="761"/>
      <c r="D93" s="761"/>
      <c r="E93" s="761"/>
      <c r="F93" s="761"/>
      <c r="G93" s="761"/>
      <c r="H93" s="761"/>
      <c r="I93" s="761"/>
      <c r="J93" s="761"/>
      <c r="L93" s="76"/>
    </row>
    <row r="94" spans="2:47" s="194" customFormat="1" ht="29.25" customHeight="1">
      <c r="B94" s="76"/>
      <c r="C94" s="789" t="s">
        <v>324</v>
      </c>
      <c r="D94" s="777"/>
      <c r="E94" s="777"/>
      <c r="F94" s="777"/>
      <c r="G94" s="777"/>
      <c r="H94" s="777"/>
      <c r="I94" s="777"/>
      <c r="J94" s="790" t="s">
        <v>325</v>
      </c>
      <c r="K94" s="203"/>
      <c r="L94" s="76"/>
    </row>
    <row r="95" spans="2:47" s="194" customFormat="1" ht="10.5" customHeight="1">
      <c r="B95" s="76"/>
      <c r="C95" s="761"/>
      <c r="D95" s="761"/>
      <c r="E95" s="761"/>
      <c r="F95" s="761"/>
      <c r="G95" s="761"/>
      <c r="H95" s="761"/>
      <c r="I95" s="761"/>
      <c r="J95" s="761"/>
      <c r="L95" s="76"/>
    </row>
    <row r="96" spans="2:47" s="194" customFormat="1" ht="23.25" customHeight="1">
      <c r="B96" s="76"/>
      <c r="C96" s="791" t="s">
        <v>326</v>
      </c>
      <c r="D96" s="761"/>
      <c r="E96" s="761"/>
      <c r="F96" s="761"/>
      <c r="G96" s="761"/>
      <c r="H96" s="761"/>
      <c r="I96" s="761"/>
      <c r="J96" s="768">
        <f>J97+J104</f>
        <v>0</v>
      </c>
      <c r="L96" s="76"/>
      <c r="AU96" s="337" t="s">
        <v>327</v>
      </c>
    </row>
    <row r="97" spans="2:12" s="368" customFormat="1" ht="25.2" customHeight="1">
      <c r="B97" s="367"/>
      <c r="C97" s="792"/>
      <c r="D97" s="793" t="s">
        <v>328</v>
      </c>
      <c r="E97" s="794"/>
      <c r="F97" s="794"/>
      <c r="G97" s="794"/>
      <c r="H97" s="794"/>
      <c r="I97" s="794"/>
      <c r="J97" s="795">
        <f>J126</f>
        <v>0</v>
      </c>
      <c r="L97" s="367"/>
    </row>
    <row r="98" spans="2:12" s="373" customFormat="1" ht="20.25" customHeight="1">
      <c r="B98" s="372"/>
      <c r="C98" s="796"/>
      <c r="D98" s="797" t="s">
        <v>329</v>
      </c>
      <c r="E98" s="798"/>
      <c r="F98" s="798"/>
      <c r="G98" s="798"/>
      <c r="H98" s="798"/>
      <c r="I98" s="798"/>
      <c r="J98" s="799">
        <f>J127</f>
        <v>0</v>
      </c>
      <c r="L98" s="372"/>
    </row>
    <row r="99" spans="2:12" s="373" customFormat="1" ht="20.25" customHeight="1">
      <c r="B99" s="372"/>
      <c r="C99" s="796"/>
      <c r="D99" s="797" t="s">
        <v>330</v>
      </c>
      <c r="E99" s="798"/>
      <c r="F99" s="798"/>
      <c r="G99" s="798"/>
      <c r="H99" s="798"/>
      <c r="I99" s="798"/>
      <c r="J99" s="799">
        <f>J150</f>
        <v>0</v>
      </c>
      <c r="L99" s="372"/>
    </row>
    <row r="100" spans="2:12" s="373" customFormat="1" ht="20.25" customHeight="1">
      <c r="B100" s="372"/>
      <c r="C100" s="796"/>
      <c r="D100" s="797" t="s">
        <v>3635</v>
      </c>
      <c r="E100" s="798"/>
      <c r="F100" s="798"/>
      <c r="G100" s="798"/>
      <c r="H100" s="798"/>
      <c r="I100" s="798"/>
      <c r="J100" s="799">
        <f>J153</f>
        <v>0</v>
      </c>
      <c r="L100" s="372"/>
    </row>
    <row r="101" spans="2:12" s="373" customFormat="1" ht="20.25" customHeight="1">
      <c r="B101" s="372"/>
      <c r="C101" s="796"/>
      <c r="D101" s="797" t="s">
        <v>331</v>
      </c>
      <c r="E101" s="798"/>
      <c r="F101" s="798"/>
      <c r="G101" s="798"/>
      <c r="H101" s="798"/>
      <c r="I101" s="798"/>
      <c r="J101" s="799">
        <f>J161</f>
        <v>0</v>
      </c>
      <c r="L101" s="372"/>
    </row>
    <row r="102" spans="2:12" s="373" customFormat="1" ht="20.25" customHeight="1">
      <c r="B102" s="372"/>
      <c r="C102" s="796"/>
      <c r="D102" s="797" t="s">
        <v>332</v>
      </c>
      <c r="E102" s="798"/>
      <c r="F102" s="798"/>
      <c r="G102" s="798"/>
      <c r="H102" s="798"/>
      <c r="I102" s="798"/>
      <c r="J102" s="799">
        <f>J163</f>
        <v>0</v>
      </c>
      <c r="L102" s="372"/>
    </row>
    <row r="103" spans="2:12" s="373" customFormat="1" ht="20.25" customHeight="1">
      <c r="B103" s="372"/>
      <c r="C103" s="796"/>
      <c r="D103" s="797" t="s">
        <v>333</v>
      </c>
      <c r="E103" s="798"/>
      <c r="F103" s="798"/>
      <c r="G103" s="798"/>
      <c r="H103" s="798"/>
      <c r="I103" s="798"/>
      <c r="J103" s="799">
        <f>J167</f>
        <v>0</v>
      </c>
      <c r="L103" s="372"/>
    </row>
    <row r="104" spans="2:12" s="444" customFormat="1" ht="25.2" customHeight="1">
      <c r="B104" s="443"/>
      <c r="C104" s="800"/>
      <c r="D104" s="801" t="s">
        <v>3613</v>
      </c>
      <c r="E104" s="802"/>
      <c r="F104" s="802"/>
      <c r="G104" s="802"/>
      <c r="H104" s="802"/>
      <c r="I104" s="802"/>
      <c r="J104" s="803">
        <f>J169</f>
        <v>0</v>
      </c>
      <c r="L104" s="443"/>
    </row>
    <row r="105" spans="2:12" s="449" customFormat="1" ht="20.25" customHeight="1">
      <c r="B105" s="448"/>
      <c r="C105" s="804"/>
      <c r="D105" s="805" t="str">
        <f>_xlfn.CONCAT("   ",F170)</f>
        <v xml:space="preserve">   Ostatné 
(doprava, vplyvy, pridružené výkony, réžia, drobné montážne práce a materiál...)</v>
      </c>
      <c r="E105" s="806"/>
      <c r="F105" s="806"/>
      <c r="G105" s="806"/>
      <c r="H105" s="806"/>
      <c r="I105" s="806"/>
      <c r="J105" s="807">
        <f>J170</f>
        <v>0</v>
      </c>
      <c r="L105" s="448"/>
    </row>
    <row r="106" spans="2:12" s="194" customFormat="1" ht="21.75" customHeight="1">
      <c r="B106" s="76"/>
      <c r="C106" s="761"/>
      <c r="D106" s="761"/>
      <c r="E106" s="761"/>
      <c r="F106" s="761"/>
      <c r="G106" s="761"/>
      <c r="H106" s="761"/>
      <c r="I106" s="761"/>
      <c r="J106" s="761"/>
      <c r="L106" s="76"/>
    </row>
    <row r="107" spans="2:12" s="194" customFormat="1" ht="7.2" customHeight="1">
      <c r="B107" s="200"/>
      <c r="C107" s="206"/>
      <c r="D107" s="206"/>
      <c r="E107" s="206"/>
      <c r="F107" s="206"/>
      <c r="G107" s="206"/>
      <c r="H107" s="206"/>
      <c r="I107" s="206"/>
      <c r="J107" s="206"/>
      <c r="K107" s="206"/>
      <c r="L107" s="76"/>
    </row>
    <row r="111" spans="2:12" s="194" customFormat="1" ht="7.2" customHeight="1">
      <c r="B111" s="201"/>
      <c r="C111" s="202"/>
      <c r="D111" s="202"/>
      <c r="E111" s="202"/>
      <c r="F111" s="202"/>
      <c r="G111" s="202"/>
      <c r="H111" s="202"/>
      <c r="I111" s="202"/>
      <c r="J111" s="202"/>
      <c r="K111" s="202"/>
      <c r="L111" s="76"/>
    </row>
    <row r="112" spans="2:12" s="194" customFormat="1" ht="25.2" customHeight="1">
      <c r="B112" s="76"/>
      <c r="C112" s="759" t="s">
        <v>281</v>
      </c>
      <c r="D112" s="761"/>
      <c r="E112" s="761"/>
      <c r="F112" s="761"/>
      <c r="G112" s="761"/>
      <c r="H112" s="761"/>
      <c r="I112" s="761"/>
      <c r="J112" s="761"/>
      <c r="L112" s="76"/>
    </row>
    <row r="113" spans="2:65" s="194" customFormat="1" ht="7.2" customHeight="1">
      <c r="B113" s="76"/>
      <c r="C113" s="761"/>
      <c r="D113" s="761"/>
      <c r="E113" s="761"/>
      <c r="F113" s="761"/>
      <c r="G113" s="761"/>
      <c r="H113" s="761"/>
      <c r="I113" s="761"/>
      <c r="J113" s="761"/>
      <c r="L113" s="76"/>
    </row>
    <row r="114" spans="2:65" s="194" customFormat="1" ht="12" customHeight="1">
      <c r="B114" s="76"/>
      <c r="C114" s="760" t="s">
        <v>5</v>
      </c>
      <c r="D114" s="761"/>
      <c r="E114" s="761"/>
      <c r="F114" s="761"/>
      <c r="G114" s="761"/>
      <c r="H114" s="761"/>
      <c r="I114" s="761"/>
      <c r="J114" s="761"/>
      <c r="L114" s="76"/>
    </row>
    <row r="115" spans="2:65" s="194" customFormat="1" ht="16.5" customHeight="1">
      <c r="B115" s="76"/>
      <c r="C115" s="761"/>
      <c r="D115" s="761"/>
      <c r="E115" s="1353" t="str">
        <f>E7</f>
        <v>15709 - Nižná / Tr 110/22kV - komplexná rekonštrukcia</v>
      </c>
      <c r="F115" s="1354"/>
      <c r="G115" s="1354"/>
      <c r="H115" s="1354"/>
      <c r="I115" s="761"/>
      <c r="J115" s="761"/>
      <c r="L115" s="76"/>
    </row>
    <row r="116" spans="2:65" s="194" customFormat="1" ht="12" customHeight="1">
      <c r="B116" s="76"/>
      <c r="C116" s="760" t="s">
        <v>404</v>
      </c>
      <c r="D116" s="761"/>
      <c r="E116" s="761"/>
      <c r="F116" s="761"/>
      <c r="G116" s="761"/>
      <c r="H116" s="761"/>
      <c r="I116" s="761"/>
      <c r="J116" s="761"/>
      <c r="L116" s="76"/>
    </row>
    <row r="117" spans="2:65" s="194" customFormat="1" ht="16.5" customHeight="1">
      <c r="B117" s="76"/>
      <c r="C117" s="761"/>
      <c r="D117" s="761"/>
      <c r="E117" s="1355" t="str">
        <f>E9</f>
        <v>SO46 - Konečná úprava terénu</v>
      </c>
      <c r="F117" s="1356"/>
      <c r="G117" s="1356"/>
      <c r="H117" s="1356"/>
      <c r="I117" s="761"/>
      <c r="J117" s="761"/>
      <c r="L117" s="76"/>
    </row>
    <row r="118" spans="2:65" s="194" customFormat="1" ht="7.2" customHeight="1">
      <c r="B118" s="76"/>
      <c r="C118" s="761"/>
      <c r="D118" s="761"/>
      <c r="E118" s="761"/>
      <c r="F118" s="761"/>
      <c r="G118" s="761"/>
      <c r="H118" s="761"/>
      <c r="I118" s="761"/>
      <c r="J118" s="761"/>
      <c r="L118" s="76"/>
    </row>
    <row r="119" spans="2:65" s="194" customFormat="1" ht="12" customHeight="1">
      <c r="B119" s="76"/>
      <c r="C119" s="760" t="s">
        <v>296</v>
      </c>
      <c r="D119" s="761"/>
      <c r="E119" s="761"/>
      <c r="F119" s="762" t="str">
        <f>F12</f>
        <v>Nižná</v>
      </c>
      <c r="G119" s="761"/>
      <c r="H119" s="761"/>
      <c r="I119" s="760" t="s">
        <v>1</v>
      </c>
      <c r="J119" s="763">
        <f>IF(J12="","",J12)</f>
        <v>46174</v>
      </c>
      <c r="L119" s="76"/>
    </row>
    <row r="120" spans="2:65" s="194" customFormat="1" ht="7.2" customHeight="1">
      <c r="B120" s="76"/>
      <c r="C120" s="761"/>
      <c r="D120" s="761"/>
      <c r="E120" s="761"/>
      <c r="F120" s="761"/>
      <c r="G120" s="761"/>
      <c r="H120" s="761"/>
      <c r="I120" s="761"/>
      <c r="J120" s="761"/>
      <c r="L120" s="76"/>
    </row>
    <row r="121" spans="2:65" s="194" customFormat="1" ht="15.45" customHeight="1">
      <c r="B121" s="76"/>
      <c r="C121" s="760" t="s">
        <v>2</v>
      </c>
      <c r="D121" s="761"/>
      <c r="E121" s="761"/>
      <c r="F121" s="762" t="str">
        <f>E15</f>
        <v>STREDOSLOVENSKÁ DISTRIBUčNÁ a.s.</v>
      </c>
      <c r="G121" s="761"/>
      <c r="H121" s="761"/>
      <c r="I121" s="760" t="s">
        <v>286</v>
      </c>
      <c r="J121" s="765" t="str">
        <f>E21</f>
        <v>LiV-EPI, s.r.o.</v>
      </c>
      <c r="L121" s="76"/>
    </row>
    <row r="122" spans="2:65" s="194" customFormat="1" ht="15.45" customHeight="1">
      <c r="B122" s="76"/>
      <c r="C122" s="760" t="s">
        <v>15</v>
      </c>
      <c r="D122" s="761"/>
      <c r="E122" s="761"/>
      <c r="F122" s="762" t="str">
        <f>IF(E18="","",E18)</f>
        <v>určený výberom</v>
      </c>
      <c r="G122" s="761"/>
      <c r="H122" s="761"/>
      <c r="I122" s="760" t="s">
        <v>300</v>
      </c>
      <c r="J122" s="765" t="str">
        <f>E24</f>
        <v>Ing Peter Lukačovič</v>
      </c>
      <c r="L122" s="76"/>
    </row>
    <row r="123" spans="2:65" s="194" customFormat="1" ht="10.5" customHeight="1">
      <c r="B123" s="76"/>
      <c r="C123" s="761"/>
      <c r="D123" s="761"/>
      <c r="E123" s="761"/>
      <c r="F123" s="761"/>
      <c r="G123" s="761"/>
      <c r="H123" s="761"/>
      <c r="I123" s="761"/>
      <c r="J123" s="761"/>
      <c r="L123" s="76"/>
    </row>
    <row r="124" spans="2:65" s="208" customFormat="1" ht="29.25" customHeight="1">
      <c r="B124" s="207"/>
      <c r="C124" s="808" t="s">
        <v>335</v>
      </c>
      <c r="D124" s="809" t="s">
        <v>318</v>
      </c>
      <c r="E124" s="809" t="s">
        <v>21</v>
      </c>
      <c r="F124" s="809" t="s">
        <v>54</v>
      </c>
      <c r="G124" s="809" t="s">
        <v>55</v>
      </c>
      <c r="H124" s="809" t="s">
        <v>336</v>
      </c>
      <c r="I124" s="809" t="s">
        <v>337</v>
      </c>
      <c r="J124" s="810" t="s">
        <v>325</v>
      </c>
      <c r="K124" s="380" t="s">
        <v>338</v>
      </c>
      <c r="L124" s="207"/>
      <c r="M124" s="381" t="s">
        <v>290</v>
      </c>
      <c r="N124" s="382" t="s">
        <v>24</v>
      </c>
      <c r="O124" s="382" t="s">
        <v>339</v>
      </c>
      <c r="P124" s="382" t="s">
        <v>340</v>
      </c>
      <c r="Q124" s="382" t="s">
        <v>341</v>
      </c>
      <c r="R124" s="382" t="s">
        <v>342</v>
      </c>
      <c r="S124" s="382" t="s">
        <v>343</v>
      </c>
      <c r="T124" s="383" t="s">
        <v>344</v>
      </c>
    </row>
    <row r="125" spans="2:65" s="194" customFormat="1" ht="23.25" customHeight="1">
      <c r="B125" s="76"/>
      <c r="C125" s="811" t="s">
        <v>326</v>
      </c>
      <c r="D125" s="761"/>
      <c r="E125" s="761"/>
      <c r="F125" s="761"/>
      <c r="G125" s="761"/>
      <c r="H125" s="761"/>
      <c r="I125" s="761"/>
      <c r="J125" s="812">
        <f>J126+J169</f>
        <v>0</v>
      </c>
      <c r="L125" s="76"/>
      <c r="M125" s="386"/>
      <c r="N125" s="197"/>
      <c r="O125" s="197"/>
      <c r="P125" s="387">
        <f>P126</f>
        <v>1566.034799</v>
      </c>
      <c r="Q125" s="197"/>
      <c r="R125" s="387">
        <f>R126</f>
        <v>649.15900520100024</v>
      </c>
      <c r="S125" s="197"/>
      <c r="T125" s="388">
        <f>T126</f>
        <v>0</v>
      </c>
      <c r="AT125" s="337" t="s">
        <v>267</v>
      </c>
      <c r="AU125" s="337" t="s">
        <v>327</v>
      </c>
      <c r="BK125" s="389">
        <f>BK126</f>
        <v>0</v>
      </c>
    </row>
    <row r="126" spans="2:65" s="391" customFormat="1" ht="26.25" customHeight="1">
      <c r="B126" s="390"/>
      <c r="C126" s="813"/>
      <c r="D126" s="814" t="s">
        <v>267</v>
      </c>
      <c r="E126" s="815" t="s">
        <v>345</v>
      </c>
      <c r="F126" s="815" t="s">
        <v>346</v>
      </c>
      <c r="G126" s="813"/>
      <c r="H126" s="813"/>
      <c r="I126" s="813"/>
      <c r="J126" s="816">
        <f>BK126</f>
        <v>0</v>
      </c>
      <c r="L126" s="390"/>
      <c r="M126" s="395"/>
      <c r="P126" s="396">
        <f>P127+P150+P153+P161+P163+P167</f>
        <v>1566.034799</v>
      </c>
      <c r="R126" s="396">
        <f>R127+R150+R153+R161+R163+R167</f>
        <v>649.15900520100024</v>
      </c>
      <c r="T126" s="397">
        <f>T127+T150+T153+T161+T163+T167</f>
        <v>0</v>
      </c>
      <c r="AR126" s="392" t="s">
        <v>320</v>
      </c>
      <c r="AT126" s="398" t="s">
        <v>267</v>
      </c>
      <c r="AU126" s="398" t="s">
        <v>319</v>
      </c>
      <c r="AY126" s="392" t="s">
        <v>347</v>
      </c>
      <c r="BK126" s="399">
        <f>BK127+BK150+BK153+BK161+BK163+BK167</f>
        <v>0</v>
      </c>
    </row>
    <row r="127" spans="2:65" s="391" customFormat="1" ht="23.25" customHeight="1">
      <c r="B127" s="390"/>
      <c r="C127" s="813"/>
      <c r="D127" s="814" t="s">
        <v>267</v>
      </c>
      <c r="E127" s="817" t="s">
        <v>320</v>
      </c>
      <c r="F127" s="817" t="s">
        <v>348</v>
      </c>
      <c r="G127" s="813"/>
      <c r="H127" s="813"/>
      <c r="I127" s="813"/>
      <c r="J127" s="818">
        <f>BK127</f>
        <v>0</v>
      </c>
      <c r="L127" s="390"/>
      <c r="M127" s="395"/>
      <c r="P127" s="396">
        <f>SUM(P128:P149)</f>
        <v>181.466712</v>
      </c>
      <c r="R127" s="396">
        <f>SUM(R128:R149)</f>
        <v>1.0996000000000002E-2</v>
      </c>
      <c r="T127" s="397">
        <f>SUM(T128:T149)</f>
        <v>0</v>
      </c>
      <c r="AR127" s="392" t="s">
        <v>320</v>
      </c>
      <c r="AT127" s="398" t="s">
        <v>267</v>
      </c>
      <c r="AU127" s="398" t="s">
        <v>320</v>
      </c>
      <c r="AY127" s="392" t="s">
        <v>347</v>
      </c>
      <c r="BK127" s="399">
        <f>SUM(BK128:BK149)</f>
        <v>0</v>
      </c>
    </row>
    <row r="128" spans="2:65" s="194" customFormat="1" ht="49.5" customHeight="1">
      <c r="B128" s="76"/>
      <c r="C128" s="819" t="s">
        <v>320</v>
      </c>
      <c r="D128" s="819" t="s">
        <v>262</v>
      </c>
      <c r="E128" s="820" t="s">
        <v>1487</v>
      </c>
      <c r="F128" s="821" t="s">
        <v>1488</v>
      </c>
      <c r="G128" s="822" t="s">
        <v>290</v>
      </c>
      <c r="H128" s="823">
        <v>0</v>
      </c>
      <c r="I128" s="824">
        <v>0</v>
      </c>
      <c r="J128" s="824">
        <f t="shared" ref="J128:J149" si="0">ROUND(I128*H128,2)</f>
        <v>0</v>
      </c>
      <c r="K128" s="80"/>
      <c r="L128" s="76"/>
      <c r="M128" s="402" t="s">
        <v>290</v>
      </c>
      <c r="N128" s="403" t="s">
        <v>306</v>
      </c>
      <c r="O128" s="404">
        <v>0.01</v>
      </c>
      <c r="P128" s="404">
        <f t="shared" ref="P128:P149" si="1">O128*H128</f>
        <v>0</v>
      </c>
      <c r="Q128" s="404">
        <v>0</v>
      </c>
      <c r="R128" s="404">
        <f t="shared" ref="R128:R149" si="2">Q128*H128</f>
        <v>0</v>
      </c>
      <c r="S128" s="404">
        <v>0</v>
      </c>
      <c r="T128" s="405">
        <f t="shared" ref="T128:T149" si="3">S128*H128</f>
        <v>0</v>
      </c>
      <c r="AR128" s="406" t="s">
        <v>351</v>
      </c>
      <c r="AT128" s="406" t="s">
        <v>262</v>
      </c>
      <c r="AU128" s="406" t="s">
        <v>352</v>
      </c>
      <c r="AY128" s="337" t="s">
        <v>347</v>
      </c>
      <c r="BE128" s="407">
        <f t="shared" ref="BE128:BE149" si="4">IF(N128="základná",J128,0)</f>
        <v>0</v>
      </c>
      <c r="BF128" s="407">
        <f t="shared" ref="BF128:BF149" si="5">IF(N128="znížená",J128,0)</f>
        <v>0</v>
      </c>
      <c r="BG128" s="407">
        <f t="shared" ref="BG128:BG149" si="6">IF(N128="zákl. prenesená",J128,0)</f>
        <v>0</v>
      </c>
      <c r="BH128" s="407">
        <f t="shared" ref="BH128:BH149" si="7">IF(N128="zníž. prenesená",J128,0)</f>
        <v>0</v>
      </c>
      <c r="BI128" s="407">
        <f t="shared" ref="BI128:BI149" si="8">IF(N128="nulová",J128,0)</f>
        <v>0</v>
      </c>
      <c r="BJ128" s="337" t="s">
        <v>352</v>
      </c>
      <c r="BK128" s="407">
        <f t="shared" ref="BK128:BK149" si="9">ROUND(I128*H128,2)</f>
        <v>0</v>
      </c>
      <c r="BL128" s="337" t="s">
        <v>351</v>
      </c>
      <c r="BM128" s="406" t="s">
        <v>4151</v>
      </c>
    </row>
    <row r="129" spans="2:65" s="194" customFormat="1" ht="33" customHeight="1">
      <c r="B129" s="76"/>
      <c r="C129" s="819">
        <f>C128+1</f>
        <v>2</v>
      </c>
      <c r="D129" s="819" t="s">
        <v>262</v>
      </c>
      <c r="E129" s="820" t="s">
        <v>4152</v>
      </c>
      <c r="F129" s="821" t="s">
        <v>4153</v>
      </c>
      <c r="G129" s="822" t="s">
        <v>95</v>
      </c>
      <c r="H129" s="823">
        <v>1319.4</v>
      </c>
      <c r="I129" s="844"/>
      <c r="J129" s="824">
        <f t="shared" si="0"/>
        <v>0</v>
      </c>
      <c r="K129" s="80"/>
      <c r="L129" s="76"/>
      <c r="M129" s="402" t="s">
        <v>290</v>
      </c>
      <c r="N129" s="403" t="s">
        <v>306</v>
      </c>
      <c r="O129" s="404">
        <v>7.0000000000000001E-3</v>
      </c>
      <c r="P129" s="404">
        <f t="shared" si="1"/>
        <v>9.2358000000000011</v>
      </c>
      <c r="Q129" s="404">
        <v>0</v>
      </c>
      <c r="R129" s="404">
        <f t="shared" si="2"/>
        <v>0</v>
      </c>
      <c r="S129" s="404">
        <v>0</v>
      </c>
      <c r="T129" s="405">
        <f t="shared" si="3"/>
        <v>0</v>
      </c>
      <c r="AR129" s="406" t="s">
        <v>351</v>
      </c>
      <c r="AT129" s="406" t="s">
        <v>262</v>
      </c>
      <c r="AU129" s="406" t="s">
        <v>352</v>
      </c>
      <c r="AY129" s="337" t="s">
        <v>347</v>
      </c>
      <c r="BE129" s="407">
        <f t="shared" si="4"/>
        <v>0</v>
      </c>
      <c r="BF129" s="407">
        <f t="shared" si="5"/>
        <v>0</v>
      </c>
      <c r="BG129" s="407">
        <f t="shared" si="6"/>
        <v>0</v>
      </c>
      <c r="BH129" s="407">
        <f t="shared" si="7"/>
        <v>0</v>
      </c>
      <c r="BI129" s="407">
        <f t="shared" si="8"/>
        <v>0</v>
      </c>
      <c r="BJ129" s="337" t="s">
        <v>352</v>
      </c>
      <c r="BK129" s="407">
        <f t="shared" si="9"/>
        <v>0</v>
      </c>
      <c r="BL129" s="337" t="s">
        <v>351</v>
      </c>
      <c r="BM129" s="406" t="s">
        <v>4154</v>
      </c>
    </row>
    <row r="130" spans="2:65" s="194" customFormat="1" ht="38.25" customHeight="1">
      <c r="B130" s="76"/>
      <c r="C130" s="819" t="s">
        <v>372</v>
      </c>
      <c r="D130" s="819" t="s">
        <v>262</v>
      </c>
      <c r="E130" s="820" t="s">
        <v>4123</v>
      </c>
      <c r="F130" s="821" t="s">
        <v>4124</v>
      </c>
      <c r="G130" s="822" t="s">
        <v>216</v>
      </c>
      <c r="H130" s="823">
        <v>197.91</v>
      </c>
      <c r="I130" s="844"/>
      <c r="J130" s="824">
        <f t="shared" si="0"/>
        <v>0</v>
      </c>
      <c r="K130" s="80"/>
      <c r="L130" s="76"/>
      <c r="M130" s="402" t="s">
        <v>290</v>
      </c>
      <c r="N130" s="403" t="s">
        <v>306</v>
      </c>
      <c r="O130" s="404">
        <v>6.0000000000000001E-3</v>
      </c>
      <c r="P130" s="404">
        <f t="shared" si="1"/>
        <v>1.18746</v>
      </c>
      <c r="Q130" s="404">
        <v>0</v>
      </c>
      <c r="R130" s="404">
        <f t="shared" si="2"/>
        <v>0</v>
      </c>
      <c r="S130" s="404">
        <v>0</v>
      </c>
      <c r="T130" s="405">
        <f t="shared" si="3"/>
        <v>0</v>
      </c>
      <c r="AR130" s="406" t="s">
        <v>351</v>
      </c>
      <c r="AT130" s="406" t="s">
        <v>262</v>
      </c>
      <c r="AU130" s="406" t="s">
        <v>352</v>
      </c>
      <c r="AY130" s="337" t="s">
        <v>347</v>
      </c>
      <c r="BE130" s="407">
        <f t="shared" si="4"/>
        <v>0</v>
      </c>
      <c r="BF130" s="407">
        <f t="shared" si="5"/>
        <v>0</v>
      </c>
      <c r="BG130" s="407">
        <f t="shared" si="6"/>
        <v>0</v>
      </c>
      <c r="BH130" s="407">
        <f t="shared" si="7"/>
        <v>0</v>
      </c>
      <c r="BI130" s="407">
        <f t="shared" si="8"/>
        <v>0</v>
      </c>
      <c r="BJ130" s="337" t="s">
        <v>352</v>
      </c>
      <c r="BK130" s="407">
        <f t="shared" si="9"/>
        <v>0</v>
      </c>
      <c r="BL130" s="337" t="s">
        <v>351</v>
      </c>
      <c r="BM130" s="406" t="s">
        <v>4155</v>
      </c>
    </row>
    <row r="131" spans="2:65" s="194" customFormat="1" ht="24.45" customHeight="1">
      <c r="B131" s="76"/>
      <c r="C131" s="819" t="s">
        <v>351</v>
      </c>
      <c r="D131" s="819" t="s">
        <v>262</v>
      </c>
      <c r="E131" s="820" t="s">
        <v>354</v>
      </c>
      <c r="F131" s="821" t="s">
        <v>355</v>
      </c>
      <c r="G131" s="822" t="s">
        <v>216</v>
      </c>
      <c r="H131" s="823">
        <v>197.91</v>
      </c>
      <c r="I131" s="844"/>
      <c r="J131" s="824">
        <f t="shared" si="0"/>
        <v>0</v>
      </c>
      <c r="K131" s="80"/>
      <c r="L131" s="76"/>
      <c r="M131" s="402" t="s">
        <v>290</v>
      </c>
      <c r="N131" s="403" t="s">
        <v>306</v>
      </c>
      <c r="O131" s="404">
        <v>8.6999999999999994E-2</v>
      </c>
      <c r="P131" s="404">
        <f t="shared" si="1"/>
        <v>17.218169999999997</v>
      </c>
      <c r="Q131" s="404">
        <v>0</v>
      </c>
      <c r="R131" s="404">
        <f t="shared" si="2"/>
        <v>0</v>
      </c>
      <c r="S131" s="404">
        <v>0</v>
      </c>
      <c r="T131" s="405">
        <f t="shared" si="3"/>
        <v>0</v>
      </c>
      <c r="AR131" s="406" t="s">
        <v>351</v>
      </c>
      <c r="AT131" s="406" t="s">
        <v>262</v>
      </c>
      <c r="AU131" s="406" t="s">
        <v>352</v>
      </c>
      <c r="AY131" s="337" t="s">
        <v>347</v>
      </c>
      <c r="BE131" s="407">
        <f t="shared" si="4"/>
        <v>0</v>
      </c>
      <c r="BF131" s="407">
        <f t="shared" si="5"/>
        <v>0</v>
      </c>
      <c r="BG131" s="407">
        <f t="shared" si="6"/>
        <v>0</v>
      </c>
      <c r="BH131" s="407">
        <f t="shared" si="7"/>
        <v>0</v>
      </c>
      <c r="BI131" s="407">
        <f t="shared" si="8"/>
        <v>0</v>
      </c>
      <c r="BJ131" s="337" t="s">
        <v>352</v>
      </c>
      <c r="BK131" s="407">
        <f t="shared" si="9"/>
        <v>0</v>
      </c>
      <c r="BL131" s="337" t="s">
        <v>351</v>
      </c>
      <c r="BM131" s="406" t="s">
        <v>4156</v>
      </c>
    </row>
    <row r="132" spans="2:65" s="194" customFormat="1" ht="24.45" customHeight="1">
      <c r="B132" s="76"/>
      <c r="C132" s="819" t="s">
        <v>382</v>
      </c>
      <c r="D132" s="819" t="s">
        <v>262</v>
      </c>
      <c r="E132" s="820" t="s">
        <v>4157</v>
      </c>
      <c r="F132" s="821" t="s">
        <v>4158</v>
      </c>
      <c r="G132" s="822" t="s">
        <v>95</v>
      </c>
      <c r="H132" s="823">
        <v>614</v>
      </c>
      <c r="I132" s="844"/>
      <c r="J132" s="824">
        <f t="shared" si="0"/>
        <v>0</v>
      </c>
      <c r="K132" s="80"/>
      <c r="L132" s="76"/>
      <c r="M132" s="402" t="s">
        <v>290</v>
      </c>
      <c r="N132" s="403" t="s">
        <v>306</v>
      </c>
      <c r="O132" s="404">
        <v>9.7000000000000003E-2</v>
      </c>
      <c r="P132" s="404">
        <f t="shared" si="1"/>
        <v>59.558</v>
      </c>
      <c r="Q132" s="404">
        <v>0</v>
      </c>
      <c r="R132" s="404">
        <f t="shared" si="2"/>
        <v>0</v>
      </c>
      <c r="S132" s="404">
        <v>0</v>
      </c>
      <c r="T132" s="405">
        <f t="shared" si="3"/>
        <v>0</v>
      </c>
      <c r="AR132" s="406" t="s">
        <v>351</v>
      </c>
      <c r="AT132" s="406" t="s">
        <v>262</v>
      </c>
      <c r="AU132" s="406" t="s">
        <v>352</v>
      </c>
      <c r="AY132" s="337" t="s">
        <v>347</v>
      </c>
      <c r="BE132" s="407">
        <f t="shared" si="4"/>
        <v>0</v>
      </c>
      <c r="BF132" s="407">
        <f t="shared" si="5"/>
        <v>0</v>
      </c>
      <c r="BG132" s="407">
        <f t="shared" si="6"/>
        <v>0</v>
      </c>
      <c r="BH132" s="407">
        <f t="shared" si="7"/>
        <v>0</v>
      </c>
      <c r="BI132" s="407">
        <f t="shared" si="8"/>
        <v>0</v>
      </c>
      <c r="BJ132" s="337" t="s">
        <v>352</v>
      </c>
      <c r="BK132" s="407">
        <f t="shared" si="9"/>
        <v>0</v>
      </c>
      <c r="BL132" s="337" t="s">
        <v>351</v>
      </c>
      <c r="BM132" s="406" t="s">
        <v>4159</v>
      </c>
    </row>
    <row r="133" spans="2:65" s="194" customFormat="1" ht="16.5" customHeight="1">
      <c r="B133" s="76"/>
      <c r="C133" s="825" t="s">
        <v>388</v>
      </c>
      <c r="D133" s="825" t="s">
        <v>59</v>
      </c>
      <c r="E133" s="826" t="s">
        <v>4160</v>
      </c>
      <c r="F133" s="827" t="s">
        <v>4161</v>
      </c>
      <c r="G133" s="828" t="s">
        <v>82</v>
      </c>
      <c r="H133" s="829">
        <v>9.2100000000000009</v>
      </c>
      <c r="I133" s="845"/>
      <c r="J133" s="830">
        <f t="shared" si="0"/>
        <v>0</v>
      </c>
      <c r="K133" s="94"/>
      <c r="L133" s="408"/>
      <c r="M133" s="409" t="s">
        <v>290</v>
      </c>
      <c r="N133" s="410" t="s">
        <v>306</v>
      </c>
      <c r="O133" s="404">
        <v>0</v>
      </c>
      <c r="P133" s="404">
        <f t="shared" si="1"/>
        <v>0</v>
      </c>
      <c r="Q133" s="404">
        <v>1E-3</v>
      </c>
      <c r="R133" s="404">
        <f t="shared" si="2"/>
        <v>9.2100000000000012E-3</v>
      </c>
      <c r="S133" s="404">
        <v>0</v>
      </c>
      <c r="T133" s="405">
        <f t="shared" si="3"/>
        <v>0</v>
      </c>
      <c r="AR133" s="406" t="s">
        <v>361</v>
      </c>
      <c r="AT133" s="406" t="s">
        <v>59</v>
      </c>
      <c r="AU133" s="406" t="s">
        <v>352</v>
      </c>
      <c r="AY133" s="337" t="s">
        <v>347</v>
      </c>
      <c r="BE133" s="407">
        <f t="shared" si="4"/>
        <v>0</v>
      </c>
      <c r="BF133" s="407">
        <f t="shared" si="5"/>
        <v>0</v>
      </c>
      <c r="BG133" s="407">
        <f t="shared" si="6"/>
        <v>0</v>
      </c>
      <c r="BH133" s="407">
        <f t="shared" si="7"/>
        <v>0</v>
      </c>
      <c r="BI133" s="407">
        <f t="shared" si="8"/>
        <v>0</v>
      </c>
      <c r="BJ133" s="337" t="s">
        <v>352</v>
      </c>
      <c r="BK133" s="407">
        <f t="shared" si="9"/>
        <v>0</v>
      </c>
      <c r="BL133" s="337" t="s">
        <v>351</v>
      </c>
      <c r="BM133" s="406" t="s">
        <v>4162</v>
      </c>
    </row>
    <row r="134" spans="2:65" s="194" customFormat="1" ht="24.45" customHeight="1">
      <c r="B134" s="76"/>
      <c r="C134" s="819">
        <f>C133+1</f>
        <v>7</v>
      </c>
      <c r="D134" s="819" t="s">
        <v>262</v>
      </c>
      <c r="E134" s="820" t="s">
        <v>4163</v>
      </c>
      <c r="F134" s="821" t="s">
        <v>4164</v>
      </c>
      <c r="G134" s="822" t="s">
        <v>95</v>
      </c>
      <c r="H134" s="823">
        <v>45.7</v>
      </c>
      <c r="I134" s="844"/>
      <c r="J134" s="824">
        <f t="shared" si="0"/>
        <v>0</v>
      </c>
      <c r="K134" s="80"/>
      <c r="L134" s="76"/>
      <c r="M134" s="402" t="s">
        <v>290</v>
      </c>
      <c r="N134" s="403" t="s">
        <v>306</v>
      </c>
      <c r="O134" s="404">
        <v>0.124</v>
      </c>
      <c r="P134" s="404">
        <f t="shared" si="1"/>
        <v>5.6668000000000003</v>
      </c>
      <c r="Q134" s="404">
        <v>0</v>
      </c>
      <c r="R134" s="404">
        <f t="shared" si="2"/>
        <v>0</v>
      </c>
      <c r="S134" s="404">
        <v>0</v>
      </c>
      <c r="T134" s="405">
        <f t="shared" si="3"/>
        <v>0</v>
      </c>
      <c r="AR134" s="406" t="s">
        <v>351</v>
      </c>
      <c r="AT134" s="406" t="s">
        <v>262</v>
      </c>
      <c r="AU134" s="406" t="s">
        <v>352</v>
      </c>
      <c r="AY134" s="337" t="s">
        <v>347</v>
      </c>
      <c r="BE134" s="407">
        <f t="shared" si="4"/>
        <v>0</v>
      </c>
      <c r="BF134" s="407">
        <f t="shared" si="5"/>
        <v>0</v>
      </c>
      <c r="BG134" s="407">
        <f t="shared" si="6"/>
        <v>0</v>
      </c>
      <c r="BH134" s="407">
        <f t="shared" si="7"/>
        <v>0</v>
      </c>
      <c r="BI134" s="407">
        <f t="shared" si="8"/>
        <v>0</v>
      </c>
      <c r="BJ134" s="337" t="s">
        <v>352</v>
      </c>
      <c r="BK134" s="407">
        <f t="shared" si="9"/>
        <v>0</v>
      </c>
      <c r="BL134" s="337" t="s">
        <v>351</v>
      </c>
      <c r="BM134" s="406" t="s">
        <v>4165</v>
      </c>
    </row>
    <row r="135" spans="2:65" s="194" customFormat="1" ht="16.5" customHeight="1">
      <c r="B135" s="76"/>
      <c r="C135" s="825">
        <f>C134+1</f>
        <v>8</v>
      </c>
      <c r="D135" s="825" t="s">
        <v>59</v>
      </c>
      <c r="E135" s="826" t="s">
        <v>4166</v>
      </c>
      <c r="F135" s="827" t="s">
        <v>4167</v>
      </c>
      <c r="G135" s="828" t="s">
        <v>82</v>
      </c>
      <c r="H135" s="829">
        <v>0.68600000000000005</v>
      </c>
      <c r="I135" s="845"/>
      <c r="J135" s="830">
        <f t="shared" si="0"/>
        <v>0</v>
      </c>
      <c r="K135" s="94"/>
      <c r="L135" s="408"/>
      <c r="M135" s="409" t="s">
        <v>290</v>
      </c>
      <c r="N135" s="410" t="s">
        <v>306</v>
      </c>
      <c r="O135" s="404">
        <v>0</v>
      </c>
      <c r="P135" s="404">
        <f t="shared" si="1"/>
        <v>0</v>
      </c>
      <c r="Q135" s="404">
        <v>1E-3</v>
      </c>
      <c r="R135" s="404">
        <f t="shared" si="2"/>
        <v>6.8600000000000009E-4</v>
      </c>
      <c r="S135" s="404">
        <v>0</v>
      </c>
      <c r="T135" s="405">
        <f t="shared" si="3"/>
        <v>0</v>
      </c>
      <c r="AR135" s="406" t="s">
        <v>361</v>
      </c>
      <c r="AT135" s="406" t="s">
        <v>59</v>
      </c>
      <c r="AU135" s="406" t="s">
        <v>352</v>
      </c>
      <c r="AY135" s="337" t="s">
        <v>347</v>
      </c>
      <c r="BE135" s="407">
        <f t="shared" si="4"/>
        <v>0</v>
      </c>
      <c r="BF135" s="407">
        <f t="shared" si="5"/>
        <v>0</v>
      </c>
      <c r="BG135" s="407">
        <f t="shared" si="6"/>
        <v>0</v>
      </c>
      <c r="BH135" s="407">
        <f t="shared" si="7"/>
        <v>0</v>
      </c>
      <c r="BI135" s="407">
        <f t="shared" si="8"/>
        <v>0</v>
      </c>
      <c r="BJ135" s="337" t="s">
        <v>352</v>
      </c>
      <c r="BK135" s="407">
        <f t="shared" si="9"/>
        <v>0</v>
      </c>
      <c r="BL135" s="337" t="s">
        <v>351</v>
      </c>
      <c r="BM135" s="406" t="s">
        <v>4168</v>
      </c>
    </row>
    <row r="136" spans="2:65" s="194" customFormat="1" ht="24.45" customHeight="1">
      <c r="B136" s="76"/>
      <c r="C136" s="819">
        <f>C135+1</f>
        <v>9</v>
      </c>
      <c r="D136" s="819" t="s">
        <v>262</v>
      </c>
      <c r="E136" s="820" t="s">
        <v>4169</v>
      </c>
      <c r="F136" s="821" t="s">
        <v>4170</v>
      </c>
      <c r="G136" s="822" t="s">
        <v>95</v>
      </c>
      <c r="H136" s="823">
        <v>614</v>
      </c>
      <c r="I136" s="844"/>
      <c r="J136" s="824">
        <f t="shared" si="0"/>
        <v>0</v>
      </c>
      <c r="K136" s="80"/>
      <c r="L136" s="76"/>
      <c r="M136" s="402" t="s">
        <v>290</v>
      </c>
      <c r="N136" s="403" t="s">
        <v>306</v>
      </c>
      <c r="O136" s="404">
        <v>4.9000000000000002E-2</v>
      </c>
      <c r="P136" s="404">
        <f t="shared" si="1"/>
        <v>30.086000000000002</v>
      </c>
      <c r="Q136" s="404">
        <v>0</v>
      </c>
      <c r="R136" s="404">
        <f t="shared" si="2"/>
        <v>0</v>
      </c>
      <c r="S136" s="404">
        <v>0</v>
      </c>
      <c r="T136" s="405">
        <f t="shared" si="3"/>
        <v>0</v>
      </c>
      <c r="AR136" s="406" t="s">
        <v>351</v>
      </c>
      <c r="AT136" s="406" t="s">
        <v>262</v>
      </c>
      <c r="AU136" s="406" t="s">
        <v>352</v>
      </c>
      <c r="AY136" s="337" t="s">
        <v>347</v>
      </c>
      <c r="BE136" s="407">
        <f t="shared" si="4"/>
        <v>0</v>
      </c>
      <c r="BF136" s="407">
        <f t="shared" si="5"/>
        <v>0</v>
      </c>
      <c r="BG136" s="407">
        <f t="shared" si="6"/>
        <v>0</v>
      </c>
      <c r="BH136" s="407">
        <f t="shared" si="7"/>
        <v>0</v>
      </c>
      <c r="BI136" s="407">
        <f t="shared" si="8"/>
        <v>0</v>
      </c>
      <c r="BJ136" s="337" t="s">
        <v>352</v>
      </c>
      <c r="BK136" s="407">
        <f t="shared" si="9"/>
        <v>0</v>
      </c>
      <c r="BL136" s="337" t="s">
        <v>351</v>
      </c>
      <c r="BM136" s="406" t="s">
        <v>4171</v>
      </c>
    </row>
    <row r="137" spans="2:65" s="194" customFormat="1" ht="16.5" customHeight="1">
      <c r="B137" s="76"/>
      <c r="C137" s="819">
        <f t="shared" ref="C137:C147" si="10">C136+1</f>
        <v>10</v>
      </c>
      <c r="D137" s="819" t="s">
        <v>262</v>
      </c>
      <c r="E137" s="820" t="s">
        <v>4172</v>
      </c>
      <c r="F137" s="821" t="s">
        <v>4173</v>
      </c>
      <c r="G137" s="822" t="s">
        <v>95</v>
      </c>
      <c r="H137" s="823">
        <v>45.7</v>
      </c>
      <c r="I137" s="844"/>
      <c r="J137" s="824">
        <f t="shared" si="0"/>
        <v>0</v>
      </c>
      <c r="K137" s="80"/>
      <c r="L137" s="76"/>
      <c r="M137" s="402" t="s">
        <v>290</v>
      </c>
      <c r="N137" s="403" t="s">
        <v>306</v>
      </c>
      <c r="O137" s="404">
        <v>0.1</v>
      </c>
      <c r="P137" s="404">
        <f t="shared" si="1"/>
        <v>4.57</v>
      </c>
      <c r="Q137" s="404">
        <v>0</v>
      </c>
      <c r="R137" s="404">
        <f t="shared" si="2"/>
        <v>0</v>
      </c>
      <c r="S137" s="404">
        <v>0</v>
      </c>
      <c r="T137" s="405">
        <f t="shared" si="3"/>
        <v>0</v>
      </c>
      <c r="AR137" s="406" t="s">
        <v>351</v>
      </c>
      <c r="AT137" s="406" t="s">
        <v>262</v>
      </c>
      <c r="AU137" s="406" t="s">
        <v>352</v>
      </c>
      <c r="AY137" s="337" t="s">
        <v>347</v>
      </c>
      <c r="BE137" s="407">
        <f t="shared" si="4"/>
        <v>0</v>
      </c>
      <c r="BF137" s="407">
        <f t="shared" si="5"/>
        <v>0</v>
      </c>
      <c r="BG137" s="407">
        <f t="shared" si="6"/>
        <v>0</v>
      </c>
      <c r="BH137" s="407">
        <f t="shared" si="7"/>
        <v>0</v>
      </c>
      <c r="BI137" s="407">
        <f t="shared" si="8"/>
        <v>0</v>
      </c>
      <c r="BJ137" s="337" t="s">
        <v>352</v>
      </c>
      <c r="BK137" s="407">
        <f t="shared" si="9"/>
        <v>0</v>
      </c>
      <c r="BL137" s="337" t="s">
        <v>351</v>
      </c>
      <c r="BM137" s="406" t="s">
        <v>4174</v>
      </c>
    </row>
    <row r="138" spans="2:65" s="194" customFormat="1" ht="33" customHeight="1">
      <c r="B138" s="76"/>
      <c r="C138" s="819">
        <f t="shared" si="10"/>
        <v>11</v>
      </c>
      <c r="D138" s="819" t="s">
        <v>262</v>
      </c>
      <c r="E138" s="820" t="s">
        <v>4175</v>
      </c>
      <c r="F138" s="821" t="s">
        <v>4176</v>
      </c>
      <c r="G138" s="822" t="s">
        <v>95</v>
      </c>
      <c r="H138" s="823">
        <v>45.7</v>
      </c>
      <c r="I138" s="844"/>
      <c r="J138" s="824">
        <f t="shared" si="0"/>
        <v>0</v>
      </c>
      <c r="K138" s="80"/>
      <c r="L138" s="76"/>
      <c r="M138" s="402" t="s">
        <v>290</v>
      </c>
      <c r="N138" s="403" t="s">
        <v>306</v>
      </c>
      <c r="O138" s="404">
        <v>0.64510000000000001</v>
      </c>
      <c r="P138" s="404">
        <f t="shared" si="1"/>
        <v>29.481070000000003</v>
      </c>
      <c r="Q138" s="404">
        <v>0</v>
      </c>
      <c r="R138" s="404">
        <f t="shared" si="2"/>
        <v>0</v>
      </c>
      <c r="S138" s="404">
        <v>0</v>
      </c>
      <c r="T138" s="405">
        <f t="shared" si="3"/>
        <v>0</v>
      </c>
      <c r="AR138" s="406" t="s">
        <v>351</v>
      </c>
      <c r="AT138" s="406" t="s">
        <v>262</v>
      </c>
      <c r="AU138" s="406" t="s">
        <v>352</v>
      </c>
      <c r="AY138" s="337" t="s">
        <v>347</v>
      </c>
      <c r="BE138" s="407">
        <f t="shared" si="4"/>
        <v>0</v>
      </c>
      <c r="BF138" s="407">
        <f t="shared" si="5"/>
        <v>0</v>
      </c>
      <c r="BG138" s="407">
        <f t="shared" si="6"/>
        <v>0</v>
      </c>
      <c r="BH138" s="407">
        <f t="shared" si="7"/>
        <v>0</v>
      </c>
      <c r="BI138" s="407">
        <f t="shared" si="8"/>
        <v>0</v>
      </c>
      <c r="BJ138" s="337" t="s">
        <v>352</v>
      </c>
      <c r="BK138" s="407">
        <f t="shared" si="9"/>
        <v>0</v>
      </c>
      <c r="BL138" s="337" t="s">
        <v>351</v>
      </c>
      <c r="BM138" s="406" t="s">
        <v>4177</v>
      </c>
    </row>
    <row r="139" spans="2:65" s="194" customFormat="1" ht="24.45" customHeight="1">
      <c r="B139" s="76"/>
      <c r="C139" s="819">
        <f t="shared" si="10"/>
        <v>12</v>
      </c>
      <c r="D139" s="819" t="s">
        <v>262</v>
      </c>
      <c r="E139" s="820" t="s">
        <v>4178</v>
      </c>
      <c r="F139" s="821" t="s">
        <v>4179</v>
      </c>
      <c r="G139" s="822" t="s">
        <v>95</v>
      </c>
      <c r="H139" s="823">
        <v>614</v>
      </c>
      <c r="I139" s="844"/>
      <c r="J139" s="824">
        <f t="shared" si="0"/>
        <v>0</v>
      </c>
      <c r="K139" s="80"/>
      <c r="L139" s="76"/>
      <c r="M139" s="402" t="s">
        <v>290</v>
      </c>
      <c r="N139" s="403" t="s">
        <v>306</v>
      </c>
      <c r="O139" s="404">
        <v>1.4999999999999999E-2</v>
      </c>
      <c r="P139" s="404">
        <f t="shared" si="1"/>
        <v>9.2099999999999991</v>
      </c>
      <c r="Q139" s="404">
        <v>0</v>
      </c>
      <c r="R139" s="404">
        <f t="shared" si="2"/>
        <v>0</v>
      </c>
      <c r="S139" s="404">
        <v>0</v>
      </c>
      <c r="T139" s="405">
        <f t="shared" si="3"/>
        <v>0</v>
      </c>
      <c r="AR139" s="406" t="s">
        <v>351</v>
      </c>
      <c r="AT139" s="406" t="s">
        <v>262</v>
      </c>
      <c r="AU139" s="406" t="s">
        <v>352</v>
      </c>
      <c r="AY139" s="337" t="s">
        <v>347</v>
      </c>
      <c r="BE139" s="407">
        <f t="shared" si="4"/>
        <v>0</v>
      </c>
      <c r="BF139" s="407">
        <f t="shared" si="5"/>
        <v>0</v>
      </c>
      <c r="BG139" s="407">
        <f t="shared" si="6"/>
        <v>0</v>
      </c>
      <c r="BH139" s="407">
        <f t="shared" si="7"/>
        <v>0</v>
      </c>
      <c r="BI139" s="407">
        <f t="shared" si="8"/>
        <v>0</v>
      </c>
      <c r="BJ139" s="337" t="s">
        <v>352</v>
      </c>
      <c r="BK139" s="407">
        <f t="shared" si="9"/>
        <v>0</v>
      </c>
      <c r="BL139" s="337" t="s">
        <v>351</v>
      </c>
      <c r="BM139" s="406" t="s">
        <v>4180</v>
      </c>
    </row>
    <row r="140" spans="2:65" s="194" customFormat="1" ht="24.45" customHeight="1">
      <c r="B140" s="76"/>
      <c r="C140" s="819">
        <f t="shared" si="10"/>
        <v>13</v>
      </c>
      <c r="D140" s="819" t="s">
        <v>262</v>
      </c>
      <c r="E140" s="820" t="s">
        <v>4181</v>
      </c>
      <c r="F140" s="821" t="s">
        <v>4182</v>
      </c>
      <c r="G140" s="822" t="s">
        <v>95</v>
      </c>
      <c r="H140" s="823">
        <v>614</v>
      </c>
      <c r="I140" s="844"/>
      <c r="J140" s="824">
        <f t="shared" si="0"/>
        <v>0</v>
      </c>
      <c r="K140" s="80"/>
      <c r="L140" s="76"/>
      <c r="M140" s="402" t="s">
        <v>290</v>
      </c>
      <c r="N140" s="403" t="s">
        <v>306</v>
      </c>
      <c r="O140" s="404">
        <v>1E-3</v>
      </c>
      <c r="P140" s="404">
        <f t="shared" si="1"/>
        <v>0.61399999999999999</v>
      </c>
      <c r="Q140" s="404">
        <v>0</v>
      </c>
      <c r="R140" s="404">
        <f t="shared" si="2"/>
        <v>0</v>
      </c>
      <c r="S140" s="404">
        <v>0</v>
      </c>
      <c r="T140" s="405">
        <f t="shared" si="3"/>
        <v>0</v>
      </c>
      <c r="AR140" s="406" t="s">
        <v>351</v>
      </c>
      <c r="AT140" s="406" t="s">
        <v>262</v>
      </c>
      <c r="AU140" s="406" t="s">
        <v>352</v>
      </c>
      <c r="AY140" s="337" t="s">
        <v>347</v>
      </c>
      <c r="BE140" s="407">
        <f t="shared" si="4"/>
        <v>0</v>
      </c>
      <c r="BF140" s="407">
        <f t="shared" si="5"/>
        <v>0</v>
      </c>
      <c r="BG140" s="407">
        <f t="shared" si="6"/>
        <v>0</v>
      </c>
      <c r="BH140" s="407">
        <f t="shared" si="7"/>
        <v>0</v>
      </c>
      <c r="BI140" s="407">
        <f t="shared" si="8"/>
        <v>0</v>
      </c>
      <c r="BJ140" s="337" t="s">
        <v>352</v>
      </c>
      <c r="BK140" s="407">
        <f t="shared" si="9"/>
        <v>0</v>
      </c>
      <c r="BL140" s="337" t="s">
        <v>351</v>
      </c>
      <c r="BM140" s="406" t="s">
        <v>4183</v>
      </c>
    </row>
    <row r="141" spans="2:65" s="194" customFormat="1" ht="21.75" customHeight="1">
      <c r="B141" s="76"/>
      <c r="C141" s="819">
        <f t="shared" si="10"/>
        <v>14</v>
      </c>
      <c r="D141" s="819" t="s">
        <v>262</v>
      </c>
      <c r="E141" s="820" t="s">
        <v>4184</v>
      </c>
      <c r="F141" s="821" t="s">
        <v>4185</v>
      </c>
      <c r="G141" s="822" t="s">
        <v>95</v>
      </c>
      <c r="H141" s="823">
        <v>45.7</v>
      </c>
      <c r="I141" s="844"/>
      <c r="J141" s="824">
        <f t="shared" si="0"/>
        <v>0</v>
      </c>
      <c r="K141" s="80"/>
      <c r="L141" s="76"/>
      <c r="M141" s="402" t="s">
        <v>290</v>
      </c>
      <c r="N141" s="403" t="s">
        <v>306</v>
      </c>
      <c r="O141" s="404">
        <v>0.02</v>
      </c>
      <c r="P141" s="404">
        <f t="shared" si="1"/>
        <v>0.91400000000000003</v>
      </c>
      <c r="Q141" s="404">
        <v>0</v>
      </c>
      <c r="R141" s="404">
        <f t="shared" si="2"/>
        <v>0</v>
      </c>
      <c r="S141" s="404">
        <v>0</v>
      </c>
      <c r="T141" s="405">
        <f t="shared" si="3"/>
        <v>0</v>
      </c>
      <c r="AR141" s="406" t="s">
        <v>351</v>
      </c>
      <c r="AT141" s="406" t="s">
        <v>262</v>
      </c>
      <c r="AU141" s="406" t="s">
        <v>352</v>
      </c>
      <c r="AY141" s="337" t="s">
        <v>347</v>
      </c>
      <c r="BE141" s="407">
        <f t="shared" si="4"/>
        <v>0</v>
      </c>
      <c r="BF141" s="407">
        <f t="shared" si="5"/>
        <v>0</v>
      </c>
      <c r="BG141" s="407">
        <f t="shared" si="6"/>
        <v>0</v>
      </c>
      <c r="BH141" s="407">
        <f t="shared" si="7"/>
        <v>0</v>
      </c>
      <c r="BI141" s="407">
        <f t="shared" si="8"/>
        <v>0</v>
      </c>
      <c r="BJ141" s="337" t="s">
        <v>352</v>
      </c>
      <c r="BK141" s="407">
        <f t="shared" si="9"/>
        <v>0</v>
      </c>
      <c r="BL141" s="337" t="s">
        <v>351</v>
      </c>
      <c r="BM141" s="406" t="s">
        <v>4186</v>
      </c>
    </row>
    <row r="142" spans="2:65" s="194" customFormat="1" ht="21.75" customHeight="1">
      <c r="B142" s="76"/>
      <c r="C142" s="819">
        <f t="shared" si="10"/>
        <v>15</v>
      </c>
      <c r="D142" s="819" t="s">
        <v>262</v>
      </c>
      <c r="E142" s="820" t="s">
        <v>4187</v>
      </c>
      <c r="F142" s="821" t="s">
        <v>4188</v>
      </c>
      <c r="G142" s="822" t="s">
        <v>95</v>
      </c>
      <c r="H142" s="823">
        <v>45.7</v>
      </c>
      <c r="I142" s="844"/>
      <c r="J142" s="824">
        <f t="shared" si="0"/>
        <v>0</v>
      </c>
      <c r="K142" s="80"/>
      <c r="L142" s="76"/>
      <c r="M142" s="402" t="s">
        <v>290</v>
      </c>
      <c r="N142" s="403" t="s">
        <v>306</v>
      </c>
      <c r="O142" s="404">
        <v>1E-3</v>
      </c>
      <c r="P142" s="404">
        <f t="shared" si="1"/>
        <v>4.5700000000000005E-2</v>
      </c>
      <c r="Q142" s="404">
        <v>0</v>
      </c>
      <c r="R142" s="404">
        <f t="shared" si="2"/>
        <v>0</v>
      </c>
      <c r="S142" s="404">
        <v>0</v>
      </c>
      <c r="T142" s="405">
        <f t="shared" si="3"/>
        <v>0</v>
      </c>
      <c r="AR142" s="406" t="s">
        <v>351</v>
      </c>
      <c r="AT142" s="406" t="s">
        <v>262</v>
      </c>
      <c r="AU142" s="406" t="s">
        <v>352</v>
      </c>
      <c r="AY142" s="337" t="s">
        <v>347</v>
      </c>
      <c r="BE142" s="407">
        <f t="shared" si="4"/>
        <v>0</v>
      </c>
      <c r="BF142" s="407">
        <f t="shared" si="5"/>
        <v>0</v>
      </c>
      <c r="BG142" s="407">
        <f t="shared" si="6"/>
        <v>0</v>
      </c>
      <c r="BH142" s="407">
        <f t="shared" si="7"/>
        <v>0</v>
      </c>
      <c r="BI142" s="407">
        <f t="shared" si="8"/>
        <v>0</v>
      </c>
      <c r="BJ142" s="337" t="s">
        <v>352</v>
      </c>
      <c r="BK142" s="407">
        <f t="shared" si="9"/>
        <v>0</v>
      </c>
      <c r="BL142" s="337" t="s">
        <v>351</v>
      </c>
      <c r="BM142" s="406" t="s">
        <v>4189</v>
      </c>
    </row>
    <row r="143" spans="2:65" s="194" customFormat="1" ht="16.5" customHeight="1">
      <c r="B143" s="76"/>
      <c r="C143" s="819">
        <f t="shared" si="10"/>
        <v>16</v>
      </c>
      <c r="D143" s="819" t="s">
        <v>262</v>
      </c>
      <c r="E143" s="820" t="s">
        <v>4190</v>
      </c>
      <c r="F143" s="821" t="s">
        <v>4191</v>
      </c>
      <c r="G143" s="822" t="s">
        <v>4192</v>
      </c>
      <c r="H143" s="823">
        <v>6.0999999999999999E-2</v>
      </c>
      <c r="I143" s="844"/>
      <c r="J143" s="824">
        <f t="shared" si="0"/>
        <v>0</v>
      </c>
      <c r="K143" s="80"/>
      <c r="L143" s="76"/>
      <c r="M143" s="402" t="s">
        <v>290</v>
      </c>
      <c r="N143" s="403" t="s">
        <v>306</v>
      </c>
      <c r="O143" s="404">
        <v>17.315000000000001</v>
      </c>
      <c r="P143" s="404">
        <f t="shared" si="1"/>
        <v>1.0562150000000001</v>
      </c>
      <c r="Q143" s="404">
        <v>0</v>
      </c>
      <c r="R143" s="404">
        <f t="shared" si="2"/>
        <v>0</v>
      </c>
      <c r="S143" s="404">
        <v>0</v>
      </c>
      <c r="T143" s="405">
        <f t="shared" si="3"/>
        <v>0</v>
      </c>
      <c r="AR143" s="406" t="s">
        <v>351</v>
      </c>
      <c r="AT143" s="406" t="s">
        <v>262</v>
      </c>
      <c r="AU143" s="406" t="s">
        <v>352</v>
      </c>
      <c r="AY143" s="337" t="s">
        <v>347</v>
      </c>
      <c r="BE143" s="407">
        <f t="shared" si="4"/>
        <v>0</v>
      </c>
      <c r="BF143" s="407">
        <f t="shared" si="5"/>
        <v>0</v>
      </c>
      <c r="BG143" s="407">
        <f t="shared" si="6"/>
        <v>0</v>
      </c>
      <c r="BH143" s="407">
        <f t="shared" si="7"/>
        <v>0</v>
      </c>
      <c r="BI143" s="407">
        <f t="shared" si="8"/>
        <v>0</v>
      </c>
      <c r="BJ143" s="337" t="s">
        <v>352</v>
      </c>
      <c r="BK143" s="407">
        <f t="shared" si="9"/>
        <v>0</v>
      </c>
      <c r="BL143" s="337" t="s">
        <v>351</v>
      </c>
      <c r="BM143" s="406" t="s">
        <v>4193</v>
      </c>
    </row>
    <row r="144" spans="2:65" s="194" customFormat="1" ht="16.5" customHeight="1">
      <c r="B144" s="76"/>
      <c r="C144" s="819">
        <f t="shared" si="10"/>
        <v>17</v>
      </c>
      <c r="D144" s="819" t="s">
        <v>262</v>
      </c>
      <c r="E144" s="820" t="s">
        <v>4194</v>
      </c>
      <c r="F144" s="821" t="s">
        <v>4195</v>
      </c>
      <c r="G144" s="822" t="s">
        <v>4192</v>
      </c>
      <c r="H144" s="823">
        <v>6.0999999999999999E-2</v>
      </c>
      <c r="I144" s="844"/>
      <c r="J144" s="824">
        <f t="shared" si="0"/>
        <v>0</v>
      </c>
      <c r="K144" s="80"/>
      <c r="L144" s="76"/>
      <c r="M144" s="402" t="s">
        <v>290</v>
      </c>
      <c r="N144" s="403" t="s">
        <v>306</v>
      </c>
      <c r="O144" s="404">
        <v>26.167000000000002</v>
      </c>
      <c r="P144" s="404">
        <f t="shared" si="1"/>
        <v>1.596187</v>
      </c>
      <c r="Q144" s="404">
        <v>0</v>
      </c>
      <c r="R144" s="404">
        <f t="shared" si="2"/>
        <v>0</v>
      </c>
      <c r="S144" s="404">
        <v>0</v>
      </c>
      <c r="T144" s="405">
        <f t="shared" si="3"/>
        <v>0</v>
      </c>
      <c r="AR144" s="406" t="s">
        <v>351</v>
      </c>
      <c r="AT144" s="406" t="s">
        <v>262</v>
      </c>
      <c r="AU144" s="406" t="s">
        <v>352</v>
      </c>
      <c r="AY144" s="337" t="s">
        <v>347</v>
      </c>
      <c r="BE144" s="407">
        <f t="shared" si="4"/>
        <v>0</v>
      </c>
      <c r="BF144" s="407">
        <f t="shared" si="5"/>
        <v>0</v>
      </c>
      <c r="BG144" s="407">
        <f t="shared" si="6"/>
        <v>0</v>
      </c>
      <c r="BH144" s="407">
        <f t="shared" si="7"/>
        <v>0</v>
      </c>
      <c r="BI144" s="407">
        <f t="shared" si="8"/>
        <v>0</v>
      </c>
      <c r="BJ144" s="337" t="s">
        <v>352</v>
      </c>
      <c r="BK144" s="407">
        <f t="shared" si="9"/>
        <v>0</v>
      </c>
      <c r="BL144" s="337" t="s">
        <v>351</v>
      </c>
      <c r="BM144" s="406" t="s">
        <v>4196</v>
      </c>
    </row>
    <row r="145" spans="2:65" s="194" customFormat="1" ht="38.25" customHeight="1">
      <c r="B145" s="76"/>
      <c r="C145" s="819">
        <f t="shared" si="10"/>
        <v>18</v>
      </c>
      <c r="D145" s="819" t="s">
        <v>262</v>
      </c>
      <c r="E145" s="820" t="s">
        <v>4197</v>
      </c>
      <c r="F145" s="821" t="s">
        <v>4198</v>
      </c>
      <c r="G145" s="822" t="s">
        <v>95</v>
      </c>
      <c r="H145" s="823">
        <v>614</v>
      </c>
      <c r="I145" s="844"/>
      <c r="J145" s="824">
        <f t="shared" si="0"/>
        <v>0</v>
      </c>
      <c r="K145" s="80"/>
      <c r="L145" s="76"/>
      <c r="M145" s="402" t="s">
        <v>290</v>
      </c>
      <c r="N145" s="403" t="s">
        <v>306</v>
      </c>
      <c r="O145" s="404">
        <v>5.3E-3</v>
      </c>
      <c r="P145" s="404">
        <f t="shared" si="1"/>
        <v>3.2542</v>
      </c>
      <c r="Q145" s="404">
        <v>0</v>
      </c>
      <c r="R145" s="404">
        <f t="shared" si="2"/>
        <v>0</v>
      </c>
      <c r="S145" s="404">
        <v>0</v>
      </c>
      <c r="T145" s="405">
        <f t="shared" si="3"/>
        <v>0</v>
      </c>
      <c r="AR145" s="406" t="s">
        <v>351</v>
      </c>
      <c r="AT145" s="406" t="s">
        <v>262</v>
      </c>
      <c r="AU145" s="406" t="s">
        <v>352</v>
      </c>
      <c r="AY145" s="337" t="s">
        <v>347</v>
      </c>
      <c r="BE145" s="407">
        <f t="shared" si="4"/>
        <v>0</v>
      </c>
      <c r="BF145" s="407">
        <f t="shared" si="5"/>
        <v>0</v>
      </c>
      <c r="BG145" s="407">
        <f t="shared" si="6"/>
        <v>0</v>
      </c>
      <c r="BH145" s="407">
        <f t="shared" si="7"/>
        <v>0</v>
      </c>
      <c r="BI145" s="407">
        <f t="shared" si="8"/>
        <v>0</v>
      </c>
      <c r="BJ145" s="337" t="s">
        <v>352</v>
      </c>
      <c r="BK145" s="407">
        <f t="shared" si="9"/>
        <v>0</v>
      </c>
      <c r="BL145" s="337" t="s">
        <v>351</v>
      </c>
      <c r="BM145" s="406" t="s">
        <v>4199</v>
      </c>
    </row>
    <row r="146" spans="2:65" s="194" customFormat="1" ht="33" customHeight="1">
      <c r="B146" s="76"/>
      <c r="C146" s="819">
        <f t="shared" si="10"/>
        <v>19</v>
      </c>
      <c r="D146" s="819" t="s">
        <v>262</v>
      </c>
      <c r="E146" s="820" t="s">
        <v>4200</v>
      </c>
      <c r="F146" s="821" t="s">
        <v>4201</v>
      </c>
      <c r="G146" s="822" t="s">
        <v>95</v>
      </c>
      <c r="H146" s="823">
        <v>45.7</v>
      </c>
      <c r="I146" s="844"/>
      <c r="J146" s="824">
        <f t="shared" si="0"/>
        <v>0</v>
      </c>
      <c r="K146" s="80"/>
      <c r="L146" s="76"/>
      <c r="M146" s="402" t="s">
        <v>290</v>
      </c>
      <c r="N146" s="403" t="s">
        <v>306</v>
      </c>
      <c r="O146" s="404">
        <v>7.3000000000000001E-3</v>
      </c>
      <c r="P146" s="404">
        <f t="shared" si="1"/>
        <v>0.33361000000000002</v>
      </c>
      <c r="Q146" s="404">
        <v>0</v>
      </c>
      <c r="R146" s="404">
        <f t="shared" si="2"/>
        <v>0</v>
      </c>
      <c r="S146" s="404">
        <v>0</v>
      </c>
      <c r="T146" s="405">
        <f t="shared" si="3"/>
        <v>0</v>
      </c>
      <c r="AR146" s="406" t="s">
        <v>351</v>
      </c>
      <c r="AT146" s="406" t="s">
        <v>262</v>
      </c>
      <c r="AU146" s="406" t="s">
        <v>352</v>
      </c>
      <c r="AY146" s="337" t="s">
        <v>347</v>
      </c>
      <c r="BE146" s="407">
        <f t="shared" si="4"/>
        <v>0</v>
      </c>
      <c r="BF146" s="407">
        <f t="shared" si="5"/>
        <v>0</v>
      </c>
      <c r="BG146" s="407">
        <f t="shared" si="6"/>
        <v>0</v>
      </c>
      <c r="BH146" s="407">
        <f t="shared" si="7"/>
        <v>0</v>
      </c>
      <c r="BI146" s="407">
        <f t="shared" si="8"/>
        <v>0</v>
      </c>
      <c r="BJ146" s="337" t="s">
        <v>352</v>
      </c>
      <c r="BK146" s="407">
        <f t="shared" si="9"/>
        <v>0</v>
      </c>
      <c r="BL146" s="337" t="s">
        <v>351</v>
      </c>
      <c r="BM146" s="406" t="s">
        <v>4202</v>
      </c>
    </row>
    <row r="147" spans="2:65" s="194" customFormat="1" ht="38.25" customHeight="1">
      <c r="B147" s="76"/>
      <c r="C147" s="819">
        <f t="shared" si="10"/>
        <v>20</v>
      </c>
      <c r="D147" s="819" t="s">
        <v>262</v>
      </c>
      <c r="E147" s="820" t="s">
        <v>4203</v>
      </c>
      <c r="F147" s="821" t="s">
        <v>4204</v>
      </c>
      <c r="G147" s="822" t="s">
        <v>95</v>
      </c>
      <c r="H147" s="823">
        <v>614</v>
      </c>
      <c r="I147" s="844"/>
      <c r="J147" s="824">
        <f t="shared" si="0"/>
        <v>0</v>
      </c>
      <c r="K147" s="80"/>
      <c r="L147" s="76"/>
      <c r="M147" s="402" t="s">
        <v>290</v>
      </c>
      <c r="N147" s="403" t="s">
        <v>306</v>
      </c>
      <c r="O147" s="404">
        <v>1.0999999999999999E-2</v>
      </c>
      <c r="P147" s="404">
        <f t="shared" si="1"/>
        <v>6.7539999999999996</v>
      </c>
      <c r="Q147" s="404">
        <v>0</v>
      </c>
      <c r="R147" s="404">
        <f t="shared" si="2"/>
        <v>0</v>
      </c>
      <c r="S147" s="404">
        <v>0</v>
      </c>
      <c r="T147" s="405">
        <f t="shared" si="3"/>
        <v>0</v>
      </c>
      <c r="AR147" s="406" t="s">
        <v>351</v>
      </c>
      <c r="AT147" s="406" t="s">
        <v>262</v>
      </c>
      <c r="AU147" s="406" t="s">
        <v>352</v>
      </c>
      <c r="AY147" s="337" t="s">
        <v>347</v>
      </c>
      <c r="BE147" s="407">
        <f t="shared" si="4"/>
        <v>0</v>
      </c>
      <c r="BF147" s="407">
        <f t="shared" si="5"/>
        <v>0</v>
      </c>
      <c r="BG147" s="407">
        <f t="shared" si="6"/>
        <v>0</v>
      </c>
      <c r="BH147" s="407">
        <f t="shared" si="7"/>
        <v>0</v>
      </c>
      <c r="BI147" s="407">
        <f t="shared" si="8"/>
        <v>0</v>
      </c>
      <c r="BJ147" s="337" t="s">
        <v>352</v>
      </c>
      <c r="BK147" s="407">
        <f t="shared" si="9"/>
        <v>0</v>
      </c>
      <c r="BL147" s="337" t="s">
        <v>351</v>
      </c>
      <c r="BM147" s="406" t="s">
        <v>4205</v>
      </c>
    </row>
    <row r="148" spans="2:65" s="194" customFormat="1" ht="24.45" customHeight="1">
      <c r="B148" s="76"/>
      <c r="C148" s="825">
        <f>C147+1</f>
        <v>21</v>
      </c>
      <c r="D148" s="825" t="s">
        <v>59</v>
      </c>
      <c r="E148" s="826" t="s">
        <v>4206</v>
      </c>
      <c r="F148" s="827" t="s">
        <v>4207</v>
      </c>
      <c r="G148" s="828" t="s">
        <v>62</v>
      </c>
      <c r="H148" s="829">
        <v>1</v>
      </c>
      <c r="I148" s="845"/>
      <c r="J148" s="830">
        <f t="shared" si="0"/>
        <v>0</v>
      </c>
      <c r="K148" s="94"/>
      <c r="L148" s="408"/>
      <c r="M148" s="409" t="s">
        <v>290</v>
      </c>
      <c r="N148" s="410" t="s">
        <v>306</v>
      </c>
      <c r="O148" s="404">
        <v>0</v>
      </c>
      <c r="P148" s="404">
        <f t="shared" si="1"/>
        <v>0</v>
      </c>
      <c r="Q148" s="404">
        <v>1.1000000000000001E-3</v>
      </c>
      <c r="R148" s="404">
        <f t="shared" si="2"/>
        <v>1.1000000000000001E-3</v>
      </c>
      <c r="S148" s="404">
        <v>0</v>
      </c>
      <c r="T148" s="405">
        <f t="shared" si="3"/>
        <v>0</v>
      </c>
      <c r="AR148" s="406" t="s">
        <v>361</v>
      </c>
      <c r="AT148" s="406" t="s">
        <v>59</v>
      </c>
      <c r="AU148" s="406" t="s">
        <v>352</v>
      </c>
      <c r="AY148" s="337" t="s">
        <v>347</v>
      </c>
      <c r="BE148" s="407">
        <f t="shared" si="4"/>
        <v>0</v>
      </c>
      <c r="BF148" s="407">
        <f t="shared" si="5"/>
        <v>0</v>
      </c>
      <c r="BG148" s="407">
        <f t="shared" si="6"/>
        <v>0</v>
      </c>
      <c r="BH148" s="407">
        <f t="shared" si="7"/>
        <v>0</v>
      </c>
      <c r="BI148" s="407">
        <f t="shared" si="8"/>
        <v>0</v>
      </c>
      <c r="BJ148" s="337" t="s">
        <v>352</v>
      </c>
      <c r="BK148" s="407">
        <f t="shared" si="9"/>
        <v>0</v>
      </c>
      <c r="BL148" s="337" t="s">
        <v>351</v>
      </c>
      <c r="BM148" s="406" t="s">
        <v>4208</v>
      </c>
    </row>
    <row r="149" spans="2:65" s="194" customFormat="1" ht="33" customHeight="1">
      <c r="B149" s="76"/>
      <c r="C149" s="819">
        <f>C148+1</f>
        <v>22</v>
      </c>
      <c r="D149" s="819" t="s">
        <v>262</v>
      </c>
      <c r="E149" s="820" t="s">
        <v>4209</v>
      </c>
      <c r="F149" s="821" t="s">
        <v>4210</v>
      </c>
      <c r="G149" s="822" t="s">
        <v>95</v>
      </c>
      <c r="H149" s="823">
        <v>45.7</v>
      </c>
      <c r="I149" s="844"/>
      <c r="J149" s="824">
        <f t="shared" si="0"/>
        <v>0</v>
      </c>
      <c r="K149" s="80"/>
      <c r="L149" s="76"/>
      <c r="M149" s="402" t="s">
        <v>290</v>
      </c>
      <c r="N149" s="403" t="s">
        <v>306</v>
      </c>
      <c r="O149" s="404">
        <v>1.4999999999999999E-2</v>
      </c>
      <c r="P149" s="404">
        <f t="shared" si="1"/>
        <v>0.6855</v>
      </c>
      <c r="Q149" s="404">
        <v>0</v>
      </c>
      <c r="R149" s="404">
        <f t="shared" si="2"/>
        <v>0</v>
      </c>
      <c r="S149" s="404">
        <v>0</v>
      </c>
      <c r="T149" s="405">
        <f t="shared" si="3"/>
        <v>0</v>
      </c>
      <c r="AR149" s="406" t="s">
        <v>351</v>
      </c>
      <c r="AT149" s="406" t="s">
        <v>262</v>
      </c>
      <c r="AU149" s="406" t="s">
        <v>352</v>
      </c>
      <c r="AY149" s="337" t="s">
        <v>347</v>
      </c>
      <c r="BE149" s="407">
        <f t="shared" si="4"/>
        <v>0</v>
      </c>
      <c r="BF149" s="407">
        <f t="shared" si="5"/>
        <v>0</v>
      </c>
      <c r="BG149" s="407">
        <f t="shared" si="6"/>
        <v>0</v>
      </c>
      <c r="BH149" s="407">
        <f t="shared" si="7"/>
        <v>0</v>
      </c>
      <c r="BI149" s="407">
        <f t="shared" si="8"/>
        <v>0</v>
      </c>
      <c r="BJ149" s="337" t="s">
        <v>352</v>
      </c>
      <c r="BK149" s="407">
        <f t="shared" si="9"/>
        <v>0</v>
      </c>
      <c r="BL149" s="337" t="s">
        <v>351</v>
      </c>
      <c r="BM149" s="406" t="s">
        <v>4211</v>
      </c>
    </row>
    <row r="150" spans="2:65" s="391" customFormat="1" ht="23.25" customHeight="1">
      <c r="B150" s="390"/>
      <c r="C150" s="813"/>
      <c r="D150" s="814" t="s">
        <v>267</v>
      </c>
      <c r="E150" s="817" t="s">
        <v>352</v>
      </c>
      <c r="F150" s="817" t="s">
        <v>358</v>
      </c>
      <c r="G150" s="813"/>
      <c r="H150" s="813"/>
      <c r="I150" s="813"/>
      <c r="J150" s="818">
        <f>BK150</f>
        <v>0</v>
      </c>
      <c r="L150" s="390"/>
      <c r="M150" s="395"/>
      <c r="P150" s="396">
        <f>SUM(P151:P152)</f>
        <v>47.66619</v>
      </c>
      <c r="R150" s="396">
        <f>SUM(R151:R152)</f>
        <v>0.22332297000000001</v>
      </c>
      <c r="T150" s="397">
        <f>SUM(T151:T152)</f>
        <v>0</v>
      </c>
      <c r="AR150" s="392" t="s">
        <v>320</v>
      </c>
      <c r="AT150" s="398" t="s">
        <v>267</v>
      </c>
      <c r="AU150" s="398" t="s">
        <v>320</v>
      </c>
      <c r="AY150" s="392" t="s">
        <v>347</v>
      </c>
      <c r="BK150" s="399">
        <f>SUM(BK151:BK152)</f>
        <v>0</v>
      </c>
    </row>
    <row r="151" spans="2:65" s="194" customFormat="1" ht="24.45" customHeight="1">
      <c r="B151" s="76"/>
      <c r="C151" s="819">
        <f>C149+1</f>
        <v>23</v>
      </c>
      <c r="D151" s="819" t="s">
        <v>262</v>
      </c>
      <c r="E151" s="820" t="s">
        <v>3666</v>
      </c>
      <c r="F151" s="821" t="s">
        <v>3667</v>
      </c>
      <c r="G151" s="822" t="s">
        <v>95</v>
      </c>
      <c r="H151" s="823">
        <v>1162.5899999999999</v>
      </c>
      <c r="I151" s="844"/>
      <c r="J151" s="824">
        <f>ROUND(I151*H151,2)</f>
        <v>0</v>
      </c>
      <c r="K151" s="80"/>
      <c r="L151" s="76"/>
      <c r="M151" s="402" t="s">
        <v>290</v>
      </c>
      <c r="N151" s="403" t="s">
        <v>306</v>
      </c>
      <c r="O151" s="404">
        <v>4.1000000000000002E-2</v>
      </c>
      <c r="P151" s="404">
        <f>O151*H151</f>
        <v>47.66619</v>
      </c>
      <c r="Q151" s="404">
        <v>3.3000000000000003E-5</v>
      </c>
      <c r="R151" s="404">
        <f>Q151*H151</f>
        <v>3.8365469999999999E-2</v>
      </c>
      <c r="S151" s="404">
        <v>0</v>
      </c>
      <c r="T151" s="405">
        <f>S151*H151</f>
        <v>0</v>
      </c>
      <c r="AR151" s="406" t="s">
        <v>351</v>
      </c>
      <c r="AT151" s="406" t="s">
        <v>262</v>
      </c>
      <c r="AU151" s="406" t="s">
        <v>352</v>
      </c>
      <c r="AY151" s="337" t="s">
        <v>347</v>
      </c>
      <c r="BE151" s="407">
        <f>IF(N151="základná",J151,0)</f>
        <v>0</v>
      </c>
      <c r="BF151" s="407">
        <f>IF(N151="znížená",J151,0)</f>
        <v>0</v>
      </c>
      <c r="BG151" s="407">
        <f>IF(N151="zákl. prenesená",J151,0)</f>
        <v>0</v>
      </c>
      <c r="BH151" s="407">
        <f>IF(N151="zníž. prenesená",J151,0)</f>
        <v>0</v>
      </c>
      <c r="BI151" s="407">
        <f>IF(N151="nulová",J151,0)</f>
        <v>0</v>
      </c>
      <c r="BJ151" s="337" t="s">
        <v>352</v>
      </c>
      <c r="BK151" s="407">
        <f>ROUND(I151*H151,2)</f>
        <v>0</v>
      </c>
      <c r="BL151" s="337" t="s">
        <v>351</v>
      </c>
      <c r="BM151" s="406" t="s">
        <v>4212</v>
      </c>
    </row>
    <row r="152" spans="2:65" s="194" customFormat="1" ht="16.5" customHeight="1">
      <c r="B152" s="76"/>
      <c r="C152" s="825">
        <f>C151+1</f>
        <v>24</v>
      </c>
      <c r="D152" s="825" t="s">
        <v>59</v>
      </c>
      <c r="E152" s="826" t="s">
        <v>2277</v>
      </c>
      <c r="F152" s="827" t="s">
        <v>2278</v>
      </c>
      <c r="G152" s="828" t="s">
        <v>95</v>
      </c>
      <c r="H152" s="829">
        <v>1321.125</v>
      </c>
      <c r="I152" s="845"/>
      <c r="J152" s="830">
        <f>ROUND(I152*H152,2)</f>
        <v>0</v>
      </c>
      <c r="K152" s="94"/>
      <c r="L152" s="408"/>
      <c r="M152" s="409" t="s">
        <v>290</v>
      </c>
      <c r="N152" s="410" t="s">
        <v>306</v>
      </c>
      <c r="O152" s="404">
        <v>0</v>
      </c>
      <c r="P152" s="404">
        <f>O152*H152</f>
        <v>0</v>
      </c>
      <c r="Q152" s="404">
        <v>1.3999999999999999E-4</v>
      </c>
      <c r="R152" s="404">
        <f>Q152*H152</f>
        <v>0.1849575</v>
      </c>
      <c r="S152" s="404">
        <v>0</v>
      </c>
      <c r="T152" s="405">
        <f>S152*H152</f>
        <v>0</v>
      </c>
      <c r="AR152" s="406" t="s">
        <v>361</v>
      </c>
      <c r="AT152" s="406" t="s">
        <v>59</v>
      </c>
      <c r="AU152" s="406" t="s">
        <v>352</v>
      </c>
      <c r="AY152" s="337" t="s">
        <v>347</v>
      </c>
      <c r="BE152" s="407">
        <f>IF(N152="základná",J152,0)</f>
        <v>0</v>
      </c>
      <c r="BF152" s="407">
        <f>IF(N152="znížená",J152,0)</f>
        <v>0</v>
      </c>
      <c r="BG152" s="407">
        <f>IF(N152="zákl. prenesená",J152,0)</f>
        <v>0</v>
      </c>
      <c r="BH152" s="407">
        <f>IF(N152="zníž. prenesená",J152,0)</f>
        <v>0</v>
      </c>
      <c r="BI152" s="407">
        <f>IF(N152="nulová",J152,0)</f>
        <v>0</v>
      </c>
      <c r="BJ152" s="337" t="s">
        <v>352</v>
      </c>
      <c r="BK152" s="407">
        <f>ROUND(I152*H152,2)</f>
        <v>0</v>
      </c>
      <c r="BL152" s="337" t="s">
        <v>351</v>
      </c>
      <c r="BM152" s="406" t="s">
        <v>4213</v>
      </c>
    </row>
    <row r="153" spans="2:65" s="391" customFormat="1" ht="23.25" customHeight="1">
      <c r="B153" s="390"/>
      <c r="C153" s="813"/>
      <c r="D153" s="814" t="s">
        <v>267</v>
      </c>
      <c r="E153" s="817" t="s">
        <v>382</v>
      </c>
      <c r="F153" s="817" t="s">
        <v>3672</v>
      </c>
      <c r="G153" s="813"/>
      <c r="H153" s="813"/>
      <c r="I153" s="813"/>
      <c r="J153" s="818">
        <f>BK153</f>
        <v>0</v>
      </c>
      <c r="L153" s="390"/>
      <c r="M153" s="395"/>
      <c r="P153" s="396">
        <f>SUM(P154:P160)</f>
        <v>40.941559999999996</v>
      </c>
      <c r="R153" s="396">
        <f>SUM(R154:R160)</f>
        <v>639.84908677500016</v>
      </c>
      <c r="T153" s="397">
        <f>SUM(T154:T160)</f>
        <v>0</v>
      </c>
      <c r="AR153" s="392" t="s">
        <v>320</v>
      </c>
      <c r="AT153" s="398" t="s">
        <v>267</v>
      </c>
      <c r="AU153" s="398" t="s">
        <v>320</v>
      </c>
      <c r="AY153" s="392" t="s">
        <v>347</v>
      </c>
      <c r="BK153" s="399">
        <f>SUM(BK154:BK160)</f>
        <v>0</v>
      </c>
    </row>
    <row r="154" spans="2:65" s="194" customFormat="1" ht="33" customHeight="1">
      <c r="B154" s="76"/>
      <c r="C154" s="819">
        <f>C152+1</f>
        <v>25</v>
      </c>
      <c r="D154" s="819" t="s">
        <v>262</v>
      </c>
      <c r="E154" s="820" t="s">
        <v>4214</v>
      </c>
      <c r="F154" s="821" t="s">
        <v>4215</v>
      </c>
      <c r="G154" s="822" t="s">
        <v>95</v>
      </c>
      <c r="H154" s="823">
        <v>13.545</v>
      </c>
      <c r="I154" s="844"/>
      <c r="J154" s="824">
        <f t="shared" ref="J154:J160" si="11">ROUND(I154*H154,2)</f>
        <v>0</v>
      </c>
      <c r="K154" s="80"/>
      <c r="L154" s="76"/>
      <c r="M154" s="402" t="s">
        <v>290</v>
      </c>
      <c r="N154" s="403" t="s">
        <v>306</v>
      </c>
      <c r="O154" s="404">
        <v>2.5999999999999999E-2</v>
      </c>
      <c r="P154" s="404">
        <f t="shared" ref="P154:P160" si="12">O154*H154</f>
        <v>0.35216999999999998</v>
      </c>
      <c r="Q154" s="404">
        <v>0.39800000000000002</v>
      </c>
      <c r="R154" s="404">
        <f t="shared" ref="R154:R160" si="13">Q154*H154</f>
        <v>5.3909099999999999</v>
      </c>
      <c r="S154" s="404">
        <v>0</v>
      </c>
      <c r="T154" s="405">
        <f t="shared" ref="T154:T160" si="14">S154*H154</f>
        <v>0</v>
      </c>
      <c r="AR154" s="406" t="s">
        <v>351</v>
      </c>
      <c r="AT154" s="406" t="s">
        <v>262</v>
      </c>
      <c r="AU154" s="406" t="s">
        <v>352</v>
      </c>
      <c r="AY154" s="337" t="s">
        <v>347</v>
      </c>
      <c r="BE154" s="407">
        <f t="shared" ref="BE154:BE160" si="15">IF(N154="základná",J154,0)</f>
        <v>0</v>
      </c>
      <c r="BF154" s="407">
        <f t="shared" ref="BF154:BF160" si="16">IF(N154="znížená",J154,0)</f>
        <v>0</v>
      </c>
      <c r="BG154" s="407">
        <f t="shared" ref="BG154:BG160" si="17">IF(N154="zákl. prenesená",J154,0)</f>
        <v>0</v>
      </c>
      <c r="BH154" s="407">
        <f t="shared" ref="BH154:BH160" si="18">IF(N154="zníž. prenesená",J154,0)</f>
        <v>0</v>
      </c>
      <c r="BI154" s="407">
        <f t="shared" ref="BI154:BI160" si="19">IF(N154="nulová",J154,0)</f>
        <v>0</v>
      </c>
      <c r="BJ154" s="337" t="s">
        <v>352</v>
      </c>
      <c r="BK154" s="407">
        <f t="shared" ref="BK154:BK160" si="20">ROUND(I154*H154,2)</f>
        <v>0</v>
      </c>
      <c r="BL154" s="337" t="s">
        <v>351</v>
      </c>
      <c r="BM154" s="406" t="s">
        <v>4216</v>
      </c>
    </row>
    <row r="155" spans="2:65" s="194" customFormat="1" ht="24.45" customHeight="1">
      <c r="B155" s="76"/>
      <c r="C155" s="819">
        <f>C154+1</f>
        <v>26</v>
      </c>
      <c r="D155" s="819" t="s">
        <v>262</v>
      </c>
      <c r="E155" s="820" t="s">
        <v>4217</v>
      </c>
      <c r="F155" s="821" t="s">
        <v>4218</v>
      </c>
      <c r="G155" s="822" t="s">
        <v>95</v>
      </c>
      <c r="H155" s="823">
        <v>1044</v>
      </c>
      <c r="I155" s="844"/>
      <c r="J155" s="824">
        <f t="shared" si="11"/>
        <v>0</v>
      </c>
      <c r="K155" s="80"/>
      <c r="L155" s="76"/>
      <c r="M155" s="402" t="s">
        <v>290</v>
      </c>
      <c r="N155" s="403" t="s">
        <v>306</v>
      </c>
      <c r="O155" s="404">
        <v>2.5999999999999999E-2</v>
      </c>
      <c r="P155" s="404">
        <f t="shared" si="12"/>
        <v>27.143999999999998</v>
      </c>
      <c r="Q155" s="404">
        <v>0.59699999999999998</v>
      </c>
      <c r="R155" s="404">
        <f t="shared" si="13"/>
        <v>623.26800000000003</v>
      </c>
      <c r="S155" s="404">
        <v>0</v>
      </c>
      <c r="T155" s="405">
        <f t="shared" si="14"/>
        <v>0</v>
      </c>
      <c r="AR155" s="406" t="s">
        <v>351</v>
      </c>
      <c r="AT155" s="406" t="s">
        <v>262</v>
      </c>
      <c r="AU155" s="406" t="s">
        <v>352</v>
      </c>
      <c r="AY155" s="337" t="s">
        <v>347</v>
      </c>
      <c r="BE155" s="407">
        <f t="shared" si="15"/>
        <v>0</v>
      </c>
      <c r="BF155" s="407">
        <f t="shared" si="16"/>
        <v>0</v>
      </c>
      <c r="BG155" s="407">
        <f t="shared" si="17"/>
        <v>0</v>
      </c>
      <c r="BH155" s="407">
        <f t="shared" si="18"/>
        <v>0</v>
      </c>
      <c r="BI155" s="407">
        <f t="shared" si="19"/>
        <v>0</v>
      </c>
      <c r="BJ155" s="337" t="s">
        <v>352</v>
      </c>
      <c r="BK155" s="407">
        <f t="shared" si="20"/>
        <v>0</v>
      </c>
      <c r="BL155" s="337" t="s">
        <v>351</v>
      </c>
      <c r="BM155" s="406" t="s">
        <v>4219</v>
      </c>
    </row>
    <row r="156" spans="2:65" s="194" customFormat="1" ht="33" customHeight="1">
      <c r="B156" s="76"/>
      <c r="C156" s="819">
        <f t="shared" ref="C156:C158" si="21">C155+1</f>
        <v>27</v>
      </c>
      <c r="D156" s="819" t="s">
        <v>262</v>
      </c>
      <c r="E156" s="820" t="s">
        <v>4220</v>
      </c>
      <c r="F156" s="821" t="s">
        <v>4221</v>
      </c>
      <c r="G156" s="822" t="s">
        <v>95</v>
      </c>
      <c r="H156" s="823">
        <v>13.673999999999999</v>
      </c>
      <c r="I156" s="844"/>
      <c r="J156" s="824">
        <f t="shared" si="11"/>
        <v>0</v>
      </c>
      <c r="K156" s="80"/>
      <c r="L156" s="76"/>
      <c r="M156" s="402" t="s">
        <v>290</v>
      </c>
      <c r="N156" s="403" t="s">
        <v>306</v>
      </c>
      <c r="O156" s="404">
        <v>2.5999999999999999E-2</v>
      </c>
      <c r="P156" s="404">
        <f t="shared" si="12"/>
        <v>0.35552399999999995</v>
      </c>
      <c r="Q156" s="404">
        <v>0.4975</v>
      </c>
      <c r="R156" s="404">
        <f t="shared" si="13"/>
        <v>6.8028149999999998</v>
      </c>
      <c r="S156" s="404">
        <v>0</v>
      </c>
      <c r="T156" s="405">
        <f t="shared" si="14"/>
        <v>0</v>
      </c>
      <c r="AR156" s="406" t="s">
        <v>351</v>
      </c>
      <c r="AT156" s="406" t="s">
        <v>262</v>
      </c>
      <c r="AU156" s="406" t="s">
        <v>352</v>
      </c>
      <c r="AY156" s="337" t="s">
        <v>347</v>
      </c>
      <c r="BE156" s="407">
        <f t="shared" si="15"/>
        <v>0</v>
      </c>
      <c r="BF156" s="407">
        <f t="shared" si="16"/>
        <v>0</v>
      </c>
      <c r="BG156" s="407">
        <f t="shared" si="17"/>
        <v>0</v>
      </c>
      <c r="BH156" s="407">
        <f t="shared" si="18"/>
        <v>0</v>
      </c>
      <c r="BI156" s="407">
        <f t="shared" si="19"/>
        <v>0</v>
      </c>
      <c r="BJ156" s="337" t="s">
        <v>352</v>
      </c>
      <c r="BK156" s="407">
        <f t="shared" si="20"/>
        <v>0</v>
      </c>
      <c r="BL156" s="337" t="s">
        <v>351</v>
      </c>
      <c r="BM156" s="406" t="s">
        <v>4222</v>
      </c>
    </row>
    <row r="157" spans="2:65" s="194" customFormat="1" ht="24.45" customHeight="1">
      <c r="B157" s="76"/>
      <c r="C157" s="819">
        <f t="shared" si="21"/>
        <v>28</v>
      </c>
      <c r="D157" s="819" t="s">
        <v>262</v>
      </c>
      <c r="E157" s="820" t="s">
        <v>4223</v>
      </c>
      <c r="F157" s="821" t="s">
        <v>4224</v>
      </c>
      <c r="G157" s="822" t="s">
        <v>95</v>
      </c>
      <c r="H157" s="823">
        <v>12.9</v>
      </c>
      <c r="I157" s="844"/>
      <c r="J157" s="824">
        <f t="shared" si="11"/>
        <v>0</v>
      </c>
      <c r="K157" s="80"/>
      <c r="L157" s="76"/>
      <c r="M157" s="402" t="s">
        <v>290</v>
      </c>
      <c r="N157" s="403" t="s">
        <v>306</v>
      </c>
      <c r="O157" s="404">
        <v>3.1119999999999998E-2</v>
      </c>
      <c r="P157" s="404">
        <f t="shared" si="12"/>
        <v>0.40144799999999997</v>
      </c>
      <c r="Q157" s="404">
        <v>0.115</v>
      </c>
      <c r="R157" s="404">
        <f t="shared" si="13"/>
        <v>1.4835</v>
      </c>
      <c r="S157" s="404">
        <v>0</v>
      </c>
      <c r="T157" s="405">
        <f t="shared" si="14"/>
        <v>0</v>
      </c>
      <c r="AR157" s="406" t="s">
        <v>351</v>
      </c>
      <c r="AT157" s="406" t="s">
        <v>262</v>
      </c>
      <c r="AU157" s="406" t="s">
        <v>352</v>
      </c>
      <c r="AY157" s="337" t="s">
        <v>347</v>
      </c>
      <c r="BE157" s="407">
        <f t="shared" si="15"/>
        <v>0</v>
      </c>
      <c r="BF157" s="407">
        <f t="shared" si="16"/>
        <v>0</v>
      </c>
      <c r="BG157" s="407">
        <f t="shared" si="17"/>
        <v>0</v>
      </c>
      <c r="BH157" s="407">
        <f t="shared" si="18"/>
        <v>0</v>
      </c>
      <c r="BI157" s="407">
        <f t="shared" si="19"/>
        <v>0</v>
      </c>
      <c r="BJ157" s="337" t="s">
        <v>352</v>
      </c>
      <c r="BK157" s="407">
        <f t="shared" si="20"/>
        <v>0</v>
      </c>
      <c r="BL157" s="337" t="s">
        <v>351</v>
      </c>
      <c r="BM157" s="406" t="s">
        <v>4225</v>
      </c>
    </row>
    <row r="158" spans="2:65" s="194" customFormat="1" ht="38.25" customHeight="1">
      <c r="B158" s="76"/>
      <c r="C158" s="819">
        <f t="shared" si="21"/>
        <v>29</v>
      </c>
      <c r="D158" s="819" t="s">
        <v>262</v>
      </c>
      <c r="E158" s="820" t="s">
        <v>4226</v>
      </c>
      <c r="F158" s="821" t="s">
        <v>4227</v>
      </c>
      <c r="G158" s="822" t="s">
        <v>95</v>
      </c>
      <c r="H158" s="823">
        <v>12.9</v>
      </c>
      <c r="I158" s="844"/>
      <c r="J158" s="824">
        <f t="shared" si="11"/>
        <v>0</v>
      </c>
      <c r="K158" s="80"/>
      <c r="L158" s="76"/>
      <c r="M158" s="402" t="s">
        <v>290</v>
      </c>
      <c r="N158" s="403" t="s">
        <v>306</v>
      </c>
      <c r="O158" s="404">
        <v>0.77041999999999999</v>
      </c>
      <c r="P158" s="404">
        <f t="shared" si="12"/>
        <v>9.9384180000000004</v>
      </c>
      <c r="Q158" s="404">
        <v>9.2499999999999999E-2</v>
      </c>
      <c r="R158" s="404">
        <f t="shared" si="13"/>
        <v>1.1932499999999999</v>
      </c>
      <c r="S158" s="404">
        <v>0</v>
      </c>
      <c r="T158" s="405">
        <f t="shared" si="14"/>
        <v>0</v>
      </c>
      <c r="AR158" s="406" t="s">
        <v>351</v>
      </c>
      <c r="AT158" s="406" t="s">
        <v>262</v>
      </c>
      <c r="AU158" s="406" t="s">
        <v>352</v>
      </c>
      <c r="AY158" s="337" t="s">
        <v>347</v>
      </c>
      <c r="BE158" s="407">
        <f t="shared" si="15"/>
        <v>0</v>
      </c>
      <c r="BF158" s="407">
        <f t="shared" si="16"/>
        <v>0</v>
      </c>
      <c r="BG158" s="407">
        <f t="shared" si="17"/>
        <v>0</v>
      </c>
      <c r="BH158" s="407">
        <f t="shared" si="18"/>
        <v>0</v>
      </c>
      <c r="BI158" s="407">
        <f t="shared" si="19"/>
        <v>0</v>
      </c>
      <c r="BJ158" s="337" t="s">
        <v>352</v>
      </c>
      <c r="BK158" s="407">
        <f t="shared" si="20"/>
        <v>0</v>
      </c>
      <c r="BL158" s="337" t="s">
        <v>351</v>
      </c>
      <c r="BM158" s="406" t="s">
        <v>4228</v>
      </c>
    </row>
    <row r="159" spans="2:65" s="194" customFormat="1" ht="24.45" customHeight="1">
      <c r="B159" s="76"/>
      <c r="C159" s="825">
        <f>C158+1</f>
        <v>30</v>
      </c>
      <c r="D159" s="825" t="s">
        <v>59</v>
      </c>
      <c r="E159" s="826" t="s">
        <v>4229</v>
      </c>
      <c r="F159" s="827" t="s">
        <v>4230</v>
      </c>
      <c r="G159" s="828" t="s">
        <v>95</v>
      </c>
      <c r="H159" s="829">
        <v>13.157999999999999</v>
      </c>
      <c r="I159" s="845"/>
      <c r="J159" s="830">
        <f t="shared" si="11"/>
        <v>0</v>
      </c>
      <c r="K159" s="94"/>
      <c r="L159" s="408"/>
      <c r="M159" s="409" t="s">
        <v>290</v>
      </c>
      <c r="N159" s="410" t="s">
        <v>306</v>
      </c>
      <c r="O159" s="404">
        <v>0</v>
      </c>
      <c r="P159" s="404">
        <f t="shared" si="12"/>
        <v>0</v>
      </c>
      <c r="Q159" s="404">
        <v>0.13</v>
      </c>
      <c r="R159" s="404">
        <f t="shared" si="13"/>
        <v>1.7105399999999999</v>
      </c>
      <c r="S159" s="404">
        <v>0</v>
      </c>
      <c r="T159" s="405">
        <f t="shared" si="14"/>
        <v>0</v>
      </c>
      <c r="AR159" s="406" t="s">
        <v>361</v>
      </c>
      <c r="AT159" s="406" t="s">
        <v>59</v>
      </c>
      <c r="AU159" s="406" t="s">
        <v>352</v>
      </c>
      <c r="AY159" s="337" t="s">
        <v>347</v>
      </c>
      <c r="BE159" s="407">
        <f t="shared" si="15"/>
        <v>0</v>
      </c>
      <c r="BF159" s="407">
        <f t="shared" si="16"/>
        <v>0</v>
      </c>
      <c r="BG159" s="407">
        <f t="shared" si="17"/>
        <v>0</v>
      </c>
      <c r="BH159" s="407">
        <f t="shared" si="18"/>
        <v>0</v>
      </c>
      <c r="BI159" s="407">
        <f t="shared" si="19"/>
        <v>0</v>
      </c>
      <c r="BJ159" s="337" t="s">
        <v>352</v>
      </c>
      <c r="BK159" s="407">
        <f t="shared" si="20"/>
        <v>0</v>
      </c>
      <c r="BL159" s="337" t="s">
        <v>351</v>
      </c>
      <c r="BM159" s="406" t="s">
        <v>4231</v>
      </c>
    </row>
    <row r="160" spans="2:65" s="194" customFormat="1" ht="21.75" customHeight="1">
      <c r="B160" s="76"/>
      <c r="C160" s="819">
        <f>C159+1</f>
        <v>31</v>
      </c>
      <c r="D160" s="819" t="s">
        <v>262</v>
      </c>
      <c r="E160" s="820" t="s">
        <v>4232</v>
      </c>
      <c r="F160" s="821" t="s">
        <v>4233</v>
      </c>
      <c r="G160" s="822" t="s">
        <v>63</v>
      </c>
      <c r="H160" s="823">
        <v>27.5</v>
      </c>
      <c r="I160" s="844"/>
      <c r="J160" s="824">
        <f t="shared" si="11"/>
        <v>0</v>
      </c>
      <c r="K160" s="80"/>
      <c r="L160" s="76"/>
      <c r="M160" s="402" t="s">
        <v>290</v>
      </c>
      <c r="N160" s="403" t="s">
        <v>306</v>
      </c>
      <c r="O160" s="404">
        <v>0.1</v>
      </c>
      <c r="P160" s="404">
        <f t="shared" si="12"/>
        <v>2.75</v>
      </c>
      <c r="Q160" s="404">
        <v>2.61E-6</v>
      </c>
      <c r="R160" s="404">
        <f t="shared" si="13"/>
        <v>7.1774999999999996E-5</v>
      </c>
      <c r="S160" s="404">
        <v>0</v>
      </c>
      <c r="T160" s="405">
        <f t="shared" si="14"/>
        <v>0</v>
      </c>
      <c r="AR160" s="406" t="s">
        <v>351</v>
      </c>
      <c r="AT160" s="406" t="s">
        <v>262</v>
      </c>
      <c r="AU160" s="406" t="s">
        <v>352</v>
      </c>
      <c r="AY160" s="337" t="s">
        <v>347</v>
      </c>
      <c r="BE160" s="407">
        <f t="shared" si="15"/>
        <v>0</v>
      </c>
      <c r="BF160" s="407">
        <f t="shared" si="16"/>
        <v>0</v>
      </c>
      <c r="BG160" s="407">
        <f t="shared" si="17"/>
        <v>0</v>
      </c>
      <c r="BH160" s="407">
        <f t="shared" si="18"/>
        <v>0</v>
      </c>
      <c r="BI160" s="407">
        <f t="shared" si="19"/>
        <v>0</v>
      </c>
      <c r="BJ160" s="337" t="s">
        <v>352</v>
      </c>
      <c r="BK160" s="407">
        <f t="shared" si="20"/>
        <v>0</v>
      </c>
      <c r="BL160" s="337" t="s">
        <v>351</v>
      </c>
      <c r="BM160" s="406" t="s">
        <v>4234</v>
      </c>
    </row>
    <row r="161" spans="2:65" s="391" customFormat="1" ht="23.25" customHeight="1">
      <c r="B161" s="390"/>
      <c r="C161" s="813"/>
      <c r="D161" s="814" t="s">
        <v>267</v>
      </c>
      <c r="E161" s="817" t="s">
        <v>361</v>
      </c>
      <c r="F161" s="817" t="s">
        <v>362</v>
      </c>
      <c r="G161" s="813"/>
      <c r="H161" s="813"/>
      <c r="I161" s="813"/>
      <c r="J161" s="818">
        <f>BK161</f>
        <v>0</v>
      </c>
      <c r="L161" s="390"/>
      <c r="M161" s="395"/>
      <c r="P161" s="396">
        <f>P162</f>
        <v>14.532</v>
      </c>
      <c r="R161" s="396">
        <f>R162</f>
        <v>1.6529860000000001</v>
      </c>
      <c r="T161" s="397">
        <f>T162</f>
        <v>0</v>
      </c>
      <c r="AR161" s="392" t="s">
        <v>320</v>
      </c>
      <c r="AT161" s="398" t="s">
        <v>267</v>
      </c>
      <c r="AU161" s="398" t="s">
        <v>320</v>
      </c>
      <c r="AY161" s="392" t="s">
        <v>347</v>
      </c>
      <c r="BK161" s="399">
        <f>BK162</f>
        <v>0</v>
      </c>
    </row>
    <row r="162" spans="2:65" s="194" customFormat="1" ht="24.45" customHeight="1">
      <c r="B162" s="76"/>
      <c r="C162" s="819">
        <f>C160+1</f>
        <v>32</v>
      </c>
      <c r="D162" s="819" t="s">
        <v>262</v>
      </c>
      <c r="E162" s="820" t="s">
        <v>4235</v>
      </c>
      <c r="F162" s="821" t="s">
        <v>4236</v>
      </c>
      <c r="G162" s="822" t="s">
        <v>62</v>
      </c>
      <c r="H162" s="823">
        <v>4</v>
      </c>
      <c r="I162" s="844"/>
      <c r="J162" s="824">
        <f>ROUND(I162*H162,2)</f>
        <v>0</v>
      </c>
      <c r="K162" s="80"/>
      <c r="L162" s="76"/>
      <c r="M162" s="402" t="s">
        <v>290</v>
      </c>
      <c r="N162" s="403" t="s">
        <v>306</v>
      </c>
      <c r="O162" s="404">
        <v>3.633</v>
      </c>
      <c r="P162" s="404">
        <f>O162*H162</f>
        <v>14.532</v>
      </c>
      <c r="Q162" s="404">
        <v>0.41324650000000002</v>
      </c>
      <c r="R162" s="404">
        <f>Q162*H162</f>
        <v>1.6529860000000001</v>
      </c>
      <c r="S162" s="404">
        <v>0</v>
      </c>
      <c r="T162" s="405">
        <f>S162*H162</f>
        <v>0</v>
      </c>
      <c r="AR162" s="406" t="s">
        <v>351</v>
      </c>
      <c r="AT162" s="406" t="s">
        <v>262</v>
      </c>
      <c r="AU162" s="406" t="s">
        <v>352</v>
      </c>
      <c r="AY162" s="337" t="s">
        <v>347</v>
      </c>
      <c r="BE162" s="407">
        <f>IF(N162="základná",J162,0)</f>
        <v>0</v>
      </c>
      <c r="BF162" s="407">
        <f>IF(N162="znížená",J162,0)</f>
        <v>0</v>
      </c>
      <c r="BG162" s="407">
        <f>IF(N162="zákl. prenesená",J162,0)</f>
        <v>0</v>
      </c>
      <c r="BH162" s="407">
        <f>IF(N162="zníž. prenesená",J162,0)</f>
        <v>0</v>
      </c>
      <c r="BI162" s="407">
        <f>IF(N162="nulová",J162,0)</f>
        <v>0</v>
      </c>
      <c r="BJ162" s="337" t="s">
        <v>352</v>
      </c>
      <c r="BK162" s="407">
        <f>ROUND(I162*H162,2)</f>
        <v>0</v>
      </c>
      <c r="BL162" s="337" t="s">
        <v>351</v>
      </c>
      <c r="BM162" s="406" t="s">
        <v>4237</v>
      </c>
    </row>
    <row r="163" spans="2:65" s="391" customFormat="1" ht="23.25" customHeight="1">
      <c r="B163" s="390"/>
      <c r="C163" s="813"/>
      <c r="D163" s="814" t="s">
        <v>267</v>
      </c>
      <c r="E163" s="817" t="s">
        <v>365</v>
      </c>
      <c r="F163" s="817" t="s">
        <v>366</v>
      </c>
      <c r="G163" s="813"/>
      <c r="H163" s="813"/>
      <c r="I163" s="813"/>
      <c r="J163" s="818">
        <f>BK163</f>
        <v>0</v>
      </c>
      <c r="L163" s="390"/>
      <c r="M163" s="395"/>
      <c r="P163" s="396">
        <f>SUM(P164:P166)</f>
        <v>7.7783790000000002</v>
      </c>
      <c r="R163" s="396">
        <f>SUM(R164:R166)</f>
        <v>7.4226134560000006</v>
      </c>
      <c r="T163" s="397">
        <f>SUM(T164:T166)</f>
        <v>0</v>
      </c>
      <c r="AR163" s="392" t="s">
        <v>320</v>
      </c>
      <c r="AT163" s="398" t="s">
        <v>267</v>
      </c>
      <c r="AU163" s="398" t="s">
        <v>320</v>
      </c>
      <c r="AY163" s="392" t="s">
        <v>347</v>
      </c>
      <c r="BK163" s="399">
        <f>SUM(BK164:BK166)</f>
        <v>0</v>
      </c>
    </row>
    <row r="164" spans="2:65" s="194" customFormat="1" ht="38.25" customHeight="1">
      <c r="B164" s="76"/>
      <c r="C164" s="819">
        <f>C162+1</f>
        <v>33</v>
      </c>
      <c r="D164" s="819" t="s">
        <v>262</v>
      </c>
      <c r="E164" s="820" t="s">
        <v>4238</v>
      </c>
      <c r="F164" s="821" t="s">
        <v>4239</v>
      </c>
      <c r="G164" s="822" t="s">
        <v>63</v>
      </c>
      <c r="H164" s="823">
        <v>27.5</v>
      </c>
      <c r="I164" s="844"/>
      <c r="J164" s="824">
        <f>ROUND(I164*H164,2)</f>
        <v>0</v>
      </c>
      <c r="K164" s="80"/>
      <c r="L164" s="76"/>
      <c r="M164" s="402" t="s">
        <v>290</v>
      </c>
      <c r="N164" s="403" t="s">
        <v>306</v>
      </c>
      <c r="O164" s="404">
        <v>0.192</v>
      </c>
      <c r="P164" s="404">
        <f>O164*H164</f>
        <v>5.28</v>
      </c>
      <c r="Q164" s="404">
        <v>9.8529599999999995E-2</v>
      </c>
      <c r="R164" s="404">
        <f>Q164*H164</f>
        <v>2.7095639999999999</v>
      </c>
      <c r="S164" s="404">
        <v>0</v>
      </c>
      <c r="T164" s="405">
        <f>S164*H164</f>
        <v>0</v>
      </c>
      <c r="AR164" s="406" t="s">
        <v>351</v>
      </c>
      <c r="AT164" s="406" t="s">
        <v>262</v>
      </c>
      <c r="AU164" s="406" t="s">
        <v>352</v>
      </c>
      <c r="AY164" s="337" t="s">
        <v>347</v>
      </c>
      <c r="BE164" s="407">
        <f>IF(N164="základná",J164,0)</f>
        <v>0</v>
      </c>
      <c r="BF164" s="407">
        <f>IF(N164="znížená",J164,0)</f>
        <v>0</v>
      </c>
      <c r="BG164" s="407">
        <f>IF(N164="zákl. prenesená",J164,0)</f>
        <v>0</v>
      </c>
      <c r="BH164" s="407">
        <f>IF(N164="zníž. prenesená",J164,0)</f>
        <v>0</v>
      </c>
      <c r="BI164" s="407">
        <f>IF(N164="nulová",J164,0)</f>
        <v>0</v>
      </c>
      <c r="BJ164" s="337" t="s">
        <v>352</v>
      </c>
      <c r="BK164" s="407">
        <f>ROUND(I164*H164,2)</f>
        <v>0</v>
      </c>
      <c r="BL164" s="337" t="s">
        <v>351</v>
      </c>
      <c r="BM164" s="406" t="s">
        <v>4240</v>
      </c>
    </row>
    <row r="165" spans="2:65" s="194" customFormat="1" ht="21.75" customHeight="1">
      <c r="B165" s="76"/>
      <c r="C165" s="825">
        <f>C164+1</f>
        <v>34</v>
      </c>
      <c r="D165" s="825" t="s">
        <v>59</v>
      </c>
      <c r="E165" s="826" t="s">
        <v>4241</v>
      </c>
      <c r="F165" s="827" t="s">
        <v>4242</v>
      </c>
      <c r="G165" s="828" t="s">
        <v>62</v>
      </c>
      <c r="H165" s="829">
        <v>27.774999999999999</v>
      </c>
      <c r="I165" s="845"/>
      <c r="J165" s="830">
        <f>ROUND(I165*H165,2)</f>
        <v>0</v>
      </c>
      <c r="K165" s="94"/>
      <c r="L165" s="408"/>
      <c r="M165" s="409" t="s">
        <v>290</v>
      </c>
      <c r="N165" s="410" t="s">
        <v>306</v>
      </c>
      <c r="O165" s="404">
        <v>0</v>
      </c>
      <c r="P165" s="404">
        <f>O165*H165</f>
        <v>0</v>
      </c>
      <c r="Q165" s="404">
        <v>2.35E-2</v>
      </c>
      <c r="R165" s="404">
        <f>Q165*H165</f>
        <v>0.65271249999999992</v>
      </c>
      <c r="S165" s="404">
        <v>0</v>
      </c>
      <c r="T165" s="405">
        <f>S165*H165</f>
        <v>0</v>
      </c>
      <c r="AR165" s="406" t="s">
        <v>361</v>
      </c>
      <c r="AT165" s="406" t="s">
        <v>59</v>
      </c>
      <c r="AU165" s="406" t="s">
        <v>352</v>
      </c>
      <c r="AY165" s="337" t="s">
        <v>347</v>
      </c>
      <c r="BE165" s="407">
        <f>IF(N165="základná",J165,0)</f>
        <v>0</v>
      </c>
      <c r="BF165" s="407">
        <f>IF(N165="znížená",J165,0)</f>
        <v>0</v>
      </c>
      <c r="BG165" s="407">
        <f>IF(N165="zákl. prenesená",J165,0)</f>
        <v>0</v>
      </c>
      <c r="BH165" s="407">
        <f>IF(N165="zníž. prenesená",J165,0)</f>
        <v>0</v>
      </c>
      <c r="BI165" s="407">
        <f>IF(N165="nulová",J165,0)</f>
        <v>0</v>
      </c>
      <c r="BJ165" s="337" t="s">
        <v>352</v>
      </c>
      <c r="BK165" s="407">
        <f>ROUND(I165*H165,2)</f>
        <v>0</v>
      </c>
      <c r="BL165" s="337" t="s">
        <v>351</v>
      </c>
      <c r="BM165" s="406" t="s">
        <v>4243</v>
      </c>
    </row>
    <row r="166" spans="2:65" s="194" customFormat="1" ht="33" customHeight="1">
      <c r="B166" s="76"/>
      <c r="C166" s="819">
        <f>C165+1</f>
        <v>35</v>
      </c>
      <c r="D166" s="819" t="s">
        <v>262</v>
      </c>
      <c r="E166" s="820" t="s">
        <v>4244</v>
      </c>
      <c r="F166" s="821" t="s">
        <v>4245</v>
      </c>
      <c r="G166" s="822" t="s">
        <v>216</v>
      </c>
      <c r="H166" s="823">
        <v>1.833</v>
      </c>
      <c r="I166" s="844"/>
      <c r="J166" s="824">
        <f>ROUND(I166*H166,2)</f>
        <v>0</v>
      </c>
      <c r="K166" s="80"/>
      <c r="L166" s="76"/>
      <c r="M166" s="402" t="s">
        <v>290</v>
      </c>
      <c r="N166" s="403" t="s">
        <v>306</v>
      </c>
      <c r="O166" s="404">
        <v>1.363</v>
      </c>
      <c r="P166" s="404">
        <f>O166*H166</f>
        <v>2.4983789999999999</v>
      </c>
      <c r="Q166" s="404">
        <v>2.2151320000000001</v>
      </c>
      <c r="R166" s="404">
        <f>Q166*H166</f>
        <v>4.0603369560000004</v>
      </c>
      <c r="S166" s="404">
        <v>0</v>
      </c>
      <c r="T166" s="405">
        <f>S166*H166</f>
        <v>0</v>
      </c>
      <c r="AR166" s="406" t="s">
        <v>351</v>
      </c>
      <c r="AT166" s="406" t="s">
        <v>262</v>
      </c>
      <c r="AU166" s="406" t="s">
        <v>352</v>
      </c>
      <c r="AY166" s="337" t="s">
        <v>347</v>
      </c>
      <c r="BE166" s="407">
        <f>IF(N166="základná",J166,0)</f>
        <v>0</v>
      </c>
      <c r="BF166" s="407">
        <f>IF(N166="znížená",J166,0)</f>
        <v>0</v>
      </c>
      <c r="BG166" s="407">
        <f>IF(N166="zákl. prenesená",J166,0)</f>
        <v>0</v>
      </c>
      <c r="BH166" s="407">
        <f>IF(N166="zníž. prenesená",J166,0)</f>
        <v>0</v>
      </c>
      <c r="BI166" s="407">
        <f>IF(N166="nulová",J166,0)</f>
        <v>0</v>
      </c>
      <c r="BJ166" s="337" t="s">
        <v>352</v>
      </c>
      <c r="BK166" s="407">
        <f>ROUND(I166*H166,2)</f>
        <v>0</v>
      </c>
      <c r="BL166" s="337" t="s">
        <v>351</v>
      </c>
      <c r="BM166" s="406" t="s">
        <v>4246</v>
      </c>
    </row>
    <row r="167" spans="2:65" s="391" customFormat="1" ht="23.25" customHeight="1">
      <c r="B167" s="390"/>
      <c r="C167" s="813"/>
      <c r="D167" s="814" t="s">
        <v>267</v>
      </c>
      <c r="E167" s="817" t="s">
        <v>367</v>
      </c>
      <c r="F167" s="817" t="s">
        <v>368</v>
      </c>
      <c r="G167" s="813"/>
      <c r="H167" s="813"/>
      <c r="I167" s="813"/>
      <c r="J167" s="818">
        <f>BK167</f>
        <v>0</v>
      </c>
      <c r="L167" s="390"/>
      <c r="M167" s="395"/>
      <c r="P167" s="396">
        <f>P168</f>
        <v>1273.649958</v>
      </c>
      <c r="R167" s="396">
        <f>R168</f>
        <v>0</v>
      </c>
      <c r="T167" s="397">
        <f>T168</f>
        <v>0</v>
      </c>
      <c r="AR167" s="392" t="s">
        <v>320</v>
      </c>
      <c r="AT167" s="398" t="s">
        <v>267</v>
      </c>
      <c r="AU167" s="398" t="s">
        <v>320</v>
      </c>
      <c r="AY167" s="392" t="s">
        <v>347</v>
      </c>
      <c r="BK167" s="399">
        <f>BK168</f>
        <v>0</v>
      </c>
    </row>
    <row r="168" spans="2:65" s="194" customFormat="1" ht="33" customHeight="1">
      <c r="B168" s="76"/>
      <c r="C168" s="819">
        <f>C166+1</f>
        <v>36</v>
      </c>
      <c r="D168" s="819" t="s">
        <v>262</v>
      </c>
      <c r="E168" s="820" t="s">
        <v>4247</v>
      </c>
      <c r="F168" s="821" t="s">
        <v>4248</v>
      </c>
      <c r="G168" s="822" t="s">
        <v>271</v>
      </c>
      <c r="H168" s="823">
        <v>649.15899999999999</v>
      </c>
      <c r="I168" s="844"/>
      <c r="J168" s="824">
        <f>ROUND(I168*H168,2)</f>
        <v>0</v>
      </c>
      <c r="K168" s="80"/>
      <c r="L168" s="76"/>
      <c r="M168" s="453" t="s">
        <v>290</v>
      </c>
      <c r="N168" s="454" t="s">
        <v>306</v>
      </c>
      <c r="O168" s="455">
        <v>1.962</v>
      </c>
      <c r="P168" s="455">
        <f>O168*H168</f>
        <v>1273.649958</v>
      </c>
      <c r="Q168" s="455">
        <v>0</v>
      </c>
      <c r="R168" s="455">
        <f>Q168*H168</f>
        <v>0</v>
      </c>
      <c r="S168" s="455">
        <v>0</v>
      </c>
      <c r="T168" s="456">
        <f>S168*H168</f>
        <v>0</v>
      </c>
      <c r="AR168" s="406" t="s">
        <v>351</v>
      </c>
      <c r="AT168" s="406" t="s">
        <v>262</v>
      </c>
      <c r="AU168" s="406" t="s">
        <v>352</v>
      </c>
      <c r="AY168" s="337" t="s">
        <v>347</v>
      </c>
      <c r="BE168" s="407">
        <f>IF(N168="základná",J168,0)</f>
        <v>0</v>
      </c>
      <c r="BF168" s="407">
        <f>IF(N168="znížená",J168,0)</f>
        <v>0</v>
      </c>
      <c r="BG168" s="407">
        <f>IF(N168="zákl. prenesená",J168,0)</f>
        <v>0</v>
      </c>
      <c r="BH168" s="407">
        <f>IF(N168="zníž. prenesená",J168,0)</f>
        <v>0</v>
      </c>
      <c r="BI168" s="407">
        <f>IF(N168="nulová",J168,0)</f>
        <v>0</v>
      </c>
      <c r="BJ168" s="337" t="s">
        <v>352</v>
      </c>
      <c r="BK168" s="407">
        <f>ROUND(I168*H168,2)</f>
        <v>0</v>
      </c>
      <c r="BL168" s="337" t="s">
        <v>351</v>
      </c>
      <c r="BM168" s="406" t="s">
        <v>4249</v>
      </c>
    </row>
    <row r="169" spans="2:65" s="458" customFormat="1" ht="26.25" customHeight="1">
      <c r="B169" s="457"/>
      <c r="C169" s="831"/>
      <c r="D169" s="832" t="s">
        <v>267</v>
      </c>
      <c r="E169" s="833" t="s">
        <v>27</v>
      </c>
      <c r="F169" s="833" t="s">
        <v>254</v>
      </c>
      <c r="G169" s="831"/>
      <c r="H169" s="831"/>
      <c r="I169" s="831"/>
      <c r="J169" s="834">
        <f>J170</f>
        <v>0</v>
      </c>
      <c r="L169" s="457"/>
      <c r="M169" s="462"/>
      <c r="P169" s="463" t="e">
        <f>#REF!+#REF!</f>
        <v>#REF!</v>
      </c>
      <c r="R169" s="463" t="e">
        <f>#REF!+#REF!</f>
        <v>#REF!</v>
      </c>
      <c r="T169" s="464" t="e">
        <f>#REF!+#REF!</f>
        <v>#REF!</v>
      </c>
      <c r="AR169" s="459" t="s">
        <v>382</v>
      </c>
      <c r="AT169" s="465" t="s">
        <v>267</v>
      </c>
      <c r="AU169" s="465" t="s">
        <v>319</v>
      </c>
      <c r="AY169" s="459" t="s">
        <v>347</v>
      </c>
      <c r="BK169" s="466">
        <f>BK170</f>
        <v>0</v>
      </c>
    </row>
    <row r="170" spans="2:65" s="476" customFormat="1" ht="34.200000000000003">
      <c r="B170" s="110"/>
      <c r="C170" s="835">
        <f>C168+1</f>
        <v>37</v>
      </c>
      <c r="D170" s="836" t="s">
        <v>262</v>
      </c>
      <c r="E170" s="837" t="s">
        <v>255</v>
      </c>
      <c r="F170" s="838" t="s">
        <v>282</v>
      </c>
      <c r="G170" s="1019"/>
      <c r="H170" s="840">
        <v>4</v>
      </c>
      <c r="I170" s="848"/>
      <c r="J170" s="841">
        <f>H170*I170/100</f>
        <v>0</v>
      </c>
      <c r="K170" s="112"/>
      <c r="L170" s="110"/>
      <c r="M170" s="472" t="s">
        <v>290</v>
      </c>
      <c r="N170" s="473" t="s">
        <v>306</v>
      </c>
      <c r="O170" s="474">
        <v>0</v>
      </c>
      <c r="P170" s="474">
        <f>O170*H170</f>
        <v>0</v>
      </c>
      <c r="Q170" s="474">
        <v>0</v>
      </c>
      <c r="R170" s="474">
        <f>Q170*H170</f>
        <v>0</v>
      </c>
      <c r="S170" s="474">
        <v>0</v>
      </c>
      <c r="T170" s="475">
        <f>S170*H170</f>
        <v>0</v>
      </c>
      <c r="AR170" s="477" t="s">
        <v>1193</v>
      </c>
      <c r="AT170" s="477" t="s">
        <v>262</v>
      </c>
      <c r="AU170" s="477" t="s">
        <v>352</v>
      </c>
      <c r="AY170" s="478" t="s">
        <v>347</v>
      </c>
      <c r="BE170" s="479">
        <f>IF(N170="základná",J170,0)</f>
        <v>0</v>
      </c>
      <c r="BF170" s="479">
        <f>IF(N170="znížená",J170,0)</f>
        <v>0</v>
      </c>
      <c r="BG170" s="479">
        <f>IF(N170="zákl. prenesená",J170,0)</f>
        <v>0</v>
      </c>
      <c r="BH170" s="479">
        <f>IF(N170="zníž. prenesená",J170,0)</f>
        <v>0</v>
      </c>
      <c r="BI170" s="479">
        <f>IF(N170="nulová",J170,0)</f>
        <v>0</v>
      </c>
      <c r="BJ170" s="478" t="s">
        <v>352</v>
      </c>
      <c r="BK170" s="479">
        <f>ROUND(I170*H170,2)/100</f>
        <v>0</v>
      </c>
      <c r="BL170" s="478" t="s">
        <v>1193</v>
      </c>
      <c r="BM170" s="477" t="s">
        <v>5406</v>
      </c>
    </row>
    <row r="171" spans="2:65" s="194" customFormat="1" ht="7.2" customHeight="1">
      <c r="B171" s="200"/>
      <c r="C171" s="206"/>
      <c r="D171" s="206"/>
      <c r="E171" s="206"/>
      <c r="F171" s="206"/>
      <c r="G171" s="206"/>
      <c r="H171" s="206"/>
      <c r="I171" s="206"/>
      <c r="J171" s="206"/>
      <c r="K171" s="206"/>
      <c r="L171" s="76"/>
    </row>
  </sheetData>
  <autoFilter ref="C124:K168"/>
  <mergeCells count="8">
    <mergeCell ref="E115:H115"/>
    <mergeCell ref="E117:H117"/>
    <mergeCell ref="L2:V2"/>
    <mergeCell ref="E7:H7"/>
    <mergeCell ref="E9:H9"/>
    <mergeCell ref="E27:H27"/>
    <mergeCell ref="E85:H85"/>
    <mergeCell ref="E87:H87"/>
  </mergeCells>
  <phoneticPr fontId="56" type="noConversion"/>
  <pageMargins left="0.39374999999999999" right="0.39374999999999999" top="0.39374999999999999" bottom="0.39374999999999999" header="0" footer="0"/>
  <pageSetup paperSize="9" scale="90" fitToHeight="100" orientation="portrait" blackAndWhite="1" r:id="rId1"/>
  <headerFooter>
    <oddFooter>&amp;CStrana &amp;P z 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6">
    <pageSetUpPr fitToPage="1"/>
  </sheetPr>
  <dimension ref="B2:BM229"/>
  <sheetViews>
    <sheetView showGridLines="0" view="pageBreakPreview" topLeftCell="D1" zoomScale="130" zoomScaleNormal="120" zoomScaleSheetLayoutView="130" workbookViewId="0">
      <selection activeCell="F19" sqref="F19"/>
    </sheetView>
  </sheetViews>
  <sheetFormatPr defaultColWidth="8.7265625" defaultRowHeight="10.199999999999999"/>
  <cols>
    <col min="1" max="1" width="5.54296875" style="190" customWidth="1"/>
    <col min="2" max="2" width="0.7265625" style="190" customWidth="1"/>
    <col min="3" max="4" width="2.7265625" style="190" customWidth="1"/>
    <col min="5" max="5" width="11.453125" style="190" customWidth="1"/>
    <col min="6" max="6" width="33.7265625" style="190" customWidth="1"/>
    <col min="7" max="7" width="5" style="190" customWidth="1"/>
    <col min="8" max="8" width="9.26953125" style="190" customWidth="1"/>
    <col min="9" max="9" width="10.54296875" style="190" customWidth="1"/>
    <col min="10" max="10" width="14.7265625" style="190" customWidth="1"/>
    <col min="11" max="11" width="14.7265625" style="190" hidden="1" customWidth="1"/>
    <col min="12" max="12" width="6" style="190" customWidth="1"/>
    <col min="13" max="13" width="7" style="190" hidden="1" customWidth="1"/>
    <col min="14" max="14" width="8.7265625" style="190"/>
    <col min="15" max="20" width="9.453125" style="190" hidden="1" customWidth="1"/>
    <col min="21" max="21" width="10.7265625" style="190" hidden="1" customWidth="1"/>
    <col min="22" max="22" width="8" style="190" customWidth="1"/>
    <col min="23" max="23" width="10.7265625" style="190" customWidth="1"/>
    <col min="24" max="24" width="8" style="190" customWidth="1"/>
    <col min="25" max="25" width="10" style="190" customWidth="1"/>
    <col min="26" max="26" width="7.26953125" style="190" customWidth="1"/>
    <col min="27" max="27" width="10" style="190" customWidth="1"/>
    <col min="28" max="28" width="10.7265625" style="190" customWidth="1"/>
    <col min="29" max="29" width="7.26953125" style="190" customWidth="1"/>
    <col min="30" max="30" width="10" style="190" customWidth="1"/>
    <col min="31" max="31" width="10.7265625" style="190" customWidth="1"/>
    <col min="32" max="16384" width="8.7265625" style="190"/>
  </cols>
  <sheetData>
    <row r="2" spans="2:46" ht="37.200000000000003" customHeight="1">
      <c r="L2" s="1357" t="s">
        <v>292</v>
      </c>
      <c r="M2" s="1358"/>
      <c r="N2" s="1358"/>
      <c r="O2" s="1358"/>
      <c r="P2" s="1358"/>
      <c r="Q2" s="1358"/>
      <c r="R2" s="1358"/>
      <c r="S2" s="1358"/>
      <c r="T2" s="1358"/>
      <c r="U2" s="1358"/>
      <c r="V2" s="1358"/>
      <c r="AT2" s="337" t="s">
        <v>1479</v>
      </c>
    </row>
    <row r="3" spans="2:46" ht="7.2" customHeight="1">
      <c r="B3" s="191"/>
      <c r="C3" s="192"/>
      <c r="D3" s="192"/>
      <c r="E3" s="192"/>
      <c r="F3" s="192"/>
      <c r="G3" s="192"/>
      <c r="H3" s="192"/>
      <c r="I3" s="192"/>
      <c r="J3" s="192"/>
      <c r="K3" s="192"/>
      <c r="L3" s="193"/>
      <c r="AT3" s="337" t="s">
        <v>319</v>
      </c>
    </row>
    <row r="4" spans="2:46" ht="25.2" customHeight="1">
      <c r="B4" s="193"/>
      <c r="D4" s="338" t="s">
        <v>321</v>
      </c>
      <c r="L4" s="193"/>
      <c r="M4" s="339" t="s">
        <v>294</v>
      </c>
      <c r="AT4" s="337" t="s">
        <v>291</v>
      </c>
    </row>
    <row r="5" spans="2:46" ht="7.2" customHeight="1">
      <c r="B5" s="193"/>
      <c r="L5" s="193"/>
    </row>
    <row r="6" spans="2:46" ht="12" customHeight="1">
      <c r="B6" s="193"/>
      <c r="D6" s="340" t="s">
        <v>5</v>
      </c>
      <c r="L6" s="193"/>
    </row>
    <row r="7" spans="2:46" ht="16.5" customHeight="1">
      <c r="B7" s="193"/>
      <c r="E7" s="1377" t="str">
        <f>_xlfn.CONCAT(Obsah!N1," ",Obsah!N2)</f>
        <v>15709 - Nižná / Tr 110/22kV - komplexná rekonštrukcia</v>
      </c>
      <c r="F7" s="1378"/>
      <c r="G7" s="1378"/>
      <c r="H7" s="1378"/>
      <c r="L7" s="193"/>
    </row>
    <row r="8" spans="2:46" s="194" customFormat="1" ht="12" customHeight="1">
      <c r="B8" s="76"/>
      <c r="D8" s="340" t="s">
        <v>404</v>
      </c>
      <c r="L8" s="76"/>
    </row>
    <row r="9" spans="2:46" s="194" customFormat="1" ht="16.5" customHeight="1">
      <c r="B9" s="76"/>
      <c r="E9" s="1379" t="s">
        <v>4250</v>
      </c>
      <c r="F9" s="1380"/>
      <c r="G9" s="1380"/>
      <c r="H9" s="1380"/>
      <c r="L9" s="76"/>
    </row>
    <row r="10" spans="2:46" s="194" customFormat="1">
      <c r="B10" s="76"/>
      <c r="L10" s="76"/>
    </row>
    <row r="11" spans="2:46" s="194" customFormat="1" ht="12" customHeight="1">
      <c r="B11" s="76"/>
      <c r="D11" s="340" t="s">
        <v>295</v>
      </c>
      <c r="F11" s="341" t="s">
        <v>290</v>
      </c>
      <c r="I11" s="340" t="s">
        <v>619</v>
      </c>
      <c r="J11" s="341" t="s">
        <v>290</v>
      </c>
      <c r="L11" s="76"/>
    </row>
    <row r="12" spans="2:46" s="194" customFormat="1" ht="12" customHeight="1">
      <c r="B12" s="76"/>
      <c r="D12" s="340" t="s">
        <v>296</v>
      </c>
      <c r="F12" s="341" t="s">
        <v>1151</v>
      </c>
      <c r="I12" s="340" t="s">
        <v>1</v>
      </c>
      <c r="J12" s="342">
        <f>Obsah!Z3</f>
        <v>46174</v>
      </c>
      <c r="L12" s="76"/>
    </row>
    <row r="13" spans="2:46" s="194" customFormat="1" ht="11.25" customHeight="1">
      <c r="B13" s="76"/>
      <c r="L13" s="76"/>
    </row>
    <row r="14" spans="2:46" s="194" customFormat="1" ht="12" customHeight="1">
      <c r="B14" s="76"/>
      <c r="D14" s="340" t="s">
        <v>2</v>
      </c>
      <c r="I14" s="340" t="s">
        <v>297</v>
      </c>
      <c r="J14" s="341" t="s">
        <v>290</v>
      </c>
      <c r="L14" s="76"/>
    </row>
    <row r="15" spans="2:46" s="194" customFormat="1" ht="18" customHeight="1">
      <c r="B15" s="76"/>
      <c r="E15" s="341" t="s">
        <v>1469</v>
      </c>
      <c r="I15" s="340" t="s">
        <v>298</v>
      </c>
      <c r="J15" s="341" t="s">
        <v>290</v>
      </c>
      <c r="L15" s="76"/>
    </row>
    <row r="16" spans="2:46" s="194" customFormat="1" ht="7.2" customHeight="1">
      <c r="B16" s="76"/>
      <c r="L16" s="76"/>
    </row>
    <row r="17" spans="2:12" s="194" customFormat="1" ht="12" customHeight="1">
      <c r="B17" s="76"/>
      <c r="D17" s="340" t="s">
        <v>15</v>
      </c>
      <c r="I17" s="340" t="s">
        <v>297</v>
      </c>
      <c r="J17" s="341" t="s">
        <v>290</v>
      </c>
      <c r="L17" s="76"/>
    </row>
    <row r="18" spans="2:12" s="194" customFormat="1" ht="18" customHeight="1">
      <c r="B18" s="76"/>
      <c r="E18" s="341" t="s">
        <v>299</v>
      </c>
      <c r="I18" s="340" t="s">
        <v>298</v>
      </c>
      <c r="J18" s="341" t="s">
        <v>290</v>
      </c>
      <c r="L18" s="76"/>
    </row>
    <row r="19" spans="2:12" s="194" customFormat="1" ht="7.2" customHeight="1">
      <c r="B19" s="76"/>
      <c r="L19" s="76"/>
    </row>
    <row r="20" spans="2:12" s="194" customFormat="1" ht="12" customHeight="1">
      <c r="B20" s="76"/>
      <c r="D20" s="340" t="s">
        <v>286</v>
      </c>
      <c r="I20" s="340" t="s">
        <v>297</v>
      </c>
      <c r="J20" s="341" t="s">
        <v>290</v>
      </c>
      <c r="L20" s="76"/>
    </row>
    <row r="21" spans="2:12" s="194" customFormat="1" ht="18" customHeight="1">
      <c r="B21" s="76"/>
      <c r="E21" s="341" t="s">
        <v>268</v>
      </c>
      <c r="I21" s="340" t="s">
        <v>298</v>
      </c>
      <c r="J21" s="341" t="s">
        <v>290</v>
      </c>
      <c r="L21" s="76"/>
    </row>
    <row r="22" spans="2:12" s="194" customFormat="1" ht="7.2" customHeight="1">
      <c r="B22" s="76"/>
      <c r="L22" s="76"/>
    </row>
    <row r="23" spans="2:12" s="194" customFormat="1" ht="12" customHeight="1">
      <c r="B23" s="76"/>
      <c r="D23" s="340" t="s">
        <v>300</v>
      </c>
      <c r="I23" s="340" t="s">
        <v>297</v>
      </c>
      <c r="J23" s="341" t="s">
        <v>290</v>
      </c>
      <c r="L23" s="76"/>
    </row>
    <row r="24" spans="2:12" s="194" customFormat="1" ht="18" customHeight="1">
      <c r="B24" s="76"/>
      <c r="E24" s="341" t="s">
        <v>301</v>
      </c>
      <c r="I24" s="340" t="s">
        <v>298</v>
      </c>
      <c r="J24" s="341" t="s">
        <v>290</v>
      </c>
      <c r="L24" s="76"/>
    </row>
    <row r="25" spans="2:12" s="194" customFormat="1" ht="7.2" customHeight="1">
      <c r="B25" s="76"/>
      <c r="L25" s="76"/>
    </row>
    <row r="26" spans="2:12" s="194" customFormat="1" ht="12" customHeight="1">
      <c r="B26" s="76"/>
      <c r="D26" s="340" t="s">
        <v>288</v>
      </c>
      <c r="L26" s="76"/>
    </row>
    <row r="27" spans="2:12" s="196" customFormat="1" ht="16.5" customHeight="1">
      <c r="B27" s="195"/>
      <c r="E27" s="1381" t="s">
        <v>290</v>
      </c>
      <c r="F27" s="1381"/>
      <c r="G27" s="1381"/>
      <c r="H27" s="1381"/>
      <c r="L27" s="195"/>
    </row>
    <row r="28" spans="2:12" s="194" customFormat="1" ht="7.2" customHeight="1">
      <c r="B28" s="76"/>
      <c r="L28" s="76"/>
    </row>
    <row r="29" spans="2:12" s="194" customFormat="1" ht="7.2" customHeight="1">
      <c r="B29" s="76"/>
      <c r="D29" s="197"/>
      <c r="E29" s="197"/>
      <c r="F29" s="197"/>
      <c r="G29" s="197"/>
      <c r="H29" s="197"/>
      <c r="I29" s="197"/>
      <c r="J29" s="197"/>
      <c r="K29" s="197"/>
      <c r="L29" s="76"/>
    </row>
    <row r="30" spans="2:12" s="194" customFormat="1" ht="25.5" customHeight="1">
      <c r="B30" s="76"/>
      <c r="D30" s="344" t="s">
        <v>23</v>
      </c>
      <c r="J30" s="345">
        <f>ROUND(J96, 2)</f>
        <v>0</v>
      </c>
      <c r="L30" s="76"/>
    </row>
    <row r="31" spans="2:12" s="194" customFormat="1" ht="7.2" customHeight="1">
      <c r="B31" s="76"/>
      <c r="D31" s="197"/>
      <c r="E31" s="197"/>
      <c r="F31" s="197"/>
      <c r="G31" s="197"/>
      <c r="H31" s="197"/>
      <c r="I31" s="197"/>
      <c r="J31" s="197"/>
      <c r="K31" s="197"/>
      <c r="L31" s="76"/>
    </row>
    <row r="32" spans="2:12" s="194" customFormat="1" ht="14.7" customHeight="1">
      <c r="B32" s="76"/>
      <c r="F32" s="346" t="s">
        <v>303</v>
      </c>
      <c r="I32" s="346" t="s">
        <v>302</v>
      </c>
      <c r="J32" s="346" t="s">
        <v>304</v>
      </c>
      <c r="L32" s="76"/>
    </row>
    <row r="33" spans="2:12" s="194" customFormat="1" ht="14.7" customHeight="1">
      <c r="B33" s="76"/>
      <c r="D33" s="347" t="s">
        <v>24</v>
      </c>
      <c r="E33" s="348" t="s">
        <v>305</v>
      </c>
      <c r="F33" s="349">
        <f>ROUND((SUM(BE130:BE226)),  2)</f>
        <v>0</v>
      </c>
      <c r="G33" s="350"/>
      <c r="H33" s="350"/>
      <c r="I33" s="351">
        <v>0.23</v>
      </c>
      <c r="J33" s="349">
        <f>ROUND(((SUM(BE130:BE226))*I33),  2)</f>
        <v>0</v>
      </c>
      <c r="L33" s="76"/>
    </row>
    <row r="34" spans="2:12" s="194" customFormat="1" ht="14.7" customHeight="1">
      <c r="B34" s="76"/>
      <c r="E34" s="348" t="s">
        <v>306</v>
      </c>
      <c r="F34" s="352">
        <f>ROUND(J30,  2)</f>
        <v>0</v>
      </c>
      <c r="I34" s="353">
        <v>0.23</v>
      </c>
      <c r="J34" s="352">
        <f>ROUND((F34*I34),  2)</f>
        <v>0</v>
      </c>
      <c r="L34" s="76"/>
    </row>
    <row r="35" spans="2:12" s="194" customFormat="1" ht="14.7" hidden="1" customHeight="1">
      <c r="B35" s="76"/>
      <c r="E35" s="340" t="s">
        <v>307</v>
      </c>
      <c r="F35" s="352">
        <f>ROUND((SUM(BG130:BG226)),  2)</f>
        <v>0</v>
      </c>
      <c r="I35" s="353">
        <v>0.23</v>
      </c>
      <c r="J35" s="352">
        <f>0</f>
        <v>0</v>
      </c>
      <c r="L35" s="76"/>
    </row>
    <row r="36" spans="2:12" s="194" customFormat="1" ht="14.7" hidden="1" customHeight="1">
      <c r="B36" s="76"/>
      <c r="E36" s="340" t="s">
        <v>308</v>
      </c>
      <c r="F36" s="352">
        <f>ROUND((SUM(BH130:BH226)),  2)</f>
        <v>0</v>
      </c>
      <c r="I36" s="353">
        <v>0.23</v>
      </c>
      <c r="J36" s="352">
        <f>0</f>
        <v>0</v>
      </c>
      <c r="L36" s="76"/>
    </row>
    <row r="37" spans="2:12" s="194" customFormat="1" ht="14.7" hidden="1" customHeight="1">
      <c r="B37" s="76"/>
      <c r="E37" s="348" t="s">
        <v>309</v>
      </c>
      <c r="F37" s="349">
        <f>ROUND((SUM(BI130:BI226)),  2)</f>
        <v>0</v>
      </c>
      <c r="G37" s="350"/>
      <c r="H37" s="350"/>
      <c r="I37" s="351">
        <v>0</v>
      </c>
      <c r="J37" s="349">
        <f>0</f>
        <v>0</v>
      </c>
      <c r="L37" s="76"/>
    </row>
    <row r="38" spans="2:12" s="194" customFormat="1" ht="7.2" customHeight="1">
      <c r="B38" s="76"/>
      <c r="L38" s="76"/>
    </row>
    <row r="39" spans="2:12" s="194" customFormat="1" ht="25.5" customHeight="1">
      <c r="B39" s="76"/>
      <c r="C39" s="203"/>
      <c r="D39" s="354" t="s">
        <v>25</v>
      </c>
      <c r="E39" s="355"/>
      <c r="F39" s="355"/>
      <c r="G39" s="356" t="s">
        <v>310</v>
      </c>
      <c r="H39" s="357" t="s">
        <v>311</v>
      </c>
      <c r="I39" s="355"/>
      <c r="J39" s="358">
        <f>SUM(J30:J37)</f>
        <v>0</v>
      </c>
      <c r="K39" s="359"/>
      <c r="L39" s="76"/>
    </row>
    <row r="40" spans="2:12" s="194" customFormat="1" ht="14.7" customHeight="1">
      <c r="B40" s="76"/>
      <c r="L40" s="76"/>
    </row>
    <row r="41" spans="2:12" ht="14.7" customHeight="1">
      <c r="B41" s="193"/>
      <c r="L41" s="193"/>
    </row>
    <row r="42" spans="2:12" ht="14.7" customHeight="1">
      <c r="B42" s="193"/>
      <c r="L42" s="193"/>
    </row>
    <row r="43" spans="2:12" ht="14.7" customHeight="1">
      <c r="B43" s="193"/>
      <c r="L43" s="193"/>
    </row>
    <row r="44" spans="2:12" ht="14.7" customHeight="1">
      <c r="B44" s="193"/>
      <c r="L44" s="193"/>
    </row>
    <row r="45" spans="2:12" ht="14.7" customHeight="1">
      <c r="B45" s="193"/>
      <c r="L45" s="193"/>
    </row>
    <row r="46" spans="2:12" ht="14.7" customHeight="1">
      <c r="B46" s="193"/>
      <c r="L46" s="193"/>
    </row>
    <row r="47" spans="2:12" ht="14.7" customHeight="1">
      <c r="B47" s="193"/>
      <c r="L47" s="193"/>
    </row>
    <row r="48" spans="2:12" ht="14.7" customHeight="1">
      <c r="B48" s="193"/>
      <c r="L48" s="193"/>
    </row>
    <row r="49" spans="2:12" ht="14.7" customHeight="1">
      <c r="B49" s="193"/>
      <c r="L49" s="193"/>
    </row>
    <row r="50" spans="2:12" s="194" customFormat="1" ht="14.7" customHeight="1">
      <c r="B50" s="76"/>
      <c r="D50" s="360" t="s">
        <v>312</v>
      </c>
      <c r="E50" s="198"/>
      <c r="F50" s="198"/>
      <c r="G50" s="360" t="s">
        <v>313</v>
      </c>
      <c r="H50" s="198"/>
      <c r="I50" s="198"/>
      <c r="J50" s="198"/>
      <c r="K50" s="198"/>
      <c r="L50" s="76"/>
    </row>
    <row r="51" spans="2:12">
      <c r="B51" s="193"/>
      <c r="L51" s="193"/>
    </row>
    <row r="52" spans="2:12">
      <c r="B52" s="193"/>
      <c r="L52" s="193"/>
    </row>
    <row r="53" spans="2:12">
      <c r="B53" s="193"/>
      <c r="L53" s="193"/>
    </row>
    <row r="54" spans="2:12">
      <c r="B54" s="193"/>
      <c r="L54" s="193"/>
    </row>
    <row r="55" spans="2:12">
      <c r="B55" s="193"/>
      <c r="L55" s="193"/>
    </row>
    <row r="56" spans="2:12">
      <c r="B56" s="193"/>
      <c r="L56" s="193"/>
    </row>
    <row r="57" spans="2:12">
      <c r="B57" s="193"/>
      <c r="L57" s="193"/>
    </row>
    <row r="58" spans="2:12">
      <c r="B58" s="193"/>
      <c r="L58" s="193"/>
    </row>
    <row r="59" spans="2:12">
      <c r="B59" s="193"/>
      <c r="L59" s="193"/>
    </row>
    <row r="60" spans="2:12">
      <c r="B60" s="193"/>
      <c r="L60" s="193"/>
    </row>
    <row r="61" spans="2:12" s="194" customFormat="1" ht="13.2">
      <c r="B61" s="76"/>
      <c r="D61" s="361" t="s">
        <v>314</v>
      </c>
      <c r="E61" s="199"/>
      <c r="F61" s="362" t="s">
        <v>315</v>
      </c>
      <c r="G61" s="361" t="s">
        <v>314</v>
      </c>
      <c r="H61" s="199"/>
      <c r="I61" s="199"/>
      <c r="J61" s="363" t="s">
        <v>315</v>
      </c>
      <c r="K61" s="199"/>
      <c r="L61" s="76"/>
    </row>
    <row r="62" spans="2:12">
      <c r="B62" s="193"/>
      <c r="L62" s="193"/>
    </row>
    <row r="63" spans="2:12">
      <c r="B63" s="193"/>
      <c r="L63" s="193"/>
    </row>
    <row r="64" spans="2:12">
      <c r="B64" s="193"/>
      <c r="L64" s="193"/>
    </row>
    <row r="65" spans="2:12" s="194" customFormat="1" ht="13.2">
      <c r="B65" s="76"/>
      <c r="D65" s="360" t="s">
        <v>316</v>
      </c>
      <c r="E65" s="198"/>
      <c r="F65" s="198"/>
      <c r="G65" s="360" t="s">
        <v>317</v>
      </c>
      <c r="H65" s="198"/>
      <c r="I65" s="198"/>
      <c r="J65" s="198"/>
      <c r="K65" s="198"/>
      <c r="L65" s="76"/>
    </row>
    <row r="66" spans="2:12">
      <c r="B66" s="193"/>
      <c r="L66" s="193"/>
    </row>
    <row r="67" spans="2:12">
      <c r="B67" s="193"/>
      <c r="L67" s="193"/>
    </row>
    <row r="68" spans="2:12">
      <c r="B68" s="193"/>
      <c r="L68" s="193"/>
    </row>
    <row r="69" spans="2:12">
      <c r="B69" s="193"/>
      <c r="L69" s="193"/>
    </row>
    <row r="70" spans="2:12">
      <c r="B70" s="193"/>
      <c r="L70" s="193"/>
    </row>
    <row r="71" spans="2:12">
      <c r="B71" s="193"/>
      <c r="L71" s="193"/>
    </row>
    <row r="72" spans="2:12">
      <c r="B72" s="193"/>
      <c r="L72" s="193"/>
    </row>
    <row r="73" spans="2:12">
      <c r="B73" s="193"/>
      <c r="L73" s="193"/>
    </row>
    <row r="74" spans="2:12">
      <c r="B74" s="193"/>
      <c r="L74" s="193"/>
    </row>
    <row r="75" spans="2:12">
      <c r="B75" s="193"/>
      <c r="L75" s="193"/>
    </row>
    <row r="76" spans="2:12" s="194" customFormat="1" ht="13.2">
      <c r="B76" s="76"/>
      <c r="D76" s="361" t="s">
        <v>314</v>
      </c>
      <c r="E76" s="199"/>
      <c r="F76" s="362" t="s">
        <v>315</v>
      </c>
      <c r="G76" s="361" t="s">
        <v>314</v>
      </c>
      <c r="H76" s="199"/>
      <c r="I76" s="199"/>
      <c r="J76" s="363" t="s">
        <v>315</v>
      </c>
      <c r="K76" s="199"/>
      <c r="L76" s="76"/>
    </row>
    <row r="77" spans="2:12" s="194" customFormat="1" ht="14.7" customHeight="1">
      <c r="B77" s="200"/>
      <c r="C77" s="206"/>
      <c r="D77" s="206"/>
      <c r="E77" s="206"/>
      <c r="F77" s="206"/>
      <c r="G77" s="206"/>
      <c r="H77" s="206"/>
      <c r="I77" s="206"/>
      <c r="J77" s="206"/>
      <c r="K77" s="206"/>
      <c r="L77" s="76"/>
    </row>
    <row r="81" spans="2:47" s="194" customFormat="1" ht="7.2" customHeight="1">
      <c r="B81" s="201"/>
      <c r="C81" s="202"/>
      <c r="D81" s="202"/>
      <c r="E81" s="202"/>
      <c r="F81" s="202"/>
      <c r="G81" s="202"/>
      <c r="H81" s="202"/>
      <c r="I81" s="202"/>
      <c r="J81" s="202"/>
      <c r="K81" s="202"/>
      <c r="L81" s="76"/>
    </row>
    <row r="82" spans="2:47" s="194" customFormat="1" ht="25.2" customHeight="1">
      <c r="B82" s="76"/>
      <c r="C82" s="338" t="s">
        <v>323</v>
      </c>
      <c r="L82" s="76"/>
    </row>
    <row r="83" spans="2:47" s="194" customFormat="1" ht="7.2" customHeight="1">
      <c r="B83" s="76"/>
      <c r="L83" s="76"/>
    </row>
    <row r="84" spans="2:47" s="194" customFormat="1" ht="12" customHeight="1">
      <c r="B84" s="76"/>
      <c r="C84" s="340" t="s">
        <v>5</v>
      </c>
      <c r="L84" s="76"/>
    </row>
    <row r="85" spans="2:47" s="194" customFormat="1" ht="16.5" customHeight="1">
      <c r="B85" s="76"/>
      <c r="E85" s="1377" t="str">
        <f>E7</f>
        <v>15709 - Nižná / Tr 110/22kV - komplexná rekonštrukcia</v>
      </c>
      <c r="F85" s="1378"/>
      <c r="G85" s="1378"/>
      <c r="H85" s="1378"/>
      <c r="L85" s="76"/>
    </row>
    <row r="86" spans="2:47" s="194" customFormat="1" ht="12" customHeight="1">
      <c r="B86" s="76"/>
      <c r="C86" s="340" t="s">
        <v>404</v>
      </c>
      <c r="L86" s="76"/>
    </row>
    <row r="87" spans="2:47" s="194" customFormat="1" ht="16.5" customHeight="1">
      <c r="B87" s="76"/>
      <c r="E87" s="1379" t="str">
        <f>E9</f>
        <v>SO47 - Vonkajšie oplotenie</v>
      </c>
      <c r="F87" s="1380"/>
      <c r="G87" s="1380"/>
      <c r="H87" s="1380"/>
      <c r="L87" s="76"/>
    </row>
    <row r="88" spans="2:47" s="194" customFormat="1" ht="7.2" customHeight="1">
      <c r="B88" s="76"/>
      <c r="L88" s="76"/>
    </row>
    <row r="89" spans="2:47" s="194" customFormat="1" ht="12" customHeight="1">
      <c r="B89" s="76"/>
      <c r="C89" s="340" t="s">
        <v>296</v>
      </c>
      <c r="F89" s="341" t="str">
        <f>F12</f>
        <v>Nižná</v>
      </c>
      <c r="I89" s="340" t="s">
        <v>1</v>
      </c>
      <c r="J89" s="342">
        <f>IF(J12="","",J12)</f>
        <v>46174</v>
      </c>
      <c r="L89" s="76"/>
    </row>
    <row r="90" spans="2:47" s="194" customFormat="1" ht="7.2" customHeight="1">
      <c r="B90" s="76"/>
      <c r="L90" s="76"/>
    </row>
    <row r="91" spans="2:47" s="194" customFormat="1" ht="15.45" customHeight="1">
      <c r="B91" s="76"/>
      <c r="C91" s="340" t="s">
        <v>2</v>
      </c>
      <c r="F91" s="341" t="str">
        <f>E15</f>
        <v>STREDOSLOVENSKÁ DISTRIBUčNÁ a.s.</v>
      </c>
      <c r="I91" s="340" t="s">
        <v>286</v>
      </c>
      <c r="J91" s="343" t="str">
        <f>E21</f>
        <v>LiV-EPI, s.r.o.</v>
      </c>
      <c r="L91" s="76"/>
    </row>
    <row r="92" spans="2:47" s="194" customFormat="1" ht="15.45" customHeight="1">
      <c r="B92" s="76"/>
      <c r="C92" s="340" t="s">
        <v>15</v>
      </c>
      <c r="F92" s="341" t="str">
        <f>IF(E18="","",E18)</f>
        <v>určený výberom</v>
      </c>
      <c r="I92" s="340" t="s">
        <v>300</v>
      </c>
      <c r="J92" s="343" t="str">
        <f>E24</f>
        <v>Ing Peter Lukačovič</v>
      </c>
      <c r="L92" s="76"/>
    </row>
    <row r="93" spans="2:47" s="194" customFormat="1" ht="10.5" customHeight="1">
      <c r="B93" s="76"/>
      <c r="L93" s="76"/>
    </row>
    <row r="94" spans="2:47" s="194" customFormat="1" ht="29.25" customHeight="1">
      <c r="B94" s="76"/>
      <c r="C94" s="364" t="s">
        <v>324</v>
      </c>
      <c r="D94" s="203"/>
      <c r="E94" s="203"/>
      <c r="F94" s="203"/>
      <c r="G94" s="203"/>
      <c r="H94" s="203"/>
      <c r="I94" s="203"/>
      <c r="J94" s="365" t="s">
        <v>325</v>
      </c>
      <c r="K94" s="203"/>
      <c r="L94" s="76"/>
    </row>
    <row r="95" spans="2:47" s="194" customFormat="1" ht="10.5" customHeight="1">
      <c r="B95" s="76"/>
      <c r="L95" s="76"/>
    </row>
    <row r="96" spans="2:47" s="194" customFormat="1" ht="23.25" customHeight="1">
      <c r="B96" s="76"/>
      <c r="C96" s="366" t="s">
        <v>326</v>
      </c>
      <c r="J96" s="345">
        <f>J97+J105+J107+J109</f>
        <v>0</v>
      </c>
      <c r="L96" s="76"/>
      <c r="AU96" s="337" t="s">
        <v>327</v>
      </c>
    </row>
    <row r="97" spans="2:12" s="368" customFormat="1" ht="25.2" customHeight="1">
      <c r="B97" s="367"/>
      <c r="D97" s="369" t="s">
        <v>328</v>
      </c>
      <c r="E97" s="370"/>
      <c r="F97" s="370"/>
      <c r="G97" s="370"/>
      <c r="H97" s="370"/>
      <c r="I97" s="370"/>
      <c r="J97" s="371">
        <f>J131</f>
        <v>0</v>
      </c>
      <c r="L97" s="367"/>
    </row>
    <row r="98" spans="2:12" s="373" customFormat="1" ht="20.25" customHeight="1">
      <c r="B98" s="372"/>
      <c r="D98" s="374" t="s">
        <v>329</v>
      </c>
      <c r="E98" s="375"/>
      <c r="F98" s="375"/>
      <c r="G98" s="375"/>
      <c r="H98" s="375"/>
      <c r="I98" s="375"/>
      <c r="J98" s="376">
        <f>J132</f>
        <v>0</v>
      </c>
      <c r="L98" s="372"/>
    </row>
    <row r="99" spans="2:12" s="373" customFormat="1" ht="20.25" customHeight="1">
      <c r="B99" s="372"/>
      <c r="D99" s="374" t="s">
        <v>330</v>
      </c>
      <c r="E99" s="375"/>
      <c r="F99" s="375"/>
      <c r="G99" s="375"/>
      <c r="H99" s="375"/>
      <c r="I99" s="375"/>
      <c r="J99" s="376">
        <f>J139</f>
        <v>0</v>
      </c>
      <c r="L99" s="372"/>
    </row>
    <row r="100" spans="2:12" s="373" customFormat="1" ht="20.25" customHeight="1">
      <c r="B100" s="372"/>
      <c r="D100" s="374" t="s">
        <v>1485</v>
      </c>
      <c r="E100" s="375"/>
      <c r="F100" s="375"/>
      <c r="G100" s="375"/>
      <c r="H100" s="375"/>
      <c r="I100" s="375"/>
      <c r="J100" s="376">
        <f>J154</f>
        <v>0</v>
      </c>
      <c r="L100" s="372"/>
    </row>
    <row r="101" spans="2:12" s="373" customFormat="1" ht="20.25" customHeight="1">
      <c r="B101" s="372"/>
      <c r="D101" s="374" t="s">
        <v>1593</v>
      </c>
      <c r="E101" s="375"/>
      <c r="F101" s="375"/>
      <c r="G101" s="375"/>
      <c r="H101" s="375"/>
      <c r="I101" s="375"/>
      <c r="J101" s="376">
        <f>J158</f>
        <v>0</v>
      </c>
      <c r="L101" s="372"/>
    </row>
    <row r="102" spans="2:12" s="373" customFormat="1" ht="20.25" customHeight="1">
      <c r="B102" s="372"/>
      <c r="D102" s="374" t="s">
        <v>1486</v>
      </c>
      <c r="E102" s="375"/>
      <c r="F102" s="375"/>
      <c r="G102" s="375"/>
      <c r="H102" s="375"/>
      <c r="I102" s="375"/>
      <c r="J102" s="376">
        <f>J163</f>
        <v>0</v>
      </c>
      <c r="L102" s="372"/>
    </row>
    <row r="103" spans="2:12" s="373" customFormat="1" ht="20.25" customHeight="1">
      <c r="B103" s="372"/>
      <c r="D103" s="374" t="s">
        <v>332</v>
      </c>
      <c r="E103" s="375"/>
      <c r="F103" s="375"/>
      <c r="G103" s="375"/>
      <c r="H103" s="375"/>
      <c r="I103" s="375"/>
      <c r="J103" s="376">
        <f>J170</f>
        <v>0</v>
      </c>
      <c r="L103" s="372"/>
    </row>
    <row r="104" spans="2:12" s="373" customFormat="1" ht="20.25" customHeight="1">
      <c r="B104" s="372"/>
      <c r="D104" s="374" t="s">
        <v>333</v>
      </c>
      <c r="E104" s="375"/>
      <c r="F104" s="375"/>
      <c r="G104" s="375"/>
      <c r="H104" s="375"/>
      <c r="I104" s="375"/>
      <c r="J104" s="376">
        <f>J186</f>
        <v>0</v>
      </c>
      <c r="L104" s="372"/>
    </row>
    <row r="105" spans="2:12" s="368" customFormat="1" ht="25.2" customHeight="1">
      <c r="B105" s="367"/>
      <c r="D105" s="369" t="s">
        <v>1153</v>
      </c>
      <c r="E105" s="370"/>
      <c r="F105" s="370"/>
      <c r="G105" s="370"/>
      <c r="H105" s="370"/>
      <c r="I105" s="370"/>
      <c r="J105" s="371">
        <f>J189</f>
        <v>0</v>
      </c>
      <c r="L105" s="367"/>
    </row>
    <row r="106" spans="2:12" s="373" customFormat="1" ht="20.25" customHeight="1">
      <c r="B106" s="372"/>
      <c r="D106" s="374" t="s">
        <v>1603</v>
      </c>
      <c r="E106" s="375"/>
      <c r="F106" s="375"/>
      <c r="G106" s="375"/>
      <c r="H106" s="375"/>
      <c r="I106" s="375"/>
      <c r="J106" s="376">
        <f>J190</f>
        <v>0</v>
      </c>
      <c r="L106" s="372"/>
    </row>
    <row r="107" spans="2:12" s="368" customFormat="1" ht="25.2" customHeight="1">
      <c r="B107" s="367"/>
      <c r="D107" s="369" t="s">
        <v>334</v>
      </c>
      <c r="E107" s="370"/>
      <c r="F107" s="370"/>
      <c r="G107" s="370"/>
      <c r="H107" s="370"/>
      <c r="I107" s="370"/>
      <c r="J107" s="371">
        <f>J211</f>
        <v>0</v>
      </c>
      <c r="L107" s="367"/>
    </row>
    <row r="108" spans="2:12" s="373" customFormat="1" ht="20.25" customHeight="1">
      <c r="B108" s="372"/>
      <c r="D108" s="374" t="s">
        <v>1611</v>
      </c>
      <c r="E108" s="375"/>
      <c r="F108" s="375"/>
      <c r="G108" s="375"/>
      <c r="H108" s="375"/>
      <c r="I108" s="375"/>
      <c r="J108" s="376">
        <f>J212</f>
        <v>0</v>
      </c>
      <c r="L108" s="372"/>
    </row>
    <row r="109" spans="2:12" s="444" customFormat="1" ht="25.2" customHeight="1">
      <c r="B109" s="443"/>
      <c r="D109" s="445" t="s">
        <v>3613</v>
      </c>
      <c r="E109" s="446"/>
      <c r="F109" s="446"/>
      <c r="G109" s="446"/>
      <c r="H109" s="446"/>
      <c r="I109" s="446"/>
      <c r="J109" s="447">
        <f>J227</f>
        <v>0</v>
      </c>
      <c r="L109" s="443"/>
    </row>
    <row r="110" spans="2:12" s="449" customFormat="1" ht="20.25" customHeight="1">
      <c r="B110" s="448"/>
      <c r="D110" s="450" t="str">
        <f>_xlfn.CONCAT("   ",F228)</f>
        <v xml:space="preserve">   Ostatné 
(doprava, vplyvy, pridružené výkony, réžia, drobné montážne práce a materiál...)</v>
      </c>
      <c r="E110" s="451"/>
      <c r="F110" s="451"/>
      <c r="G110" s="451"/>
      <c r="H110" s="451"/>
      <c r="I110" s="451"/>
      <c r="J110" s="452">
        <f>J228</f>
        <v>0</v>
      </c>
      <c r="L110" s="448"/>
    </row>
    <row r="111" spans="2:12" s="194" customFormat="1" ht="21.75" customHeight="1">
      <c r="B111" s="76"/>
      <c r="L111" s="76"/>
    </row>
    <row r="112" spans="2:12" s="194" customFormat="1" ht="7.2" customHeight="1">
      <c r="B112" s="200"/>
      <c r="C112" s="206"/>
      <c r="D112" s="206"/>
      <c r="E112" s="206"/>
      <c r="F112" s="206"/>
      <c r="G112" s="206"/>
      <c r="H112" s="206"/>
      <c r="I112" s="206"/>
      <c r="J112" s="206"/>
      <c r="K112" s="206"/>
      <c r="L112" s="76"/>
    </row>
    <row r="116" spans="2:12" s="194" customFormat="1" ht="7.2" customHeight="1">
      <c r="B116" s="201"/>
      <c r="C116" s="202"/>
      <c r="D116" s="202"/>
      <c r="E116" s="202"/>
      <c r="F116" s="202"/>
      <c r="G116" s="202"/>
      <c r="H116" s="202"/>
      <c r="I116" s="202"/>
      <c r="J116" s="202"/>
      <c r="K116" s="202"/>
      <c r="L116" s="76"/>
    </row>
    <row r="117" spans="2:12" s="194" customFormat="1" ht="25.2" customHeight="1">
      <c r="B117" s="76"/>
      <c r="C117" s="338" t="s">
        <v>281</v>
      </c>
      <c r="L117" s="76"/>
    </row>
    <row r="118" spans="2:12" s="194" customFormat="1" ht="7.2" customHeight="1">
      <c r="B118" s="76"/>
      <c r="L118" s="76"/>
    </row>
    <row r="119" spans="2:12" s="194" customFormat="1" ht="12" customHeight="1">
      <c r="B119" s="76"/>
      <c r="C119" s="340" t="s">
        <v>5</v>
      </c>
      <c r="L119" s="76"/>
    </row>
    <row r="120" spans="2:12" s="194" customFormat="1" ht="16.5" customHeight="1">
      <c r="B120" s="76"/>
      <c r="E120" s="1377" t="str">
        <f>E7</f>
        <v>15709 - Nižná / Tr 110/22kV - komplexná rekonštrukcia</v>
      </c>
      <c r="F120" s="1378"/>
      <c r="G120" s="1378"/>
      <c r="H120" s="1378"/>
      <c r="L120" s="76"/>
    </row>
    <row r="121" spans="2:12" s="194" customFormat="1" ht="12" customHeight="1">
      <c r="B121" s="76"/>
      <c r="C121" s="340" t="s">
        <v>404</v>
      </c>
      <c r="L121" s="76"/>
    </row>
    <row r="122" spans="2:12" s="194" customFormat="1" ht="16.5" customHeight="1">
      <c r="B122" s="76"/>
      <c r="E122" s="1379" t="str">
        <f>E9</f>
        <v>SO47 - Vonkajšie oplotenie</v>
      </c>
      <c r="F122" s="1380"/>
      <c r="G122" s="1380"/>
      <c r="H122" s="1380"/>
      <c r="L122" s="76"/>
    </row>
    <row r="123" spans="2:12" s="194" customFormat="1" ht="7.2" customHeight="1">
      <c r="B123" s="76"/>
      <c r="L123" s="76"/>
    </row>
    <row r="124" spans="2:12" s="194" customFormat="1" ht="12" customHeight="1">
      <c r="B124" s="76"/>
      <c r="C124" s="340" t="s">
        <v>296</v>
      </c>
      <c r="F124" s="341" t="str">
        <f>F12</f>
        <v>Nižná</v>
      </c>
      <c r="I124" s="340" t="s">
        <v>1</v>
      </c>
      <c r="J124" s="342">
        <f>IF(J12="","",J12)</f>
        <v>46174</v>
      </c>
      <c r="L124" s="76"/>
    </row>
    <row r="125" spans="2:12" s="194" customFormat="1" ht="7.2" customHeight="1">
      <c r="B125" s="76"/>
      <c r="L125" s="76"/>
    </row>
    <row r="126" spans="2:12" s="194" customFormat="1" ht="15.45" customHeight="1">
      <c r="B126" s="76"/>
      <c r="C126" s="340" t="s">
        <v>2</v>
      </c>
      <c r="F126" s="341" t="str">
        <f>E15</f>
        <v>STREDOSLOVENSKÁ DISTRIBUčNÁ a.s.</v>
      </c>
      <c r="I126" s="340" t="s">
        <v>286</v>
      </c>
      <c r="J126" s="343" t="str">
        <f>E21</f>
        <v>LiV-EPI, s.r.o.</v>
      </c>
      <c r="L126" s="76"/>
    </row>
    <row r="127" spans="2:12" s="194" customFormat="1" ht="15.45" customHeight="1">
      <c r="B127" s="76"/>
      <c r="C127" s="340" t="s">
        <v>15</v>
      </c>
      <c r="F127" s="341" t="str">
        <f>IF(E18="","",E18)</f>
        <v>určený výberom</v>
      </c>
      <c r="I127" s="340" t="s">
        <v>300</v>
      </c>
      <c r="J127" s="343" t="str">
        <f>E24</f>
        <v>Ing Peter Lukačovič</v>
      </c>
      <c r="L127" s="76"/>
    </row>
    <row r="128" spans="2:12" s="194" customFormat="1" ht="10.5" customHeight="1">
      <c r="B128" s="76"/>
      <c r="L128" s="76"/>
    </row>
    <row r="129" spans="2:65" s="208" customFormat="1" ht="29.25" customHeight="1">
      <c r="B129" s="207"/>
      <c r="C129" s="377" t="s">
        <v>335</v>
      </c>
      <c r="D129" s="378" t="s">
        <v>318</v>
      </c>
      <c r="E129" s="378" t="s">
        <v>21</v>
      </c>
      <c r="F129" s="378" t="s">
        <v>54</v>
      </c>
      <c r="G129" s="378" t="s">
        <v>55</v>
      </c>
      <c r="H129" s="378" t="s">
        <v>336</v>
      </c>
      <c r="I129" s="378" t="s">
        <v>337</v>
      </c>
      <c r="J129" s="379" t="s">
        <v>325</v>
      </c>
      <c r="K129" s="380" t="s">
        <v>338</v>
      </c>
      <c r="L129" s="207"/>
      <c r="M129" s="381" t="s">
        <v>290</v>
      </c>
      <c r="N129" s="382" t="s">
        <v>24</v>
      </c>
      <c r="O129" s="382" t="s">
        <v>339</v>
      </c>
      <c r="P129" s="382" t="s">
        <v>340</v>
      </c>
      <c r="Q129" s="382" t="s">
        <v>341</v>
      </c>
      <c r="R129" s="382" t="s">
        <v>342</v>
      </c>
      <c r="S129" s="382" t="s">
        <v>343</v>
      </c>
      <c r="T129" s="383" t="s">
        <v>344</v>
      </c>
    </row>
    <row r="130" spans="2:65" s="194" customFormat="1" ht="23.25" customHeight="1">
      <c r="B130" s="76"/>
      <c r="C130" s="384" t="s">
        <v>326</v>
      </c>
      <c r="J130" s="385">
        <f>J131+J189+J211+J227</f>
        <v>0</v>
      </c>
      <c r="L130" s="76"/>
      <c r="M130" s="386"/>
      <c r="N130" s="197"/>
      <c r="O130" s="197"/>
      <c r="P130" s="387">
        <f>P131+P189+P211</f>
        <v>2317.4936609299998</v>
      </c>
      <c r="Q130" s="197"/>
      <c r="R130" s="387">
        <f>R131+R189+R211</f>
        <v>142.30359897835001</v>
      </c>
      <c r="S130" s="197"/>
      <c r="T130" s="388">
        <f>T131+T189+T211</f>
        <v>34.856953000000004</v>
      </c>
      <c r="AT130" s="337" t="s">
        <v>267</v>
      </c>
      <c r="AU130" s="337" t="s">
        <v>327</v>
      </c>
      <c r="BK130" s="389">
        <f>BK131+BK189+BK211</f>
        <v>0</v>
      </c>
    </row>
    <row r="131" spans="2:65" s="391" customFormat="1" ht="26.25" customHeight="1">
      <c r="B131" s="390"/>
      <c r="D131" s="392" t="s">
        <v>267</v>
      </c>
      <c r="E131" s="393" t="s">
        <v>345</v>
      </c>
      <c r="F131" s="393" t="s">
        <v>346</v>
      </c>
      <c r="J131" s="394">
        <f>BK131</f>
        <v>0</v>
      </c>
      <c r="L131" s="390"/>
      <c r="M131" s="395"/>
      <c r="P131" s="396">
        <f>P132+P139+P154+P158+P163+P170+P186</f>
        <v>1865.87988473</v>
      </c>
      <c r="R131" s="396">
        <f>R132+R139+R154+R158+R163+R170+R186</f>
        <v>136.60377001835002</v>
      </c>
      <c r="T131" s="397">
        <f>T132+T139+T154+T158+T163+T170+T186</f>
        <v>34.856953000000004</v>
      </c>
      <c r="AR131" s="392" t="s">
        <v>320</v>
      </c>
      <c r="AT131" s="398" t="s">
        <v>267</v>
      </c>
      <c r="AU131" s="398" t="s">
        <v>319</v>
      </c>
      <c r="AY131" s="392" t="s">
        <v>347</v>
      </c>
      <c r="BK131" s="399">
        <f>BK132+BK139+BK154+BK158+BK163+BK170+BK186</f>
        <v>0</v>
      </c>
    </row>
    <row r="132" spans="2:65" s="391" customFormat="1" ht="23.25" customHeight="1">
      <c r="B132" s="390"/>
      <c r="D132" s="392" t="s">
        <v>267</v>
      </c>
      <c r="E132" s="400" t="s">
        <v>320</v>
      </c>
      <c r="F132" s="400" t="s">
        <v>348</v>
      </c>
      <c r="J132" s="401">
        <f>BK132</f>
        <v>0</v>
      </c>
      <c r="L132" s="390"/>
      <c r="M132" s="395"/>
      <c r="P132" s="396">
        <f>SUM(P133:P138)</f>
        <v>30.912947080000002</v>
      </c>
      <c r="R132" s="396">
        <f>SUM(R133:R138)</f>
        <v>0</v>
      </c>
      <c r="T132" s="397">
        <f>SUM(T133:T138)</f>
        <v>0</v>
      </c>
      <c r="AR132" s="392" t="s">
        <v>320</v>
      </c>
      <c r="AT132" s="398" t="s">
        <v>267</v>
      </c>
      <c r="AU132" s="398" t="s">
        <v>320</v>
      </c>
      <c r="AY132" s="392" t="s">
        <v>347</v>
      </c>
      <c r="BK132" s="399">
        <f>SUM(BK133:BK138)</f>
        <v>0</v>
      </c>
    </row>
    <row r="133" spans="2:65" s="194" customFormat="1" ht="49.5" customHeight="1">
      <c r="B133" s="76"/>
      <c r="C133" s="82" t="s">
        <v>320</v>
      </c>
      <c r="D133" s="82" t="s">
        <v>262</v>
      </c>
      <c r="E133" s="83" t="s">
        <v>1487</v>
      </c>
      <c r="F133" s="84" t="s">
        <v>1488</v>
      </c>
      <c r="G133" s="85" t="s">
        <v>290</v>
      </c>
      <c r="H133" s="86">
        <v>0</v>
      </c>
      <c r="I133" s="87">
        <v>0</v>
      </c>
      <c r="J133" s="87">
        <f t="shared" ref="J133:J138" si="0">ROUND(I133*H133,2)</f>
        <v>0</v>
      </c>
      <c r="K133" s="80"/>
      <c r="L133" s="76"/>
      <c r="M133" s="402" t="s">
        <v>290</v>
      </c>
      <c r="N133" s="403" t="s">
        <v>306</v>
      </c>
      <c r="O133" s="404">
        <v>0.01</v>
      </c>
      <c r="P133" s="404">
        <f t="shared" ref="P133:P138" si="1">O133*H133</f>
        <v>0</v>
      </c>
      <c r="Q133" s="404">
        <v>0</v>
      </c>
      <c r="R133" s="404">
        <f t="shared" ref="R133:R138" si="2">Q133*H133</f>
        <v>0</v>
      </c>
      <c r="S133" s="404">
        <v>0</v>
      </c>
      <c r="T133" s="405">
        <f t="shared" ref="T133:T138" si="3">S133*H133</f>
        <v>0</v>
      </c>
      <c r="AR133" s="406" t="s">
        <v>351</v>
      </c>
      <c r="AT133" s="406" t="s">
        <v>262</v>
      </c>
      <c r="AU133" s="406" t="s">
        <v>352</v>
      </c>
      <c r="AY133" s="337" t="s">
        <v>347</v>
      </c>
      <c r="BE133" s="407">
        <f t="shared" ref="BE133:BE138" si="4">IF(N133="základná",J133,0)</f>
        <v>0</v>
      </c>
      <c r="BF133" s="407">
        <f t="shared" ref="BF133:BF138" si="5">IF(N133="znížená",J133,0)</f>
        <v>0</v>
      </c>
      <c r="BG133" s="407">
        <f t="shared" ref="BG133:BG138" si="6">IF(N133="zákl. prenesená",J133,0)</f>
        <v>0</v>
      </c>
      <c r="BH133" s="407">
        <f t="shared" ref="BH133:BH138" si="7">IF(N133="zníž. prenesená",J133,0)</f>
        <v>0</v>
      </c>
      <c r="BI133" s="407">
        <f t="shared" ref="BI133:BI138" si="8">IF(N133="nulová",J133,0)</f>
        <v>0</v>
      </c>
      <c r="BJ133" s="337" t="s">
        <v>352</v>
      </c>
      <c r="BK133" s="407">
        <f t="shared" ref="BK133:BK138" si="9">ROUND(I133*H133,2)</f>
        <v>0</v>
      </c>
      <c r="BL133" s="337" t="s">
        <v>351</v>
      </c>
      <c r="BM133" s="406" t="s">
        <v>4251</v>
      </c>
    </row>
    <row r="134" spans="2:65" s="194" customFormat="1" ht="24.45" customHeight="1">
      <c r="B134" s="76"/>
      <c r="C134" s="82">
        <f>C133+1</f>
        <v>2</v>
      </c>
      <c r="D134" s="82" t="s">
        <v>262</v>
      </c>
      <c r="E134" s="83" t="s">
        <v>4252</v>
      </c>
      <c r="F134" s="84" t="s">
        <v>4253</v>
      </c>
      <c r="G134" s="85" t="s">
        <v>216</v>
      </c>
      <c r="H134" s="86">
        <v>3.74</v>
      </c>
      <c r="I134" s="842"/>
      <c r="J134" s="87">
        <f t="shared" si="0"/>
        <v>0</v>
      </c>
      <c r="K134" s="80"/>
      <c r="L134" s="76"/>
      <c r="M134" s="402" t="s">
        <v>290</v>
      </c>
      <c r="N134" s="403" t="s">
        <v>306</v>
      </c>
      <c r="O134" s="404">
        <v>1.667</v>
      </c>
      <c r="P134" s="404">
        <f t="shared" si="1"/>
        <v>6.2345800000000002</v>
      </c>
      <c r="Q134" s="404">
        <v>0</v>
      </c>
      <c r="R134" s="404">
        <f t="shared" si="2"/>
        <v>0</v>
      </c>
      <c r="S134" s="404">
        <v>0</v>
      </c>
      <c r="T134" s="405">
        <f t="shared" si="3"/>
        <v>0</v>
      </c>
      <c r="AR134" s="406" t="s">
        <v>351</v>
      </c>
      <c r="AT134" s="406" t="s">
        <v>262</v>
      </c>
      <c r="AU134" s="406" t="s">
        <v>352</v>
      </c>
      <c r="AY134" s="337" t="s">
        <v>347</v>
      </c>
      <c r="BE134" s="407">
        <f t="shared" si="4"/>
        <v>0</v>
      </c>
      <c r="BF134" s="407">
        <f t="shared" si="5"/>
        <v>0</v>
      </c>
      <c r="BG134" s="407">
        <f t="shared" si="6"/>
        <v>0</v>
      </c>
      <c r="BH134" s="407">
        <f t="shared" si="7"/>
        <v>0</v>
      </c>
      <c r="BI134" s="407">
        <f t="shared" si="8"/>
        <v>0</v>
      </c>
      <c r="BJ134" s="337" t="s">
        <v>352</v>
      </c>
      <c r="BK134" s="407">
        <f t="shared" si="9"/>
        <v>0</v>
      </c>
      <c r="BL134" s="337" t="s">
        <v>351</v>
      </c>
      <c r="BM134" s="406" t="s">
        <v>4254</v>
      </c>
    </row>
    <row r="135" spans="2:65" s="194" customFormat="1" ht="24.45" customHeight="1">
      <c r="B135" s="76"/>
      <c r="C135" s="82">
        <f t="shared" ref="C135:C145" si="10">C134+1</f>
        <v>3</v>
      </c>
      <c r="D135" s="82" t="s">
        <v>262</v>
      </c>
      <c r="E135" s="83" t="s">
        <v>4255</v>
      </c>
      <c r="F135" s="84" t="s">
        <v>4256</v>
      </c>
      <c r="G135" s="85" t="s">
        <v>216</v>
      </c>
      <c r="H135" s="86">
        <v>5.343</v>
      </c>
      <c r="I135" s="842"/>
      <c r="J135" s="87">
        <f t="shared" si="0"/>
        <v>0</v>
      </c>
      <c r="K135" s="80"/>
      <c r="L135" s="76"/>
      <c r="M135" s="402" t="s">
        <v>290</v>
      </c>
      <c r="N135" s="403" t="s">
        <v>306</v>
      </c>
      <c r="O135" s="404">
        <v>4.1502100000000004</v>
      </c>
      <c r="P135" s="404">
        <f t="shared" si="1"/>
        <v>22.174572030000004</v>
      </c>
      <c r="Q135" s="404">
        <v>0</v>
      </c>
      <c r="R135" s="404">
        <f t="shared" si="2"/>
        <v>0</v>
      </c>
      <c r="S135" s="404">
        <v>0</v>
      </c>
      <c r="T135" s="405">
        <f t="shared" si="3"/>
        <v>0</v>
      </c>
      <c r="AR135" s="406" t="s">
        <v>351</v>
      </c>
      <c r="AT135" s="406" t="s">
        <v>262</v>
      </c>
      <c r="AU135" s="406" t="s">
        <v>352</v>
      </c>
      <c r="AY135" s="337" t="s">
        <v>347</v>
      </c>
      <c r="BE135" s="407">
        <f t="shared" si="4"/>
        <v>0</v>
      </c>
      <c r="BF135" s="407">
        <f t="shared" si="5"/>
        <v>0</v>
      </c>
      <c r="BG135" s="407">
        <f t="shared" si="6"/>
        <v>0</v>
      </c>
      <c r="BH135" s="407">
        <f t="shared" si="7"/>
        <v>0</v>
      </c>
      <c r="BI135" s="407">
        <f t="shared" si="8"/>
        <v>0</v>
      </c>
      <c r="BJ135" s="337" t="s">
        <v>352</v>
      </c>
      <c r="BK135" s="407">
        <f t="shared" si="9"/>
        <v>0</v>
      </c>
      <c r="BL135" s="337" t="s">
        <v>351</v>
      </c>
      <c r="BM135" s="406" t="s">
        <v>4257</v>
      </c>
    </row>
    <row r="136" spans="2:65" s="194" customFormat="1" ht="24.45" customHeight="1">
      <c r="B136" s="76"/>
      <c r="C136" s="82">
        <f t="shared" si="10"/>
        <v>4</v>
      </c>
      <c r="D136" s="82" t="s">
        <v>262</v>
      </c>
      <c r="E136" s="83" t="s">
        <v>4258</v>
      </c>
      <c r="F136" s="84" t="s">
        <v>4259</v>
      </c>
      <c r="G136" s="85" t="s">
        <v>216</v>
      </c>
      <c r="H136" s="86">
        <v>3.206</v>
      </c>
      <c r="I136" s="842"/>
      <c r="J136" s="87">
        <f t="shared" si="0"/>
        <v>0</v>
      </c>
      <c r="K136" s="80"/>
      <c r="L136" s="76"/>
      <c r="M136" s="402" t="s">
        <v>290</v>
      </c>
      <c r="N136" s="403" t="s">
        <v>306</v>
      </c>
      <c r="O136" s="404">
        <v>0.75368999999999997</v>
      </c>
      <c r="P136" s="404">
        <f t="shared" si="1"/>
        <v>2.4163301399999999</v>
      </c>
      <c r="Q136" s="404">
        <v>0</v>
      </c>
      <c r="R136" s="404">
        <f t="shared" si="2"/>
        <v>0</v>
      </c>
      <c r="S136" s="404">
        <v>0</v>
      </c>
      <c r="T136" s="405">
        <f t="shared" si="3"/>
        <v>0</v>
      </c>
      <c r="AR136" s="406" t="s">
        <v>351</v>
      </c>
      <c r="AT136" s="406" t="s">
        <v>262</v>
      </c>
      <c r="AU136" s="406" t="s">
        <v>352</v>
      </c>
      <c r="AY136" s="337" t="s">
        <v>347</v>
      </c>
      <c r="BE136" s="407">
        <f t="shared" si="4"/>
        <v>0</v>
      </c>
      <c r="BF136" s="407">
        <f t="shared" si="5"/>
        <v>0</v>
      </c>
      <c r="BG136" s="407">
        <f t="shared" si="6"/>
        <v>0</v>
      </c>
      <c r="BH136" s="407">
        <f t="shared" si="7"/>
        <v>0</v>
      </c>
      <c r="BI136" s="407">
        <f t="shared" si="8"/>
        <v>0</v>
      </c>
      <c r="BJ136" s="337" t="s">
        <v>352</v>
      </c>
      <c r="BK136" s="407">
        <f t="shared" si="9"/>
        <v>0</v>
      </c>
      <c r="BL136" s="337" t="s">
        <v>351</v>
      </c>
      <c r="BM136" s="406" t="s">
        <v>4260</v>
      </c>
    </row>
    <row r="137" spans="2:65" s="194" customFormat="1" ht="33" customHeight="1">
      <c r="B137" s="76"/>
      <c r="C137" s="82">
        <f t="shared" si="10"/>
        <v>5</v>
      </c>
      <c r="D137" s="82" t="s">
        <v>262</v>
      </c>
      <c r="E137" s="83" t="s">
        <v>3645</v>
      </c>
      <c r="F137" s="84" t="s">
        <v>3646</v>
      </c>
      <c r="G137" s="85" t="s">
        <v>216</v>
      </c>
      <c r="H137" s="86">
        <v>5.343</v>
      </c>
      <c r="I137" s="842"/>
      <c r="J137" s="87">
        <f t="shared" si="0"/>
        <v>0</v>
      </c>
      <c r="K137" s="80"/>
      <c r="L137" s="76"/>
      <c r="M137" s="402" t="s">
        <v>290</v>
      </c>
      <c r="N137" s="403" t="s">
        <v>306</v>
      </c>
      <c r="O137" s="404">
        <v>7.3699999999999998E-3</v>
      </c>
      <c r="P137" s="404">
        <f t="shared" si="1"/>
        <v>3.9377910000000002E-2</v>
      </c>
      <c r="Q137" s="404">
        <v>0</v>
      </c>
      <c r="R137" s="404">
        <f t="shared" si="2"/>
        <v>0</v>
      </c>
      <c r="S137" s="404">
        <v>0</v>
      </c>
      <c r="T137" s="405">
        <f t="shared" si="3"/>
        <v>0</v>
      </c>
      <c r="AR137" s="406" t="s">
        <v>351</v>
      </c>
      <c r="AT137" s="406" t="s">
        <v>262</v>
      </c>
      <c r="AU137" s="406" t="s">
        <v>352</v>
      </c>
      <c r="AY137" s="337" t="s">
        <v>347</v>
      </c>
      <c r="BE137" s="407">
        <f t="shared" si="4"/>
        <v>0</v>
      </c>
      <c r="BF137" s="407">
        <f t="shared" si="5"/>
        <v>0</v>
      </c>
      <c r="BG137" s="407">
        <f t="shared" si="6"/>
        <v>0</v>
      </c>
      <c r="BH137" s="407">
        <f t="shared" si="7"/>
        <v>0</v>
      </c>
      <c r="BI137" s="407">
        <f t="shared" si="8"/>
        <v>0</v>
      </c>
      <c r="BJ137" s="337" t="s">
        <v>352</v>
      </c>
      <c r="BK137" s="407">
        <f t="shared" si="9"/>
        <v>0</v>
      </c>
      <c r="BL137" s="337" t="s">
        <v>351</v>
      </c>
      <c r="BM137" s="406" t="s">
        <v>4261</v>
      </c>
    </row>
    <row r="138" spans="2:65" s="194" customFormat="1" ht="16.5" customHeight="1">
      <c r="B138" s="76"/>
      <c r="C138" s="82">
        <f t="shared" si="10"/>
        <v>6</v>
      </c>
      <c r="D138" s="82" t="s">
        <v>262</v>
      </c>
      <c r="E138" s="83" t="s">
        <v>1627</v>
      </c>
      <c r="F138" s="84" t="s">
        <v>1628</v>
      </c>
      <c r="G138" s="85" t="s">
        <v>216</v>
      </c>
      <c r="H138" s="86">
        <v>5.343</v>
      </c>
      <c r="I138" s="842"/>
      <c r="J138" s="87">
        <f t="shared" si="0"/>
        <v>0</v>
      </c>
      <c r="K138" s="80"/>
      <c r="L138" s="76"/>
      <c r="M138" s="402" t="s">
        <v>290</v>
      </c>
      <c r="N138" s="403" t="s">
        <v>306</v>
      </c>
      <c r="O138" s="404">
        <v>8.9999999999999993E-3</v>
      </c>
      <c r="P138" s="404">
        <f t="shared" si="1"/>
        <v>4.8086999999999998E-2</v>
      </c>
      <c r="Q138" s="404">
        <v>0</v>
      </c>
      <c r="R138" s="404">
        <f t="shared" si="2"/>
        <v>0</v>
      </c>
      <c r="S138" s="404">
        <v>0</v>
      </c>
      <c r="T138" s="405">
        <f t="shared" si="3"/>
        <v>0</v>
      </c>
      <c r="AR138" s="406" t="s">
        <v>351</v>
      </c>
      <c r="AT138" s="406" t="s">
        <v>262</v>
      </c>
      <c r="AU138" s="406" t="s">
        <v>352</v>
      </c>
      <c r="AY138" s="337" t="s">
        <v>347</v>
      </c>
      <c r="BE138" s="407">
        <f t="shared" si="4"/>
        <v>0</v>
      </c>
      <c r="BF138" s="407">
        <f t="shared" si="5"/>
        <v>0</v>
      </c>
      <c r="BG138" s="407">
        <f t="shared" si="6"/>
        <v>0</v>
      </c>
      <c r="BH138" s="407">
        <f t="shared" si="7"/>
        <v>0</v>
      </c>
      <c r="BI138" s="407">
        <f t="shared" si="8"/>
        <v>0</v>
      </c>
      <c r="BJ138" s="337" t="s">
        <v>352</v>
      </c>
      <c r="BK138" s="407">
        <f t="shared" si="9"/>
        <v>0</v>
      </c>
      <c r="BL138" s="337" t="s">
        <v>351</v>
      </c>
      <c r="BM138" s="406" t="s">
        <v>4262</v>
      </c>
    </row>
    <row r="139" spans="2:65" s="391" customFormat="1" ht="23.25" customHeight="1">
      <c r="B139" s="390"/>
      <c r="C139" s="82">
        <f t="shared" si="10"/>
        <v>7</v>
      </c>
      <c r="D139" s="392" t="s">
        <v>267</v>
      </c>
      <c r="E139" s="400" t="s">
        <v>352</v>
      </c>
      <c r="F139" s="400" t="s">
        <v>358</v>
      </c>
      <c r="J139" s="401">
        <f>BK139</f>
        <v>0</v>
      </c>
      <c r="L139" s="390"/>
      <c r="M139" s="395"/>
      <c r="P139" s="396">
        <f>SUM(P140:P153)</f>
        <v>385.51089364000001</v>
      </c>
      <c r="R139" s="396">
        <f>SUM(R140:R153)</f>
        <v>36.540356825880004</v>
      </c>
      <c r="T139" s="397">
        <f>SUM(T140:T153)</f>
        <v>0</v>
      </c>
      <c r="AR139" s="392" t="s">
        <v>320</v>
      </c>
      <c r="AT139" s="398" t="s">
        <v>267</v>
      </c>
      <c r="AU139" s="398" t="s">
        <v>320</v>
      </c>
      <c r="AY139" s="392" t="s">
        <v>347</v>
      </c>
      <c r="BK139" s="399">
        <f>SUM(BK140:BK153)</f>
        <v>0</v>
      </c>
    </row>
    <row r="140" spans="2:65" s="194" customFormat="1" ht="24.45" customHeight="1">
      <c r="B140" s="76"/>
      <c r="C140" s="82">
        <f t="shared" si="10"/>
        <v>8</v>
      </c>
      <c r="D140" s="82" t="s">
        <v>262</v>
      </c>
      <c r="E140" s="83" t="s">
        <v>359</v>
      </c>
      <c r="F140" s="84" t="s">
        <v>4263</v>
      </c>
      <c r="G140" s="85" t="s">
        <v>216</v>
      </c>
      <c r="H140" s="86">
        <v>1.131</v>
      </c>
      <c r="I140" s="842"/>
      <c r="J140" s="87">
        <f t="shared" ref="J140:J153" si="11">ROUND(I140*H140,2)</f>
        <v>0</v>
      </c>
      <c r="K140" s="80"/>
      <c r="L140" s="76"/>
      <c r="M140" s="402" t="s">
        <v>290</v>
      </c>
      <c r="N140" s="403" t="s">
        <v>306</v>
      </c>
      <c r="O140" s="404">
        <v>0.61770999999999998</v>
      </c>
      <c r="P140" s="404">
        <f t="shared" ref="P140:P153" si="12">O140*H140</f>
        <v>0.69863001000000002</v>
      </c>
      <c r="Q140" s="404">
        <v>2.2375227</v>
      </c>
      <c r="R140" s="404">
        <f t="shared" ref="R140:R153" si="13">Q140*H140</f>
        <v>2.5306381736999999</v>
      </c>
      <c r="S140" s="404">
        <v>0</v>
      </c>
      <c r="T140" s="405">
        <f t="shared" ref="T140:T153" si="14">S140*H140</f>
        <v>0</v>
      </c>
      <c r="AR140" s="406" t="s">
        <v>351</v>
      </c>
      <c r="AT140" s="406" t="s">
        <v>262</v>
      </c>
      <c r="AU140" s="406" t="s">
        <v>352</v>
      </c>
      <c r="AY140" s="337" t="s">
        <v>347</v>
      </c>
      <c r="BE140" s="407">
        <f t="shared" ref="BE140:BE153" si="15">IF(N140="základná",J140,0)</f>
        <v>0</v>
      </c>
      <c r="BF140" s="407">
        <f t="shared" ref="BF140:BF153" si="16">IF(N140="znížená",J140,0)</f>
        <v>0</v>
      </c>
      <c r="BG140" s="407">
        <f t="shared" ref="BG140:BG153" si="17">IF(N140="zákl. prenesená",J140,0)</f>
        <v>0</v>
      </c>
      <c r="BH140" s="407">
        <f t="shared" ref="BH140:BH153" si="18">IF(N140="zníž. prenesená",J140,0)</f>
        <v>0</v>
      </c>
      <c r="BI140" s="407">
        <f t="shared" ref="BI140:BI153" si="19">IF(N140="nulová",J140,0)</f>
        <v>0</v>
      </c>
      <c r="BJ140" s="337" t="s">
        <v>352</v>
      </c>
      <c r="BK140" s="407">
        <f t="shared" ref="BK140:BK153" si="20">ROUND(I140*H140,2)</f>
        <v>0</v>
      </c>
      <c r="BL140" s="337" t="s">
        <v>351</v>
      </c>
      <c r="BM140" s="406" t="s">
        <v>4264</v>
      </c>
    </row>
    <row r="141" spans="2:65" s="194" customFormat="1" ht="33" customHeight="1">
      <c r="B141" s="76"/>
      <c r="C141" s="82">
        <f t="shared" si="10"/>
        <v>9</v>
      </c>
      <c r="D141" s="82" t="s">
        <v>262</v>
      </c>
      <c r="E141" s="83" t="s">
        <v>1640</v>
      </c>
      <c r="F141" s="84" t="s">
        <v>4265</v>
      </c>
      <c r="G141" s="85" t="s">
        <v>216</v>
      </c>
      <c r="H141" s="86">
        <v>4.1289999999999996</v>
      </c>
      <c r="I141" s="842"/>
      <c r="J141" s="87">
        <f t="shared" si="11"/>
        <v>0</v>
      </c>
      <c r="K141" s="80"/>
      <c r="L141" s="76"/>
      <c r="M141" s="402" t="s">
        <v>290</v>
      </c>
      <c r="N141" s="403" t="s">
        <v>306</v>
      </c>
      <c r="O141" s="404">
        <v>0.61890999999999996</v>
      </c>
      <c r="P141" s="404">
        <f t="shared" si="12"/>
        <v>2.5554793899999995</v>
      </c>
      <c r="Q141" s="404">
        <v>2.3683326999999998</v>
      </c>
      <c r="R141" s="404">
        <f t="shared" si="13"/>
        <v>9.7788457182999977</v>
      </c>
      <c r="S141" s="404">
        <v>0</v>
      </c>
      <c r="T141" s="405">
        <f t="shared" si="14"/>
        <v>0</v>
      </c>
      <c r="AR141" s="406" t="s">
        <v>351</v>
      </c>
      <c r="AT141" s="406" t="s">
        <v>262</v>
      </c>
      <c r="AU141" s="406" t="s">
        <v>352</v>
      </c>
      <c r="AY141" s="337" t="s">
        <v>347</v>
      </c>
      <c r="BE141" s="407">
        <f t="shared" si="15"/>
        <v>0</v>
      </c>
      <c r="BF141" s="407">
        <f t="shared" si="16"/>
        <v>0</v>
      </c>
      <c r="BG141" s="407">
        <f t="shared" si="17"/>
        <v>0</v>
      </c>
      <c r="BH141" s="407">
        <f t="shared" si="18"/>
        <v>0</v>
      </c>
      <c r="BI141" s="407">
        <f t="shared" si="19"/>
        <v>0</v>
      </c>
      <c r="BJ141" s="337" t="s">
        <v>352</v>
      </c>
      <c r="BK141" s="407">
        <f t="shared" si="20"/>
        <v>0</v>
      </c>
      <c r="BL141" s="337" t="s">
        <v>351</v>
      </c>
      <c r="BM141" s="406" t="s">
        <v>4266</v>
      </c>
    </row>
    <row r="142" spans="2:65" s="194" customFormat="1" ht="24.45" customHeight="1">
      <c r="B142" s="76"/>
      <c r="C142" s="82">
        <f t="shared" si="10"/>
        <v>10</v>
      </c>
      <c r="D142" s="82" t="s">
        <v>262</v>
      </c>
      <c r="E142" s="83" t="s">
        <v>1498</v>
      </c>
      <c r="F142" s="84" t="s">
        <v>1499</v>
      </c>
      <c r="G142" s="85" t="s">
        <v>95</v>
      </c>
      <c r="H142" s="86">
        <v>12.646000000000001</v>
      </c>
      <c r="I142" s="842"/>
      <c r="J142" s="87">
        <f t="shared" si="11"/>
        <v>0</v>
      </c>
      <c r="K142" s="80"/>
      <c r="L142" s="76"/>
      <c r="M142" s="402" t="s">
        <v>290</v>
      </c>
      <c r="N142" s="403" t="s">
        <v>306</v>
      </c>
      <c r="O142" s="404">
        <v>0.78800000000000003</v>
      </c>
      <c r="P142" s="404">
        <f t="shared" si="12"/>
        <v>9.9650480000000012</v>
      </c>
      <c r="Q142" s="404">
        <v>9.7094999999999994E-3</v>
      </c>
      <c r="R142" s="404">
        <f t="shared" si="13"/>
        <v>0.122786337</v>
      </c>
      <c r="S142" s="404">
        <v>0</v>
      </c>
      <c r="T142" s="405">
        <f t="shared" si="14"/>
        <v>0</v>
      </c>
      <c r="AR142" s="406" t="s">
        <v>351</v>
      </c>
      <c r="AT142" s="406" t="s">
        <v>262</v>
      </c>
      <c r="AU142" s="406" t="s">
        <v>352</v>
      </c>
      <c r="AY142" s="337" t="s">
        <v>347</v>
      </c>
      <c r="BE142" s="407">
        <f t="shared" si="15"/>
        <v>0</v>
      </c>
      <c r="BF142" s="407">
        <f t="shared" si="16"/>
        <v>0</v>
      </c>
      <c r="BG142" s="407">
        <f t="shared" si="17"/>
        <v>0</v>
      </c>
      <c r="BH142" s="407">
        <f t="shared" si="18"/>
        <v>0</v>
      </c>
      <c r="BI142" s="407">
        <f t="shared" si="19"/>
        <v>0</v>
      </c>
      <c r="BJ142" s="337" t="s">
        <v>352</v>
      </c>
      <c r="BK142" s="407">
        <f t="shared" si="20"/>
        <v>0</v>
      </c>
      <c r="BL142" s="337" t="s">
        <v>351</v>
      </c>
      <c r="BM142" s="406" t="s">
        <v>4267</v>
      </c>
    </row>
    <row r="143" spans="2:65" s="194" customFormat="1" ht="24.45" customHeight="1">
      <c r="B143" s="76"/>
      <c r="C143" s="82">
        <f t="shared" si="10"/>
        <v>11</v>
      </c>
      <c r="D143" s="82" t="s">
        <v>262</v>
      </c>
      <c r="E143" s="83" t="s">
        <v>1501</v>
      </c>
      <c r="F143" s="84" t="s">
        <v>1502</v>
      </c>
      <c r="G143" s="85" t="s">
        <v>95</v>
      </c>
      <c r="H143" s="86">
        <v>12.646000000000001</v>
      </c>
      <c r="I143" s="842"/>
      <c r="J143" s="87">
        <f t="shared" si="11"/>
        <v>0</v>
      </c>
      <c r="K143" s="80"/>
      <c r="L143" s="76"/>
      <c r="M143" s="402" t="s">
        <v>290</v>
      </c>
      <c r="N143" s="403" t="s">
        <v>306</v>
      </c>
      <c r="O143" s="404">
        <v>0.32200000000000001</v>
      </c>
      <c r="P143" s="404">
        <f t="shared" si="12"/>
        <v>4.072012</v>
      </c>
      <c r="Q143" s="404">
        <v>0</v>
      </c>
      <c r="R143" s="404">
        <f t="shared" si="13"/>
        <v>0</v>
      </c>
      <c r="S143" s="404">
        <v>0</v>
      </c>
      <c r="T143" s="405">
        <f t="shared" si="14"/>
        <v>0</v>
      </c>
      <c r="AR143" s="406" t="s">
        <v>351</v>
      </c>
      <c r="AT143" s="406" t="s">
        <v>262</v>
      </c>
      <c r="AU143" s="406" t="s">
        <v>352</v>
      </c>
      <c r="AY143" s="337" t="s">
        <v>347</v>
      </c>
      <c r="BE143" s="407">
        <f t="shared" si="15"/>
        <v>0</v>
      </c>
      <c r="BF143" s="407">
        <f t="shared" si="16"/>
        <v>0</v>
      </c>
      <c r="BG143" s="407">
        <f t="shared" si="17"/>
        <v>0</v>
      </c>
      <c r="BH143" s="407">
        <f t="shared" si="18"/>
        <v>0</v>
      </c>
      <c r="BI143" s="407">
        <f t="shared" si="19"/>
        <v>0</v>
      </c>
      <c r="BJ143" s="337" t="s">
        <v>352</v>
      </c>
      <c r="BK143" s="407">
        <f t="shared" si="20"/>
        <v>0</v>
      </c>
      <c r="BL143" s="337" t="s">
        <v>351</v>
      </c>
      <c r="BM143" s="406" t="s">
        <v>4268</v>
      </c>
    </row>
    <row r="144" spans="2:65" s="194" customFormat="1" ht="33" customHeight="1">
      <c r="B144" s="76"/>
      <c r="C144" s="82">
        <f t="shared" si="10"/>
        <v>12</v>
      </c>
      <c r="D144" s="82" t="s">
        <v>262</v>
      </c>
      <c r="E144" s="83" t="s">
        <v>1504</v>
      </c>
      <c r="F144" s="84" t="s">
        <v>1505</v>
      </c>
      <c r="G144" s="85" t="s">
        <v>95</v>
      </c>
      <c r="H144" s="86">
        <v>13.571999999999999</v>
      </c>
      <c r="I144" s="842"/>
      <c r="J144" s="87">
        <f t="shared" si="11"/>
        <v>0</v>
      </c>
      <c r="K144" s="80"/>
      <c r="L144" s="76"/>
      <c r="M144" s="402" t="s">
        <v>290</v>
      </c>
      <c r="N144" s="403" t="s">
        <v>306</v>
      </c>
      <c r="O144" s="404">
        <v>4.0919999999999998E-2</v>
      </c>
      <c r="P144" s="404">
        <f t="shared" si="12"/>
        <v>0.5553662399999999</v>
      </c>
      <c r="Q144" s="404">
        <v>1.5756100000000001E-3</v>
      </c>
      <c r="R144" s="404">
        <f t="shared" si="13"/>
        <v>2.138417892E-2</v>
      </c>
      <c r="S144" s="404">
        <v>0</v>
      </c>
      <c r="T144" s="405">
        <f t="shared" si="14"/>
        <v>0</v>
      </c>
      <c r="AR144" s="406" t="s">
        <v>351</v>
      </c>
      <c r="AT144" s="406" t="s">
        <v>262</v>
      </c>
      <c r="AU144" s="406" t="s">
        <v>352</v>
      </c>
      <c r="AY144" s="337" t="s">
        <v>347</v>
      </c>
      <c r="BE144" s="407">
        <f t="shared" si="15"/>
        <v>0</v>
      </c>
      <c r="BF144" s="407">
        <f t="shared" si="16"/>
        <v>0</v>
      </c>
      <c r="BG144" s="407">
        <f t="shared" si="17"/>
        <v>0</v>
      </c>
      <c r="BH144" s="407">
        <f t="shared" si="18"/>
        <v>0</v>
      </c>
      <c r="BI144" s="407">
        <f t="shared" si="19"/>
        <v>0</v>
      </c>
      <c r="BJ144" s="337" t="s">
        <v>352</v>
      </c>
      <c r="BK144" s="407">
        <f t="shared" si="20"/>
        <v>0</v>
      </c>
      <c r="BL144" s="337" t="s">
        <v>351</v>
      </c>
      <c r="BM144" s="406" t="s">
        <v>4269</v>
      </c>
    </row>
    <row r="145" spans="2:65" s="194" customFormat="1" ht="38.25" customHeight="1">
      <c r="B145" s="76"/>
      <c r="C145" s="82">
        <f t="shared" si="10"/>
        <v>13</v>
      </c>
      <c r="D145" s="82" t="s">
        <v>262</v>
      </c>
      <c r="E145" s="83" t="s">
        <v>4270</v>
      </c>
      <c r="F145" s="84" t="s">
        <v>4271</v>
      </c>
      <c r="G145" s="85" t="s">
        <v>1653</v>
      </c>
      <c r="H145" s="86">
        <v>7095</v>
      </c>
      <c r="I145" s="842"/>
      <c r="J145" s="87">
        <f t="shared" si="11"/>
        <v>0</v>
      </c>
      <c r="K145" s="80"/>
      <c r="L145" s="76"/>
      <c r="M145" s="402" t="s">
        <v>290</v>
      </c>
      <c r="N145" s="403" t="s">
        <v>306</v>
      </c>
      <c r="O145" s="404">
        <v>3.2099999999999997E-2</v>
      </c>
      <c r="P145" s="404">
        <f t="shared" si="12"/>
        <v>227.74949999999998</v>
      </c>
      <c r="Q145" s="404">
        <v>2.268E-5</v>
      </c>
      <c r="R145" s="404">
        <f t="shared" si="13"/>
        <v>0.16091459999999999</v>
      </c>
      <c r="S145" s="404">
        <v>0</v>
      </c>
      <c r="T145" s="405">
        <f t="shared" si="14"/>
        <v>0</v>
      </c>
      <c r="AR145" s="406" t="s">
        <v>351</v>
      </c>
      <c r="AT145" s="406" t="s">
        <v>262</v>
      </c>
      <c r="AU145" s="406" t="s">
        <v>352</v>
      </c>
      <c r="AY145" s="337" t="s">
        <v>347</v>
      </c>
      <c r="BE145" s="407">
        <f t="shared" si="15"/>
        <v>0</v>
      </c>
      <c r="BF145" s="407">
        <f t="shared" si="16"/>
        <v>0</v>
      </c>
      <c r="BG145" s="407">
        <f t="shared" si="17"/>
        <v>0</v>
      </c>
      <c r="BH145" s="407">
        <f t="shared" si="18"/>
        <v>0</v>
      </c>
      <c r="BI145" s="407">
        <f t="shared" si="19"/>
        <v>0</v>
      </c>
      <c r="BJ145" s="337" t="s">
        <v>352</v>
      </c>
      <c r="BK145" s="407">
        <f t="shared" si="20"/>
        <v>0</v>
      </c>
      <c r="BL145" s="337" t="s">
        <v>351</v>
      </c>
      <c r="BM145" s="406" t="s">
        <v>4272</v>
      </c>
    </row>
    <row r="146" spans="2:65" s="194" customFormat="1" ht="33" customHeight="1">
      <c r="B146" s="76"/>
      <c r="C146" s="88">
        <f>C145+1</f>
        <v>14</v>
      </c>
      <c r="D146" s="88" t="s">
        <v>59</v>
      </c>
      <c r="E146" s="89" t="s">
        <v>1658</v>
      </c>
      <c r="F146" s="90" t="s">
        <v>4273</v>
      </c>
      <c r="G146" s="91" t="s">
        <v>62</v>
      </c>
      <c r="H146" s="92">
        <v>8</v>
      </c>
      <c r="I146" s="843"/>
      <c r="J146" s="93">
        <f t="shared" si="11"/>
        <v>0</v>
      </c>
      <c r="K146" s="94"/>
      <c r="L146" s="408"/>
      <c r="M146" s="409" t="s">
        <v>290</v>
      </c>
      <c r="N146" s="410" t="s">
        <v>306</v>
      </c>
      <c r="O146" s="404">
        <v>0</v>
      </c>
      <c r="P146" s="404">
        <f t="shared" si="12"/>
        <v>0</v>
      </c>
      <c r="Q146" s="404">
        <v>6.4999999999999997E-4</v>
      </c>
      <c r="R146" s="404">
        <f t="shared" si="13"/>
        <v>5.1999999999999998E-3</v>
      </c>
      <c r="S146" s="404">
        <v>0</v>
      </c>
      <c r="T146" s="405">
        <f t="shared" si="14"/>
        <v>0</v>
      </c>
      <c r="AR146" s="406" t="s">
        <v>361</v>
      </c>
      <c r="AT146" s="406" t="s">
        <v>59</v>
      </c>
      <c r="AU146" s="406" t="s">
        <v>352</v>
      </c>
      <c r="AY146" s="337" t="s">
        <v>347</v>
      </c>
      <c r="BE146" s="407">
        <f t="shared" si="15"/>
        <v>0</v>
      </c>
      <c r="BF146" s="407">
        <f t="shared" si="16"/>
        <v>0</v>
      </c>
      <c r="BG146" s="407">
        <f t="shared" si="17"/>
        <v>0</v>
      </c>
      <c r="BH146" s="407">
        <f t="shared" si="18"/>
        <v>0</v>
      </c>
      <c r="BI146" s="407">
        <f t="shared" si="19"/>
        <v>0</v>
      </c>
      <c r="BJ146" s="337" t="s">
        <v>352</v>
      </c>
      <c r="BK146" s="407">
        <f t="shared" si="20"/>
        <v>0</v>
      </c>
      <c r="BL146" s="337" t="s">
        <v>351</v>
      </c>
      <c r="BM146" s="406" t="s">
        <v>4274</v>
      </c>
    </row>
    <row r="147" spans="2:65" s="194" customFormat="1" ht="33" customHeight="1">
      <c r="B147" s="76"/>
      <c r="C147" s="82">
        <f>C146+1</f>
        <v>15</v>
      </c>
      <c r="D147" s="82" t="s">
        <v>262</v>
      </c>
      <c r="E147" s="83" t="s">
        <v>1664</v>
      </c>
      <c r="F147" s="84" t="s">
        <v>4275</v>
      </c>
      <c r="G147" s="85" t="s">
        <v>216</v>
      </c>
      <c r="H147" s="86">
        <v>4.694</v>
      </c>
      <c r="I147" s="842"/>
      <c r="J147" s="87">
        <f t="shared" si="11"/>
        <v>0</v>
      </c>
      <c r="K147" s="80"/>
      <c r="L147" s="76"/>
      <c r="M147" s="402" t="s">
        <v>290</v>
      </c>
      <c r="N147" s="403" t="s">
        <v>306</v>
      </c>
      <c r="O147" s="404">
        <v>0.58299999999999996</v>
      </c>
      <c r="P147" s="404">
        <f t="shared" si="12"/>
        <v>2.736602</v>
      </c>
      <c r="Q147" s="404">
        <v>2.3683299999999998</v>
      </c>
      <c r="R147" s="404">
        <f t="shared" si="13"/>
        <v>11.116941019999999</v>
      </c>
      <c r="S147" s="404">
        <v>0</v>
      </c>
      <c r="T147" s="405">
        <f t="shared" si="14"/>
        <v>0</v>
      </c>
      <c r="AR147" s="406" t="s">
        <v>351</v>
      </c>
      <c r="AT147" s="406" t="s">
        <v>262</v>
      </c>
      <c r="AU147" s="406" t="s">
        <v>352</v>
      </c>
      <c r="AY147" s="337" t="s">
        <v>347</v>
      </c>
      <c r="BE147" s="407">
        <f t="shared" si="15"/>
        <v>0</v>
      </c>
      <c r="BF147" s="407">
        <f t="shared" si="16"/>
        <v>0</v>
      </c>
      <c r="BG147" s="407">
        <f t="shared" si="17"/>
        <v>0</v>
      </c>
      <c r="BH147" s="407">
        <f t="shared" si="18"/>
        <v>0</v>
      </c>
      <c r="BI147" s="407">
        <f t="shared" si="19"/>
        <v>0</v>
      </c>
      <c r="BJ147" s="337" t="s">
        <v>352</v>
      </c>
      <c r="BK147" s="407">
        <f t="shared" si="20"/>
        <v>0</v>
      </c>
      <c r="BL147" s="337" t="s">
        <v>351</v>
      </c>
      <c r="BM147" s="406" t="s">
        <v>4276</v>
      </c>
    </row>
    <row r="148" spans="2:65" s="194" customFormat="1" ht="21.75" customHeight="1">
      <c r="B148" s="76"/>
      <c r="C148" s="82">
        <f t="shared" ref="C148:C153" si="21">C147+1</f>
        <v>16</v>
      </c>
      <c r="D148" s="82" t="s">
        <v>262</v>
      </c>
      <c r="E148" s="83" t="s">
        <v>1668</v>
      </c>
      <c r="F148" s="84" t="s">
        <v>1669</v>
      </c>
      <c r="G148" s="85" t="s">
        <v>95</v>
      </c>
      <c r="H148" s="86">
        <v>69.126999999999995</v>
      </c>
      <c r="I148" s="842"/>
      <c r="J148" s="87">
        <f t="shared" si="11"/>
        <v>0</v>
      </c>
      <c r="K148" s="80"/>
      <c r="L148" s="76"/>
      <c r="M148" s="402" t="s">
        <v>290</v>
      </c>
      <c r="N148" s="403" t="s">
        <v>306</v>
      </c>
      <c r="O148" s="404">
        <v>0.79900000000000004</v>
      </c>
      <c r="P148" s="404">
        <f t="shared" si="12"/>
        <v>55.232472999999999</v>
      </c>
      <c r="Q148" s="404">
        <v>9.7094999999999994E-3</v>
      </c>
      <c r="R148" s="404">
        <f t="shared" si="13"/>
        <v>0.6711886064999999</v>
      </c>
      <c r="S148" s="404">
        <v>0</v>
      </c>
      <c r="T148" s="405">
        <f t="shared" si="14"/>
        <v>0</v>
      </c>
      <c r="AR148" s="406" t="s">
        <v>351</v>
      </c>
      <c r="AT148" s="406" t="s">
        <v>262</v>
      </c>
      <c r="AU148" s="406" t="s">
        <v>352</v>
      </c>
      <c r="AY148" s="337" t="s">
        <v>347</v>
      </c>
      <c r="BE148" s="407">
        <f t="shared" si="15"/>
        <v>0</v>
      </c>
      <c r="BF148" s="407">
        <f t="shared" si="16"/>
        <v>0</v>
      </c>
      <c r="BG148" s="407">
        <f t="shared" si="17"/>
        <v>0</v>
      </c>
      <c r="BH148" s="407">
        <f t="shared" si="18"/>
        <v>0</v>
      </c>
      <c r="BI148" s="407">
        <f t="shared" si="19"/>
        <v>0</v>
      </c>
      <c r="BJ148" s="337" t="s">
        <v>352</v>
      </c>
      <c r="BK148" s="407">
        <f t="shared" si="20"/>
        <v>0</v>
      </c>
      <c r="BL148" s="337" t="s">
        <v>351</v>
      </c>
      <c r="BM148" s="406" t="s">
        <v>4277</v>
      </c>
    </row>
    <row r="149" spans="2:65" s="194" customFormat="1" ht="24.45" customHeight="1">
      <c r="B149" s="76"/>
      <c r="C149" s="82">
        <f t="shared" si="21"/>
        <v>17</v>
      </c>
      <c r="D149" s="82" t="s">
        <v>262</v>
      </c>
      <c r="E149" s="83" t="s">
        <v>1672</v>
      </c>
      <c r="F149" s="84" t="s">
        <v>1673</v>
      </c>
      <c r="G149" s="85" t="s">
        <v>95</v>
      </c>
      <c r="H149" s="86">
        <v>69.126999999999995</v>
      </c>
      <c r="I149" s="842"/>
      <c r="J149" s="87">
        <f t="shared" si="11"/>
        <v>0</v>
      </c>
      <c r="K149" s="80"/>
      <c r="L149" s="76"/>
      <c r="M149" s="402" t="s">
        <v>290</v>
      </c>
      <c r="N149" s="403" t="s">
        <v>306</v>
      </c>
      <c r="O149" s="404">
        <v>0.32700000000000001</v>
      </c>
      <c r="P149" s="404">
        <f t="shared" si="12"/>
        <v>22.604528999999999</v>
      </c>
      <c r="Q149" s="404">
        <v>0</v>
      </c>
      <c r="R149" s="404">
        <f t="shared" si="13"/>
        <v>0</v>
      </c>
      <c r="S149" s="404">
        <v>0</v>
      </c>
      <c r="T149" s="405">
        <f t="shared" si="14"/>
        <v>0</v>
      </c>
      <c r="AR149" s="406" t="s">
        <v>351</v>
      </c>
      <c r="AT149" s="406" t="s">
        <v>262</v>
      </c>
      <c r="AU149" s="406" t="s">
        <v>352</v>
      </c>
      <c r="AY149" s="337" t="s">
        <v>347</v>
      </c>
      <c r="BE149" s="407">
        <f t="shared" si="15"/>
        <v>0</v>
      </c>
      <c r="BF149" s="407">
        <f t="shared" si="16"/>
        <v>0</v>
      </c>
      <c r="BG149" s="407">
        <f t="shared" si="17"/>
        <v>0</v>
      </c>
      <c r="BH149" s="407">
        <f t="shared" si="18"/>
        <v>0</v>
      </c>
      <c r="BI149" s="407">
        <f t="shared" si="19"/>
        <v>0</v>
      </c>
      <c r="BJ149" s="337" t="s">
        <v>352</v>
      </c>
      <c r="BK149" s="407">
        <f t="shared" si="20"/>
        <v>0</v>
      </c>
      <c r="BL149" s="337" t="s">
        <v>351</v>
      </c>
      <c r="BM149" s="406" t="s">
        <v>4278</v>
      </c>
    </row>
    <row r="150" spans="2:65" s="194" customFormat="1" ht="16.5" customHeight="1">
      <c r="B150" s="76"/>
      <c r="C150" s="82">
        <f t="shared" si="21"/>
        <v>18</v>
      </c>
      <c r="D150" s="82" t="s">
        <v>262</v>
      </c>
      <c r="E150" s="83" t="s">
        <v>1675</v>
      </c>
      <c r="F150" s="84" t="s">
        <v>1676</v>
      </c>
      <c r="G150" s="85" t="s">
        <v>271</v>
      </c>
      <c r="H150" s="86">
        <v>0.92900000000000005</v>
      </c>
      <c r="I150" s="842"/>
      <c r="J150" s="87">
        <f t="shared" si="11"/>
        <v>0</v>
      </c>
      <c r="K150" s="80"/>
      <c r="L150" s="76"/>
      <c r="M150" s="402" t="s">
        <v>290</v>
      </c>
      <c r="N150" s="403" t="s">
        <v>306</v>
      </c>
      <c r="O150" s="404">
        <v>34.322000000000003</v>
      </c>
      <c r="P150" s="404">
        <f t="shared" si="12"/>
        <v>31.885138000000005</v>
      </c>
      <c r="Q150" s="404">
        <v>1.0189585000000001</v>
      </c>
      <c r="R150" s="404">
        <f t="shared" si="13"/>
        <v>0.94661244650000009</v>
      </c>
      <c r="S150" s="404">
        <v>0</v>
      </c>
      <c r="T150" s="405">
        <f t="shared" si="14"/>
        <v>0</v>
      </c>
      <c r="AR150" s="406" t="s">
        <v>351</v>
      </c>
      <c r="AT150" s="406" t="s">
        <v>262</v>
      </c>
      <c r="AU150" s="406" t="s">
        <v>352</v>
      </c>
      <c r="AY150" s="337" t="s">
        <v>347</v>
      </c>
      <c r="BE150" s="407">
        <f t="shared" si="15"/>
        <v>0</v>
      </c>
      <c r="BF150" s="407">
        <f t="shared" si="16"/>
        <v>0</v>
      </c>
      <c r="BG150" s="407">
        <f t="shared" si="17"/>
        <v>0</v>
      </c>
      <c r="BH150" s="407">
        <f t="shared" si="18"/>
        <v>0</v>
      </c>
      <c r="BI150" s="407">
        <f t="shared" si="19"/>
        <v>0</v>
      </c>
      <c r="BJ150" s="337" t="s">
        <v>352</v>
      </c>
      <c r="BK150" s="407">
        <f t="shared" si="20"/>
        <v>0</v>
      </c>
      <c r="BL150" s="337" t="s">
        <v>351</v>
      </c>
      <c r="BM150" s="406" t="s">
        <v>4279</v>
      </c>
    </row>
    <row r="151" spans="2:65" s="194" customFormat="1" ht="16.5" customHeight="1">
      <c r="B151" s="76"/>
      <c r="C151" s="82">
        <f t="shared" si="21"/>
        <v>19</v>
      </c>
      <c r="D151" s="82" t="s">
        <v>262</v>
      </c>
      <c r="E151" s="83" t="s">
        <v>4280</v>
      </c>
      <c r="F151" s="84" t="s">
        <v>4281</v>
      </c>
      <c r="G151" s="85" t="s">
        <v>216</v>
      </c>
      <c r="H151" s="86">
        <v>4.9240000000000004</v>
      </c>
      <c r="I151" s="842"/>
      <c r="J151" s="87">
        <f t="shared" si="11"/>
        <v>0</v>
      </c>
      <c r="K151" s="80"/>
      <c r="L151" s="76"/>
      <c r="M151" s="402" t="s">
        <v>290</v>
      </c>
      <c r="N151" s="403" t="s">
        <v>306</v>
      </c>
      <c r="O151" s="404">
        <v>0.58099999999999996</v>
      </c>
      <c r="P151" s="404">
        <f t="shared" si="12"/>
        <v>2.8608440000000002</v>
      </c>
      <c r="Q151" s="404">
        <v>2.2589999999999999</v>
      </c>
      <c r="R151" s="404">
        <f t="shared" si="13"/>
        <v>11.123316000000001</v>
      </c>
      <c r="S151" s="404">
        <v>0</v>
      </c>
      <c r="T151" s="405">
        <f t="shared" si="14"/>
        <v>0</v>
      </c>
      <c r="AR151" s="406" t="s">
        <v>351</v>
      </c>
      <c r="AT151" s="406" t="s">
        <v>262</v>
      </c>
      <c r="AU151" s="406" t="s">
        <v>352</v>
      </c>
      <c r="AY151" s="337" t="s">
        <v>347</v>
      </c>
      <c r="BE151" s="407">
        <f t="shared" si="15"/>
        <v>0</v>
      </c>
      <c r="BF151" s="407">
        <f t="shared" si="16"/>
        <v>0</v>
      </c>
      <c r="BG151" s="407">
        <f t="shared" si="17"/>
        <v>0</v>
      </c>
      <c r="BH151" s="407">
        <f t="shared" si="18"/>
        <v>0</v>
      </c>
      <c r="BI151" s="407">
        <f t="shared" si="19"/>
        <v>0</v>
      </c>
      <c r="BJ151" s="337" t="s">
        <v>352</v>
      </c>
      <c r="BK151" s="407">
        <f t="shared" si="20"/>
        <v>0</v>
      </c>
      <c r="BL151" s="337" t="s">
        <v>351</v>
      </c>
      <c r="BM151" s="406" t="s">
        <v>4282</v>
      </c>
    </row>
    <row r="152" spans="2:65" s="194" customFormat="1" ht="21.75" customHeight="1">
      <c r="B152" s="76"/>
      <c r="C152" s="82">
        <f t="shared" si="21"/>
        <v>20</v>
      </c>
      <c r="D152" s="82" t="s">
        <v>262</v>
      </c>
      <c r="E152" s="83" t="s">
        <v>1513</v>
      </c>
      <c r="F152" s="84" t="s">
        <v>1514</v>
      </c>
      <c r="G152" s="85" t="s">
        <v>95</v>
      </c>
      <c r="H152" s="86">
        <v>16.596</v>
      </c>
      <c r="I152" s="842"/>
      <c r="J152" s="87">
        <f t="shared" si="11"/>
        <v>0</v>
      </c>
      <c r="K152" s="80"/>
      <c r="L152" s="76"/>
      <c r="M152" s="402" t="s">
        <v>290</v>
      </c>
      <c r="N152" s="403" t="s">
        <v>306</v>
      </c>
      <c r="O152" s="404">
        <v>1.052</v>
      </c>
      <c r="P152" s="404">
        <f t="shared" si="12"/>
        <v>17.458992000000002</v>
      </c>
      <c r="Q152" s="404">
        <v>3.7677600000000002E-3</v>
      </c>
      <c r="R152" s="404">
        <f t="shared" si="13"/>
        <v>6.2529744960000008E-2</v>
      </c>
      <c r="S152" s="404">
        <v>0</v>
      </c>
      <c r="T152" s="405">
        <f t="shared" si="14"/>
        <v>0</v>
      </c>
      <c r="AR152" s="406" t="s">
        <v>351</v>
      </c>
      <c r="AT152" s="406" t="s">
        <v>262</v>
      </c>
      <c r="AU152" s="406" t="s">
        <v>352</v>
      </c>
      <c r="AY152" s="337" t="s">
        <v>347</v>
      </c>
      <c r="BE152" s="407">
        <f t="shared" si="15"/>
        <v>0</v>
      </c>
      <c r="BF152" s="407">
        <f t="shared" si="16"/>
        <v>0</v>
      </c>
      <c r="BG152" s="407">
        <f t="shared" si="17"/>
        <v>0</v>
      </c>
      <c r="BH152" s="407">
        <f t="shared" si="18"/>
        <v>0</v>
      </c>
      <c r="BI152" s="407">
        <f t="shared" si="19"/>
        <v>0</v>
      </c>
      <c r="BJ152" s="337" t="s">
        <v>352</v>
      </c>
      <c r="BK152" s="407">
        <f t="shared" si="20"/>
        <v>0</v>
      </c>
      <c r="BL152" s="337" t="s">
        <v>351</v>
      </c>
      <c r="BM152" s="406" t="s">
        <v>4283</v>
      </c>
    </row>
    <row r="153" spans="2:65" s="194" customFormat="1" ht="24.45" customHeight="1">
      <c r="B153" s="76"/>
      <c r="C153" s="82">
        <f t="shared" si="21"/>
        <v>21</v>
      </c>
      <c r="D153" s="82" t="s">
        <v>262</v>
      </c>
      <c r="E153" s="83" t="s">
        <v>1516</v>
      </c>
      <c r="F153" s="84" t="s">
        <v>1517</v>
      </c>
      <c r="G153" s="85" t="s">
        <v>95</v>
      </c>
      <c r="H153" s="86">
        <v>16.596</v>
      </c>
      <c r="I153" s="842"/>
      <c r="J153" s="87">
        <f t="shared" si="11"/>
        <v>0</v>
      </c>
      <c r="K153" s="80"/>
      <c r="L153" s="76"/>
      <c r="M153" s="402" t="s">
        <v>290</v>
      </c>
      <c r="N153" s="403" t="s">
        <v>306</v>
      </c>
      <c r="O153" s="404">
        <v>0.43</v>
      </c>
      <c r="P153" s="404">
        <f t="shared" si="12"/>
        <v>7.1362800000000002</v>
      </c>
      <c r="Q153" s="404">
        <v>0</v>
      </c>
      <c r="R153" s="404">
        <f t="shared" si="13"/>
        <v>0</v>
      </c>
      <c r="S153" s="404">
        <v>0</v>
      </c>
      <c r="T153" s="405">
        <f t="shared" si="14"/>
        <v>0</v>
      </c>
      <c r="AR153" s="406" t="s">
        <v>351</v>
      </c>
      <c r="AT153" s="406" t="s">
        <v>262</v>
      </c>
      <c r="AU153" s="406" t="s">
        <v>352</v>
      </c>
      <c r="AY153" s="337" t="s">
        <v>347</v>
      </c>
      <c r="BE153" s="407">
        <f t="shared" si="15"/>
        <v>0</v>
      </c>
      <c r="BF153" s="407">
        <f t="shared" si="16"/>
        <v>0</v>
      </c>
      <c r="BG153" s="407">
        <f t="shared" si="17"/>
        <v>0</v>
      </c>
      <c r="BH153" s="407">
        <f t="shared" si="18"/>
        <v>0</v>
      </c>
      <c r="BI153" s="407">
        <f t="shared" si="19"/>
        <v>0</v>
      </c>
      <c r="BJ153" s="337" t="s">
        <v>352</v>
      </c>
      <c r="BK153" s="407">
        <f t="shared" si="20"/>
        <v>0</v>
      </c>
      <c r="BL153" s="337" t="s">
        <v>351</v>
      </c>
      <c r="BM153" s="406" t="s">
        <v>4284</v>
      </c>
    </row>
    <row r="154" spans="2:65" s="391" customFormat="1" ht="23.25" customHeight="1">
      <c r="B154" s="390"/>
      <c r="D154" s="392" t="s">
        <v>267</v>
      </c>
      <c r="E154" s="400" t="s">
        <v>372</v>
      </c>
      <c r="F154" s="400" t="s">
        <v>1522</v>
      </c>
      <c r="J154" s="401">
        <f>BK154</f>
        <v>0</v>
      </c>
      <c r="L154" s="390"/>
      <c r="M154" s="395"/>
      <c r="P154" s="396">
        <f>SUM(P155:P157)</f>
        <v>132.95800799999998</v>
      </c>
      <c r="R154" s="396">
        <f>SUM(R155:R157)</f>
        <v>11.06748</v>
      </c>
      <c r="T154" s="397">
        <f>SUM(T155:T157)</f>
        <v>0</v>
      </c>
      <c r="AR154" s="392" t="s">
        <v>320</v>
      </c>
      <c r="AT154" s="398" t="s">
        <v>267</v>
      </c>
      <c r="AU154" s="398" t="s">
        <v>320</v>
      </c>
      <c r="AY154" s="392" t="s">
        <v>347</v>
      </c>
      <c r="BK154" s="399">
        <f>SUM(BK155:BK157)</f>
        <v>0</v>
      </c>
    </row>
    <row r="155" spans="2:65" s="194" customFormat="1" ht="24.45" customHeight="1">
      <c r="B155" s="76"/>
      <c r="C155" s="82">
        <f>C153+1</f>
        <v>22</v>
      </c>
      <c r="D155" s="82" t="s">
        <v>262</v>
      </c>
      <c r="E155" s="83" t="s">
        <v>4285</v>
      </c>
      <c r="F155" s="84" t="s">
        <v>4286</v>
      </c>
      <c r="G155" s="85" t="s">
        <v>63</v>
      </c>
      <c r="H155" s="86">
        <v>255.6</v>
      </c>
      <c r="I155" s="842"/>
      <c r="J155" s="87">
        <f>ROUND(I155*H155,2)</f>
        <v>0</v>
      </c>
      <c r="K155" s="80"/>
      <c r="L155" s="76"/>
      <c r="M155" s="402" t="s">
        <v>290</v>
      </c>
      <c r="N155" s="403" t="s">
        <v>306</v>
      </c>
      <c r="O155" s="404">
        <v>0.52017999999999998</v>
      </c>
      <c r="P155" s="404">
        <f>O155*H155</f>
        <v>132.95800799999998</v>
      </c>
      <c r="Q155" s="404">
        <v>1.25E-3</v>
      </c>
      <c r="R155" s="404">
        <f>Q155*H155</f>
        <v>0.31950000000000001</v>
      </c>
      <c r="S155" s="404">
        <v>0</v>
      </c>
      <c r="T155" s="405">
        <f>S155*H155</f>
        <v>0</v>
      </c>
      <c r="AR155" s="406" t="s">
        <v>351</v>
      </c>
      <c r="AT155" s="406" t="s">
        <v>262</v>
      </c>
      <c r="AU155" s="406" t="s">
        <v>352</v>
      </c>
      <c r="AY155" s="337" t="s">
        <v>347</v>
      </c>
      <c r="BE155" s="407">
        <f>IF(N155="základná",J155,0)</f>
        <v>0</v>
      </c>
      <c r="BF155" s="407">
        <f>IF(N155="znížená",J155,0)</f>
        <v>0</v>
      </c>
      <c r="BG155" s="407">
        <f>IF(N155="zákl. prenesená",J155,0)</f>
        <v>0</v>
      </c>
      <c r="BH155" s="407">
        <f>IF(N155="zníž. prenesená",J155,0)</f>
        <v>0</v>
      </c>
      <c r="BI155" s="407">
        <f>IF(N155="nulová",J155,0)</f>
        <v>0</v>
      </c>
      <c r="BJ155" s="337" t="s">
        <v>352</v>
      </c>
      <c r="BK155" s="407">
        <f>ROUND(I155*H155,2)</f>
        <v>0</v>
      </c>
      <c r="BL155" s="337" t="s">
        <v>351</v>
      </c>
      <c r="BM155" s="406" t="s">
        <v>4287</v>
      </c>
    </row>
    <row r="156" spans="2:65" s="194" customFormat="1" ht="24.45" customHeight="1">
      <c r="B156" s="76"/>
      <c r="C156" s="88">
        <f>C155+1</f>
        <v>23</v>
      </c>
      <c r="D156" s="88" t="s">
        <v>59</v>
      </c>
      <c r="E156" s="89" t="s">
        <v>4288</v>
      </c>
      <c r="F156" s="90" t="s">
        <v>4289</v>
      </c>
      <c r="G156" s="91" t="s">
        <v>62</v>
      </c>
      <c r="H156" s="92">
        <v>521.42399999999998</v>
      </c>
      <c r="I156" s="843"/>
      <c r="J156" s="93">
        <f>ROUND(I156*H156,2)</f>
        <v>0</v>
      </c>
      <c r="K156" s="94"/>
      <c r="L156" s="408"/>
      <c r="M156" s="409" t="s">
        <v>290</v>
      </c>
      <c r="N156" s="410" t="s">
        <v>306</v>
      </c>
      <c r="O156" s="404">
        <v>0</v>
      </c>
      <c r="P156" s="404">
        <f>O156*H156</f>
        <v>0</v>
      </c>
      <c r="Q156" s="404">
        <v>0.02</v>
      </c>
      <c r="R156" s="404">
        <f>Q156*H156</f>
        <v>10.42848</v>
      </c>
      <c r="S156" s="404">
        <v>0</v>
      </c>
      <c r="T156" s="405">
        <f>S156*H156</f>
        <v>0</v>
      </c>
      <c r="AR156" s="406" t="s">
        <v>361</v>
      </c>
      <c r="AT156" s="406" t="s">
        <v>59</v>
      </c>
      <c r="AU156" s="406" t="s">
        <v>352</v>
      </c>
      <c r="AY156" s="337" t="s">
        <v>347</v>
      </c>
      <c r="BE156" s="407">
        <f>IF(N156="základná",J156,0)</f>
        <v>0</v>
      </c>
      <c r="BF156" s="407">
        <f>IF(N156="znížená",J156,0)</f>
        <v>0</v>
      </c>
      <c r="BG156" s="407">
        <f>IF(N156="zákl. prenesená",J156,0)</f>
        <v>0</v>
      </c>
      <c r="BH156" s="407">
        <f>IF(N156="zníž. prenesená",J156,0)</f>
        <v>0</v>
      </c>
      <c r="BI156" s="407">
        <f>IF(N156="nulová",J156,0)</f>
        <v>0</v>
      </c>
      <c r="BJ156" s="337" t="s">
        <v>352</v>
      </c>
      <c r="BK156" s="407">
        <f>ROUND(I156*H156,2)</f>
        <v>0</v>
      </c>
      <c r="BL156" s="337" t="s">
        <v>351</v>
      </c>
      <c r="BM156" s="406" t="s">
        <v>4290</v>
      </c>
    </row>
    <row r="157" spans="2:65" s="194" customFormat="1" ht="24.45" customHeight="1">
      <c r="B157" s="76"/>
      <c r="C157" s="88">
        <f>C156+1</f>
        <v>24</v>
      </c>
      <c r="D157" s="88" t="s">
        <v>59</v>
      </c>
      <c r="E157" s="89" t="s">
        <v>4291</v>
      </c>
      <c r="F157" s="90" t="s">
        <v>4292</v>
      </c>
      <c r="G157" s="91" t="s">
        <v>82</v>
      </c>
      <c r="H157" s="92">
        <v>319.5</v>
      </c>
      <c r="I157" s="843"/>
      <c r="J157" s="93">
        <f>ROUND(I157*H157,2)</f>
        <v>0</v>
      </c>
      <c r="K157" s="94"/>
      <c r="L157" s="408"/>
      <c r="M157" s="409" t="s">
        <v>290</v>
      </c>
      <c r="N157" s="410" t="s">
        <v>306</v>
      </c>
      <c r="O157" s="404">
        <v>0</v>
      </c>
      <c r="P157" s="404">
        <f>O157*H157</f>
        <v>0</v>
      </c>
      <c r="Q157" s="404">
        <v>1E-3</v>
      </c>
      <c r="R157" s="404">
        <f>Q157*H157</f>
        <v>0.31950000000000001</v>
      </c>
      <c r="S157" s="404">
        <v>0</v>
      </c>
      <c r="T157" s="405">
        <f>S157*H157</f>
        <v>0</v>
      </c>
      <c r="AR157" s="406" t="s">
        <v>361</v>
      </c>
      <c r="AT157" s="406" t="s">
        <v>59</v>
      </c>
      <c r="AU157" s="406" t="s">
        <v>352</v>
      </c>
      <c r="AY157" s="337" t="s">
        <v>347</v>
      </c>
      <c r="BE157" s="407">
        <f>IF(N157="základná",J157,0)</f>
        <v>0</v>
      </c>
      <c r="BF157" s="407">
        <f>IF(N157="znížená",J157,0)</f>
        <v>0</v>
      </c>
      <c r="BG157" s="407">
        <f>IF(N157="zákl. prenesená",J157,0)</f>
        <v>0</v>
      </c>
      <c r="BH157" s="407">
        <f>IF(N157="zníž. prenesená",J157,0)</f>
        <v>0</v>
      </c>
      <c r="BI157" s="407">
        <f>IF(N157="nulová",J157,0)</f>
        <v>0</v>
      </c>
      <c r="BJ157" s="337" t="s">
        <v>352</v>
      </c>
      <c r="BK157" s="407">
        <f>ROUND(I157*H157,2)</f>
        <v>0</v>
      </c>
      <c r="BL157" s="337" t="s">
        <v>351</v>
      </c>
      <c r="BM157" s="406" t="s">
        <v>4293</v>
      </c>
    </row>
    <row r="158" spans="2:65" s="391" customFormat="1" ht="23.25" customHeight="1">
      <c r="B158" s="390"/>
      <c r="D158" s="392" t="s">
        <v>267</v>
      </c>
      <c r="E158" s="400" t="s">
        <v>351</v>
      </c>
      <c r="F158" s="400" t="s">
        <v>1764</v>
      </c>
      <c r="J158" s="401">
        <f>BK158</f>
        <v>0</v>
      </c>
      <c r="L158" s="390"/>
      <c r="M158" s="395"/>
      <c r="P158" s="396">
        <f>SUM(P159:P162)</f>
        <v>246.89549879999998</v>
      </c>
      <c r="R158" s="396">
        <f>SUM(R159:R162)</f>
        <v>57.450572157469999</v>
      </c>
      <c r="T158" s="397">
        <f>SUM(T159:T162)</f>
        <v>0</v>
      </c>
      <c r="AR158" s="392" t="s">
        <v>320</v>
      </c>
      <c r="AT158" s="398" t="s">
        <v>267</v>
      </c>
      <c r="AU158" s="398" t="s">
        <v>320</v>
      </c>
      <c r="AY158" s="392" t="s">
        <v>347</v>
      </c>
      <c r="BK158" s="399">
        <f>SUM(BK159:BK162)</f>
        <v>0</v>
      </c>
    </row>
    <row r="159" spans="2:65" s="194" customFormat="1" ht="21.75" customHeight="1">
      <c r="B159" s="76"/>
      <c r="C159" s="82">
        <f>C157+1</f>
        <v>25</v>
      </c>
      <c r="D159" s="82" t="s">
        <v>262</v>
      </c>
      <c r="E159" s="83" t="s">
        <v>4294</v>
      </c>
      <c r="F159" s="84" t="s">
        <v>4295</v>
      </c>
      <c r="G159" s="85" t="s">
        <v>216</v>
      </c>
      <c r="H159" s="86">
        <v>22.117999999999999</v>
      </c>
      <c r="I159" s="842"/>
      <c r="J159" s="87">
        <f>ROUND(I159*H159,2)</f>
        <v>0</v>
      </c>
      <c r="K159" s="80"/>
      <c r="L159" s="76"/>
      <c r="M159" s="402" t="s">
        <v>290</v>
      </c>
      <c r="N159" s="403" t="s">
        <v>306</v>
      </c>
      <c r="O159" s="404">
        <v>1.5840000000000001</v>
      </c>
      <c r="P159" s="404">
        <f>O159*H159</f>
        <v>35.034911999999998</v>
      </c>
      <c r="Q159" s="404">
        <v>2.4494199999999999</v>
      </c>
      <c r="R159" s="404">
        <f>Q159*H159</f>
        <v>54.176271559999996</v>
      </c>
      <c r="S159" s="404">
        <v>0</v>
      </c>
      <c r="T159" s="405">
        <f>S159*H159</f>
        <v>0</v>
      </c>
      <c r="AR159" s="406" t="s">
        <v>351</v>
      </c>
      <c r="AT159" s="406" t="s">
        <v>262</v>
      </c>
      <c r="AU159" s="406" t="s">
        <v>352</v>
      </c>
      <c r="AY159" s="337" t="s">
        <v>347</v>
      </c>
      <c r="BE159" s="407">
        <f>IF(N159="základná",J159,0)</f>
        <v>0</v>
      </c>
      <c r="BF159" s="407">
        <f>IF(N159="znížená",J159,0)</f>
        <v>0</v>
      </c>
      <c r="BG159" s="407">
        <f>IF(N159="zákl. prenesená",J159,0)</f>
        <v>0</v>
      </c>
      <c r="BH159" s="407">
        <f>IF(N159="zníž. prenesená",J159,0)</f>
        <v>0</v>
      </c>
      <c r="BI159" s="407">
        <f>IF(N159="nulová",J159,0)</f>
        <v>0</v>
      </c>
      <c r="BJ159" s="337" t="s">
        <v>352</v>
      </c>
      <c r="BK159" s="407">
        <f>ROUND(I159*H159,2)</f>
        <v>0</v>
      </c>
      <c r="BL159" s="337" t="s">
        <v>351</v>
      </c>
      <c r="BM159" s="406" t="s">
        <v>4296</v>
      </c>
    </row>
    <row r="160" spans="2:65" s="194" customFormat="1" ht="24.45" customHeight="1">
      <c r="B160" s="76"/>
      <c r="C160" s="82">
        <f>C159+1</f>
        <v>26</v>
      </c>
      <c r="D160" s="82" t="s">
        <v>262</v>
      </c>
      <c r="E160" s="83" t="s">
        <v>4297</v>
      </c>
      <c r="F160" s="84" t="s">
        <v>4298</v>
      </c>
      <c r="G160" s="85" t="s">
        <v>95</v>
      </c>
      <c r="H160" s="86">
        <v>147.453</v>
      </c>
      <c r="I160" s="842"/>
      <c r="J160" s="87">
        <f>ROUND(I160*H160,2)</f>
        <v>0</v>
      </c>
      <c r="K160" s="80"/>
      <c r="L160" s="76"/>
      <c r="M160" s="402" t="s">
        <v>290</v>
      </c>
      <c r="N160" s="403" t="s">
        <v>306</v>
      </c>
      <c r="O160" s="404">
        <v>0.73580999999999996</v>
      </c>
      <c r="P160" s="404">
        <f>O160*H160</f>
        <v>108.49739192999999</v>
      </c>
      <c r="Q160" s="404">
        <v>9.3340000000000003E-3</v>
      </c>
      <c r="R160" s="404">
        <f>Q160*H160</f>
        <v>1.3763263020000001</v>
      </c>
      <c r="S160" s="404">
        <v>0</v>
      </c>
      <c r="T160" s="405">
        <f>S160*H160</f>
        <v>0</v>
      </c>
      <c r="AR160" s="406" t="s">
        <v>351</v>
      </c>
      <c r="AT160" s="406" t="s">
        <v>262</v>
      </c>
      <c r="AU160" s="406" t="s">
        <v>352</v>
      </c>
      <c r="AY160" s="337" t="s">
        <v>347</v>
      </c>
      <c r="BE160" s="407">
        <f>IF(N160="základná",J160,0)</f>
        <v>0</v>
      </c>
      <c r="BF160" s="407">
        <f>IF(N160="znížená",J160,0)</f>
        <v>0</v>
      </c>
      <c r="BG160" s="407">
        <f>IF(N160="zákl. prenesená",J160,0)</f>
        <v>0</v>
      </c>
      <c r="BH160" s="407">
        <f>IF(N160="zníž. prenesená",J160,0)</f>
        <v>0</v>
      </c>
      <c r="BI160" s="407">
        <f>IF(N160="nulová",J160,0)</f>
        <v>0</v>
      </c>
      <c r="BJ160" s="337" t="s">
        <v>352</v>
      </c>
      <c r="BK160" s="407">
        <f>ROUND(I160*H160,2)</f>
        <v>0</v>
      </c>
      <c r="BL160" s="337" t="s">
        <v>351</v>
      </c>
      <c r="BM160" s="406" t="s">
        <v>4299</v>
      </c>
    </row>
    <row r="161" spans="2:65" s="194" customFormat="1" ht="24.45" customHeight="1">
      <c r="B161" s="76"/>
      <c r="C161" s="82">
        <f t="shared" ref="C161:C162" si="22">C159+1</f>
        <v>26</v>
      </c>
      <c r="D161" s="82" t="s">
        <v>262</v>
      </c>
      <c r="E161" s="83" t="s">
        <v>4300</v>
      </c>
      <c r="F161" s="84" t="s">
        <v>4301</v>
      </c>
      <c r="G161" s="85" t="s">
        <v>95</v>
      </c>
      <c r="H161" s="86">
        <v>147.453</v>
      </c>
      <c r="I161" s="842"/>
      <c r="J161" s="87">
        <f>ROUND(I161*H161,2)</f>
        <v>0</v>
      </c>
      <c r="K161" s="80"/>
      <c r="L161" s="76"/>
      <c r="M161" s="402" t="s">
        <v>290</v>
      </c>
      <c r="N161" s="403" t="s">
        <v>306</v>
      </c>
      <c r="O161" s="404">
        <v>0.25</v>
      </c>
      <c r="P161" s="404">
        <f>O161*H161</f>
        <v>36.863250000000001</v>
      </c>
      <c r="Q161" s="404">
        <v>0</v>
      </c>
      <c r="R161" s="404">
        <f>Q161*H161</f>
        <v>0</v>
      </c>
      <c r="S161" s="404">
        <v>0</v>
      </c>
      <c r="T161" s="405">
        <f>S161*H161</f>
        <v>0</v>
      </c>
      <c r="AR161" s="406" t="s">
        <v>351</v>
      </c>
      <c r="AT161" s="406" t="s">
        <v>262</v>
      </c>
      <c r="AU161" s="406" t="s">
        <v>352</v>
      </c>
      <c r="AY161" s="337" t="s">
        <v>347</v>
      </c>
      <c r="BE161" s="407">
        <f>IF(N161="základná",J161,0)</f>
        <v>0</v>
      </c>
      <c r="BF161" s="407">
        <f>IF(N161="znížená",J161,0)</f>
        <v>0</v>
      </c>
      <c r="BG161" s="407">
        <f>IF(N161="zákl. prenesená",J161,0)</f>
        <v>0</v>
      </c>
      <c r="BH161" s="407">
        <f>IF(N161="zníž. prenesená",J161,0)</f>
        <v>0</v>
      </c>
      <c r="BI161" s="407">
        <f>IF(N161="nulová",J161,0)</f>
        <v>0</v>
      </c>
      <c r="BJ161" s="337" t="s">
        <v>352</v>
      </c>
      <c r="BK161" s="407">
        <f>ROUND(I161*H161,2)</f>
        <v>0</v>
      </c>
      <c r="BL161" s="337" t="s">
        <v>351</v>
      </c>
      <c r="BM161" s="406" t="s">
        <v>4302</v>
      </c>
    </row>
    <row r="162" spans="2:65" s="194" customFormat="1" ht="24.45" customHeight="1">
      <c r="B162" s="76"/>
      <c r="C162" s="82">
        <f t="shared" si="22"/>
        <v>27</v>
      </c>
      <c r="D162" s="82" t="s">
        <v>262</v>
      </c>
      <c r="E162" s="83" t="s">
        <v>4303</v>
      </c>
      <c r="F162" s="84" t="s">
        <v>4304</v>
      </c>
      <c r="G162" s="85" t="s">
        <v>271</v>
      </c>
      <c r="H162" s="86">
        <v>1.867</v>
      </c>
      <c r="I162" s="842"/>
      <c r="J162" s="87">
        <f>ROUND(I162*H162,2)</f>
        <v>0</v>
      </c>
      <c r="K162" s="80"/>
      <c r="L162" s="76"/>
      <c r="M162" s="402" t="s">
        <v>290</v>
      </c>
      <c r="N162" s="403" t="s">
        <v>306</v>
      </c>
      <c r="O162" s="404">
        <v>35.618609999999997</v>
      </c>
      <c r="P162" s="404">
        <f>O162*H162</f>
        <v>66.499944869999993</v>
      </c>
      <c r="Q162" s="404">
        <v>1.0165904100000001</v>
      </c>
      <c r="R162" s="404">
        <f>Q162*H162</f>
        <v>1.8979742954700001</v>
      </c>
      <c r="S162" s="404">
        <v>0</v>
      </c>
      <c r="T162" s="405">
        <f>S162*H162</f>
        <v>0</v>
      </c>
      <c r="AR162" s="406" t="s">
        <v>351</v>
      </c>
      <c r="AT162" s="406" t="s">
        <v>262</v>
      </c>
      <c r="AU162" s="406" t="s">
        <v>352</v>
      </c>
      <c r="AY162" s="337" t="s">
        <v>347</v>
      </c>
      <c r="BE162" s="407">
        <f>IF(N162="základná",J162,0)</f>
        <v>0</v>
      </c>
      <c r="BF162" s="407">
        <f>IF(N162="znížená",J162,0)</f>
        <v>0</v>
      </c>
      <c r="BG162" s="407">
        <f>IF(N162="zákl. prenesená",J162,0)</f>
        <v>0</v>
      </c>
      <c r="BH162" s="407">
        <f>IF(N162="zníž. prenesená",J162,0)</f>
        <v>0</v>
      </c>
      <c r="BI162" s="407">
        <f>IF(N162="nulová",J162,0)</f>
        <v>0</v>
      </c>
      <c r="BJ162" s="337" t="s">
        <v>352</v>
      </c>
      <c r="BK162" s="407">
        <f>ROUND(I162*H162,2)</f>
        <v>0</v>
      </c>
      <c r="BL162" s="337" t="s">
        <v>351</v>
      </c>
      <c r="BM162" s="406" t="s">
        <v>4305</v>
      </c>
    </row>
    <row r="163" spans="2:65" s="391" customFormat="1" ht="23.25" customHeight="1">
      <c r="B163" s="390"/>
      <c r="D163" s="392" t="s">
        <v>267</v>
      </c>
      <c r="E163" s="400" t="s">
        <v>388</v>
      </c>
      <c r="F163" s="400" t="s">
        <v>1526</v>
      </c>
      <c r="J163" s="401">
        <f>BK163</f>
        <v>0</v>
      </c>
      <c r="L163" s="390"/>
      <c r="M163" s="395"/>
      <c r="P163" s="396">
        <f>SUM(P164:P169)</f>
        <v>398.61573445000005</v>
      </c>
      <c r="R163" s="396">
        <f>SUM(R164:R169)</f>
        <v>12.693160866000001</v>
      </c>
      <c r="T163" s="397">
        <f>SUM(T164:T169)</f>
        <v>0</v>
      </c>
      <c r="AR163" s="392" t="s">
        <v>320</v>
      </c>
      <c r="AT163" s="398" t="s">
        <v>267</v>
      </c>
      <c r="AU163" s="398" t="s">
        <v>320</v>
      </c>
      <c r="AY163" s="392" t="s">
        <v>347</v>
      </c>
      <c r="BK163" s="399">
        <f>SUM(BK164:BK169)</f>
        <v>0</v>
      </c>
    </row>
    <row r="164" spans="2:65" s="194" customFormat="1" ht="24.45" customHeight="1">
      <c r="B164" s="76"/>
      <c r="C164" s="82">
        <f>C162+1</f>
        <v>28</v>
      </c>
      <c r="D164" s="82" t="s">
        <v>262</v>
      </c>
      <c r="E164" s="83" t="s">
        <v>4306</v>
      </c>
      <c r="F164" s="84" t="s">
        <v>4307</v>
      </c>
      <c r="G164" s="85" t="s">
        <v>95</v>
      </c>
      <c r="H164" s="86">
        <v>437.30900000000003</v>
      </c>
      <c r="I164" s="842"/>
      <c r="J164" s="87">
        <f t="shared" ref="J164:J169" si="23">ROUND(I164*H164,2)</f>
        <v>0</v>
      </c>
      <c r="K164" s="80"/>
      <c r="L164" s="76"/>
      <c r="M164" s="402" t="s">
        <v>290</v>
      </c>
      <c r="N164" s="403" t="s">
        <v>306</v>
      </c>
      <c r="O164" s="404">
        <v>9.2039999999999997E-2</v>
      </c>
      <c r="P164" s="404">
        <f t="shared" ref="P164:P169" si="24">O164*H164</f>
        <v>40.249920360000004</v>
      </c>
      <c r="Q164" s="404">
        <v>2.0000000000000001E-4</v>
      </c>
      <c r="R164" s="404">
        <f t="shared" ref="R164:R169" si="25">Q164*H164</f>
        <v>8.7461800000000006E-2</v>
      </c>
      <c r="S164" s="404">
        <v>0</v>
      </c>
      <c r="T164" s="405">
        <f t="shared" ref="T164:T169" si="26">S164*H164</f>
        <v>0</v>
      </c>
      <c r="AR164" s="406" t="s">
        <v>351</v>
      </c>
      <c r="AT164" s="406" t="s">
        <v>262</v>
      </c>
      <c r="AU164" s="406" t="s">
        <v>352</v>
      </c>
      <c r="AY164" s="337" t="s">
        <v>347</v>
      </c>
      <c r="BE164" s="407">
        <f t="shared" ref="BE164:BE169" si="27">IF(N164="základná",J164,0)</f>
        <v>0</v>
      </c>
      <c r="BF164" s="407">
        <f t="shared" ref="BF164:BF169" si="28">IF(N164="znížená",J164,0)</f>
        <v>0</v>
      </c>
      <c r="BG164" s="407">
        <f t="shared" ref="BG164:BG169" si="29">IF(N164="zákl. prenesená",J164,0)</f>
        <v>0</v>
      </c>
      <c r="BH164" s="407">
        <f t="shared" ref="BH164:BH169" si="30">IF(N164="zníž. prenesená",J164,0)</f>
        <v>0</v>
      </c>
      <c r="BI164" s="407">
        <f t="shared" ref="BI164:BI169" si="31">IF(N164="nulová",J164,0)</f>
        <v>0</v>
      </c>
      <c r="BJ164" s="337" t="s">
        <v>352</v>
      </c>
      <c r="BK164" s="407">
        <f t="shared" ref="BK164:BK169" si="32">ROUND(I164*H164,2)</f>
        <v>0</v>
      </c>
      <c r="BL164" s="337" t="s">
        <v>351</v>
      </c>
      <c r="BM164" s="406" t="s">
        <v>4308</v>
      </c>
    </row>
    <row r="165" spans="2:65" s="194" customFormat="1" ht="24.45" customHeight="1">
      <c r="B165" s="76"/>
      <c r="C165" s="82">
        <f>C164+1</f>
        <v>29</v>
      </c>
      <c r="D165" s="82" t="s">
        <v>262</v>
      </c>
      <c r="E165" s="83" t="s">
        <v>4309</v>
      </c>
      <c r="F165" s="84" t="s">
        <v>4310</v>
      </c>
      <c r="G165" s="85" t="s">
        <v>95</v>
      </c>
      <c r="H165" s="86">
        <v>437.30900000000003</v>
      </c>
      <c r="I165" s="842"/>
      <c r="J165" s="87">
        <f t="shared" si="23"/>
        <v>0</v>
      </c>
      <c r="K165" s="80"/>
      <c r="L165" s="76"/>
      <c r="M165" s="402" t="s">
        <v>290</v>
      </c>
      <c r="N165" s="403" t="s">
        <v>306</v>
      </c>
      <c r="O165" s="404">
        <v>9.2020000000000005E-2</v>
      </c>
      <c r="P165" s="404">
        <f t="shared" si="24"/>
        <v>40.241174180000002</v>
      </c>
      <c r="Q165" s="404">
        <v>1.2E-4</v>
      </c>
      <c r="R165" s="404">
        <f t="shared" si="25"/>
        <v>5.2477080000000002E-2</v>
      </c>
      <c r="S165" s="404">
        <v>0</v>
      </c>
      <c r="T165" s="405">
        <f t="shared" si="26"/>
        <v>0</v>
      </c>
      <c r="AR165" s="406" t="s">
        <v>351</v>
      </c>
      <c r="AT165" s="406" t="s">
        <v>262</v>
      </c>
      <c r="AU165" s="406" t="s">
        <v>352</v>
      </c>
      <c r="AY165" s="337" t="s">
        <v>347</v>
      </c>
      <c r="BE165" s="407">
        <f t="shared" si="27"/>
        <v>0</v>
      </c>
      <c r="BF165" s="407">
        <f t="shared" si="28"/>
        <v>0</v>
      </c>
      <c r="BG165" s="407">
        <f t="shared" si="29"/>
        <v>0</v>
      </c>
      <c r="BH165" s="407">
        <f t="shared" si="30"/>
        <v>0</v>
      </c>
      <c r="BI165" s="407">
        <f t="shared" si="31"/>
        <v>0</v>
      </c>
      <c r="BJ165" s="337" t="s">
        <v>352</v>
      </c>
      <c r="BK165" s="407">
        <f t="shared" si="32"/>
        <v>0</v>
      </c>
      <c r="BL165" s="337" t="s">
        <v>351</v>
      </c>
      <c r="BM165" s="406" t="s">
        <v>4311</v>
      </c>
    </row>
    <row r="166" spans="2:65" s="194" customFormat="1" ht="24.45" customHeight="1">
      <c r="B166" s="76"/>
      <c r="C166" s="82">
        <f t="shared" ref="C166:C169" si="33">C165+1</f>
        <v>30</v>
      </c>
      <c r="D166" s="82" t="s">
        <v>262</v>
      </c>
      <c r="E166" s="83" t="s">
        <v>4312</v>
      </c>
      <c r="F166" s="84" t="s">
        <v>4313</v>
      </c>
      <c r="G166" s="85" t="s">
        <v>95</v>
      </c>
      <c r="H166" s="86">
        <v>437.30900000000003</v>
      </c>
      <c r="I166" s="842"/>
      <c r="J166" s="87">
        <f t="shared" si="23"/>
        <v>0</v>
      </c>
      <c r="K166" s="80"/>
      <c r="L166" s="76"/>
      <c r="M166" s="402" t="s">
        <v>290</v>
      </c>
      <c r="N166" s="403" t="s">
        <v>306</v>
      </c>
      <c r="O166" s="404">
        <v>0.34343000000000001</v>
      </c>
      <c r="P166" s="404">
        <f t="shared" si="24"/>
        <v>150.18502987000002</v>
      </c>
      <c r="Q166" s="404">
        <v>2.0999999999999999E-3</v>
      </c>
      <c r="R166" s="404">
        <f t="shared" si="25"/>
        <v>0.91834890000000002</v>
      </c>
      <c r="S166" s="404">
        <v>0</v>
      </c>
      <c r="T166" s="405">
        <f t="shared" si="26"/>
        <v>0</v>
      </c>
      <c r="AR166" s="406" t="s">
        <v>351</v>
      </c>
      <c r="AT166" s="406" t="s">
        <v>262</v>
      </c>
      <c r="AU166" s="406" t="s">
        <v>352</v>
      </c>
      <c r="AY166" s="337" t="s">
        <v>347</v>
      </c>
      <c r="BE166" s="407">
        <f t="shared" si="27"/>
        <v>0</v>
      </c>
      <c r="BF166" s="407">
        <f t="shared" si="28"/>
        <v>0</v>
      </c>
      <c r="BG166" s="407">
        <f t="shared" si="29"/>
        <v>0</v>
      </c>
      <c r="BH166" s="407">
        <f t="shared" si="30"/>
        <v>0</v>
      </c>
      <c r="BI166" s="407">
        <f t="shared" si="31"/>
        <v>0</v>
      </c>
      <c r="BJ166" s="337" t="s">
        <v>352</v>
      </c>
      <c r="BK166" s="407">
        <f t="shared" si="32"/>
        <v>0</v>
      </c>
      <c r="BL166" s="337" t="s">
        <v>351</v>
      </c>
      <c r="BM166" s="406" t="s">
        <v>4314</v>
      </c>
    </row>
    <row r="167" spans="2:65" s="194" customFormat="1" ht="24.45" customHeight="1">
      <c r="B167" s="76"/>
      <c r="C167" s="82">
        <f t="shared" si="33"/>
        <v>31</v>
      </c>
      <c r="D167" s="82" t="s">
        <v>262</v>
      </c>
      <c r="E167" s="83" t="s">
        <v>1858</v>
      </c>
      <c r="F167" s="84" t="s">
        <v>1859</v>
      </c>
      <c r="G167" s="85" t="s">
        <v>95</v>
      </c>
      <c r="H167" s="86">
        <v>437.30900000000003</v>
      </c>
      <c r="I167" s="842"/>
      <c r="J167" s="87">
        <f t="shared" si="23"/>
        <v>0</v>
      </c>
      <c r="K167" s="80"/>
      <c r="L167" s="76"/>
      <c r="M167" s="402" t="s">
        <v>290</v>
      </c>
      <c r="N167" s="403" t="s">
        <v>306</v>
      </c>
      <c r="O167" s="404">
        <v>0.20105999999999999</v>
      </c>
      <c r="P167" s="404">
        <f t="shared" si="24"/>
        <v>87.925347540000004</v>
      </c>
      <c r="Q167" s="404">
        <v>5.1539999999999997E-3</v>
      </c>
      <c r="R167" s="404">
        <f t="shared" si="25"/>
        <v>2.2538905859999998</v>
      </c>
      <c r="S167" s="404">
        <v>0</v>
      </c>
      <c r="T167" s="405">
        <f t="shared" si="26"/>
        <v>0</v>
      </c>
      <c r="AR167" s="406" t="s">
        <v>351</v>
      </c>
      <c r="AT167" s="406" t="s">
        <v>262</v>
      </c>
      <c r="AU167" s="406" t="s">
        <v>352</v>
      </c>
      <c r="AY167" s="337" t="s">
        <v>347</v>
      </c>
      <c r="BE167" s="407">
        <f t="shared" si="27"/>
        <v>0</v>
      </c>
      <c r="BF167" s="407">
        <f t="shared" si="28"/>
        <v>0</v>
      </c>
      <c r="BG167" s="407">
        <f t="shared" si="29"/>
        <v>0</v>
      </c>
      <c r="BH167" s="407">
        <f t="shared" si="30"/>
        <v>0</v>
      </c>
      <c r="BI167" s="407">
        <f t="shared" si="31"/>
        <v>0</v>
      </c>
      <c r="BJ167" s="337" t="s">
        <v>352</v>
      </c>
      <c r="BK167" s="407">
        <f t="shared" si="32"/>
        <v>0</v>
      </c>
      <c r="BL167" s="337" t="s">
        <v>351</v>
      </c>
      <c r="BM167" s="406" t="s">
        <v>4315</v>
      </c>
    </row>
    <row r="168" spans="2:65" s="194" customFormat="1" ht="24.45" customHeight="1">
      <c r="B168" s="76"/>
      <c r="C168" s="82">
        <f t="shared" si="33"/>
        <v>32</v>
      </c>
      <c r="D168" s="82" t="s">
        <v>262</v>
      </c>
      <c r="E168" s="83" t="s">
        <v>1533</v>
      </c>
      <c r="F168" s="84" t="s">
        <v>1534</v>
      </c>
      <c r="G168" s="85" t="s">
        <v>95</v>
      </c>
      <c r="H168" s="86">
        <v>220.72900000000001</v>
      </c>
      <c r="I168" s="842"/>
      <c r="J168" s="87">
        <f t="shared" si="23"/>
        <v>0</v>
      </c>
      <c r="K168" s="80"/>
      <c r="L168" s="76"/>
      <c r="M168" s="402" t="s">
        <v>290</v>
      </c>
      <c r="N168" s="403" t="s">
        <v>306</v>
      </c>
      <c r="O168" s="404">
        <v>0.25002999999999997</v>
      </c>
      <c r="P168" s="404">
        <f t="shared" si="24"/>
        <v>55.18887187</v>
      </c>
      <c r="Q168" s="404">
        <v>5.0000000000000001E-4</v>
      </c>
      <c r="R168" s="404">
        <f t="shared" si="25"/>
        <v>0.1103645</v>
      </c>
      <c r="S168" s="404">
        <v>0</v>
      </c>
      <c r="T168" s="405">
        <f t="shared" si="26"/>
        <v>0</v>
      </c>
      <c r="AR168" s="406" t="s">
        <v>351</v>
      </c>
      <c r="AT168" s="406" t="s">
        <v>262</v>
      </c>
      <c r="AU168" s="406" t="s">
        <v>352</v>
      </c>
      <c r="AY168" s="337" t="s">
        <v>347</v>
      </c>
      <c r="BE168" s="407">
        <f t="shared" si="27"/>
        <v>0</v>
      </c>
      <c r="BF168" s="407">
        <f t="shared" si="28"/>
        <v>0</v>
      </c>
      <c r="BG168" s="407">
        <f t="shared" si="29"/>
        <v>0</v>
      </c>
      <c r="BH168" s="407">
        <f t="shared" si="30"/>
        <v>0</v>
      </c>
      <c r="BI168" s="407">
        <f t="shared" si="31"/>
        <v>0</v>
      </c>
      <c r="BJ168" s="337" t="s">
        <v>352</v>
      </c>
      <c r="BK168" s="407">
        <f t="shared" si="32"/>
        <v>0</v>
      </c>
      <c r="BL168" s="337" t="s">
        <v>351</v>
      </c>
      <c r="BM168" s="406" t="s">
        <v>4316</v>
      </c>
    </row>
    <row r="169" spans="2:65" s="194" customFormat="1" ht="38.25" customHeight="1">
      <c r="B169" s="76"/>
      <c r="C169" s="82">
        <f t="shared" si="33"/>
        <v>33</v>
      </c>
      <c r="D169" s="82" t="s">
        <v>262</v>
      </c>
      <c r="E169" s="83" t="s">
        <v>4317</v>
      </c>
      <c r="F169" s="84" t="s">
        <v>4318</v>
      </c>
      <c r="G169" s="85" t="s">
        <v>95</v>
      </c>
      <c r="H169" s="86">
        <v>220.72900000000001</v>
      </c>
      <c r="I169" s="842"/>
      <c r="J169" s="87">
        <f t="shared" si="23"/>
        <v>0</v>
      </c>
      <c r="K169" s="80"/>
      <c r="L169" s="76"/>
      <c r="M169" s="402" t="s">
        <v>290</v>
      </c>
      <c r="N169" s="403" t="s">
        <v>306</v>
      </c>
      <c r="O169" s="404">
        <v>0.11247</v>
      </c>
      <c r="P169" s="404">
        <f t="shared" si="24"/>
        <v>24.825390630000001</v>
      </c>
      <c r="Q169" s="404">
        <v>4.2000000000000003E-2</v>
      </c>
      <c r="R169" s="404">
        <f t="shared" si="25"/>
        <v>9.2706180000000007</v>
      </c>
      <c r="S169" s="404">
        <v>0</v>
      </c>
      <c r="T169" s="405">
        <f t="shared" si="26"/>
        <v>0</v>
      </c>
      <c r="AR169" s="406" t="s">
        <v>351</v>
      </c>
      <c r="AT169" s="406" t="s">
        <v>262</v>
      </c>
      <c r="AU169" s="406" t="s">
        <v>352</v>
      </c>
      <c r="AY169" s="337" t="s">
        <v>347</v>
      </c>
      <c r="BE169" s="407">
        <f t="shared" si="27"/>
        <v>0</v>
      </c>
      <c r="BF169" s="407">
        <f t="shared" si="28"/>
        <v>0</v>
      </c>
      <c r="BG169" s="407">
        <f t="shared" si="29"/>
        <v>0</v>
      </c>
      <c r="BH169" s="407">
        <f t="shared" si="30"/>
        <v>0</v>
      </c>
      <c r="BI169" s="407">
        <f t="shared" si="31"/>
        <v>0</v>
      </c>
      <c r="BJ169" s="337" t="s">
        <v>352</v>
      </c>
      <c r="BK169" s="407">
        <f t="shared" si="32"/>
        <v>0</v>
      </c>
      <c r="BL169" s="337" t="s">
        <v>351</v>
      </c>
      <c r="BM169" s="406" t="s">
        <v>4319</v>
      </c>
    </row>
    <row r="170" spans="2:65" s="391" customFormat="1" ht="23.25" customHeight="1">
      <c r="B170" s="390"/>
      <c r="D170" s="392" t="s">
        <v>267</v>
      </c>
      <c r="E170" s="400" t="s">
        <v>365</v>
      </c>
      <c r="F170" s="400" t="s">
        <v>366</v>
      </c>
      <c r="J170" s="401">
        <f>BK170</f>
        <v>0</v>
      </c>
      <c r="L170" s="390"/>
      <c r="M170" s="395"/>
      <c r="P170" s="396">
        <f>SUM(P171:P185)</f>
        <v>495.72387075999995</v>
      </c>
      <c r="R170" s="396">
        <f>SUM(R171:R185)</f>
        <v>18.852200169000007</v>
      </c>
      <c r="T170" s="397">
        <f>SUM(T171:T185)</f>
        <v>34.856953000000004</v>
      </c>
      <c r="AR170" s="392" t="s">
        <v>320</v>
      </c>
      <c r="AT170" s="398" t="s">
        <v>267</v>
      </c>
      <c r="AU170" s="398" t="s">
        <v>320</v>
      </c>
      <c r="AY170" s="392" t="s">
        <v>347</v>
      </c>
      <c r="BK170" s="399">
        <f>SUM(BK171:BK185)</f>
        <v>0</v>
      </c>
    </row>
    <row r="171" spans="2:65" s="194" customFormat="1" ht="38.25" customHeight="1">
      <c r="B171" s="76"/>
      <c r="C171" s="82">
        <f>C169+1</f>
        <v>34</v>
      </c>
      <c r="D171" s="82" t="s">
        <v>262</v>
      </c>
      <c r="E171" s="83" t="s">
        <v>4028</v>
      </c>
      <c r="F171" s="84" t="s">
        <v>4320</v>
      </c>
      <c r="G171" s="85" t="s">
        <v>63</v>
      </c>
      <c r="H171" s="86">
        <v>41.6</v>
      </c>
      <c r="I171" s="842"/>
      <c r="J171" s="87">
        <f t="shared" ref="J171:J185" si="34">ROUND(I171*H171,2)</f>
        <v>0</v>
      </c>
      <c r="K171" s="80"/>
      <c r="L171" s="76"/>
      <c r="M171" s="402" t="s">
        <v>290</v>
      </c>
      <c r="N171" s="403" t="s">
        <v>306</v>
      </c>
      <c r="O171" s="404">
        <v>9.5009999999999997E-2</v>
      </c>
      <c r="P171" s="404">
        <f t="shared" ref="P171:P185" si="35">O171*H171</f>
        <v>3.9524159999999999</v>
      </c>
      <c r="Q171" s="404">
        <v>1.2849000000000001E-4</v>
      </c>
      <c r="R171" s="404">
        <f t="shared" ref="R171:R185" si="36">Q171*H171</f>
        <v>5.3451840000000011E-3</v>
      </c>
      <c r="S171" s="404">
        <v>0</v>
      </c>
      <c r="T171" s="405">
        <f t="shared" ref="T171:T185" si="37">S171*H171</f>
        <v>0</v>
      </c>
      <c r="AR171" s="406" t="s">
        <v>351</v>
      </c>
      <c r="AT171" s="406" t="s">
        <v>262</v>
      </c>
      <c r="AU171" s="406" t="s">
        <v>352</v>
      </c>
      <c r="AY171" s="337" t="s">
        <v>347</v>
      </c>
      <c r="BE171" s="407">
        <f t="shared" ref="BE171:BE185" si="38">IF(N171="základná",J171,0)</f>
        <v>0</v>
      </c>
      <c r="BF171" s="407">
        <f t="shared" ref="BF171:BF185" si="39">IF(N171="znížená",J171,0)</f>
        <v>0</v>
      </c>
      <c r="BG171" s="407">
        <f t="shared" ref="BG171:BG185" si="40">IF(N171="zákl. prenesená",J171,0)</f>
        <v>0</v>
      </c>
      <c r="BH171" s="407">
        <f t="shared" ref="BH171:BH185" si="41">IF(N171="zníž. prenesená",J171,0)</f>
        <v>0</v>
      </c>
      <c r="BI171" s="407">
        <f t="shared" ref="BI171:BI185" si="42">IF(N171="nulová",J171,0)</f>
        <v>0</v>
      </c>
      <c r="BJ171" s="337" t="s">
        <v>352</v>
      </c>
      <c r="BK171" s="407">
        <f t="shared" ref="BK171:BK185" si="43">ROUND(I171*H171,2)</f>
        <v>0</v>
      </c>
      <c r="BL171" s="337" t="s">
        <v>351</v>
      </c>
      <c r="BM171" s="406" t="s">
        <v>4321</v>
      </c>
    </row>
    <row r="172" spans="2:65" s="194" customFormat="1" ht="24.45" customHeight="1">
      <c r="B172" s="76"/>
      <c r="C172" s="82">
        <f>C171+1</f>
        <v>35</v>
      </c>
      <c r="D172" s="82" t="s">
        <v>262</v>
      </c>
      <c r="E172" s="83" t="s">
        <v>4322</v>
      </c>
      <c r="F172" s="84" t="s">
        <v>4323</v>
      </c>
      <c r="G172" s="85" t="s">
        <v>62</v>
      </c>
      <c r="H172" s="86">
        <v>1</v>
      </c>
      <c r="I172" s="842"/>
      <c r="J172" s="87">
        <f t="shared" si="34"/>
        <v>0</v>
      </c>
      <c r="K172" s="80"/>
      <c r="L172" s="76"/>
      <c r="M172" s="402" t="s">
        <v>290</v>
      </c>
      <c r="N172" s="403" t="s">
        <v>306</v>
      </c>
      <c r="O172" s="404">
        <v>9.5009999999999997E-2</v>
      </c>
      <c r="P172" s="404">
        <f t="shared" si="35"/>
        <v>9.5009999999999997E-2</v>
      </c>
      <c r="Q172" s="404">
        <v>1.2849000000000001E-4</v>
      </c>
      <c r="R172" s="404">
        <f t="shared" si="36"/>
        <v>1.2849000000000001E-4</v>
      </c>
      <c r="S172" s="404">
        <v>0</v>
      </c>
      <c r="T172" s="405">
        <f t="shared" si="37"/>
        <v>0</v>
      </c>
      <c r="AR172" s="406" t="s">
        <v>351</v>
      </c>
      <c r="AT172" s="406" t="s">
        <v>262</v>
      </c>
      <c r="AU172" s="406" t="s">
        <v>352</v>
      </c>
      <c r="AY172" s="337" t="s">
        <v>347</v>
      </c>
      <c r="BE172" s="407">
        <f t="shared" si="38"/>
        <v>0</v>
      </c>
      <c r="BF172" s="407">
        <f t="shared" si="39"/>
        <v>0</v>
      </c>
      <c r="BG172" s="407">
        <f t="shared" si="40"/>
        <v>0</v>
      </c>
      <c r="BH172" s="407">
        <f t="shared" si="41"/>
        <v>0</v>
      </c>
      <c r="BI172" s="407">
        <f t="shared" si="42"/>
        <v>0</v>
      </c>
      <c r="BJ172" s="337" t="s">
        <v>352</v>
      </c>
      <c r="BK172" s="407">
        <f t="shared" si="43"/>
        <v>0</v>
      </c>
      <c r="BL172" s="337" t="s">
        <v>351</v>
      </c>
      <c r="BM172" s="406" t="s">
        <v>4324</v>
      </c>
    </row>
    <row r="173" spans="2:65" s="194" customFormat="1" ht="24.45" customHeight="1">
      <c r="B173" s="76"/>
      <c r="C173" s="82">
        <f t="shared" ref="C173" si="44">C171+1</f>
        <v>35</v>
      </c>
      <c r="D173" s="82" t="s">
        <v>262</v>
      </c>
      <c r="E173" s="83" t="s">
        <v>4325</v>
      </c>
      <c r="F173" s="84" t="s">
        <v>4326</v>
      </c>
      <c r="G173" s="85" t="s">
        <v>95</v>
      </c>
      <c r="H173" s="86">
        <v>220.72900000000001</v>
      </c>
      <c r="I173" s="842"/>
      <c r="J173" s="87">
        <f t="shared" si="34"/>
        <v>0</v>
      </c>
      <c r="K173" s="80"/>
      <c r="L173" s="76"/>
      <c r="M173" s="402" t="s">
        <v>290</v>
      </c>
      <c r="N173" s="403" t="s">
        <v>306</v>
      </c>
      <c r="O173" s="404">
        <v>1.4038999999999999</v>
      </c>
      <c r="P173" s="404">
        <f t="shared" si="35"/>
        <v>309.88144310000001</v>
      </c>
      <c r="Q173" s="404">
        <v>8.5055000000000006E-2</v>
      </c>
      <c r="R173" s="404">
        <f t="shared" si="36"/>
        <v>18.774105095000003</v>
      </c>
      <c r="S173" s="404">
        <v>0.107</v>
      </c>
      <c r="T173" s="405">
        <f t="shared" si="37"/>
        <v>23.618003000000002</v>
      </c>
      <c r="AR173" s="406" t="s">
        <v>351</v>
      </c>
      <c r="AT173" s="406" t="s">
        <v>262</v>
      </c>
      <c r="AU173" s="406" t="s">
        <v>352</v>
      </c>
      <c r="AY173" s="337" t="s">
        <v>347</v>
      </c>
      <c r="BE173" s="407">
        <f t="shared" si="38"/>
        <v>0</v>
      </c>
      <c r="BF173" s="407">
        <f t="shared" si="39"/>
        <v>0</v>
      </c>
      <c r="BG173" s="407">
        <f t="shared" si="40"/>
        <v>0</v>
      </c>
      <c r="BH173" s="407">
        <f t="shared" si="41"/>
        <v>0</v>
      </c>
      <c r="BI173" s="407">
        <f t="shared" si="42"/>
        <v>0</v>
      </c>
      <c r="BJ173" s="337" t="s">
        <v>352</v>
      </c>
      <c r="BK173" s="407">
        <f t="shared" si="43"/>
        <v>0</v>
      </c>
      <c r="BL173" s="337" t="s">
        <v>351</v>
      </c>
      <c r="BM173" s="406" t="s">
        <v>4327</v>
      </c>
    </row>
    <row r="174" spans="2:65" s="194" customFormat="1" ht="24.45" customHeight="1">
      <c r="B174" s="76"/>
      <c r="C174" s="82">
        <f t="shared" ref="C174" si="45">C173+1</f>
        <v>36</v>
      </c>
      <c r="D174" s="82" t="s">
        <v>262</v>
      </c>
      <c r="E174" s="83" t="s">
        <v>1539</v>
      </c>
      <c r="F174" s="84" t="s">
        <v>1540</v>
      </c>
      <c r="G174" s="85" t="s">
        <v>95</v>
      </c>
      <c r="H174" s="86">
        <v>220.72900000000001</v>
      </c>
      <c r="I174" s="842"/>
      <c r="J174" s="87">
        <f t="shared" si="34"/>
        <v>0</v>
      </c>
      <c r="K174" s="80"/>
      <c r="L174" s="76"/>
      <c r="M174" s="402" t="s">
        <v>290</v>
      </c>
      <c r="N174" s="403" t="s">
        <v>306</v>
      </c>
      <c r="O174" s="404">
        <v>8.6999999999999994E-2</v>
      </c>
      <c r="P174" s="404">
        <f t="shared" si="35"/>
        <v>19.203423000000001</v>
      </c>
      <c r="Q174" s="404">
        <v>0</v>
      </c>
      <c r="R174" s="404">
        <f t="shared" si="36"/>
        <v>0</v>
      </c>
      <c r="S174" s="404">
        <v>0</v>
      </c>
      <c r="T174" s="405">
        <f t="shared" si="37"/>
        <v>0</v>
      </c>
      <c r="AR174" s="406" t="s">
        <v>351</v>
      </c>
      <c r="AT174" s="406" t="s">
        <v>262</v>
      </c>
      <c r="AU174" s="406" t="s">
        <v>352</v>
      </c>
      <c r="AY174" s="337" t="s">
        <v>347</v>
      </c>
      <c r="BE174" s="407">
        <f t="shared" si="38"/>
        <v>0</v>
      </c>
      <c r="BF174" s="407">
        <f t="shared" si="39"/>
        <v>0</v>
      </c>
      <c r="BG174" s="407">
        <f t="shared" si="40"/>
        <v>0</v>
      </c>
      <c r="BH174" s="407">
        <f t="shared" si="41"/>
        <v>0</v>
      </c>
      <c r="BI174" s="407">
        <f t="shared" si="42"/>
        <v>0</v>
      </c>
      <c r="BJ174" s="337" t="s">
        <v>352</v>
      </c>
      <c r="BK174" s="407">
        <f t="shared" si="43"/>
        <v>0</v>
      </c>
      <c r="BL174" s="337" t="s">
        <v>351</v>
      </c>
      <c r="BM174" s="406" t="s">
        <v>4328</v>
      </c>
    </row>
    <row r="175" spans="2:65" s="194" customFormat="1" ht="38.25" customHeight="1">
      <c r="B175" s="76"/>
      <c r="C175" s="82">
        <f t="shared" ref="C175" si="46">C173+1</f>
        <v>36</v>
      </c>
      <c r="D175" s="82" t="s">
        <v>262</v>
      </c>
      <c r="E175" s="83" t="s">
        <v>4040</v>
      </c>
      <c r="F175" s="84" t="s">
        <v>4041</v>
      </c>
      <c r="G175" s="85" t="s">
        <v>62</v>
      </c>
      <c r="H175" s="86">
        <v>6</v>
      </c>
      <c r="I175" s="842"/>
      <c r="J175" s="87">
        <f t="shared" si="34"/>
        <v>0</v>
      </c>
      <c r="K175" s="80"/>
      <c r="L175" s="76"/>
      <c r="M175" s="402" t="s">
        <v>290</v>
      </c>
      <c r="N175" s="403" t="s">
        <v>306</v>
      </c>
      <c r="O175" s="404">
        <v>0.30501</v>
      </c>
      <c r="P175" s="404">
        <f t="shared" si="35"/>
        <v>1.83006</v>
      </c>
      <c r="Q175" s="404">
        <v>8.0000000000000007E-5</v>
      </c>
      <c r="R175" s="404">
        <f t="shared" si="36"/>
        <v>4.8000000000000007E-4</v>
      </c>
      <c r="S175" s="404">
        <v>0</v>
      </c>
      <c r="T175" s="405">
        <f t="shared" si="37"/>
        <v>0</v>
      </c>
      <c r="AR175" s="406" t="s">
        <v>351</v>
      </c>
      <c r="AT175" s="406" t="s">
        <v>262</v>
      </c>
      <c r="AU175" s="406" t="s">
        <v>352</v>
      </c>
      <c r="AY175" s="337" t="s">
        <v>347</v>
      </c>
      <c r="BE175" s="407">
        <f t="shared" si="38"/>
        <v>0</v>
      </c>
      <c r="BF175" s="407">
        <f t="shared" si="39"/>
        <v>0</v>
      </c>
      <c r="BG175" s="407">
        <f t="shared" si="40"/>
        <v>0</v>
      </c>
      <c r="BH175" s="407">
        <f t="shared" si="41"/>
        <v>0</v>
      </c>
      <c r="BI175" s="407">
        <f t="shared" si="42"/>
        <v>0</v>
      </c>
      <c r="BJ175" s="337" t="s">
        <v>352</v>
      </c>
      <c r="BK175" s="407">
        <f t="shared" si="43"/>
        <v>0</v>
      </c>
      <c r="BL175" s="337" t="s">
        <v>351</v>
      </c>
      <c r="BM175" s="406" t="s">
        <v>4329</v>
      </c>
    </row>
    <row r="176" spans="2:65" s="194" customFormat="1" ht="21.75" customHeight="1">
      <c r="B176" s="76"/>
      <c r="C176" s="88">
        <f>C175+1</f>
        <v>37</v>
      </c>
      <c r="D176" s="88" t="s">
        <v>59</v>
      </c>
      <c r="E176" s="89" t="s">
        <v>4330</v>
      </c>
      <c r="F176" s="90" t="s">
        <v>4331</v>
      </c>
      <c r="G176" s="91" t="s">
        <v>63</v>
      </c>
      <c r="H176" s="92">
        <v>4</v>
      </c>
      <c r="I176" s="843"/>
      <c r="J176" s="93">
        <f t="shared" si="34"/>
        <v>0</v>
      </c>
      <c r="K176" s="94"/>
      <c r="L176" s="408"/>
      <c r="M176" s="409" t="s">
        <v>290</v>
      </c>
      <c r="N176" s="410" t="s">
        <v>306</v>
      </c>
      <c r="O176" s="404">
        <v>0</v>
      </c>
      <c r="P176" s="404">
        <f t="shared" si="35"/>
        <v>0</v>
      </c>
      <c r="Q176" s="404">
        <v>4.2000000000000002E-4</v>
      </c>
      <c r="R176" s="404">
        <f t="shared" si="36"/>
        <v>1.6800000000000001E-3</v>
      </c>
      <c r="S176" s="404">
        <v>0</v>
      </c>
      <c r="T176" s="405">
        <f t="shared" si="37"/>
        <v>0</v>
      </c>
      <c r="AR176" s="406" t="s">
        <v>361</v>
      </c>
      <c r="AT176" s="406" t="s">
        <v>59</v>
      </c>
      <c r="AU176" s="406" t="s">
        <v>352</v>
      </c>
      <c r="AY176" s="337" t="s">
        <v>347</v>
      </c>
      <c r="BE176" s="407">
        <f t="shared" si="38"/>
        <v>0</v>
      </c>
      <c r="BF176" s="407">
        <f t="shared" si="39"/>
        <v>0</v>
      </c>
      <c r="BG176" s="407">
        <f t="shared" si="40"/>
        <v>0</v>
      </c>
      <c r="BH176" s="407">
        <f t="shared" si="41"/>
        <v>0</v>
      </c>
      <c r="BI176" s="407">
        <f t="shared" si="42"/>
        <v>0</v>
      </c>
      <c r="BJ176" s="337" t="s">
        <v>352</v>
      </c>
      <c r="BK176" s="407">
        <f t="shared" si="43"/>
        <v>0</v>
      </c>
      <c r="BL176" s="337" t="s">
        <v>351</v>
      </c>
      <c r="BM176" s="406" t="s">
        <v>4332</v>
      </c>
    </row>
    <row r="177" spans="2:65" s="194" customFormat="1" ht="21.75" customHeight="1">
      <c r="B177" s="76"/>
      <c r="C177" s="88">
        <f>C176+1</f>
        <v>38</v>
      </c>
      <c r="D177" s="88" t="s">
        <v>59</v>
      </c>
      <c r="E177" s="89" t="s">
        <v>4333</v>
      </c>
      <c r="F177" s="90" t="s">
        <v>4334</v>
      </c>
      <c r="G177" s="91" t="s">
        <v>63</v>
      </c>
      <c r="H177" s="92">
        <v>1</v>
      </c>
      <c r="I177" s="843"/>
      <c r="J177" s="93">
        <f t="shared" si="34"/>
        <v>0</v>
      </c>
      <c r="K177" s="94"/>
      <c r="L177" s="408"/>
      <c r="M177" s="409" t="s">
        <v>290</v>
      </c>
      <c r="N177" s="410" t="s">
        <v>306</v>
      </c>
      <c r="O177" s="404">
        <v>0</v>
      </c>
      <c r="P177" s="404">
        <f t="shared" si="35"/>
        <v>0</v>
      </c>
      <c r="Q177" s="404">
        <v>1.1999999999999999E-3</v>
      </c>
      <c r="R177" s="404">
        <f t="shared" si="36"/>
        <v>1.1999999999999999E-3</v>
      </c>
      <c r="S177" s="404">
        <v>0</v>
      </c>
      <c r="T177" s="405">
        <f t="shared" si="37"/>
        <v>0</v>
      </c>
      <c r="AR177" s="406" t="s">
        <v>361</v>
      </c>
      <c r="AT177" s="406" t="s">
        <v>59</v>
      </c>
      <c r="AU177" s="406" t="s">
        <v>352</v>
      </c>
      <c r="AY177" s="337" t="s">
        <v>347</v>
      </c>
      <c r="BE177" s="407">
        <f t="shared" si="38"/>
        <v>0</v>
      </c>
      <c r="BF177" s="407">
        <f t="shared" si="39"/>
        <v>0</v>
      </c>
      <c r="BG177" s="407">
        <f t="shared" si="40"/>
        <v>0</v>
      </c>
      <c r="BH177" s="407">
        <f t="shared" si="41"/>
        <v>0</v>
      </c>
      <c r="BI177" s="407">
        <f t="shared" si="42"/>
        <v>0</v>
      </c>
      <c r="BJ177" s="337" t="s">
        <v>352</v>
      </c>
      <c r="BK177" s="407">
        <f t="shared" si="43"/>
        <v>0</v>
      </c>
      <c r="BL177" s="337" t="s">
        <v>351</v>
      </c>
      <c r="BM177" s="406" t="s">
        <v>4335</v>
      </c>
    </row>
    <row r="178" spans="2:65" s="194" customFormat="1" ht="49.5" customHeight="1">
      <c r="B178" s="76"/>
      <c r="C178" s="82">
        <f>C177+1</f>
        <v>39</v>
      </c>
      <c r="D178" s="82" t="s">
        <v>262</v>
      </c>
      <c r="E178" s="83" t="s">
        <v>4336</v>
      </c>
      <c r="F178" s="84" t="s">
        <v>4337</v>
      </c>
      <c r="G178" s="85" t="s">
        <v>62</v>
      </c>
      <c r="H178" s="86">
        <v>416</v>
      </c>
      <c r="I178" s="842"/>
      <c r="J178" s="87">
        <f t="shared" si="34"/>
        <v>0</v>
      </c>
      <c r="K178" s="80"/>
      <c r="L178" s="76"/>
      <c r="M178" s="402" t="s">
        <v>290</v>
      </c>
      <c r="N178" s="403" t="s">
        <v>306</v>
      </c>
      <c r="O178" s="404">
        <v>0.156</v>
      </c>
      <c r="P178" s="404">
        <f t="shared" si="35"/>
        <v>64.896000000000001</v>
      </c>
      <c r="Q178" s="404">
        <v>1.3999999999999999E-4</v>
      </c>
      <c r="R178" s="404">
        <f t="shared" si="36"/>
        <v>5.8239999999999993E-2</v>
      </c>
      <c r="S178" s="404">
        <v>0</v>
      </c>
      <c r="T178" s="405">
        <f t="shared" si="37"/>
        <v>0</v>
      </c>
      <c r="AR178" s="406" t="s">
        <v>351</v>
      </c>
      <c r="AT178" s="406" t="s">
        <v>262</v>
      </c>
      <c r="AU178" s="406" t="s">
        <v>352</v>
      </c>
      <c r="AY178" s="337" t="s">
        <v>347</v>
      </c>
      <c r="BE178" s="407">
        <f t="shared" si="38"/>
        <v>0</v>
      </c>
      <c r="BF178" s="407">
        <f t="shared" si="39"/>
        <v>0</v>
      </c>
      <c r="BG178" s="407">
        <f t="shared" si="40"/>
        <v>0</v>
      </c>
      <c r="BH178" s="407">
        <f t="shared" si="41"/>
        <v>0</v>
      </c>
      <c r="BI178" s="407">
        <f t="shared" si="42"/>
        <v>0</v>
      </c>
      <c r="BJ178" s="337" t="s">
        <v>352</v>
      </c>
      <c r="BK178" s="407">
        <f t="shared" si="43"/>
        <v>0</v>
      </c>
      <c r="BL178" s="337" t="s">
        <v>351</v>
      </c>
      <c r="BM178" s="406" t="s">
        <v>4338</v>
      </c>
    </row>
    <row r="179" spans="2:65" s="194" customFormat="1" ht="24.45" customHeight="1">
      <c r="B179" s="76"/>
      <c r="C179" s="82">
        <f t="shared" ref="C179:C185" si="47">C178+1</f>
        <v>40</v>
      </c>
      <c r="D179" s="82" t="s">
        <v>262</v>
      </c>
      <c r="E179" s="83" t="s">
        <v>2150</v>
      </c>
      <c r="F179" s="84" t="s">
        <v>2151</v>
      </c>
      <c r="G179" s="85" t="s">
        <v>1653</v>
      </c>
      <c r="H179" s="86">
        <v>270</v>
      </c>
      <c r="I179" s="842"/>
      <c r="J179" s="87">
        <f t="shared" si="34"/>
        <v>0</v>
      </c>
      <c r="K179" s="80"/>
      <c r="L179" s="76"/>
      <c r="M179" s="402" t="s">
        <v>290</v>
      </c>
      <c r="N179" s="403" t="s">
        <v>306</v>
      </c>
      <c r="O179" s="404">
        <v>4.2779999999999999E-2</v>
      </c>
      <c r="P179" s="404">
        <f t="shared" si="35"/>
        <v>11.550599999999999</v>
      </c>
      <c r="Q179" s="404">
        <v>4.0819999999999999E-5</v>
      </c>
      <c r="R179" s="404">
        <f t="shared" si="36"/>
        <v>1.1021399999999999E-2</v>
      </c>
      <c r="S179" s="404">
        <v>7.5000000000000002E-4</v>
      </c>
      <c r="T179" s="405">
        <f t="shared" si="37"/>
        <v>0.20250000000000001</v>
      </c>
      <c r="AR179" s="406" t="s">
        <v>351</v>
      </c>
      <c r="AT179" s="406" t="s">
        <v>262</v>
      </c>
      <c r="AU179" s="406" t="s">
        <v>352</v>
      </c>
      <c r="AY179" s="337" t="s">
        <v>347</v>
      </c>
      <c r="BE179" s="407">
        <f t="shared" si="38"/>
        <v>0</v>
      </c>
      <c r="BF179" s="407">
        <f t="shared" si="39"/>
        <v>0</v>
      </c>
      <c r="BG179" s="407">
        <f t="shared" si="40"/>
        <v>0</v>
      </c>
      <c r="BH179" s="407">
        <f t="shared" si="41"/>
        <v>0</v>
      </c>
      <c r="BI179" s="407">
        <f t="shared" si="42"/>
        <v>0</v>
      </c>
      <c r="BJ179" s="337" t="s">
        <v>352</v>
      </c>
      <c r="BK179" s="407">
        <f t="shared" si="43"/>
        <v>0</v>
      </c>
      <c r="BL179" s="337" t="s">
        <v>351</v>
      </c>
      <c r="BM179" s="406" t="s">
        <v>4339</v>
      </c>
    </row>
    <row r="180" spans="2:65" s="194" customFormat="1" ht="24.45" customHeight="1">
      <c r="B180" s="76"/>
      <c r="C180" s="82">
        <f t="shared" si="47"/>
        <v>41</v>
      </c>
      <c r="D180" s="82" t="s">
        <v>262</v>
      </c>
      <c r="E180" s="83" t="s">
        <v>4340</v>
      </c>
      <c r="F180" s="84" t="s">
        <v>4341</v>
      </c>
      <c r="G180" s="85" t="s">
        <v>95</v>
      </c>
      <c r="H180" s="86">
        <v>220.72900000000001</v>
      </c>
      <c r="I180" s="842"/>
      <c r="J180" s="87">
        <f t="shared" si="34"/>
        <v>0</v>
      </c>
      <c r="K180" s="80"/>
      <c r="L180" s="76"/>
      <c r="M180" s="402" t="s">
        <v>290</v>
      </c>
      <c r="N180" s="403" t="s">
        <v>306</v>
      </c>
      <c r="O180" s="404">
        <v>0.22453999999999999</v>
      </c>
      <c r="P180" s="404">
        <f t="shared" si="35"/>
        <v>49.562489660000004</v>
      </c>
      <c r="Q180" s="404">
        <v>0</v>
      </c>
      <c r="R180" s="404">
        <f t="shared" si="36"/>
        <v>0</v>
      </c>
      <c r="S180" s="404">
        <v>0.05</v>
      </c>
      <c r="T180" s="405">
        <f t="shared" si="37"/>
        <v>11.036450000000002</v>
      </c>
      <c r="AR180" s="406" t="s">
        <v>351</v>
      </c>
      <c r="AT180" s="406" t="s">
        <v>262</v>
      </c>
      <c r="AU180" s="406" t="s">
        <v>352</v>
      </c>
      <c r="AY180" s="337" t="s">
        <v>347</v>
      </c>
      <c r="BE180" s="407">
        <f t="shared" si="38"/>
        <v>0</v>
      </c>
      <c r="BF180" s="407">
        <f t="shared" si="39"/>
        <v>0</v>
      </c>
      <c r="BG180" s="407">
        <f t="shared" si="40"/>
        <v>0</v>
      </c>
      <c r="BH180" s="407">
        <f t="shared" si="41"/>
        <v>0</v>
      </c>
      <c r="BI180" s="407">
        <f t="shared" si="42"/>
        <v>0</v>
      </c>
      <c r="BJ180" s="337" t="s">
        <v>352</v>
      </c>
      <c r="BK180" s="407">
        <f t="shared" si="43"/>
        <v>0</v>
      </c>
      <c r="BL180" s="337" t="s">
        <v>351</v>
      </c>
      <c r="BM180" s="406" t="s">
        <v>4342</v>
      </c>
    </row>
    <row r="181" spans="2:65" s="194" customFormat="1" ht="21.75" customHeight="1">
      <c r="B181" s="76"/>
      <c r="C181" s="82">
        <f t="shared" si="47"/>
        <v>42</v>
      </c>
      <c r="D181" s="82" t="s">
        <v>262</v>
      </c>
      <c r="E181" s="83" t="s">
        <v>2214</v>
      </c>
      <c r="F181" s="84" t="s">
        <v>2215</v>
      </c>
      <c r="G181" s="85" t="s">
        <v>271</v>
      </c>
      <c r="H181" s="86">
        <v>34.856999999999999</v>
      </c>
      <c r="I181" s="842"/>
      <c r="J181" s="87">
        <f t="shared" si="34"/>
        <v>0</v>
      </c>
      <c r="K181" s="80"/>
      <c r="L181" s="76"/>
      <c r="M181" s="402" t="s">
        <v>290</v>
      </c>
      <c r="N181" s="403" t="s">
        <v>306</v>
      </c>
      <c r="O181" s="404">
        <v>7.0000000000000001E-3</v>
      </c>
      <c r="P181" s="404">
        <f t="shared" si="35"/>
        <v>0.24399899999999999</v>
      </c>
      <c r="Q181" s="404">
        <v>0</v>
      </c>
      <c r="R181" s="404">
        <f t="shared" si="36"/>
        <v>0</v>
      </c>
      <c r="S181" s="404">
        <v>0</v>
      </c>
      <c r="T181" s="405">
        <f t="shared" si="37"/>
        <v>0</v>
      </c>
      <c r="AR181" s="406" t="s">
        <v>351</v>
      </c>
      <c r="AT181" s="406" t="s">
        <v>262</v>
      </c>
      <c r="AU181" s="406" t="s">
        <v>352</v>
      </c>
      <c r="AY181" s="337" t="s">
        <v>347</v>
      </c>
      <c r="BE181" s="407">
        <f t="shared" si="38"/>
        <v>0</v>
      </c>
      <c r="BF181" s="407">
        <f t="shared" si="39"/>
        <v>0</v>
      </c>
      <c r="BG181" s="407">
        <f t="shared" si="40"/>
        <v>0</v>
      </c>
      <c r="BH181" s="407">
        <f t="shared" si="41"/>
        <v>0</v>
      </c>
      <c r="BI181" s="407">
        <f t="shared" si="42"/>
        <v>0</v>
      </c>
      <c r="BJ181" s="337" t="s">
        <v>352</v>
      </c>
      <c r="BK181" s="407">
        <f t="shared" si="43"/>
        <v>0</v>
      </c>
      <c r="BL181" s="337" t="s">
        <v>351</v>
      </c>
      <c r="BM181" s="406" t="s">
        <v>4343</v>
      </c>
    </row>
    <row r="182" spans="2:65" s="194" customFormat="1" ht="24.45" customHeight="1">
      <c r="B182" s="76"/>
      <c r="C182" s="82">
        <f t="shared" si="47"/>
        <v>43</v>
      </c>
      <c r="D182" s="82" t="s">
        <v>262</v>
      </c>
      <c r="E182" s="83" t="s">
        <v>2218</v>
      </c>
      <c r="F182" s="84" t="s">
        <v>2219</v>
      </c>
      <c r="G182" s="85" t="s">
        <v>271</v>
      </c>
      <c r="H182" s="86">
        <v>34.856999999999999</v>
      </c>
      <c r="I182" s="842"/>
      <c r="J182" s="87">
        <f t="shared" si="34"/>
        <v>0</v>
      </c>
      <c r="K182" s="80"/>
      <c r="L182" s="76"/>
      <c r="M182" s="402" t="s">
        <v>290</v>
      </c>
      <c r="N182" s="403" t="s">
        <v>306</v>
      </c>
      <c r="O182" s="404">
        <v>0.89</v>
      </c>
      <c r="P182" s="404">
        <f t="shared" si="35"/>
        <v>31.022729999999999</v>
      </c>
      <c r="Q182" s="404">
        <v>0</v>
      </c>
      <c r="R182" s="404">
        <f t="shared" si="36"/>
        <v>0</v>
      </c>
      <c r="S182" s="404">
        <v>0</v>
      </c>
      <c r="T182" s="405">
        <f t="shared" si="37"/>
        <v>0</v>
      </c>
      <c r="AR182" s="406" t="s">
        <v>351</v>
      </c>
      <c r="AT182" s="406" t="s">
        <v>262</v>
      </c>
      <c r="AU182" s="406" t="s">
        <v>352</v>
      </c>
      <c r="AY182" s="337" t="s">
        <v>347</v>
      </c>
      <c r="BE182" s="407">
        <f t="shared" si="38"/>
        <v>0</v>
      </c>
      <c r="BF182" s="407">
        <f t="shared" si="39"/>
        <v>0</v>
      </c>
      <c r="BG182" s="407">
        <f t="shared" si="40"/>
        <v>0</v>
      </c>
      <c r="BH182" s="407">
        <f t="shared" si="41"/>
        <v>0</v>
      </c>
      <c r="BI182" s="407">
        <f t="shared" si="42"/>
        <v>0</v>
      </c>
      <c r="BJ182" s="337" t="s">
        <v>352</v>
      </c>
      <c r="BK182" s="407">
        <f t="shared" si="43"/>
        <v>0</v>
      </c>
      <c r="BL182" s="337" t="s">
        <v>351</v>
      </c>
      <c r="BM182" s="406" t="s">
        <v>4344</v>
      </c>
    </row>
    <row r="183" spans="2:65" s="194" customFormat="1" ht="24.45" customHeight="1">
      <c r="B183" s="76"/>
      <c r="C183" s="82">
        <f t="shared" si="47"/>
        <v>44</v>
      </c>
      <c r="D183" s="82" t="s">
        <v>262</v>
      </c>
      <c r="E183" s="83" t="s">
        <v>2222</v>
      </c>
      <c r="F183" s="84" t="s">
        <v>2223</v>
      </c>
      <c r="G183" s="85" t="s">
        <v>271</v>
      </c>
      <c r="H183" s="86">
        <v>34.856999999999999</v>
      </c>
      <c r="I183" s="842"/>
      <c r="J183" s="87">
        <f t="shared" si="34"/>
        <v>0</v>
      </c>
      <c r="K183" s="80"/>
      <c r="L183" s="76"/>
      <c r="M183" s="402" t="s">
        <v>290</v>
      </c>
      <c r="N183" s="403" t="s">
        <v>306</v>
      </c>
      <c r="O183" s="404">
        <v>0.1</v>
      </c>
      <c r="P183" s="404">
        <f t="shared" si="35"/>
        <v>3.4857</v>
      </c>
      <c r="Q183" s="404">
        <v>0</v>
      </c>
      <c r="R183" s="404">
        <f t="shared" si="36"/>
        <v>0</v>
      </c>
      <c r="S183" s="404">
        <v>0</v>
      </c>
      <c r="T183" s="405">
        <f t="shared" si="37"/>
        <v>0</v>
      </c>
      <c r="AR183" s="406" t="s">
        <v>351</v>
      </c>
      <c r="AT183" s="406" t="s">
        <v>262</v>
      </c>
      <c r="AU183" s="406" t="s">
        <v>352</v>
      </c>
      <c r="AY183" s="337" t="s">
        <v>347</v>
      </c>
      <c r="BE183" s="407">
        <f t="shared" si="38"/>
        <v>0</v>
      </c>
      <c r="BF183" s="407">
        <f t="shared" si="39"/>
        <v>0</v>
      </c>
      <c r="BG183" s="407">
        <f t="shared" si="40"/>
        <v>0</v>
      </c>
      <c r="BH183" s="407">
        <f t="shared" si="41"/>
        <v>0</v>
      </c>
      <c r="BI183" s="407">
        <f t="shared" si="42"/>
        <v>0</v>
      </c>
      <c r="BJ183" s="337" t="s">
        <v>352</v>
      </c>
      <c r="BK183" s="407">
        <f t="shared" si="43"/>
        <v>0</v>
      </c>
      <c r="BL183" s="337" t="s">
        <v>351</v>
      </c>
      <c r="BM183" s="406" t="s">
        <v>4345</v>
      </c>
    </row>
    <row r="184" spans="2:65" s="194" customFormat="1" ht="24.45" customHeight="1">
      <c r="B184" s="76"/>
      <c r="C184" s="82">
        <f t="shared" si="47"/>
        <v>45</v>
      </c>
      <c r="D184" s="82" t="s">
        <v>262</v>
      </c>
      <c r="E184" s="83" t="s">
        <v>2233</v>
      </c>
      <c r="F184" s="84" t="s">
        <v>2234</v>
      </c>
      <c r="G184" s="85" t="s">
        <v>271</v>
      </c>
      <c r="H184" s="86">
        <v>34.856999999999999</v>
      </c>
      <c r="I184" s="842"/>
      <c r="J184" s="87">
        <f t="shared" si="34"/>
        <v>0</v>
      </c>
      <c r="K184" s="80"/>
      <c r="L184" s="76"/>
      <c r="M184" s="402" t="s">
        <v>290</v>
      </c>
      <c r="N184" s="403" t="s">
        <v>306</v>
      </c>
      <c r="O184" s="404">
        <v>0</v>
      </c>
      <c r="P184" s="404">
        <f t="shared" si="35"/>
        <v>0</v>
      </c>
      <c r="Q184" s="404">
        <v>0</v>
      </c>
      <c r="R184" s="404">
        <f t="shared" si="36"/>
        <v>0</v>
      </c>
      <c r="S184" s="404">
        <v>0</v>
      </c>
      <c r="T184" s="405">
        <f t="shared" si="37"/>
        <v>0</v>
      </c>
      <c r="AR184" s="406" t="s">
        <v>351</v>
      </c>
      <c r="AT184" s="406" t="s">
        <v>262</v>
      </c>
      <c r="AU184" s="406" t="s">
        <v>352</v>
      </c>
      <c r="AY184" s="337" t="s">
        <v>347</v>
      </c>
      <c r="BE184" s="407">
        <f t="shared" si="38"/>
        <v>0</v>
      </c>
      <c r="BF184" s="407">
        <f t="shared" si="39"/>
        <v>0</v>
      </c>
      <c r="BG184" s="407">
        <f t="shared" si="40"/>
        <v>0</v>
      </c>
      <c r="BH184" s="407">
        <f t="shared" si="41"/>
        <v>0</v>
      </c>
      <c r="BI184" s="407">
        <f t="shared" si="42"/>
        <v>0</v>
      </c>
      <c r="BJ184" s="337" t="s">
        <v>352</v>
      </c>
      <c r="BK184" s="407">
        <f t="shared" si="43"/>
        <v>0</v>
      </c>
      <c r="BL184" s="337" t="s">
        <v>351</v>
      </c>
      <c r="BM184" s="406" t="s">
        <v>4346</v>
      </c>
    </row>
    <row r="185" spans="2:65" s="194" customFormat="1" ht="16.5" customHeight="1">
      <c r="B185" s="76"/>
      <c r="C185" s="82">
        <f t="shared" si="47"/>
        <v>46</v>
      </c>
      <c r="D185" s="82" t="s">
        <v>262</v>
      </c>
      <c r="E185" s="83" t="s">
        <v>2249</v>
      </c>
      <c r="F185" s="84" t="s">
        <v>2250</v>
      </c>
      <c r="G185" s="85" t="s">
        <v>62</v>
      </c>
      <c r="H185" s="86">
        <v>6.9710000000000001</v>
      </c>
      <c r="I185" s="842"/>
      <c r="J185" s="87">
        <f t="shared" si="34"/>
        <v>0</v>
      </c>
      <c r="K185" s="80"/>
      <c r="L185" s="76"/>
      <c r="M185" s="402" t="s">
        <v>290</v>
      </c>
      <c r="N185" s="403" t="s">
        <v>306</v>
      </c>
      <c r="O185" s="404">
        <v>0</v>
      </c>
      <c r="P185" s="404">
        <f t="shared" si="35"/>
        <v>0</v>
      </c>
      <c r="Q185" s="404">
        <v>0</v>
      </c>
      <c r="R185" s="404">
        <f t="shared" si="36"/>
        <v>0</v>
      </c>
      <c r="S185" s="404">
        <v>0</v>
      </c>
      <c r="T185" s="405">
        <f t="shared" si="37"/>
        <v>0</v>
      </c>
      <c r="AR185" s="406" t="s">
        <v>351</v>
      </c>
      <c r="AT185" s="406" t="s">
        <v>262</v>
      </c>
      <c r="AU185" s="406" t="s">
        <v>352</v>
      </c>
      <c r="AY185" s="337" t="s">
        <v>347</v>
      </c>
      <c r="BE185" s="407">
        <f t="shared" si="38"/>
        <v>0</v>
      </c>
      <c r="BF185" s="407">
        <f t="shared" si="39"/>
        <v>0</v>
      </c>
      <c r="BG185" s="407">
        <f t="shared" si="40"/>
        <v>0</v>
      </c>
      <c r="BH185" s="407">
        <f t="shared" si="41"/>
        <v>0</v>
      </c>
      <c r="BI185" s="407">
        <f t="shared" si="42"/>
        <v>0</v>
      </c>
      <c r="BJ185" s="337" t="s">
        <v>352</v>
      </c>
      <c r="BK185" s="407">
        <f t="shared" si="43"/>
        <v>0</v>
      </c>
      <c r="BL185" s="337" t="s">
        <v>351</v>
      </c>
      <c r="BM185" s="406" t="s">
        <v>4347</v>
      </c>
    </row>
    <row r="186" spans="2:65" s="391" customFormat="1" ht="23.25" customHeight="1">
      <c r="B186" s="390"/>
      <c r="D186" s="392" t="s">
        <v>267</v>
      </c>
      <c r="E186" s="400" t="s">
        <v>367</v>
      </c>
      <c r="F186" s="400" t="s">
        <v>368</v>
      </c>
      <c r="J186" s="401">
        <f>BK186</f>
        <v>0</v>
      </c>
      <c r="L186" s="390"/>
      <c r="M186" s="395"/>
      <c r="P186" s="396">
        <f>SUM(P187:P188)</f>
        <v>175.26293200000001</v>
      </c>
      <c r="R186" s="396">
        <f>SUM(R187:R188)</f>
        <v>0</v>
      </c>
      <c r="T186" s="397">
        <f>SUM(T187:T188)</f>
        <v>0</v>
      </c>
      <c r="AR186" s="392" t="s">
        <v>320</v>
      </c>
      <c r="AT186" s="398" t="s">
        <v>267</v>
      </c>
      <c r="AU186" s="398" t="s">
        <v>320</v>
      </c>
      <c r="AY186" s="392" t="s">
        <v>347</v>
      </c>
      <c r="BK186" s="399">
        <f>SUM(BK187:BK188)</f>
        <v>0</v>
      </c>
    </row>
    <row r="187" spans="2:65" s="194" customFormat="1" ht="24.45" customHeight="1">
      <c r="B187" s="76"/>
      <c r="C187" s="82">
        <f>C185+1</f>
        <v>47</v>
      </c>
      <c r="D187" s="82" t="s">
        <v>262</v>
      </c>
      <c r="E187" s="83" t="s">
        <v>4348</v>
      </c>
      <c r="F187" s="84" t="s">
        <v>4349</v>
      </c>
      <c r="G187" s="85" t="s">
        <v>271</v>
      </c>
      <c r="H187" s="86">
        <v>136.60400000000001</v>
      </c>
      <c r="I187" s="842"/>
      <c r="J187" s="87">
        <f>ROUND(I187*H187,2)</f>
        <v>0</v>
      </c>
      <c r="K187" s="80"/>
      <c r="L187" s="76"/>
      <c r="M187" s="402" t="s">
        <v>290</v>
      </c>
      <c r="N187" s="403" t="s">
        <v>306</v>
      </c>
      <c r="O187" s="404">
        <v>1.091</v>
      </c>
      <c r="P187" s="404">
        <f>O187*H187</f>
        <v>149.034964</v>
      </c>
      <c r="Q187" s="404">
        <v>0</v>
      </c>
      <c r="R187" s="404">
        <f>Q187*H187</f>
        <v>0</v>
      </c>
      <c r="S187" s="404">
        <v>0</v>
      </c>
      <c r="T187" s="405">
        <f>S187*H187</f>
        <v>0</v>
      </c>
      <c r="AR187" s="406" t="s">
        <v>351</v>
      </c>
      <c r="AT187" s="406" t="s">
        <v>262</v>
      </c>
      <c r="AU187" s="406" t="s">
        <v>352</v>
      </c>
      <c r="AY187" s="337" t="s">
        <v>347</v>
      </c>
      <c r="BE187" s="407">
        <f>IF(N187="základná",J187,0)</f>
        <v>0</v>
      </c>
      <c r="BF187" s="407">
        <f>IF(N187="znížená",J187,0)</f>
        <v>0</v>
      </c>
      <c r="BG187" s="407">
        <f>IF(N187="zákl. prenesená",J187,0)</f>
        <v>0</v>
      </c>
      <c r="BH187" s="407">
        <f>IF(N187="zníž. prenesená",J187,0)</f>
        <v>0</v>
      </c>
      <c r="BI187" s="407">
        <f>IF(N187="nulová",J187,0)</f>
        <v>0</v>
      </c>
      <c r="BJ187" s="337" t="s">
        <v>352</v>
      </c>
      <c r="BK187" s="407">
        <f>ROUND(I187*H187,2)</f>
        <v>0</v>
      </c>
      <c r="BL187" s="337" t="s">
        <v>351</v>
      </c>
      <c r="BM187" s="406" t="s">
        <v>4350</v>
      </c>
    </row>
    <row r="188" spans="2:65" s="194" customFormat="1" ht="44.25" customHeight="1">
      <c r="B188" s="76"/>
      <c r="C188" s="82">
        <f>C187+1</f>
        <v>48</v>
      </c>
      <c r="D188" s="82" t="s">
        <v>262</v>
      </c>
      <c r="E188" s="83" t="s">
        <v>4351</v>
      </c>
      <c r="F188" s="84" t="s">
        <v>4352</v>
      </c>
      <c r="G188" s="85" t="s">
        <v>271</v>
      </c>
      <c r="H188" s="86">
        <v>136.60400000000001</v>
      </c>
      <c r="I188" s="842"/>
      <c r="J188" s="87">
        <f>ROUND(I188*H188,2)</f>
        <v>0</v>
      </c>
      <c r="K188" s="80"/>
      <c r="L188" s="76"/>
      <c r="M188" s="402" t="s">
        <v>290</v>
      </c>
      <c r="N188" s="403" t="s">
        <v>306</v>
      </c>
      <c r="O188" s="404">
        <v>0.192</v>
      </c>
      <c r="P188" s="404">
        <f>O188*H188</f>
        <v>26.227968000000004</v>
      </c>
      <c r="Q188" s="404">
        <v>0</v>
      </c>
      <c r="R188" s="404">
        <f>Q188*H188</f>
        <v>0</v>
      </c>
      <c r="S188" s="404">
        <v>0</v>
      </c>
      <c r="T188" s="405">
        <f>S188*H188</f>
        <v>0</v>
      </c>
      <c r="AR188" s="406" t="s">
        <v>351</v>
      </c>
      <c r="AT188" s="406" t="s">
        <v>262</v>
      </c>
      <c r="AU188" s="406" t="s">
        <v>352</v>
      </c>
      <c r="AY188" s="337" t="s">
        <v>347</v>
      </c>
      <c r="BE188" s="407">
        <f>IF(N188="základná",J188,0)</f>
        <v>0</v>
      </c>
      <c r="BF188" s="407">
        <f>IF(N188="znížená",J188,0)</f>
        <v>0</v>
      </c>
      <c r="BG188" s="407">
        <f>IF(N188="zákl. prenesená",J188,0)</f>
        <v>0</v>
      </c>
      <c r="BH188" s="407">
        <f>IF(N188="zníž. prenesená",J188,0)</f>
        <v>0</v>
      </c>
      <c r="BI188" s="407">
        <f>IF(N188="nulová",J188,0)</f>
        <v>0</v>
      </c>
      <c r="BJ188" s="337" t="s">
        <v>352</v>
      </c>
      <c r="BK188" s="407">
        <f>ROUND(I188*H188,2)</f>
        <v>0</v>
      </c>
      <c r="BL188" s="337" t="s">
        <v>351</v>
      </c>
      <c r="BM188" s="406" t="s">
        <v>4353</v>
      </c>
    </row>
    <row r="189" spans="2:65" s="391" customFormat="1" ht="26.25" customHeight="1">
      <c r="B189" s="390"/>
      <c r="D189" s="392" t="s">
        <v>267</v>
      </c>
      <c r="E189" s="393" t="s">
        <v>1156</v>
      </c>
      <c r="F189" s="393" t="s">
        <v>1157</v>
      </c>
      <c r="J189" s="394">
        <f>BK189</f>
        <v>0</v>
      </c>
      <c r="L189" s="390"/>
      <c r="M189" s="395"/>
      <c r="P189" s="396">
        <f>P190</f>
        <v>211.53077619999999</v>
      </c>
      <c r="R189" s="396">
        <f>R190</f>
        <v>5.2974117600000001</v>
      </c>
      <c r="T189" s="397">
        <f>T190</f>
        <v>0</v>
      </c>
      <c r="AR189" s="392" t="s">
        <v>352</v>
      </c>
      <c r="AT189" s="398" t="s">
        <v>267</v>
      </c>
      <c r="AU189" s="398" t="s">
        <v>319</v>
      </c>
      <c r="AY189" s="392" t="s">
        <v>347</v>
      </c>
      <c r="BK189" s="399">
        <f>BK190</f>
        <v>0</v>
      </c>
    </row>
    <row r="190" spans="2:65" s="391" customFormat="1" ht="23.25" customHeight="1">
      <c r="B190" s="390"/>
      <c r="D190" s="392" t="s">
        <v>267</v>
      </c>
      <c r="E190" s="400" t="s">
        <v>2724</v>
      </c>
      <c r="F190" s="400" t="s">
        <v>2725</v>
      </c>
      <c r="J190" s="401">
        <f>BK190</f>
        <v>0</v>
      </c>
      <c r="L190" s="390"/>
      <c r="M190" s="395"/>
      <c r="P190" s="396">
        <f>SUM(P191:P210)</f>
        <v>211.53077619999999</v>
      </c>
      <c r="R190" s="396">
        <f>SUM(R191:R210)</f>
        <v>5.2974117600000001</v>
      </c>
      <c r="T190" s="397">
        <f>SUM(T191:T210)</f>
        <v>0</v>
      </c>
      <c r="AR190" s="392" t="s">
        <v>352</v>
      </c>
      <c r="AT190" s="398" t="s">
        <v>267</v>
      </c>
      <c r="AU190" s="398" t="s">
        <v>320</v>
      </c>
      <c r="AY190" s="392" t="s">
        <v>347</v>
      </c>
      <c r="BK190" s="399">
        <f>SUM(BK191:BK210)</f>
        <v>0</v>
      </c>
    </row>
    <row r="191" spans="2:65" s="194" customFormat="1" ht="21.75" customHeight="1">
      <c r="B191" s="76"/>
      <c r="C191" s="82">
        <f>C188+1</f>
        <v>49</v>
      </c>
      <c r="D191" s="82" t="s">
        <v>262</v>
      </c>
      <c r="E191" s="83" t="s">
        <v>4354</v>
      </c>
      <c r="F191" s="84" t="s">
        <v>4355</v>
      </c>
      <c r="G191" s="85" t="s">
        <v>63</v>
      </c>
      <c r="H191" s="86">
        <v>1584.6</v>
      </c>
      <c r="I191" s="842"/>
      <c r="J191" s="87">
        <f t="shared" ref="J191:J210" si="48">ROUND(I191*H191,2)</f>
        <v>0</v>
      </c>
      <c r="K191" s="80"/>
      <c r="L191" s="76"/>
      <c r="M191" s="402" t="s">
        <v>290</v>
      </c>
      <c r="N191" s="403" t="s">
        <v>306</v>
      </c>
      <c r="O191" s="404">
        <v>0.03</v>
      </c>
      <c r="P191" s="404">
        <f t="shared" ref="P191:P210" si="49">O191*H191</f>
        <v>47.537999999999997</v>
      </c>
      <c r="Q191" s="404">
        <v>0</v>
      </c>
      <c r="R191" s="404">
        <f t="shared" ref="R191:R210" si="50">Q191*H191</f>
        <v>0</v>
      </c>
      <c r="S191" s="404">
        <v>0</v>
      </c>
      <c r="T191" s="405">
        <f t="shared" ref="T191:T210" si="51">S191*H191</f>
        <v>0</v>
      </c>
      <c r="AR191" s="406" t="s">
        <v>607</v>
      </c>
      <c r="AT191" s="406" t="s">
        <v>262</v>
      </c>
      <c r="AU191" s="406" t="s">
        <v>352</v>
      </c>
      <c r="AY191" s="337" t="s">
        <v>347</v>
      </c>
      <c r="BE191" s="407">
        <f t="shared" ref="BE191:BE210" si="52">IF(N191="základná",J191,0)</f>
        <v>0</v>
      </c>
      <c r="BF191" s="407">
        <f t="shared" ref="BF191:BF210" si="53">IF(N191="znížená",J191,0)</f>
        <v>0</v>
      </c>
      <c r="BG191" s="407">
        <f t="shared" ref="BG191:BG210" si="54">IF(N191="zákl. prenesená",J191,0)</f>
        <v>0</v>
      </c>
      <c r="BH191" s="407">
        <f t="shared" ref="BH191:BH210" si="55">IF(N191="zníž. prenesená",J191,0)</f>
        <v>0</v>
      </c>
      <c r="BI191" s="407">
        <f t="shared" ref="BI191:BI210" si="56">IF(N191="nulová",J191,0)</f>
        <v>0</v>
      </c>
      <c r="BJ191" s="337" t="s">
        <v>352</v>
      </c>
      <c r="BK191" s="407">
        <f t="shared" ref="BK191:BK210" si="57">ROUND(I191*H191,2)</f>
        <v>0</v>
      </c>
      <c r="BL191" s="337" t="s">
        <v>607</v>
      </c>
      <c r="BM191" s="406" t="s">
        <v>4356</v>
      </c>
    </row>
    <row r="192" spans="2:65" s="194" customFormat="1" ht="16.5" customHeight="1">
      <c r="B192" s="76"/>
      <c r="C192" s="88">
        <f>C191+1</f>
        <v>50</v>
      </c>
      <c r="D192" s="88" t="s">
        <v>59</v>
      </c>
      <c r="E192" s="89" t="s">
        <v>4357</v>
      </c>
      <c r="F192" s="90" t="s">
        <v>4358</v>
      </c>
      <c r="G192" s="91" t="s">
        <v>63</v>
      </c>
      <c r="H192" s="92">
        <v>1743.06</v>
      </c>
      <c r="I192" s="843"/>
      <c r="J192" s="93">
        <f t="shared" si="48"/>
        <v>0</v>
      </c>
      <c r="K192" s="94"/>
      <c r="L192" s="408"/>
      <c r="M192" s="409" t="s">
        <v>290</v>
      </c>
      <c r="N192" s="410" t="s">
        <v>306</v>
      </c>
      <c r="O192" s="404">
        <v>0</v>
      </c>
      <c r="P192" s="404">
        <f t="shared" si="49"/>
        <v>0</v>
      </c>
      <c r="Q192" s="404">
        <v>1E-4</v>
      </c>
      <c r="R192" s="404">
        <f t="shared" si="50"/>
        <v>0.17430600000000002</v>
      </c>
      <c r="S192" s="404">
        <v>0</v>
      </c>
      <c r="T192" s="405">
        <f t="shared" si="51"/>
        <v>0</v>
      </c>
      <c r="AR192" s="406" t="s">
        <v>1185</v>
      </c>
      <c r="AT192" s="406" t="s">
        <v>59</v>
      </c>
      <c r="AU192" s="406" t="s">
        <v>352</v>
      </c>
      <c r="AY192" s="337" t="s">
        <v>347</v>
      </c>
      <c r="BE192" s="407">
        <f t="shared" si="52"/>
        <v>0</v>
      </c>
      <c r="BF192" s="407">
        <f t="shared" si="53"/>
        <v>0</v>
      </c>
      <c r="BG192" s="407">
        <f t="shared" si="54"/>
        <v>0</v>
      </c>
      <c r="BH192" s="407">
        <f t="shared" si="55"/>
        <v>0</v>
      </c>
      <c r="BI192" s="407">
        <f t="shared" si="56"/>
        <v>0</v>
      </c>
      <c r="BJ192" s="337" t="s">
        <v>352</v>
      </c>
      <c r="BK192" s="407">
        <f t="shared" si="57"/>
        <v>0</v>
      </c>
      <c r="BL192" s="337" t="s">
        <v>607</v>
      </c>
      <c r="BM192" s="406" t="s">
        <v>4359</v>
      </c>
    </row>
    <row r="193" spans="2:65" s="194" customFormat="1" ht="24.45" customHeight="1">
      <c r="B193" s="76"/>
      <c r="C193" s="88">
        <f t="shared" ref="C193:C194" si="58">C192+1</f>
        <v>51</v>
      </c>
      <c r="D193" s="88" t="s">
        <v>59</v>
      </c>
      <c r="E193" s="89" t="s">
        <v>4360</v>
      </c>
      <c r="F193" s="90" t="s">
        <v>4361</v>
      </c>
      <c r="G193" s="91" t="s">
        <v>62</v>
      </c>
      <c r="H193" s="92">
        <v>33</v>
      </c>
      <c r="I193" s="843"/>
      <c r="J193" s="93">
        <f t="shared" si="48"/>
        <v>0</v>
      </c>
      <c r="K193" s="94"/>
      <c r="L193" s="408"/>
      <c r="M193" s="409" t="s">
        <v>290</v>
      </c>
      <c r="N193" s="410" t="s">
        <v>306</v>
      </c>
      <c r="O193" s="404">
        <v>0</v>
      </c>
      <c r="P193" s="404">
        <f t="shared" si="49"/>
        <v>0</v>
      </c>
      <c r="Q193" s="404">
        <v>7.0000000000000001E-3</v>
      </c>
      <c r="R193" s="404">
        <f t="shared" si="50"/>
        <v>0.23100000000000001</v>
      </c>
      <c r="S193" s="404">
        <v>0</v>
      </c>
      <c r="T193" s="405">
        <f t="shared" si="51"/>
        <v>0</v>
      </c>
      <c r="AR193" s="406" t="s">
        <v>1185</v>
      </c>
      <c r="AT193" s="406" t="s">
        <v>59</v>
      </c>
      <c r="AU193" s="406" t="s">
        <v>352</v>
      </c>
      <c r="AY193" s="337" t="s">
        <v>347</v>
      </c>
      <c r="BE193" s="407">
        <f t="shared" si="52"/>
        <v>0</v>
      </c>
      <c r="BF193" s="407">
        <f t="shared" si="53"/>
        <v>0</v>
      </c>
      <c r="BG193" s="407">
        <f t="shared" si="54"/>
        <v>0</v>
      </c>
      <c r="BH193" s="407">
        <f t="shared" si="55"/>
        <v>0</v>
      </c>
      <c r="BI193" s="407">
        <f t="shared" si="56"/>
        <v>0</v>
      </c>
      <c r="BJ193" s="337" t="s">
        <v>352</v>
      </c>
      <c r="BK193" s="407">
        <f t="shared" si="57"/>
        <v>0</v>
      </c>
      <c r="BL193" s="337" t="s">
        <v>607</v>
      </c>
      <c r="BM193" s="406" t="s">
        <v>4362</v>
      </c>
    </row>
    <row r="194" spans="2:65" s="194" customFormat="1" ht="24.45" customHeight="1">
      <c r="B194" s="76"/>
      <c r="C194" s="88">
        <f t="shared" si="58"/>
        <v>52</v>
      </c>
      <c r="D194" s="88" t="s">
        <v>59</v>
      </c>
      <c r="E194" s="89" t="s">
        <v>4363</v>
      </c>
      <c r="F194" s="90" t="s">
        <v>4364</v>
      </c>
      <c r="G194" s="91" t="s">
        <v>62</v>
      </c>
      <c r="H194" s="92">
        <v>24</v>
      </c>
      <c r="I194" s="843"/>
      <c r="J194" s="93">
        <f t="shared" si="48"/>
        <v>0</v>
      </c>
      <c r="K194" s="94"/>
      <c r="L194" s="408"/>
      <c r="M194" s="409" t="s">
        <v>290</v>
      </c>
      <c r="N194" s="410" t="s">
        <v>306</v>
      </c>
      <c r="O194" s="404">
        <v>0</v>
      </c>
      <c r="P194" s="404">
        <f t="shared" si="49"/>
        <v>0</v>
      </c>
      <c r="Q194" s="404">
        <v>2.2000000000000001E-4</v>
      </c>
      <c r="R194" s="404">
        <f t="shared" si="50"/>
        <v>5.28E-3</v>
      </c>
      <c r="S194" s="404">
        <v>0</v>
      </c>
      <c r="T194" s="405">
        <f t="shared" si="51"/>
        <v>0</v>
      </c>
      <c r="AR194" s="406" t="s">
        <v>386</v>
      </c>
      <c r="AT194" s="406" t="s">
        <v>59</v>
      </c>
      <c r="AU194" s="406" t="s">
        <v>352</v>
      </c>
      <c r="AY194" s="337" t="s">
        <v>347</v>
      </c>
      <c r="BE194" s="407">
        <f t="shared" si="52"/>
        <v>0</v>
      </c>
      <c r="BF194" s="407">
        <f t="shared" si="53"/>
        <v>0</v>
      </c>
      <c r="BG194" s="407">
        <f t="shared" si="54"/>
        <v>0</v>
      </c>
      <c r="BH194" s="407">
        <f t="shared" si="55"/>
        <v>0</v>
      </c>
      <c r="BI194" s="407">
        <f t="shared" si="56"/>
        <v>0</v>
      </c>
      <c r="BJ194" s="337" t="s">
        <v>352</v>
      </c>
      <c r="BK194" s="407">
        <f t="shared" si="57"/>
        <v>0</v>
      </c>
      <c r="BL194" s="337" t="s">
        <v>386</v>
      </c>
      <c r="BM194" s="406" t="s">
        <v>4365</v>
      </c>
    </row>
    <row r="195" spans="2:65" s="194" customFormat="1" ht="24.45" customHeight="1">
      <c r="B195" s="76"/>
      <c r="C195" s="82">
        <f>C194+1</f>
        <v>53</v>
      </c>
      <c r="D195" s="82" t="s">
        <v>262</v>
      </c>
      <c r="E195" s="83" t="s">
        <v>4366</v>
      </c>
      <c r="F195" s="84" t="s">
        <v>4367</v>
      </c>
      <c r="G195" s="85" t="s">
        <v>63</v>
      </c>
      <c r="H195" s="86">
        <v>256.77999999999997</v>
      </c>
      <c r="I195" s="842"/>
      <c r="J195" s="87">
        <f t="shared" si="48"/>
        <v>0</v>
      </c>
      <c r="K195" s="80"/>
      <c r="L195" s="76"/>
      <c r="M195" s="402" t="s">
        <v>290</v>
      </c>
      <c r="N195" s="403" t="s">
        <v>306</v>
      </c>
      <c r="O195" s="404">
        <v>0.41829</v>
      </c>
      <c r="P195" s="404">
        <f t="shared" si="49"/>
        <v>107.40850619999999</v>
      </c>
      <c r="Q195" s="404">
        <v>0</v>
      </c>
      <c r="R195" s="404">
        <f t="shared" si="50"/>
        <v>0</v>
      </c>
      <c r="S195" s="404">
        <v>0</v>
      </c>
      <c r="T195" s="405">
        <f t="shared" si="51"/>
        <v>0</v>
      </c>
      <c r="AR195" s="406" t="s">
        <v>607</v>
      </c>
      <c r="AT195" s="406" t="s">
        <v>262</v>
      </c>
      <c r="AU195" s="406" t="s">
        <v>352</v>
      </c>
      <c r="AY195" s="337" t="s">
        <v>347</v>
      </c>
      <c r="BE195" s="407">
        <f t="shared" si="52"/>
        <v>0</v>
      </c>
      <c r="BF195" s="407">
        <f t="shared" si="53"/>
        <v>0</v>
      </c>
      <c r="BG195" s="407">
        <f t="shared" si="54"/>
        <v>0</v>
      </c>
      <c r="BH195" s="407">
        <f t="shared" si="55"/>
        <v>0</v>
      </c>
      <c r="BI195" s="407">
        <f t="shared" si="56"/>
        <v>0</v>
      </c>
      <c r="BJ195" s="337" t="s">
        <v>352</v>
      </c>
      <c r="BK195" s="407">
        <f t="shared" si="57"/>
        <v>0</v>
      </c>
      <c r="BL195" s="337" t="s">
        <v>607</v>
      </c>
      <c r="BM195" s="406" t="s">
        <v>4368</v>
      </c>
    </row>
    <row r="196" spans="2:65" s="194" customFormat="1" ht="44.25" customHeight="1">
      <c r="B196" s="76"/>
      <c r="C196" s="88">
        <f t="shared" ref="C196:C210" si="59">C195+1</f>
        <v>54</v>
      </c>
      <c r="D196" s="88" t="s">
        <v>59</v>
      </c>
      <c r="E196" s="89" t="s">
        <v>4369</v>
      </c>
      <c r="F196" s="90" t="s">
        <v>4370</v>
      </c>
      <c r="G196" s="91" t="s">
        <v>62</v>
      </c>
      <c r="H196" s="92">
        <v>103</v>
      </c>
      <c r="I196" s="843"/>
      <c r="J196" s="93">
        <f t="shared" si="48"/>
        <v>0</v>
      </c>
      <c r="K196" s="94"/>
      <c r="L196" s="408"/>
      <c r="M196" s="409" t="s">
        <v>290</v>
      </c>
      <c r="N196" s="410" t="s">
        <v>306</v>
      </c>
      <c r="O196" s="404">
        <v>0</v>
      </c>
      <c r="P196" s="404">
        <f t="shared" si="49"/>
        <v>0</v>
      </c>
      <c r="Q196" s="404">
        <v>3.3700000000000001E-2</v>
      </c>
      <c r="R196" s="404">
        <f t="shared" si="50"/>
        <v>3.4711000000000003</v>
      </c>
      <c r="S196" s="404">
        <v>0</v>
      </c>
      <c r="T196" s="405">
        <f t="shared" si="51"/>
        <v>0</v>
      </c>
      <c r="AR196" s="406" t="s">
        <v>1185</v>
      </c>
      <c r="AT196" s="406" t="s">
        <v>59</v>
      </c>
      <c r="AU196" s="406" t="s">
        <v>352</v>
      </c>
      <c r="AY196" s="337" t="s">
        <v>347</v>
      </c>
      <c r="BE196" s="407">
        <f t="shared" si="52"/>
        <v>0</v>
      </c>
      <c r="BF196" s="407">
        <f t="shared" si="53"/>
        <v>0</v>
      </c>
      <c r="BG196" s="407">
        <f t="shared" si="54"/>
        <v>0</v>
      </c>
      <c r="BH196" s="407">
        <f t="shared" si="55"/>
        <v>0</v>
      </c>
      <c r="BI196" s="407">
        <f t="shared" si="56"/>
        <v>0</v>
      </c>
      <c r="BJ196" s="337" t="s">
        <v>352</v>
      </c>
      <c r="BK196" s="407">
        <f t="shared" si="57"/>
        <v>0</v>
      </c>
      <c r="BL196" s="337" t="s">
        <v>607</v>
      </c>
      <c r="BM196" s="406" t="s">
        <v>4371</v>
      </c>
    </row>
    <row r="197" spans="2:65" s="194" customFormat="1" ht="16.5" customHeight="1">
      <c r="B197" s="76"/>
      <c r="C197" s="82">
        <f t="shared" si="59"/>
        <v>55</v>
      </c>
      <c r="D197" s="82" t="s">
        <v>262</v>
      </c>
      <c r="E197" s="83" t="s">
        <v>4372</v>
      </c>
      <c r="F197" s="84" t="s">
        <v>4373</v>
      </c>
      <c r="G197" s="85" t="s">
        <v>62</v>
      </c>
      <c r="H197" s="86">
        <v>111</v>
      </c>
      <c r="I197" s="842"/>
      <c r="J197" s="87">
        <f t="shared" si="48"/>
        <v>0</v>
      </c>
      <c r="K197" s="80"/>
      <c r="L197" s="76"/>
      <c r="M197" s="402" t="s">
        <v>290</v>
      </c>
      <c r="N197" s="403" t="s">
        <v>306</v>
      </c>
      <c r="O197" s="404">
        <v>0.22700000000000001</v>
      </c>
      <c r="P197" s="404">
        <f t="shared" si="49"/>
        <v>25.196999999999999</v>
      </c>
      <c r="Q197" s="404">
        <v>0</v>
      </c>
      <c r="R197" s="404">
        <f t="shared" si="50"/>
        <v>0</v>
      </c>
      <c r="S197" s="404">
        <v>0</v>
      </c>
      <c r="T197" s="405">
        <f t="shared" si="51"/>
        <v>0</v>
      </c>
      <c r="AR197" s="406" t="s">
        <v>607</v>
      </c>
      <c r="AT197" s="406" t="s">
        <v>262</v>
      </c>
      <c r="AU197" s="406" t="s">
        <v>352</v>
      </c>
      <c r="AY197" s="337" t="s">
        <v>347</v>
      </c>
      <c r="BE197" s="407">
        <f t="shared" si="52"/>
        <v>0</v>
      </c>
      <c r="BF197" s="407">
        <f t="shared" si="53"/>
        <v>0</v>
      </c>
      <c r="BG197" s="407">
        <f t="shared" si="54"/>
        <v>0</v>
      </c>
      <c r="BH197" s="407">
        <f t="shared" si="55"/>
        <v>0</v>
      </c>
      <c r="BI197" s="407">
        <f t="shared" si="56"/>
        <v>0</v>
      </c>
      <c r="BJ197" s="337" t="s">
        <v>352</v>
      </c>
      <c r="BK197" s="407">
        <f t="shared" si="57"/>
        <v>0</v>
      </c>
      <c r="BL197" s="337" t="s">
        <v>607</v>
      </c>
      <c r="BM197" s="406" t="s">
        <v>4374</v>
      </c>
    </row>
    <row r="198" spans="2:65" s="194" customFormat="1" ht="33" customHeight="1">
      <c r="B198" s="76"/>
      <c r="C198" s="88">
        <f t="shared" si="59"/>
        <v>56</v>
      </c>
      <c r="D198" s="88" t="s">
        <v>59</v>
      </c>
      <c r="E198" s="89" t="s">
        <v>4375</v>
      </c>
      <c r="F198" s="90" t="s">
        <v>4376</v>
      </c>
      <c r="G198" s="91" t="s">
        <v>62</v>
      </c>
      <c r="H198" s="92">
        <v>104</v>
      </c>
      <c r="I198" s="843"/>
      <c r="J198" s="93">
        <f t="shared" si="48"/>
        <v>0</v>
      </c>
      <c r="K198" s="94"/>
      <c r="L198" s="408"/>
      <c r="M198" s="409" t="s">
        <v>290</v>
      </c>
      <c r="N198" s="410" t="s">
        <v>306</v>
      </c>
      <c r="O198" s="404">
        <v>0</v>
      </c>
      <c r="P198" s="404">
        <f t="shared" si="49"/>
        <v>0</v>
      </c>
      <c r="Q198" s="404">
        <v>0</v>
      </c>
      <c r="R198" s="404">
        <f t="shared" si="50"/>
        <v>0</v>
      </c>
      <c r="S198" s="404">
        <v>0</v>
      </c>
      <c r="T198" s="405">
        <f t="shared" si="51"/>
        <v>0</v>
      </c>
      <c r="AR198" s="406" t="s">
        <v>1185</v>
      </c>
      <c r="AT198" s="406" t="s">
        <v>59</v>
      </c>
      <c r="AU198" s="406" t="s">
        <v>352</v>
      </c>
      <c r="AY198" s="337" t="s">
        <v>347</v>
      </c>
      <c r="BE198" s="407">
        <f t="shared" si="52"/>
        <v>0</v>
      </c>
      <c r="BF198" s="407">
        <f t="shared" si="53"/>
        <v>0</v>
      </c>
      <c r="BG198" s="407">
        <f t="shared" si="54"/>
        <v>0</v>
      </c>
      <c r="BH198" s="407">
        <f t="shared" si="55"/>
        <v>0</v>
      </c>
      <c r="BI198" s="407">
        <f t="shared" si="56"/>
        <v>0</v>
      </c>
      <c r="BJ198" s="337" t="s">
        <v>352</v>
      </c>
      <c r="BK198" s="407">
        <f t="shared" si="57"/>
        <v>0</v>
      </c>
      <c r="BL198" s="337" t="s">
        <v>607</v>
      </c>
      <c r="BM198" s="406" t="s">
        <v>4377</v>
      </c>
    </row>
    <row r="199" spans="2:65" s="194" customFormat="1" ht="16.5" customHeight="1">
      <c r="B199" s="76"/>
      <c r="C199" s="88">
        <f t="shared" si="59"/>
        <v>57</v>
      </c>
      <c r="D199" s="88" t="s">
        <v>59</v>
      </c>
      <c r="E199" s="89" t="s">
        <v>4378</v>
      </c>
      <c r="F199" s="90" t="s">
        <v>4379</v>
      </c>
      <c r="G199" s="91" t="s">
        <v>62</v>
      </c>
      <c r="H199" s="92">
        <v>7</v>
      </c>
      <c r="I199" s="843"/>
      <c r="J199" s="93">
        <f t="shared" si="48"/>
        <v>0</v>
      </c>
      <c r="K199" s="94"/>
      <c r="L199" s="408"/>
      <c r="M199" s="409" t="s">
        <v>290</v>
      </c>
      <c r="N199" s="410" t="s">
        <v>306</v>
      </c>
      <c r="O199" s="404">
        <v>0</v>
      </c>
      <c r="P199" s="404">
        <f t="shared" si="49"/>
        <v>0</v>
      </c>
      <c r="Q199" s="404">
        <v>0</v>
      </c>
      <c r="R199" s="404">
        <f t="shared" si="50"/>
        <v>0</v>
      </c>
      <c r="S199" s="404">
        <v>0</v>
      </c>
      <c r="T199" s="405">
        <f t="shared" si="51"/>
        <v>0</v>
      </c>
      <c r="AR199" s="406" t="s">
        <v>1185</v>
      </c>
      <c r="AT199" s="406" t="s">
        <v>59</v>
      </c>
      <c r="AU199" s="406" t="s">
        <v>352</v>
      </c>
      <c r="AY199" s="337" t="s">
        <v>347</v>
      </c>
      <c r="BE199" s="407">
        <f t="shared" si="52"/>
        <v>0</v>
      </c>
      <c r="BF199" s="407">
        <f t="shared" si="53"/>
        <v>0</v>
      </c>
      <c r="BG199" s="407">
        <f t="shared" si="54"/>
        <v>0</v>
      </c>
      <c r="BH199" s="407">
        <f t="shared" si="55"/>
        <v>0</v>
      </c>
      <c r="BI199" s="407">
        <f t="shared" si="56"/>
        <v>0</v>
      </c>
      <c r="BJ199" s="337" t="s">
        <v>352</v>
      </c>
      <c r="BK199" s="407">
        <f t="shared" si="57"/>
        <v>0</v>
      </c>
      <c r="BL199" s="337" t="s">
        <v>607</v>
      </c>
      <c r="BM199" s="406" t="s">
        <v>4380</v>
      </c>
    </row>
    <row r="200" spans="2:65" s="194" customFormat="1" ht="24.45" customHeight="1">
      <c r="B200" s="76"/>
      <c r="C200" s="82">
        <f t="shared" si="59"/>
        <v>58</v>
      </c>
      <c r="D200" s="82" t="s">
        <v>262</v>
      </c>
      <c r="E200" s="83" t="s">
        <v>4381</v>
      </c>
      <c r="F200" s="84" t="s">
        <v>4382</v>
      </c>
      <c r="G200" s="85" t="s">
        <v>62</v>
      </c>
      <c r="H200" s="86">
        <v>99</v>
      </c>
      <c r="I200" s="842"/>
      <c r="J200" s="87">
        <f t="shared" si="48"/>
        <v>0</v>
      </c>
      <c r="K200" s="80"/>
      <c r="L200" s="76"/>
      <c r="M200" s="402" t="s">
        <v>290</v>
      </c>
      <c r="N200" s="403" t="s">
        <v>306</v>
      </c>
      <c r="O200" s="404">
        <v>0.23713999999999999</v>
      </c>
      <c r="P200" s="404">
        <f t="shared" si="49"/>
        <v>23.476859999999999</v>
      </c>
      <c r="Q200" s="404">
        <v>3.30044E-3</v>
      </c>
      <c r="R200" s="404">
        <f t="shared" si="50"/>
        <v>0.32674355999999999</v>
      </c>
      <c r="S200" s="404">
        <v>0</v>
      </c>
      <c r="T200" s="405">
        <f t="shared" si="51"/>
        <v>0</v>
      </c>
      <c r="AR200" s="406" t="s">
        <v>607</v>
      </c>
      <c r="AT200" s="406" t="s">
        <v>262</v>
      </c>
      <c r="AU200" s="406" t="s">
        <v>352</v>
      </c>
      <c r="AY200" s="337" t="s">
        <v>347</v>
      </c>
      <c r="BE200" s="407">
        <f t="shared" si="52"/>
        <v>0</v>
      </c>
      <c r="BF200" s="407">
        <f t="shared" si="53"/>
        <v>0</v>
      </c>
      <c r="BG200" s="407">
        <f t="shared" si="54"/>
        <v>0</v>
      </c>
      <c r="BH200" s="407">
        <f t="shared" si="55"/>
        <v>0</v>
      </c>
      <c r="BI200" s="407">
        <f t="shared" si="56"/>
        <v>0</v>
      </c>
      <c r="BJ200" s="337" t="s">
        <v>352</v>
      </c>
      <c r="BK200" s="407">
        <f t="shared" si="57"/>
        <v>0</v>
      </c>
      <c r="BL200" s="337" t="s">
        <v>607</v>
      </c>
      <c r="BM200" s="406" t="s">
        <v>4383</v>
      </c>
    </row>
    <row r="201" spans="2:65" s="194" customFormat="1" ht="44.25" customHeight="1">
      <c r="B201" s="76"/>
      <c r="C201" s="88">
        <f t="shared" si="59"/>
        <v>59</v>
      </c>
      <c r="D201" s="88" t="s">
        <v>59</v>
      </c>
      <c r="E201" s="89" t="s">
        <v>4384</v>
      </c>
      <c r="F201" s="90" t="s">
        <v>4385</v>
      </c>
      <c r="G201" s="91" t="s">
        <v>62</v>
      </c>
      <c r="H201" s="92">
        <v>85</v>
      </c>
      <c r="I201" s="843"/>
      <c r="J201" s="93">
        <f t="shared" si="48"/>
        <v>0</v>
      </c>
      <c r="K201" s="94"/>
      <c r="L201" s="408"/>
      <c r="M201" s="409" t="s">
        <v>290</v>
      </c>
      <c r="N201" s="410" t="s">
        <v>306</v>
      </c>
      <c r="O201" s="404">
        <v>0</v>
      </c>
      <c r="P201" s="404">
        <f t="shared" si="49"/>
        <v>0</v>
      </c>
      <c r="Q201" s="404">
        <v>6.7999999999999996E-3</v>
      </c>
      <c r="R201" s="404">
        <f t="shared" si="50"/>
        <v>0.57799999999999996</v>
      </c>
      <c r="S201" s="404">
        <v>0</v>
      </c>
      <c r="T201" s="405">
        <f t="shared" si="51"/>
        <v>0</v>
      </c>
      <c r="AR201" s="406" t="s">
        <v>1185</v>
      </c>
      <c r="AT201" s="406" t="s">
        <v>59</v>
      </c>
      <c r="AU201" s="406" t="s">
        <v>352</v>
      </c>
      <c r="AY201" s="337" t="s">
        <v>347</v>
      </c>
      <c r="BE201" s="407">
        <f t="shared" si="52"/>
        <v>0</v>
      </c>
      <c r="BF201" s="407">
        <f t="shared" si="53"/>
        <v>0</v>
      </c>
      <c r="BG201" s="407">
        <f t="shared" si="54"/>
        <v>0</v>
      </c>
      <c r="BH201" s="407">
        <f t="shared" si="55"/>
        <v>0</v>
      </c>
      <c r="BI201" s="407">
        <f t="shared" si="56"/>
        <v>0</v>
      </c>
      <c r="BJ201" s="337" t="s">
        <v>352</v>
      </c>
      <c r="BK201" s="407">
        <f t="shared" si="57"/>
        <v>0</v>
      </c>
      <c r="BL201" s="337" t="s">
        <v>607</v>
      </c>
      <c r="BM201" s="406" t="s">
        <v>4386</v>
      </c>
    </row>
    <row r="202" spans="2:65" s="194" customFormat="1" ht="44.25" customHeight="1">
      <c r="B202" s="76"/>
      <c r="C202" s="88">
        <f t="shared" si="59"/>
        <v>60</v>
      </c>
      <c r="D202" s="88" t="s">
        <v>59</v>
      </c>
      <c r="E202" s="89" t="s">
        <v>4387</v>
      </c>
      <c r="F202" s="90" t="s">
        <v>4388</v>
      </c>
      <c r="G202" s="91" t="s">
        <v>62</v>
      </c>
      <c r="H202" s="92">
        <v>14</v>
      </c>
      <c r="I202" s="843"/>
      <c r="J202" s="93">
        <f t="shared" si="48"/>
        <v>0</v>
      </c>
      <c r="K202" s="94"/>
      <c r="L202" s="408"/>
      <c r="M202" s="409" t="s">
        <v>290</v>
      </c>
      <c r="N202" s="410" t="s">
        <v>306</v>
      </c>
      <c r="O202" s="404">
        <v>0</v>
      </c>
      <c r="P202" s="404">
        <f t="shared" si="49"/>
        <v>0</v>
      </c>
      <c r="Q202" s="404">
        <v>7.4999999999999997E-3</v>
      </c>
      <c r="R202" s="404">
        <f t="shared" si="50"/>
        <v>0.105</v>
      </c>
      <c r="S202" s="404">
        <v>0</v>
      </c>
      <c r="T202" s="405">
        <f t="shared" si="51"/>
        <v>0</v>
      </c>
      <c r="AR202" s="406" t="s">
        <v>1185</v>
      </c>
      <c r="AT202" s="406" t="s">
        <v>59</v>
      </c>
      <c r="AU202" s="406" t="s">
        <v>352</v>
      </c>
      <c r="AY202" s="337" t="s">
        <v>347</v>
      </c>
      <c r="BE202" s="407">
        <f t="shared" si="52"/>
        <v>0</v>
      </c>
      <c r="BF202" s="407">
        <f t="shared" si="53"/>
        <v>0</v>
      </c>
      <c r="BG202" s="407">
        <f t="shared" si="54"/>
        <v>0</v>
      </c>
      <c r="BH202" s="407">
        <f t="shared" si="55"/>
        <v>0</v>
      </c>
      <c r="BI202" s="407">
        <f t="shared" si="56"/>
        <v>0</v>
      </c>
      <c r="BJ202" s="337" t="s">
        <v>352</v>
      </c>
      <c r="BK202" s="407">
        <f t="shared" si="57"/>
        <v>0</v>
      </c>
      <c r="BL202" s="337" t="s">
        <v>607</v>
      </c>
      <c r="BM202" s="406" t="s">
        <v>4389</v>
      </c>
    </row>
    <row r="203" spans="2:65" s="194" customFormat="1" ht="33" customHeight="1">
      <c r="B203" s="76"/>
      <c r="C203" s="88">
        <f t="shared" si="59"/>
        <v>61</v>
      </c>
      <c r="D203" s="88" t="s">
        <v>59</v>
      </c>
      <c r="E203" s="89" t="s">
        <v>4390</v>
      </c>
      <c r="F203" s="90" t="s">
        <v>4391</v>
      </c>
      <c r="G203" s="91" t="s">
        <v>62</v>
      </c>
      <c r="H203" s="92">
        <v>99</v>
      </c>
      <c r="I203" s="843"/>
      <c r="J203" s="93">
        <f t="shared" si="48"/>
        <v>0</v>
      </c>
      <c r="K203" s="94"/>
      <c r="L203" s="408"/>
      <c r="M203" s="409" t="s">
        <v>290</v>
      </c>
      <c r="N203" s="410" t="s">
        <v>306</v>
      </c>
      <c r="O203" s="404">
        <v>0</v>
      </c>
      <c r="P203" s="404">
        <f t="shared" si="49"/>
        <v>0</v>
      </c>
      <c r="Q203" s="404">
        <v>1.5E-3</v>
      </c>
      <c r="R203" s="404">
        <f t="shared" si="50"/>
        <v>0.14849999999999999</v>
      </c>
      <c r="S203" s="404">
        <v>0</v>
      </c>
      <c r="T203" s="405">
        <f t="shared" si="51"/>
        <v>0</v>
      </c>
      <c r="AR203" s="406" t="s">
        <v>1185</v>
      </c>
      <c r="AT203" s="406" t="s">
        <v>59</v>
      </c>
      <c r="AU203" s="406" t="s">
        <v>352</v>
      </c>
      <c r="AY203" s="337" t="s">
        <v>347</v>
      </c>
      <c r="BE203" s="407">
        <f t="shared" si="52"/>
        <v>0</v>
      </c>
      <c r="BF203" s="407">
        <f t="shared" si="53"/>
        <v>0</v>
      </c>
      <c r="BG203" s="407">
        <f t="shared" si="54"/>
        <v>0</v>
      </c>
      <c r="BH203" s="407">
        <f t="shared" si="55"/>
        <v>0</v>
      </c>
      <c r="BI203" s="407">
        <f t="shared" si="56"/>
        <v>0</v>
      </c>
      <c r="BJ203" s="337" t="s">
        <v>352</v>
      </c>
      <c r="BK203" s="407">
        <f t="shared" si="57"/>
        <v>0</v>
      </c>
      <c r="BL203" s="337" t="s">
        <v>607</v>
      </c>
      <c r="BM203" s="406" t="s">
        <v>4392</v>
      </c>
    </row>
    <row r="204" spans="2:65" s="194" customFormat="1" ht="24.45" customHeight="1">
      <c r="B204" s="76"/>
      <c r="C204" s="82">
        <f t="shared" si="59"/>
        <v>62</v>
      </c>
      <c r="D204" s="82" t="s">
        <v>262</v>
      </c>
      <c r="E204" s="83" t="s">
        <v>4393</v>
      </c>
      <c r="F204" s="84" t="s">
        <v>4394</v>
      </c>
      <c r="G204" s="85" t="s">
        <v>62</v>
      </c>
      <c r="H204" s="86">
        <v>5</v>
      </c>
      <c r="I204" s="842"/>
      <c r="J204" s="87">
        <f t="shared" si="48"/>
        <v>0</v>
      </c>
      <c r="K204" s="80"/>
      <c r="L204" s="76"/>
      <c r="M204" s="402" t="s">
        <v>290</v>
      </c>
      <c r="N204" s="403" t="s">
        <v>306</v>
      </c>
      <c r="O204" s="404">
        <v>0.26240000000000002</v>
      </c>
      <c r="P204" s="404">
        <f t="shared" si="49"/>
        <v>1.3120000000000001</v>
      </c>
      <c r="Q204" s="404">
        <v>3.30044E-3</v>
      </c>
      <c r="R204" s="404">
        <f t="shared" si="50"/>
        <v>1.6502200000000002E-2</v>
      </c>
      <c r="S204" s="404">
        <v>0</v>
      </c>
      <c r="T204" s="405">
        <f t="shared" si="51"/>
        <v>0</v>
      </c>
      <c r="AR204" s="406" t="s">
        <v>607</v>
      </c>
      <c r="AT204" s="406" t="s">
        <v>262</v>
      </c>
      <c r="AU204" s="406" t="s">
        <v>352</v>
      </c>
      <c r="AY204" s="337" t="s">
        <v>347</v>
      </c>
      <c r="BE204" s="407">
        <f t="shared" si="52"/>
        <v>0</v>
      </c>
      <c r="BF204" s="407">
        <f t="shared" si="53"/>
        <v>0</v>
      </c>
      <c r="BG204" s="407">
        <f t="shared" si="54"/>
        <v>0</v>
      </c>
      <c r="BH204" s="407">
        <f t="shared" si="55"/>
        <v>0</v>
      </c>
      <c r="BI204" s="407">
        <f t="shared" si="56"/>
        <v>0</v>
      </c>
      <c r="BJ204" s="337" t="s">
        <v>352</v>
      </c>
      <c r="BK204" s="407">
        <f t="shared" si="57"/>
        <v>0</v>
      </c>
      <c r="BL204" s="337" t="s">
        <v>607</v>
      </c>
      <c r="BM204" s="406" t="s">
        <v>4395</v>
      </c>
    </row>
    <row r="205" spans="2:65" s="194" customFormat="1" ht="44.25" customHeight="1">
      <c r="B205" s="76"/>
      <c r="C205" s="88">
        <f t="shared" si="59"/>
        <v>63</v>
      </c>
      <c r="D205" s="88" t="s">
        <v>59</v>
      </c>
      <c r="E205" s="89" t="s">
        <v>4396</v>
      </c>
      <c r="F205" s="90" t="s">
        <v>4397</v>
      </c>
      <c r="G205" s="91" t="s">
        <v>62</v>
      </c>
      <c r="H205" s="92">
        <v>5</v>
      </c>
      <c r="I205" s="843"/>
      <c r="J205" s="93">
        <f t="shared" si="48"/>
        <v>0</v>
      </c>
      <c r="K205" s="94"/>
      <c r="L205" s="408"/>
      <c r="M205" s="409" t="s">
        <v>290</v>
      </c>
      <c r="N205" s="410" t="s">
        <v>306</v>
      </c>
      <c r="O205" s="404">
        <v>0</v>
      </c>
      <c r="P205" s="404">
        <f t="shared" si="49"/>
        <v>0</v>
      </c>
      <c r="Q205" s="404">
        <v>8.3000000000000001E-3</v>
      </c>
      <c r="R205" s="404">
        <f t="shared" si="50"/>
        <v>4.1500000000000002E-2</v>
      </c>
      <c r="S205" s="404">
        <v>0</v>
      </c>
      <c r="T205" s="405">
        <f t="shared" si="51"/>
        <v>0</v>
      </c>
      <c r="AR205" s="406" t="s">
        <v>1185</v>
      </c>
      <c r="AT205" s="406" t="s">
        <v>59</v>
      </c>
      <c r="AU205" s="406" t="s">
        <v>352</v>
      </c>
      <c r="AY205" s="337" t="s">
        <v>347</v>
      </c>
      <c r="BE205" s="407">
        <f t="shared" si="52"/>
        <v>0</v>
      </c>
      <c r="BF205" s="407">
        <f t="shared" si="53"/>
        <v>0</v>
      </c>
      <c r="BG205" s="407">
        <f t="shared" si="54"/>
        <v>0</v>
      </c>
      <c r="BH205" s="407">
        <f t="shared" si="55"/>
        <v>0</v>
      </c>
      <c r="BI205" s="407">
        <f t="shared" si="56"/>
        <v>0</v>
      </c>
      <c r="BJ205" s="337" t="s">
        <v>352</v>
      </c>
      <c r="BK205" s="407">
        <f t="shared" si="57"/>
        <v>0</v>
      </c>
      <c r="BL205" s="337" t="s">
        <v>607</v>
      </c>
      <c r="BM205" s="406" t="s">
        <v>4398</v>
      </c>
    </row>
    <row r="206" spans="2:65" s="194" customFormat="1" ht="33" customHeight="1">
      <c r="B206" s="76"/>
      <c r="C206" s="88">
        <f t="shared" si="59"/>
        <v>64</v>
      </c>
      <c r="D206" s="88" t="s">
        <v>59</v>
      </c>
      <c r="E206" s="89" t="s">
        <v>4390</v>
      </c>
      <c r="F206" s="90" t="s">
        <v>4391</v>
      </c>
      <c r="G206" s="91" t="s">
        <v>62</v>
      </c>
      <c r="H206" s="92">
        <v>5</v>
      </c>
      <c r="I206" s="843"/>
      <c r="J206" s="93">
        <f t="shared" si="48"/>
        <v>0</v>
      </c>
      <c r="K206" s="94"/>
      <c r="L206" s="408"/>
      <c r="M206" s="409" t="s">
        <v>290</v>
      </c>
      <c r="N206" s="410" t="s">
        <v>306</v>
      </c>
      <c r="O206" s="404">
        <v>0</v>
      </c>
      <c r="P206" s="404">
        <f t="shared" si="49"/>
        <v>0</v>
      </c>
      <c r="Q206" s="404">
        <v>1.5E-3</v>
      </c>
      <c r="R206" s="404">
        <f t="shared" si="50"/>
        <v>7.4999999999999997E-3</v>
      </c>
      <c r="S206" s="404">
        <v>0</v>
      </c>
      <c r="T206" s="405">
        <f t="shared" si="51"/>
        <v>0</v>
      </c>
      <c r="AR206" s="406" t="s">
        <v>1185</v>
      </c>
      <c r="AT206" s="406" t="s">
        <v>59</v>
      </c>
      <c r="AU206" s="406" t="s">
        <v>352</v>
      </c>
      <c r="AY206" s="337" t="s">
        <v>347</v>
      </c>
      <c r="BE206" s="407">
        <f t="shared" si="52"/>
        <v>0</v>
      </c>
      <c r="BF206" s="407">
        <f t="shared" si="53"/>
        <v>0</v>
      </c>
      <c r="BG206" s="407">
        <f t="shared" si="54"/>
        <v>0</v>
      </c>
      <c r="BH206" s="407">
        <f t="shared" si="55"/>
        <v>0</v>
      </c>
      <c r="BI206" s="407">
        <f t="shared" si="56"/>
        <v>0</v>
      </c>
      <c r="BJ206" s="337" t="s">
        <v>352</v>
      </c>
      <c r="BK206" s="407">
        <f t="shared" si="57"/>
        <v>0</v>
      </c>
      <c r="BL206" s="337" t="s">
        <v>607</v>
      </c>
      <c r="BM206" s="406" t="s">
        <v>4399</v>
      </c>
    </row>
    <row r="207" spans="2:65" s="194" customFormat="1" ht="33" customHeight="1">
      <c r="B207" s="76"/>
      <c r="C207" s="82">
        <f t="shared" si="59"/>
        <v>65</v>
      </c>
      <c r="D207" s="82" t="s">
        <v>262</v>
      </c>
      <c r="E207" s="83" t="s">
        <v>4400</v>
      </c>
      <c r="F207" s="84" t="s">
        <v>4401</v>
      </c>
      <c r="G207" s="85" t="s">
        <v>62</v>
      </c>
      <c r="H207" s="86">
        <v>1</v>
      </c>
      <c r="I207" s="842"/>
      <c r="J207" s="87">
        <f t="shared" si="48"/>
        <v>0</v>
      </c>
      <c r="K207" s="80"/>
      <c r="L207" s="76"/>
      <c r="M207" s="402" t="s">
        <v>290</v>
      </c>
      <c r="N207" s="403" t="s">
        <v>306</v>
      </c>
      <c r="O207" s="404">
        <v>6.5984100000000003</v>
      </c>
      <c r="P207" s="404">
        <f t="shared" si="49"/>
        <v>6.5984100000000003</v>
      </c>
      <c r="Q207" s="404">
        <v>0</v>
      </c>
      <c r="R207" s="404">
        <f t="shared" si="50"/>
        <v>0</v>
      </c>
      <c r="S207" s="404">
        <v>0</v>
      </c>
      <c r="T207" s="405">
        <f t="shared" si="51"/>
        <v>0</v>
      </c>
      <c r="AR207" s="406" t="s">
        <v>607</v>
      </c>
      <c r="AT207" s="406" t="s">
        <v>262</v>
      </c>
      <c r="AU207" s="406" t="s">
        <v>352</v>
      </c>
      <c r="AY207" s="337" t="s">
        <v>347</v>
      </c>
      <c r="BE207" s="407">
        <f t="shared" si="52"/>
        <v>0</v>
      </c>
      <c r="BF207" s="407">
        <f t="shared" si="53"/>
        <v>0</v>
      </c>
      <c r="BG207" s="407">
        <f t="shared" si="54"/>
        <v>0</v>
      </c>
      <c r="BH207" s="407">
        <f t="shared" si="55"/>
        <v>0</v>
      </c>
      <c r="BI207" s="407">
        <f t="shared" si="56"/>
        <v>0</v>
      </c>
      <c r="BJ207" s="337" t="s">
        <v>352</v>
      </c>
      <c r="BK207" s="407">
        <f t="shared" si="57"/>
        <v>0</v>
      </c>
      <c r="BL207" s="337" t="s">
        <v>607</v>
      </c>
      <c r="BM207" s="406" t="s">
        <v>4402</v>
      </c>
    </row>
    <row r="208" spans="2:65" s="194" customFormat="1" ht="66.75" customHeight="1">
      <c r="B208" s="76"/>
      <c r="C208" s="88">
        <f t="shared" si="59"/>
        <v>66</v>
      </c>
      <c r="D208" s="88" t="s">
        <v>59</v>
      </c>
      <c r="E208" s="89" t="s">
        <v>4403</v>
      </c>
      <c r="F208" s="90" t="s">
        <v>4404</v>
      </c>
      <c r="G208" s="91" t="s">
        <v>62</v>
      </c>
      <c r="H208" s="92">
        <v>1</v>
      </c>
      <c r="I208" s="843"/>
      <c r="J208" s="93">
        <f t="shared" si="48"/>
        <v>0</v>
      </c>
      <c r="K208" s="94"/>
      <c r="L208" s="408"/>
      <c r="M208" s="409" t="s">
        <v>290</v>
      </c>
      <c r="N208" s="410" t="s">
        <v>306</v>
      </c>
      <c r="O208" s="404">
        <v>0</v>
      </c>
      <c r="P208" s="404">
        <f t="shared" si="49"/>
        <v>0</v>
      </c>
      <c r="Q208" s="404">
        <v>9.5990000000000006E-2</v>
      </c>
      <c r="R208" s="404">
        <f t="shared" si="50"/>
        <v>9.5990000000000006E-2</v>
      </c>
      <c r="S208" s="404">
        <v>0</v>
      </c>
      <c r="T208" s="405">
        <f t="shared" si="51"/>
        <v>0</v>
      </c>
      <c r="AR208" s="406" t="s">
        <v>1185</v>
      </c>
      <c r="AT208" s="406" t="s">
        <v>59</v>
      </c>
      <c r="AU208" s="406" t="s">
        <v>352</v>
      </c>
      <c r="AY208" s="337" t="s">
        <v>347</v>
      </c>
      <c r="BE208" s="407">
        <f t="shared" si="52"/>
        <v>0</v>
      </c>
      <c r="BF208" s="407">
        <f t="shared" si="53"/>
        <v>0</v>
      </c>
      <c r="BG208" s="407">
        <f t="shared" si="54"/>
        <v>0</v>
      </c>
      <c r="BH208" s="407">
        <f t="shared" si="55"/>
        <v>0</v>
      </c>
      <c r="BI208" s="407">
        <f t="shared" si="56"/>
        <v>0</v>
      </c>
      <c r="BJ208" s="337" t="s">
        <v>352</v>
      </c>
      <c r="BK208" s="407">
        <f t="shared" si="57"/>
        <v>0</v>
      </c>
      <c r="BL208" s="337" t="s">
        <v>607</v>
      </c>
      <c r="BM208" s="406" t="s">
        <v>4405</v>
      </c>
    </row>
    <row r="209" spans="2:65" s="194" customFormat="1" ht="16.5" customHeight="1">
      <c r="B209" s="76"/>
      <c r="C209" s="88">
        <f t="shared" si="59"/>
        <v>67</v>
      </c>
      <c r="D209" s="88" t="s">
        <v>59</v>
      </c>
      <c r="E209" s="89" t="s">
        <v>4406</v>
      </c>
      <c r="F209" s="90" t="s">
        <v>4407</v>
      </c>
      <c r="G209" s="91" t="s">
        <v>62</v>
      </c>
      <c r="H209" s="92">
        <v>1</v>
      </c>
      <c r="I209" s="843"/>
      <c r="J209" s="93">
        <f t="shared" si="48"/>
        <v>0</v>
      </c>
      <c r="K209" s="94"/>
      <c r="L209" s="408"/>
      <c r="M209" s="409" t="s">
        <v>290</v>
      </c>
      <c r="N209" s="410" t="s">
        <v>306</v>
      </c>
      <c r="O209" s="404">
        <v>0</v>
      </c>
      <c r="P209" s="404">
        <f t="shared" si="49"/>
        <v>0</v>
      </c>
      <c r="Q209" s="404">
        <v>9.5990000000000006E-2</v>
      </c>
      <c r="R209" s="404">
        <f t="shared" si="50"/>
        <v>9.5990000000000006E-2</v>
      </c>
      <c r="S209" s="404">
        <v>0</v>
      </c>
      <c r="T209" s="405">
        <f t="shared" si="51"/>
        <v>0</v>
      </c>
      <c r="AR209" s="406" t="s">
        <v>1185</v>
      </c>
      <c r="AT209" s="406" t="s">
        <v>59</v>
      </c>
      <c r="AU209" s="406" t="s">
        <v>352</v>
      </c>
      <c r="AY209" s="337" t="s">
        <v>347</v>
      </c>
      <c r="BE209" s="407">
        <f t="shared" si="52"/>
        <v>0</v>
      </c>
      <c r="BF209" s="407">
        <f t="shared" si="53"/>
        <v>0</v>
      </c>
      <c r="BG209" s="407">
        <f t="shared" si="54"/>
        <v>0</v>
      </c>
      <c r="BH209" s="407">
        <f t="shared" si="55"/>
        <v>0</v>
      </c>
      <c r="BI209" s="407">
        <f t="shared" si="56"/>
        <v>0</v>
      </c>
      <c r="BJ209" s="337" t="s">
        <v>352</v>
      </c>
      <c r="BK209" s="407">
        <f t="shared" si="57"/>
        <v>0</v>
      </c>
      <c r="BL209" s="337" t="s">
        <v>607</v>
      </c>
      <c r="BM209" s="406" t="s">
        <v>4408</v>
      </c>
    </row>
    <row r="210" spans="2:65" s="194" customFormat="1" ht="24.45" customHeight="1">
      <c r="B210" s="76"/>
      <c r="C210" s="82">
        <f t="shared" si="59"/>
        <v>68</v>
      </c>
      <c r="D210" s="82" t="s">
        <v>262</v>
      </c>
      <c r="E210" s="83" t="s">
        <v>4084</v>
      </c>
      <c r="F210" s="84" t="s">
        <v>4085</v>
      </c>
      <c r="G210" s="85" t="s">
        <v>79</v>
      </c>
      <c r="H210" s="1160"/>
      <c r="I210" s="842"/>
      <c r="J210" s="87">
        <f t="shared" si="48"/>
        <v>0</v>
      </c>
      <c r="K210" s="80"/>
      <c r="L210" s="76"/>
      <c r="M210" s="402" t="s">
        <v>290</v>
      </c>
      <c r="N210" s="403" t="s">
        <v>306</v>
      </c>
      <c r="O210" s="404">
        <v>0</v>
      </c>
      <c r="P210" s="404">
        <f t="shared" si="49"/>
        <v>0</v>
      </c>
      <c r="Q210" s="404">
        <v>0</v>
      </c>
      <c r="R210" s="404">
        <f t="shared" si="50"/>
        <v>0</v>
      </c>
      <c r="S210" s="404">
        <v>0</v>
      </c>
      <c r="T210" s="405">
        <f t="shared" si="51"/>
        <v>0</v>
      </c>
      <c r="AR210" s="406" t="s">
        <v>607</v>
      </c>
      <c r="AT210" s="406" t="s">
        <v>262</v>
      </c>
      <c r="AU210" s="406" t="s">
        <v>352</v>
      </c>
      <c r="AY210" s="337" t="s">
        <v>347</v>
      </c>
      <c r="BE210" s="407">
        <f t="shared" si="52"/>
        <v>0</v>
      </c>
      <c r="BF210" s="407">
        <f t="shared" si="53"/>
        <v>0</v>
      </c>
      <c r="BG210" s="407">
        <f t="shared" si="54"/>
        <v>0</v>
      </c>
      <c r="BH210" s="407">
        <f t="shared" si="55"/>
        <v>0</v>
      </c>
      <c r="BI210" s="407">
        <f t="shared" si="56"/>
        <v>0</v>
      </c>
      <c r="BJ210" s="337" t="s">
        <v>352</v>
      </c>
      <c r="BK210" s="407">
        <f t="shared" si="57"/>
        <v>0</v>
      </c>
      <c r="BL210" s="337" t="s">
        <v>607</v>
      </c>
      <c r="BM210" s="406" t="s">
        <v>4409</v>
      </c>
    </row>
    <row r="211" spans="2:65" s="391" customFormat="1" ht="26.25" customHeight="1">
      <c r="B211" s="390"/>
      <c r="D211" s="392" t="s">
        <v>267</v>
      </c>
      <c r="E211" s="393" t="s">
        <v>59</v>
      </c>
      <c r="F211" s="393" t="s">
        <v>371</v>
      </c>
      <c r="J211" s="394">
        <f>BK211</f>
        <v>0</v>
      </c>
      <c r="L211" s="390"/>
      <c r="M211" s="395"/>
      <c r="P211" s="396">
        <f>P212</f>
        <v>240.08300000000003</v>
      </c>
      <c r="R211" s="396">
        <f>R212</f>
        <v>0.40241720000000003</v>
      </c>
      <c r="T211" s="397">
        <f>T212</f>
        <v>0</v>
      </c>
      <c r="AR211" s="392" t="s">
        <v>372</v>
      </c>
      <c r="AT211" s="398" t="s">
        <v>267</v>
      </c>
      <c r="AU211" s="398" t="s">
        <v>319</v>
      </c>
      <c r="AY211" s="392" t="s">
        <v>347</v>
      </c>
      <c r="BK211" s="399">
        <f>BK212</f>
        <v>0</v>
      </c>
    </row>
    <row r="212" spans="2:65" s="391" customFormat="1" ht="23.25" customHeight="1">
      <c r="B212" s="390"/>
      <c r="D212" s="392" t="s">
        <v>267</v>
      </c>
      <c r="E212" s="400" t="s">
        <v>136</v>
      </c>
      <c r="F212" s="400" t="s">
        <v>375</v>
      </c>
      <c r="J212" s="401">
        <f>BK212</f>
        <v>0</v>
      </c>
      <c r="L212" s="390"/>
      <c r="M212" s="395"/>
      <c r="P212" s="396">
        <f>SUM(P213:P226)</f>
        <v>240.08300000000003</v>
      </c>
      <c r="R212" s="396">
        <f>SUM(R213:R226)</f>
        <v>0.40241720000000003</v>
      </c>
      <c r="T212" s="397">
        <f>SUM(T213:T226)</f>
        <v>0</v>
      </c>
      <c r="AR212" s="392" t="s">
        <v>372</v>
      </c>
      <c r="AT212" s="398" t="s">
        <v>267</v>
      </c>
      <c r="AU212" s="398" t="s">
        <v>320</v>
      </c>
      <c r="AY212" s="392" t="s">
        <v>347</v>
      </c>
      <c r="BK212" s="399">
        <f>SUM(BK213:BK226)</f>
        <v>0</v>
      </c>
    </row>
    <row r="213" spans="2:65" s="194" customFormat="1" ht="24.45" customHeight="1">
      <c r="B213" s="76"/>
      <c r="C213" s="82">
        <f>C210+1</f>
        <v>69</v>
      </c>
      <c r="D213" s="82" t="s">
        <v>262</v>
      </c>
      <c r="E213" s="83" t="s">
        <v>4410</v>
      </c>
      <c r="F213" s="84" t="s">
        <v>4411</v>
      </c>
      <c r="G213" s="85" t="s">
        <v>63</v>
      </c>
      <c r="H213" s="86">
        <v>20.6</v>
      </c>
      <c r="I213" s="842"/>
      <c r="J213" s="87">
        <f t="shared" ref="J213:J226" si="60">ROUND(I213*H213,2)</f>
        <v>0</v>
      </c>
      <c r="K213" s="80"/>
      <c r="L213" s="76"/>
      <c r="M213" s="402" t="s">
        <v>290</v>
      </c>
      <c r="N213" s="403" t="s">
        <v>306</v>
      </c>
      <c r="O213" s="404">
        <v>0.115</v>
      </c>
      <c r="P213" s="404">
        <f t="shared" ref="P213:P226" si="61">O213*H213</f>
        <v>2.3690000000000002</v>
      </c>
      <c r="Q213" s="404">
        <v>0</v>
      </c>
      <c r="R213" s="404">
        <f t="shared" ref="R213:R226" si="62">Q213*H213</f>
        <v>0</v>
      </c>
      <c r="S213" s="404">
        <v>0</v>
      </c>
      <c r="T213" s="405">
        <f t="shared" ref="T213:T226" si="63">S213*H213</f>
        <v>0</v>
      </c>
      <c r="AR213" s="406" t="s">
        <v>373</v>
      </c>
      <c r="AT213" s="406" t="s">
        <v>262</v>
      </c>
      <c r="AU213" s="406" t="s">
        <v>352</v>
      </c>
      <c r="AY213" s="337" t="s">
        <v>347</v>
      </c>
      <c r="BE213" s="407">
        <f t="shared" ref="BE213:BE226" si="64">IF(N213="základná",J213,0)</f>
        <v>0</v>
      </c>
      <c r="BF213" s="407">
        <f t="shared" ref="BF213:BF226" si="65">IF(N213="znížená",J213,0)</f>
        <v>0</v>
      </c>
      <c r="BG213" s="407">
        <f t="shared" ref="BG213:BG226" si="66">IF(N213="zákl. prenesená",J213,0)</f>
        <v>0</v>
      </c>
      <c r="BH213" s="407">
        <f t="shared" ref="BH213:BH226" si="67">IF(N213="zníž. prenesená",J213,0)</f>
        <v>0</v>
      </c>
      <c r="BI213" s="407">
        <f t="shared" ref="BI213:BI226" si="68">IF(N213="nulová",J213,0)</f>
        <v>0</v>
      </c>
      <c r="BJ213" s="337" t="s">
        <v>352</v>
      </c>
      <c r="BK213" s="407">
        <f t="shared" ref="BK213:BK226" si="69">ROUND(I213*H213,2)</f>
        <v>0</v>
      </c>
      <c r="BL213" s="337" t="s">
        <v>373</v>
      </c>
      <c r="BM213" s="406" t="s">
        <v>4412</v>
      </c>
    </row>
    <row r="214" spans="2:65" s="194" customFormat="1" ht="16.5" customHeight="1">
      <c r="B214" s="76"/>
      <c r="C214" s="88">
        <f>C213+1</f>
        <v>70</v>
      </c>
      <c r="D214" s="88" t="s">
        <v>59</v>
      </c>
      <c r="E214" s="89" t="s">
        <v>4413</v>
      </c>
      <c r="F214" s="90" t="s">
        <v>4414</v>
      </c>
      <c r="G214" s="91" t="s">
        <v>63</v>
      </c>
      <c r="H214" s="92">
        <v>22.66</v>
      </c>
      <c r="I214" s="843"/>
      <c r="J214" s="93">
        <f t="shared" si="60"/>
        <v>0</v>
      </c>
      <c r="K214" s="94"/>
      <c r="L214" s="408"/>
      <c r="M214" s="409" t="s">
        <v>290</v>
      </c>
      <c r="N214" s="410" t="s">
        <v>306</v>
      </c>
      <c r="O214" s="404">
        <v>0</v>
      </c>
      <c r="P214" s="404">
        <f t="shared" si="61"/>
        <v>0</v>
      </c>
      <c r="Q214" s="404">
        <v>1.7000000000000001E-4</v>
      </c>
      <c r="R214" s="404">
        <f t="shared" si="62"/>
        <v>3.8522000000000005E-3</v>
      </c>
      <c r="S214" s="404">
        <v>0</v>
      </c>
      <c r="T214" s="405">
        <f t="shared" si="63"/>
        <v>0</v>
      </c>
      <c r="AR214" s="406" t="s">
        <v>384</v>
      </c>
      <c r="AT214" s="406" t="s">
        <v>59</v>
      </c>
      <c r="AU214" s="406" t="s">
        <v>352</v>
      </c>
      <c r="AY214" s="337" t="s">
        <v>347</v>
      </c>
      <c r="BE214" s="407">
        <f t="shared" si="64"/>
        <v>0</v>
      </c>
      <c r="BF214" s="407">
        <f t="shared" si="65"/>
        <v>0</v>
      </c>
      <c r="BG214" s="407">
        <f t="shared" si="66"/>
        <v>0</v>
      </c>
      <c r="BH214" s="407">
        <f t="shared" si="67"/>
        <v>0</v>
      </c>
      <c r="BI214" s="407">
        <f t="shared" si="68"/>
        <v>0</v>
      </c>
      <c r="BJ214" s="337" t="s">
        <v>352</v>
      </c>
      <c r="BK214" s="407">
        <f t="shared" si="69"/>
        <v>0</v>
      </c>
      <c r="BL214" s="337" t="s">
        <v>373</v>
      </c>
      <c r="BM214" s="406" t="s">
        <v>4415</v>
      </c>
    </row>
    <row r="215" spans="2:65" s="194" customFormat="1" ht="24.45" customHeight="1">
      <c r="B215" s="76"/>
      <c r="C215" s="82">
        <f>C214+1</f>
        <v>71</v>
      </c>
      <c r="D215" s="82" t="s">
        <v>262</v>
      </c>
      <c r="E215" s="83" t="s">
        <v>4416</v>
      </c>
      <c r="F215" s="84" t="s">
        <v>4417</v>
      </c>
      <c r="G215" s="85" t="s">
        <v>63</v>
      </c>
      <c r="H215" s="86">
        <v>10</v>
      </c>
      <c r="I215" s="842"/>
      <c r="J215" s="87">
        <f t="shared" si="60"/>
        <v>0</v>
      </c>
      <c r="K215" s="80"/>
      <c r="L215" s="76"/>
      <c r="M215" s="402" t="s">
        <v>290</v>
      </c>
      <c r="N215" s="403" t="s">
        <v>306</v>
      </c>
      <c r="O215" s="404">
        <v>0.123</v>
      </c>
      <c r="P215" s="404">
        <f t="shared" si="61"/>
        <v>1.23</v>
      </c>
      <c r="Q215" s="404">
        <v>0</v>
      </c>
      <c r="R215" s="404">
        <f t="shared" si="62"/>
        <v>0</v>
      </c>
      <c r="S215" s="404">
        <v>0</v>
      </c>
      <c r="T215" s="405">
        <f t="shared" si="63"/>
        <v>0</v>
      </c>
      <c r="AR215" s="406" t="s">
        <v>373</v>
      </c>
      <c r="AT215" s="406" t="s">
        <v>262</v>
      </c>
      <c r="AU215" s="406" t="s">
        <v>352</v>
      </c>
      <c r="AY215" s="337" t="s">
        <v>347</v>
      </c>
      <c r="BE215" s="407">
        <f t="shared" si="64"/>
        <v>0</v>
      </c>
      <c r="BF215" s="407">
        <f t="shared" si="65"/>
        <v>0</v>
      </c>
      <c r="BG215" s="407">
        <f t="shared" si="66"/>
        <v>0</v>
      </c>
      <c r="BH215" s="407">
        <f t="shared" si="67"/>
        <v>0</v>
      </c>
      <c r="BI215" s="407">
        <f t="shared" si="68"/>
        <v>0</v>
      </c>
      <c r="BJ215" s="337" t="s">
        <v>352</v>
      </c>
      <c r="BK215" s="407">
        <f t="shared" si="69"/>
        <v>0</v>
      </c>
      <c r="BL215" s="337" t="s">
        <v>373</v>
      </c>
      <c r="BM215" s="406" t="s">
        <v>4418</v>
      </c>
    </row>
    <row r="216" spans="2:65" s="194" customFormat="1" ht="16.5" customHeight="1">
      <c r="B216" s="76"/>
      <c r="C216" s="88">
        <f t="shared" ref="C216:C226" si="70">C215+1</f>
        <v>72</v>
      </c>
      <c r="D216" s="88" t="s">
        <v>59</v>
      </c>
      <c r="E216" s="89" t="s">
        <v>4419</v>
      </c>
      <c r="F216" s="90" t="s">
        <v>4420</v>
      </c>
      <c r="G216" s="91" t="s">
        <v>63</v>
      </c>
      <c r="H216" s="92">
        <v>11</v>
      </c>
      <c r="I216" s="843"/>
      <c r="J216" s="93">
        <f t="shared" si="60"/>
        <v>0</v>
      </c>
      <c r="K216" s="94"/>
      <c r="L216" s="408"/>
      <c r="M216" s="409" t="s">
        <v>290</v>
      </c>
      <c r="N216" s="410" t="s">
        <v>306</v>
      </c>
      <c r="O216" s="404">
        <v>0</v>
      </c>
      <c r="P216" s="404">
        <f t="shared" si="61"/>
        <v>0</v>
      </c>
      <c r="Q216" s="404">
        <v>2.5000000000000001E-4</v>
      </c>
      <c r="R216" s="404">
        <f t="shared" si="62"/>
        <v>2.7499999999999998E-3</v>
      </c>
      <c r="S216" s="404">
        <v>0</v>
      </c>
      <c r="T216" s="405">
        <f t="shared" si="63"/>
        <v>0</v>
      </c>
      <c r="AR216" s="406" t="s">
        <v>386</v>
      </c>
      <c r="AT216" s="406" t="s">
        <v>59</v>
      </c>
      <c r="AU216" s="406" t="s">
        <v>352</v>
      </c>
      <c r="AY216" s="337" t="s">
        <v>347</v>
      </c>
      <c r="BE216" s="407">
        <f t="shared" si="64"/>
        <v>0</v>
      </c>
      <c r="BF216" s="407">
        <f t="shared" si="65"/>
        <v>0</v>
      </c>
      <c r="BG216" s="407">
        <f t="shared" si="66"/>
        <v>0</v>
      </c>
      <c r="BH216" s="407">
        <f t="shared" si="67"/>
        <v>0</v>
      </c>
      <c r="BI216" s="407">
        <f t="shared" si="68"/>
        <v>0</v>
      </c>
      <c r="BJ216" s="337" t="s">
        <v>352</v>
      </c>
      <c r="BK216" s="407">
        <f t="shared" si="69"/>
        <v>0</v>
      </c>
      <c r="BL216" s="337" t="s">
        <v>386</v>
      </c>
      <c r="BM216" s="406" t="s">
        <v>4421</v>
      </c>
    </row>
    <row r="217" spans="2:65" s="194" customFormat="1" ht="24.45" customHeight="1">
      <c r="B217" s="76"/>
      <c r="C217" s="82">
        <f t="shared" si="70"/>
        <v>73</v>
      </c>
      <c r="D217" s="82" t="s">
        <v>262</v>
      </c>
      <c r="E217" s="83" t="s">
        <v>4422</v>
      </c>
      <c r="F217" s="84" t="s">
        <v>4423</v>
      </c>
      <c r="G217" s="85" t="s">
        <v>63</v>
      </c>
      <c r="H217" s="86">
        <v>628.1</v>
      </c>
      <c r="I217" s="842"/>
      <c r="J217" s="87">
        <f t="shared" si="60"/>
        <v>0</v>
      </c>
      <c r="K217" s="80"/>
      <c r="L217" s="76"/>
      <c r="M217" s="402" t="s">
        <v>290</v>
      </c>
      <c r="N217" s="403" t="s">
        <v>306</v>
      </c>
      <c r="O217" s="404">
        <v>0.2</v>
      </c>
      <c r="P217" s="404">
        <f t="shared" si="61"/>
        <v>125.62</v>
      </c>
      <c r="Q217" s="404">
        <v>0</v>
      </c>
      <c r="R217" s="404">
        <f t="shared" si="62"/>
        <v>0</v>
      </c>
      <c r="S217" s="404">
        <v>0</v>
      </c>
      <c r="T217" s="405">
        <f t="shared" si="63"/>
        <v>0</v>
      </c>
      <c r="AR217" s="406" t="s">
        <v>373</v>
      </c>
      <c r="AT217" s="406" t="s">
        <v>262</v>
      </c>
      <c r="AU217" s="406" t="s">
        <v>352</v>
      </c>
      <c r="AY217" s="337" t="s">
        <v>347</v>
      </c>
      <c r="BE217" s="407">
        <f t="shared" si="64"/>
        <v>0</v>
      </c>
      <c r="BF217" s="407">
        <f t="shared" si="65"/>
        <v>0</v>
      </c>
      <c r="BG217" s="407">
        <f t="shared" si="66"/>
        <v>0</v>
      </c>
      <c r="BH217" s="407">
        <f t="shared" si="67"/>
        <v>0</v>
      </c>
      <c r="BI217" s="407">
        <f t="shared" si="68"/>
        <v>0</v>
      </c>
      <c r="BJ217" s="337" t="s">
        <v>352</v>
      </c>
      <c r="BK217" s="407">
        <f t="shared" si="69"/>
        <v>0</v>
      </c>
      <c r="BL217" s="337" t="s">
        <v>373</v>
      </c>
      <c r="BM217" s="406" t="s">
        <v>4424</v>
      </c>
    </row>
    <row r="218" spans="2:65" s="194" customFormat="1" ht="16.5" customHeight="1">
      <c r="B218" s="76"/>
      <c r="C218" s="88">
        <f t="shared" si="70"/>
        <v>74</v>
      </c>
      <c r="D218" s="88" t="s">
        <v>59</v>
      </c>
      <c r="E218" s="89" t="s">
        <v>4425</v>
      </c>
      <c r="F218" s="90" t="s">
        <v>4426</v>
      </c>
      <c r="G218" s="91" t="s">
        <v>82</v>
      </c>
      <c r="H218" s="92">
        <v>247.095</v>
      </c>
      <c r="I218" s="843"/>
      <c r="J218" s="93">
        <f t="shared" si="60"/>
        <v>0</v>
      </c>
      <c r="K218" s="94"/>
      <c r="L218" s="408"/>
      <c r="M218" s="409" t="s">
        <v>290</v>
      </c>
      <c r="N218" s="410" t="s">
        <v>306</v>
      </c>
      <c r="O218" s="404">
        <v>0</v>
      </c>
      <c r="P218" s="404">
        <f t="shared" si="61"/>
        <v>0</v>
      </c>
      <c r="Q218" s="404">
        <v>1E-3</v>
      </c>
      <c r="R218" s="404">
        <f t="shared" si="62"/>
        <v>0.24709500000000001</v>
      </c>
      <c r="S218" s="404">
        <v>0</v>
      </c>
      <c r="T218" s="405">
        <f t="shared" si="63"/>
        <v>0</v>
      </c>
      <c r="AR218" s="406" t="s">
        <v>386</v>
      </c>
      <c r="AT218" s="406" t="s">
        <v>59</v>
      </c>
      <c r="AU218" s="406" t="s">
        <v>352</v>
      </c>
      <c r="AY218" s="337" t="s">
        <v>347</v>
      </c>
      <c r="BE218" s="407">
        <f t="shared" si="64"/>
        <v>0</v>
      </c>
      <c r="BF218" s="407">
        <f t="shared" si="65"/>
        <v>0</v>
      </c>
      <c r="BG218" s="407">
        <f t="shared" si="66"/>
        <v>0</v>
      </c>
      <c r="BH218" s="407">
        <f t="shared" si="67"/>
        <v>0</v>
      </c>
      <c r="BI218" s="407">
        <f t="shared" si="68"/>
        <v>0</v>
      </c>
      <c r="BJ218" s="337" t="s">
        <v>352</v>
      </c>
      <c r="BK218" s="407">
        <f t="shared" si="69"/>
        <v>0</v>
      </c>
      <c r="BL218" s="337" t="s">
        <v>386</v>
      </c>
      <c r="BM218" s="406" t="s">
        <v>4427</v>
      </c>
    </row>
    <row r="219" spans="2:65" s="194" customFormat="1" ht="16.5" customHeight="1">
      <c r="B219" s="76"/>
      <c r="C219" s="82">
        <f t="shared" si="70"/>
        <v>75</v>
      </c>
      <c r="D219" s="82" t="s">
        <v>262</v>
      </c>
      <c r="E219" s="83" t="s">
        <v>4428</v>
      </c>
      <c r="F219" s="84" t="s">
        <v>766</v>
      </c>
      <c r="G219" s="85" t="s">
        <v>62</v>
      </c>
      <c r="H219" s="86">
        <v>208</v>
      </c>
      <c r="I219" s="842"/>
      <c r="J219" s="87">
        <f t="shared" si="60"/>
        <v>0</v>
      </c>
      <c r="K219" s="80"/>
      <c r="L219" s="76"/>
      <c r="M219" s="402" t="s">
        <v>290</v>
      </c>
      <c r="N219" s="403" t="s">
        <v>306</v>
      </c>
      <c r="O219" s="404">
        <v>0.11700000000000001</v>
      </c>
      <c r="P219" s="404">
        <f t="shared" si="61"/>
        <v>24.336000000000002</v>
      </c>
      <c r="Q219" s="404">
        <v>0</v>
      </c>
      <c r="R219" s="404">
        <f t="shared" si="62"/>
        <v>0</v>
      </c>
      <c r="S219" s="404">
        <v>0</v>
      </c>
      <c r="T219" s="405">
        <f t="shared" si="63"/>
        <v>0</v>
      </c>
      <c r="AR219" s="406" t="s">
        <v>373</v>
      </c>
      <c r="AT219" s="406" t="s">
        <v>262</v>
      </c>
      <c r="AU219" s="406" t="s">
        <v>352</v>
      </c>
      <c r="AY219" s="337" t="s">
        <v>347</v>
      </c>
      <c r="BE219" s="407">
        <f t="shared" si="64"/>
        <v>0</v>
      </c>
      <c r="BF219" s="407">
        <f t="shared" si="65"/>
        <v>0</v>
      </c>
      <c r="BG219" s="407">
        <f t="shared" si="66"/>
        <v>0</v>
      </c>
      <c r="BH219" s="407">
        <f t="shared" si="67"/>
        <v>0</v>
      </c>
      <c r="BI219" s="407">
        <f t="shared" si="68"/>
        <v>0</v>
      </c>
      <c r="BJ219" s="337" t="s">
        <v>352</v>
      </c>
      <c r="BK219" s="407">
        <f t="shared" si="69"/>
        <v>0</v>
      </c>
      <c r="BL219" s="337" t="s">
        <v>373</v>
      </c>
      <c r="BM219" s="406" t="s">
        <v>4429</v>
      </c>
    </row>
    <row r="220" spans="2:65" s="194" customFormat="1" ht="24.45" customHeight="1">
      <c r="B220" s="76"/>
      <c r="C220" s="88">
        <f t="shared" si="70"/>
        <v>76</v>
      </c>
      <c r="D220" s="88" t="s">
        <v>59</v>
      </c>
      <c r="E220" s="89" t="s">
        <v>4430</v>
      </c>
      <c r="F220" s="90" t="s">
        <v>4431</v>
      </c>
      <c r="G220" s="91" t="s">
        <v>62</v>
      </c>
      <c r="H220" s="92">
        <v>208</v>
      </c>
      <c r="I220" s="843"/>
      <c r="J220" s="93">
        <f t="shared" si="60"/>
        <v>0</v>
      </c>
      <c r="K220" s="94"/>
      <c r="L220" s="408"/>
      <c r="M220" s="409" t="s">
        <v>290</v>
      </c>
      <c r="N220" s="410" t="s">
        <v>306</v>
      </c>
      <c r="O220" s="404">
        <v>0</v>
      </c>
      <c r="P220" s="404">
        <f t="shared" si="61"/>
        <v>0</v>
      </c>
      <c r="Q220" s="404">
        <v>1.6000000000000001E-4</v>
      </c>
      <c r="R220" s="404">
        <f t="shared" si="62"/>
        <v>3.3280000000000004E-2</v>
      </c>
      <c r="S220" s="404">
        <v>0</v>
      </c>
      <c r="T220" s="405">
        <f t="shared" si="63"/>
        <v>0</v>
      </c>
      <c r="AR220" s="406" t="s">
        <v>386</v>
      </c>
      <c r="AT220" s="406" t="s">
        <v>59</v>
      </c>
      <c r="AU220" s="406" t="s">
        <v>352</v>
      </c>
      <c r="AY220" s="337" t="s">
        <v>347</v>
      </c>
      <c r="BE220" s="407">
        <f t="shared" si="64"/>
        <v>0</v>
      </c>
      <c r="BF220" s="407">
        <f t="shared" si="65"/>
        <v>0</v>
      </c>
      <c r="BG220" s="407">
        <f t="shared" si="66"/>
        <v>0</v>
      </c>
      <c r="BH220" s="407">
        <f t="shared" si="67"/>
        <v>0</v>
      </c>
      <c r="BI220" s="407">
        <f t="shared" si="68"/>
        <v>0</v>
      </c>
      <c r="BJ220" s="337" t="s">
        <v>352</v>
      </c>
      <c r="BK220" s="407">
        <f t="shared" si="69"/>
        <v>0</v>
      </c>
      <c r="BL220" s="337" t="s">
        <v>386</v>
      </c>
      <c r="BM220" s="406" t="s">
        <v>4432</v>
      </c>
    </row>
    <row r="221" spans="2:65" s="194" customFormat="1" ht="16.5" customHeight="1">
      <c r="B221" s="76"/>
      <c r="C221" s="82">
        <f t="shared" si="70"/>
        <v>77</v>
      </c>
      <c r="D221" s="82" t="s">
        <v>262</v>
      </c>
      <c r="E221" s="83" t="s">
        <v>4433</v>
      </c>
      <c r="F221" s="84" t="s">
        <v>771</v>
      </c>
      <c r="G221" s="85" t="s">
        <v>62</v>
      </c>
      <c r="H221" s="86">
        <v>416</v>
      </c>
      <c r="I221" s="842"/>
      <c r="J221" s="87">
        <f t="shared" si="60"/>
        <v>0</v>
      </c>
      <c r="K221" s="80"/>
      <c r="L221" s="76"/>
      <c r="M221" s="402" t="s">
        <v>290</v>
      </c>
      <c r="N221" s="403" t="s">
        <v>306</v>
      </c>
      <c r="O221" s="404">
        <v>0.11700000000000001</v>
      </c>
      <c r="P221" s="404">
        <f t="shared" si="61"/>
        <v>48.672000000000004</v>
      </c>
      <c r="Q221" s="404">
        <v>0</v>
      </c>
      <c r="R221" s="404">
        <f t="shared" si="62"/>
        <v>0</v>
      </c>
      <c r="S221" s="404">
        <v>0</v>
      </c>
      <c r="T221" s="405">
        <f t="shared" si="63"/>
        <v>0</v>
      </c>
      <c r="AR221" s="406" t="s">
        <v>373</v>
      </c>
      <c r="AT221" s="406" t="s">
        <v>262</v>
      </c>
      <c r="AU221" s="406" t="s">
        <v>352</v>
      </c>
      <c r="AY221" s="337" t="s">
        <v>347</v>
      </c>
      <c r="BE221" s="407">
        <f t="shared" si="64"/>
        <v>0</v>
      </c>
      <c r="BF221" s="407">
        <f t="shared" si="65"/>
        <v>0</v>
      </c>
      <c r="BG221" s="407">
        <f t="shared" si="66"/>
        <v>0</v>
      </c>
      <c r="BH221" s="407">
        <f t="shared" si="67"/>
        <v>0</v>
      </c>
      <c r="BI221" s="407">
        <f t="shared" si="68"/>
        <v>0</v>
      </c>
      <c r="BJ221" s="337" t="s">
        <v>352</v>
      </c>
      <c r="BK221" s="407">
        <f t="shared" si="69"/>
        <v>0</v>
      </c>
      <c r="BL221" s="337" t="s">
        <v>373</v>
      </c>
      <c r="BM221" s="406" t="s">
        <v>4434</v>
      </c>
    </row>
    <row r="222" spans="2:65" s="194" customFormat="1" ht="16.5" customHeight="1">
      <c r="B222" s="76"/>
      <c r="C222" s="88">
        <f t="shared" si="70"/>
        <v>78</v>
      </c>
      <c r="D222" s="88" t="s">
        <v>59</v>
      </c>
      <c r="E222" s="89" t="s">
        <v>4435</v>
      </c>
      <c r="F222" s="90" t="s">
        <v>4436</v>
      </c>
      <c r="G222" s="91" t="s">
        <v>62</v>
      </c>
      <c r="H222" s="92">
        <v>416</v>
      </c>
      <c r="I222" s="843"/>
      <c r="J222" s="93">
        <f t="shared" si="60"/>
        <v>0</v>
      </c>
      <c r="K222" s="94"/>
      <c r="L222" s="408"/>
      <c r="M222" s="409" t="s">
        <v>290</v>
      </c>
      <c r="N222" s="410" t="s">
        <v>306</v>
      </c>
      <c r="O222" s="404">
        <v>0</v>
      </c>
      <c r="P222" s="404">
        <f t="shared" si="61"/>
        <v>0</v>
      </c>
      <c r="Q222" s="404">
        <v>1.7000000000000001E-4</v>
      </c>
      <c r="R222" s="404">
        <f t="shared" si="62"/>
        <v>7.0720000000000005E-2</v>
      </c>
      <c r="S222" s="404">
        <v>0</v>
      </c>
      <c r="T222" s="405">
        <f t="shared" si="63"/>
        <v>0</v>
      </c>
      <c r="AR222" s="406" t="s">
        <v>386</v>
      </c>
      <c r="AT222" s="406" t="s">
        <v>59</v>
      </c>
      <c r="AU222" s="406" t="s">
        <v>352</v>
      </c>
      <c r="AY222" s="337" t="s">
        <v>347</v>
      </c>
      <c r="BE222" s="407">
        <f t="shared" si="64"/>
        <v>0</v>
      </c>
      <c r="BF222" s="407">
        <f t="shared" si="65"/>
        <v>0</v>
      </c>
      <c r="BG222" s="407">
        <f t="shared" si="66"/>
        <v>0</v>
      </c>
      <c r="BH222" s="407">
        <f t="shared" si="67"/>
        <v>0</v>
      </c>
      <c r="BI222" s="407">
        <f t="shared" si="68"/>
        <v>0</v>
      </c>
      <c r="BJ222" s="337" t="s">
        <v>352</v>
      </c>
      <c r="BK222" s="407">
        <f t="shared" si="69"/>
        <v>0</v>
      </c>
      <c r="BL222" s="337" t="s">
        <v>386</v>
      </c>
      <c r="BM222" s="406" t="s">
        <v>4437</v>
      </c>
    </row>
    <row r="223" spans="2:65" s="194" customFormat="1" ht="24.45" customHeight="1">
      <c r="B223" s="76"/>
      <c r="C223" s="82">
        <f t="shared" si="70"/>
        <v>79</v>
      </c>
      <c r="D223" s="82" t="s">
        <v>262</v>
      </c>
      <c r="E223" s="83" t="s">
        <v>4438</v>
      </c>
      <c r="F223" s="84" t="s">
        <v>4439</v>
      </c>
      <c r="G223" s="85" t="s">
        <v>62</v>
      </c>
      <c r="H223" s="86">
        <v>208</v>
      </c>
      <c r="I223" s="842"/>
      <c r="J223" s="87">
        <f t="shared" si="60"/>
        <v>0</v>
      </c>
      <c r="K223" s="80"/>
      <c r="L223" s="76"/>
      <c r="M223" s="402" t="s">
        <v>290</v>
      </c>
      <c r="N223" s="403" t="s">
        <v>306</v>
      </c>
      <c r="O223" s="404">
        <v>0.16700000000000001</v>
      </c>
      <c r="P223" s="404">
        <f t="shared" si="61"/>
        <v>34.736000000000004</v>
      </c>
      <c r="Q223" s="404">
        <v>0</v>
      </c>
      <c r="R223" s="404">
        <f t="shared" si="62"/>
        <v>0</v>
      </c>
      <c r="S223" s="404">
        <v>0</v>
      </c>
      <c r="T223" s="405">
        <f t="shared" si="63"/>
        <v>0</v>
      </c>
      <c r="AR223" s="406" t="s">
        <v>373</v>
      </c>
      <c r="AT223" s="406" t="s">
        <v>262</v>
      </c>
      <c r="AU223" s="406" t="s">
        <v>352</v>
      </c>
      <c r="AY223" s="337" t="s">
        <v>347</v>
      </c>
      <c r="BE223" s="407">
        <f t="shared" si="64"/>
        <v>0</v>
      </c>
      <c r="BF223" s="407">
        <f t="shared" si="65"/>
        <v>0</v>
      </c>
      <c r="BG223" s="407">
        <f t="shared" si="66"/>
        <v>0</v>
      </c>
      <c r="BH223" s="407">
        <f t="shared" si="67"/>
        <v>0</v>
      </c>
      <c r="BI223" s="407">
        <f t="shared" si="68"/>
        <v>0</v>
      </c>
      <c r="BJ223" s="337" t="s">
        <v>352</v>
      </c>
      <c r="BK223" s="407">
        <f t="shared" si="69"/>
        <v>0</v>
      </c>
      <c r="BL223" s="337" t="s">
        <v>373</v>
      </c>
      <c r="BM223" s="406" t="s">
        <v>4440</v>
      </c>
    </row>
    <row r="224" spans="2:65" s="194" customFormat="1" ht="21.75" customHeight="1">
      <c r="B224" s="76"/>
      <c r="C224" s="88">
        <f t="shared" si="70"/>
        <v>80</v>
      </c>
      <c r="D224" s="88" t="s">
        <v>59</v>
      </c>
      <c r="E224" s="89" t="s">
        <v>4441</v>
      </c>
      <c r="F224" s="90" t="s">
        <v>4442</v>
      </c>
      <c r="G224" s="91" t="s">
        <v>62</v>
      </c>
      <c r="H224" s="92">
        <v>208</v>
      </c>
      <c r="I224" s="843"/>
      <c r="J224" s="93">
        <f t="shared" si="60"/>
        <v>0</v>
      </c>
      <c r="K224" s="94"/>
      <c r="L224" s="408"/>
      <c r="M224" s="409" t="s">
        <v>290</v>
      </c>
      <c r="N224" s="410" t="s">
        <v>306</v>
      </c>
      <c r="O224" s="404">
        <v>0</v>
      </c>
      <c r="P224" s="404">
        <f t="shared" si="61"/>
        <v>0</v>
      </c>
      <c r="Q224" s="404">
        <v>1.6000000000000001E-4</v>
      </c>
      <c r="R224" s="404">
        <f t="shared" si="62"/>
        <v>3.3280000000000004E-2</v>
      </c>
      <c r="S224" s="404">
        <v>0</v>
      </c>
      <c r="T224" s="405">
        <f t="shared" si="63"/>
        <v>0</v>
      </c>
      <c r="AR224" s="406" t="s">
        <v>386</v>
      </c>
      <c r="AT224" s="406" t="s">
        <v>59</v>
      </c>
      <c r="AU224" s="406" t="s">
        <v>352</v>
      </c>
      <c r="AY224" s="337" t="s">
        <v>347</v>
      </c>
      <c r="BE224" s="407">
        <f t="shared" si="64"/>
        <v>0</v>
      </c>
      <c r="BF224" s="407">
        <f t="shared" si="65"/>
        <v>0</v>
      </c>
      <c r="BG224" s="407">
        <f t="shared" si="66"/>
        <v>0</v>
      </c>
      <c r="BH224" s="407">
        <f t="shared" si="67"/>
        <v>0</v>
      </c>
      <c r="BI224" s="407">
        <f t="shared" si="68"/>
        <v>0</v>
      </c>
      <c r="BJ224" s="337" t="s">
        <v>352</v>
      </c>
      <c r="BK224" s="407">
        <f t="shared" si="69"/>
        <v>0</v>
      </c>
      <c r="BL224" s="337" t="s">
        <v>386</v>
      </c>
      <c r="BM224" s="406" t="s">
        <v>4443</v>
      </c>
    </row>
    <row r="225" spans="2:65" s="194" customFormat="1" ht="16.5" customHeight="1">
      <c r="B225" s="76"/>
      <c r="C225" s="82">
        <f t="shared" si="70"/>
        <v>81</v>
      </c>
      <c r="D225" s="82" t="s">
        <v>262</v>
      </c>
      <c r="E225" s="83" t="s">
        <v>4444</v>
      </c>
      <c r="F225" s="84" t="s">
        <v>4445</v>
      </c>
      <c r="G225" s="85" t="s">
        <v>63</v>
      </c>
      <c r="H225" s="86">
        <v>31.2</v>
      </c>
      <c r="I225" s="842"/>
      <c r="J225" s="87">
        <f t="shared" si="60"/>
        <v>0</v>
      </c>
      <c r="K225" s="80"/>
      <c r="L225" s="76"/>
      <c r="M225" s="402" t="s">
        <v>290</v>
      </c>
      <c r="N225" s="403" t="s">
        <v>306</v>
      </c>
      <c r="O225" s="404">
        <v>0.1</v>
      </c>
      <c r="P225" s="404">
        <f t="shared" si="61"/>
        <v>3.12</v>
      </c>
      <c r="Q225" s="404">
        <v>0</v>
      </c>
      <c r="R225" s="404">
        <f t="shared" si="62"/>
        <v>0</v>
      </c>
      <c r="S225" s="404">
        <v>0</v>
      </c>
      <c r="T225" s="405">
        <f t="shared" si="63"/>
        <v>0</v>
      </c>
      <c r="AR225" s="406" t="s">
        <v>373</v>
      </c>
      <c r="AT225" s="406" t="s">
        <v>262</v>
      </c>
      <c r="AU225" s="406" t="s">
        <v>352</v>
      </c>
      <c r="AY225" s="337" t="s">
        <v>347</v>
      </c>
      <c r="BE225" s="407">
        <f t="shared" si="64"/>
        <v>0</v>
      </c>
      <c r="BF225" s="407">
        <f t="shared" si="65"/>
        <v>0</v>
      </c>
      <c r="BG225" s="407">
        <f t="shared" si="66"/>
        <v>0</v>
      </c>
      <c r="BH225" s="407">
        <f t="shared" si="67"/>
        <v>0</v>
      </c>
      <c r="BI225" s="407">
        <f t="shared" si="68"/>
        <v>0</v>
      </c>
      <c r="BJ225" s="337" t="s">
        <v>352</v>
      </c>
      <c r="BK225" s="407">
        <f t="shared" si="69"/>
        <v>0</v>
      </c>
      <c r="BL225" s="337" t="s">
        <v>373</v>
      </c>
      <c r="BM225" s="406" t="s">
        <v>4446</v>
      </c>
    </row>
    <row r="226" spans="2:65" s="194" customFormat="1" ht="16.5" customHeight="1">
      <c r="B226" s="76"/>
      <c r="C226" s="88">
        <f t="shared" si="70"/>
        <v>82</v>
      </c>
      <c r="D226" s="88" t="s">
        <v>59</v>
      </c>
      <c r="E226" s="89" t="s">
        <v>4447</v>
      </c>
      <c r="F226" s="90" t="s">
        <v>4448</v>
      </c>
      <c r="G226" s="91" t="s">
        <v>62</v>
      </c>
      <c r="H226" s="92">
        <v>104</v>
      </c>
      <c r="I226" s="843"/>
      <c r="J226" s="93">
        <f t="shared" si="60"/>
        <v>0</v>
      </c>
      <c r="K226" s="94"/>
      <c r="L226" s="408"/>
      <c r="M226" s="482" t="s">
        <v>290</v>
      </c>
      <c r="N226" s="483" t="s">
        <v>306</v>
      </c>
      <c r="O226" s="455">
        <v>0</v>
      </c>
      <c r="P226" s="455">
        <f t="shared" si="61"/>
        <v>0</v>
      </c>
      <c r="Q226" s="455">
        <v>1.1E-4</v>
      </c>
      <c r="R226" s="455">
        <f t="shared" si="62"/>
        <v>1.1440000000000001E-2</v>
      </c>
      <c r="S226" s="455">
        <v>0</v>
      </c>
      <c r="T226" s="456">
        <f t="shared" si="63"/>
        <v>0</v>
      </c>
      <c r="AR226" s="406" t="s">
        <v>386</v>
      </c>
      <c r="AT226" s="406" t="s">
        <v>59</v>
      </c>
      <c r="AU226" s="406" t="s">
        <v>352</v>
      </c>
      <c r="AY226" s="337" t="s">
        <v>347</v>
      </c>
      <c r="BE226" s="407">
        <f t="shared" si="64"/>
        <v>0</v>
      </c>
      <c r="BF226" s="407">
        <f t="shared" si="65"/>
        <v>0</v>
      </c>
      <c r="BG226" s="407">
        <f t="shared" si="66"/>
        <v>0</v>
      </c>
      <c r="BH226" s="407">
        <f t="shared" si="67"/>
        <v>0</v>
      </c>
      <c r="BI226" s="407">
        <f t="shared" si="68"/>
        <v>0</v>
      </c>
      <c r="BJ226" s="337" t="s">
        <v>352</v>
      </c>
      <c r="BK226" s="407">
        <f t="shared" si="69"/>
        <v>0</v>
      </c>
      <c r="BL226" s="337" t="s">
        <v>386</v>
      </c>
      <c r="BM226" s="406" t="s">
        <v>4449</v>
      </c>
    </row>
    <row r="227" spans="2:65" s="458" customFormat="1" ht="26.25" customHeight="1">
      <c r="B227" s="457"/>
      <c r="D227" s="459" t="s">
        <v>267</v>
      </c>
      <c r="E227" s="460" t="s">
        <v>27</v>
      </c>
      <c r="F227" s="460" t="s">
        <v>254</v>
      </c>
      <c r="J227" s="461">
        <f>J228</f>
        <v>0</v>
      </c>
      <c r="L227" s="457"/>
      <c r="M227" s="462"/>
      <c r="P227" s="463" t="e">
        <f>#REF!+#REF!</f>
        <v>#REF!</v>
      </c>
      <c r="R227" s="463" t="e">
        <f>#REF!+#REF!</f>
        <v>#REF!</v>
      </c>
      <c r="T227" s="464" t="e">
        <f>#REF!+#REF!</f>
        <v>#REF!</v>
      </c>
      <c r="AR227" s="459" t="s">
        <v>382</v>
      </c>
      <c r="AT227" s="465" t="s">
        <v>267</v>
      </c>
      <c r="AU227" s="465" t="s">
        <v>319</v>
      </c>
      <c r="AY227" s="459" t="s">
        <v>347</v>
      </c>
      <c r="BK227" s="466">
        <f>BK228</f>
        <v>0</v>
      </c>
    </row>
    <row r="228" spans="2:65" s="476" customFormat="1" ht="34.200000000000003">
      <c r="B228" s="110"/>
      <c r="C228" s="111">
        <f>C226+1</f>
        <v>83</v>
      </c>
      <c r="D228" s="467" t="s">
        <v>262</v>
      </c>
      <c r="E228" s="468" t="s">
        <v>255</v>
      </c>
      <c r="F228" s="469" t="s">
        <v>282</v>
      </c>
      <c r="G228" s="470" t="s">
        <v>79</v>
      </c>
      <c r="H228" s="847"/>
      <c r="I228" s="846"/>
      <c r="J228" s="471">
        <f>H228*I228/100</f>
        <v>0</v>
      </c>
      <c r="K228" s="112"/>
      <c r="L228" s="110"/>
      <c r="M228" s="472" t="s">
        <v>290</v>
      </c>
      <c r="N228" s="473" t="s">
        <v>306</v>
      </c>
      <c r="O228" s="474">
        <v>0</v>
      </c>
      <c r="P228" s="474">
        <f>O228*H228</f>
        <v>0</v>
      </c>
      <c r="Q228" s="474">
        <v>0</v>
      </c>
      <c r="R228" s="474">
        <f>Q228*H228</f>
        <v>0</v>
      </c>
      <c r="S228" s="474">
        <v>0</v>
      </c>
      <c r="T228" s="475">
        <f>S228*H228</f>
        <v>0</v>
      </c>
      <c r="AR228" s="477" t="s">
        <v>1193</v>
      </c>
      <c r="AT228" s="477" t="s">
        <v>262</v>
      </c>
      <c r="AU228" s="477" t="s">
        <v>352</v>
      </c>
      <c r="AY228" s="478" t="s">
        <v>347</v>
      </c>
      <c r="BE228" s="479">
        <f>IF(N228="základná",J228,0)</f>
        <v>0</v>
      </c>
      <c r="BF228" s="479">
        <f>IF(N228="znížená",J228,0)</f>
        <v>0</v>
      </c>
      <c r="BG228" s="479">
        <f>IF(N228="zákl. prenesená",J228,0)</f>
        <v>0</v>
      </c>
      <c r="BH228" s="479">
        <f>IF(N228="zníž. prenesená",J228,0)</f>
        <v>0</v>
      </c>
      <c r="BI228" s="479">
        <f>IF(N228="nulová",J228,0)</f>
        <v>0</v>
      </c>
      <c r="BJ228" s="478" t="s">
        <v>352</v>
      </c>
      <c r="BK228" s="479">
        <f>ROUND(I228*H228,2)/100</f>
        <v>0</v>
      </c>
      <c r="BL228" s="478" t="s">
        <v>1193</v>
      </c>
      <c r="BM228" s="477" t="s">
        <v>5406</v>
      </c>
    </row>
    <row r="229" spans="2:65" s="194" customFormat="1" ht="7.2" customHeight="1">
      <c r="B229" s="200"/>
      <c r="C229" s="206"/>
      <c r="D229" s="206"/>
      <c r="E229" s="206"/>
      <c r="F229" s="206"/>
      <c r="G229" s="206"/>
      <c r="H229" s="206"/>
      <c r="I229" s="206"/>
      <c r="J229" s="206"/>
      <c r="K229" s="206"/>
      <c r="L229" s="76"/>
    </row>
  </sheetData>
  <autoFilter ref="C129:K226"/>
  <mergeCells count="8">
    <mergeCell ref="E120:H120"/>
    <mergeCell ref="E122:H122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scale="90" fitToHeight="100" orientation="portrait" blackAndWhite="1" r:id="rId1"/>
  <headerFooter>
    <oddFooter>&amp;CStrana &amp;P z 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7">
    <pageSetUpPr fitToPage="1"/>
  </sheetPr>
  <dimension ref="B2:BM181"/>
  <sheetViews>
    <sheetView showGridLines="0" view="pageBreakPreview" topLeftCell="A85" zoomScale="120" zoomScaleNormal="120" zoomScaleSheetLayoutView="120" workbookViewId="0">
      <selection activeCell="F19" sqref="F19"/>
    </sheetView>
  </sheetViews>
  <sheetFormatPr defaultColWidth="8.7265625" defaultRowHeight="10.199999999999999"/>
  <cols>
    <col min="1" max="1" width="5.54296875" style="190" customWidth="1"/>
    <col min="2" max="2" width="0.7265625" style="190" customWidth="1"/>
    <col min="3" max="4" width="2.7265625" style="190" customWidth="1"/>
    <col min="5" max="5" width="11.453125" style="190" customWidth="1"/>
    <col min="6" max="6" width="33.7265625" style="190" customWidth="1"/>
    <col min="7" max="7" width="5" style="190" customWidth="1"/>
    <col min="8" max="8" width="9.26953125" style="190" customWidth="1"/>
    <col min="9" max="9" width="10.54296875" style="190" customWidth="1"/>
    <col min="10" max="10" width="14.7265625" style="190" customWidth="1"/>
    <col min="11" max="11" width="14.7265625" style="190" hidden="1" customWidth="1"/>
    <col min="12" max="12" width="6" style="190" customWidth="1"/>
    <col min="13" max="13" width="7" style="190" hidden="1" customWidth="1"/>
    <col min="14" max="14" width="8.7265625" style="190"/>
    <col min="15" max="20" width="9.453125" style="190" hidden="1" customWidth="1"/>
    <col min="21" max="21" width="10.7265625" style="190" hidden="1" customWidth="1"/>
    <col min="22" max="22" width="8" style="190" customWidth="1"/>
    <col min="23" max="23" width="10.7265625" style="190" customWidth="1"/>
    <col min="24" max="24" width="8" style="190" customWidth="1"/>
    <col min="25" max="25" width="10" style="190" customWidth="1"/>
    <col min="26" max="26" width="7.26953125" style="190" customWidth="1"/>
    <col min="27" max="27" width="10" style="190" customWidth="1"/>
    <col min="28" max="28" width="10.7265625" style="190" customWidth="1"/>
    <col min="29" max="29" width="7.26953125" style="190" customWidth="1"/>
    <col min="30" max="30" width="10" style="190" customWidth="1"/>
    <col min="31" max="31" width="10.7265625" style="190" customWidth="1"/>
    <col min="32" max="16384" width="8.7265625" style="190"/>
  </cols>
  <sheetData>
    <row r="2" spans="2:46" ht="37.200000000000003" customHeight="1">
      <c r="L2" s="1357" t="s">
        <v>292</v>
      </c>
      <c r="M2" s="1358"/>
      <c r="N2" s="1358"/>
      <c r="O2" s="1358"/>
      <c r="P2" s="1358"/>
      <c r="Q2" s="1358"/>
      <c r="R2" s="1358"/>
      <c r="S2" s="1358"/>
      <c r="T2" s="1358"/>
      <c r="U2" s="1358"/>
      <c r="V2" s="1358"/>
      <c r="AT2" s="337" t="s">
        <v>1480</v>
      </c>
    </row>
    <row r="3" spans="2:46" ht="7.2" customHeight="1">
      <c r="B3" s="191"/>
      <c r="C3" s="192"/>
      <c r="D3" s="192"/>
      <c r="E3" s="192"/>
      <c r="F3" s="192"/>
      <c r="G3" s="192"/>
      <c r="H3" s="192"/>
      <c r="I3" s="192"/>
      <c r="J3" s="192"/>
      <c r="K3" s="192"/>
      <c r="L3" s="193"/>
      <c r="AT3" s="337" t="s">
        <v>319</v>
      </c>
    </row>
    <row r="4" spans="2:46" ht="25.2" customHeight="1">
      <c r="B4" s="193"/>
      <c r="C4" s="758"/>
      <c r="D4" s="759" t="s">
        <v>321</v>
      </c>
      <c r="E4" s="758"/>
      <c r="F4" s="758"/>
      <c r="G4" s="758"/>
      <c r="H4" s="758"/>
      <c r="I4" s="758"/>
      <c r="J4" s="758"/>
      <c r="L4" s="193"/>
      <c r="M4" s="339" t="s">
        <v>294</v>
      </c>
      <c r="AT4" s="337" t="s">
        <v>291</v>
      </c>
    </row>
    <row r="5" spans="2:46" ht="7.2" customHeight="1">
      <c r="B5" s="193"/>
      <c r="C5" s="758"/>
      <c r="D5" s="758"/>
      <c r="E5" s="758"/>
      <c r="F5" s="758"/>
      <c r="G5" s="758"/>
      <c r="H5" s="758"/>
      <c r="I5" s="758"/>
      <c r="J5" s="758"/>
      <c r="L5" s="193"/>
    </row>
    <row r="6" spans="2:46" ht="12" customHeight="1">
      <c r="B6" s="193"/>
      <c r="C6" s="758"/>
      <c r="D6" s="760" t="s">
        <v>5</v>
      </c>
      <c r="E6" s="758"/>
      <c r="F6" s="758"/>
      <c r="G6" s="758"/>
      <c r="H6" s="758"/>
      <c r="I6" s="758"/>
      <c r="J6" s="758"/>
      <c r="L6" s="193"/>
    </row>
    <row r="7" spans="2:46" ht="16.5" customHeight="1">
      <c r="B7" s="193"/>
      <c r="C7" s="758"/>
      <c r="D7" s="758"/>
      <c r="E7" s="1353" t="str">
        <f>_xlfn.CONCAT(Obsah!N1," ",Obsah!N2)</f>
        <v>15709 - Nižná / Tr 110/22kV - komplexná rekonštrukcia</v>
      </c>
      <c r="F7" s="1354"/>
      <c r="G7" s="1354"/>
      <c r="H7" s="1354"/>
      <c r="I7" s="758"/>
      <c r="J7" s="758"/>
      <c r="L7" s="193"/>
    </row>
    <row r="8" spans="2:46" s="194" customFormat="1" ht="12" customHeight="1">
      <c r="B8" s="76"/>
      <c r="C8" s="761"/>
      <c r="D8" s="760" t="s">
        <v>404</v>
      </c>
      <c r="E8" s="761"/>
      <c r="F8" s="761"/>
      <c r="G8" s="761"/>
      <c r="H8" s="761"/>
      <c r="I8" s="761"/>
      <c r="J8" s="761"/>
      <c r="L8" s="76"/>
    </row>
    <row r="9" spans="2:46" s="194" customFormat="1" ht="16.5" customHeight="1">
      <c r="B9" s="76"/>
      <c r="C9" s="761"/>
      <c r="D9" s="761"/>
      <c r="E9" s="1355" t="s">
        <v>4450</v>
      </c>
      <c r="F9" s="1356"/>
      <c r="G9" s="1356"/>
      <c r="H9" s="1356"/>
      <c r="I9" s="761"/>
      <c r="J9" s="761"/>
      <c r="L9" s="76"/>
    </row>
    <row r="10" spans="2:46" s="194" customFormat="1">
      <c r="B10" s="76"/>
      <c r="C10" s="761"/>
      <c r="D10" s="761"/>
      <c r="E10" s="761"/>
      <c r="F10" s="761"/>
      <c r="G10" s="761"/>
      <c r="H10" s="761"/>
      <c r="I10" s="761"/>
      <c r="J10" s="761"/>
      <c r="L10" s="76"/>
    </row>
    <row r="11" spans="2:46" s="194" customFormat="1" ht="12" customHeight="1">
      <c r="B11" s="76"/>
      <c r="C11" s="761"/>
      <c r="D11" s="760" t="s">
        <v>295</v>
      </c>
      <c r="E11" s="761"/>
      <c r="F11" s="762" t="s">
        <v>290</v>
      </c>
      <c r="G11" s="761"/>
      <c r="H11" s="761"/>
      <c r="I11" s="760" t="s">
        <v>619</v>
      </c>
      <c r="J11" s="762" t="s">
        <v>290</v>
      </c>
      <c r="L11" s="76"/>
    </row>
    <row r="12" spans="2:46" s="194" customFormat="1" ht="12" customHeight="1">
      <c r="B12" s="76"/>
      <c r="C12" s="761"/>
      <c r="D12" s="760" t="s">
        <v>296</v>
      </c>
      <c r="E12" s="761"/>
      <c r="F12" s="762" t="s">
        <v>1151</v>
      </c>
      <c r="G12" s="761"/>
      <c r="H12" s="761"/>
      <c r="I12" s="760" t="s">
        <v>1</v>
      </c>
      <c r="J12" s="763">
        <f>Obsah!Z3</f>
        <v>46174</v>
      </c>
      <c r="L12" s="76"/>
    </row>
    <row r="13" spans="2:46" s="194" customFormat="1" ht="11.25" customHeight="1">
      <c r="B13" s="76"/>
      <c r="C13" s="761"/>
      <c r="D13" s="761"/>
      <c r="E13" s="761"/>
      <c r="F13" s="761"/>
      <c r="G13" s="761"/>
      <c r="H13" s="761"/>
      <c r="I13" s="761"/>
      <c r="J13" s="761"/>
      <c r="L13" s="76"/>
    </row>
    <row r="14" spans="2:46" s="194" customFormat="1" ht="12" customHeight="1">
      <c r="B14" s="76"/>
      <c r="C14" s="761"/>
      <c r="D14" s="760" t="s">
        <v>2</v>
      </c>
      <c r="E14" s="761"/>
      <c r="F14" s="761"/>
      <c r="G14" s="761"/>
      <c r="H14" s="761"/>
      <c r="I14" s="760" t="s">
        <v>297</v>
      </c>
      <c r="J14" s="762" t="s">
        <v>290</v>
      </c>
      <c r="L14" s="76"/>
    </row>
    <row r="15" spans="2:46" s="194" customFormat="1" ht="18" customHeight="1">
      <c r="B15" s="76"/>
      <c r="C15" s="761"/>
      <c r="D15" s="761"/>
      <c r="E15" s="762" t="s">
        <v>1469</v>
      </c>
      <c r="F15" s="761"/>
      <c r="G15" s="761"/>
      <c r="H15" s="761"/>
      <c r="I15" s="760" t="s">
        <v>298</v>
      </c>
      <c r="J15" s="762" t="s">
        <v>290</v>
      </c>
      <c r="L15" s="76"/>
    </row>
    <row r="16" spans="2:46" s="194" customFormat="1" ht="7.2" customHeight="1">
      <c r="B16" s="76"/>
      <c r="C16" s="761"/>
      <c r="D16" s="761"/>
      <c r="E16" s="761"/>
      <c r="F16" s="761"/>
      <c r="G16" s="761"/>
      <c r="H16" s="761"/>
      <c r="I16" s="761"/>
      <c r="J16" s="761"/>
      <c r="L16" s="76"/>
    </row>
    <row r="17" spans="2:12" s="194" customFormat="1" ht="12" customHeight="1">
      <c r="B17" s="76"/>
      <c r="C17" s="761"/>
      <c r="D17" s="760" t="s">
        <v>15</v>
      </c>
      <c r="E17" s="761"/>
      <c r="F17" s="761"/>
      <c r="G17" s="761"/>
      <c r="H17" s="761"/>
      <c r="I17" s="760" t="s">
        <v>297</v>
      </c>
      <c r="J17" s="762" t="s">
        <v>290</v>
      </c>
      <c r="L17" s="76"/>
    </row>
    <row r="18" spans="2:12" s="194" customFormat="1" ht="18" customHeight="1">
      <c r="B18" s="76"/>
      <c r="C18" s="761"/>
      <c r="D18" s="761"/>
      <c r="E18" s="762" t="s">
        <v>299</v>
      </c>
      <c r="F18" s="761"/>
      <c r="G18" s="761"/>
      <c r="H18" s="761"/>
      <c r="I18" s="760" t="s">
        <v>298</v>
      </c>
      <c r="J18" s="762" t="s">
        <v>290</v>
      </c>
      <c r="L18" s="76"/>
    </row>
    <row r="19" spans="2:12" s="194" customFormat="1" ht="7.2" customHeight="1">
      <c r="B19" s="76"/>
      <c r="C19" s="761"/>
      <c r="D19" s="761"/>
      <c r="E19" s="761"/>
      <c r="F19" s="761"/>
      <c r="G19" s="761"/>
      <c r="H19" s="761"/>
      <c r="I19" s="761"/>
      <c r="J19" s="761"/>
      <c r="L19" s="76"/>
    </row>
    <row r="20" spans="2:12" s="194" customFormat="1" ht="12" customHeight="1">
      <c r="B20" s="76"/>
      <c r="C20" s="761"/>
      <c r="D20" s="760" t="s">
        <v>286</v>
      </c>
      <c r="E20" s="761"/>
      <c r="F20" s="761"/>
      <c r="G20" s="761"/>
      <c r="H20" s="761"/>
      <c r="I20" s="760" t="s">
        <v>297</v>
      </c>
      <c r="J20" s="762" t="s">
        <v>290</v>
      </c>
      <c r="L20" s="76"/>
    </row>
    <row r="21" spans="2:12" s="194" customFormat="1" ht="18" customHeight="1">
      <c r="B21" s="76"/>
      <c r="C21" s="761"/>
      <c r="D21" s="761"/>
      <c r="E21" s="762" t="s">
        <v>268</v>
      </c>
      <c r="F21" s="761"/>
      <c r="G21" s="761"/>
      <c r="H21" s="761"/>
      <c r="I21" s="760" t="s">
        <v>298</v>
      </c>
      <c r="J21" s="762" t="s">
        <v>290</v>
      </c>
      <c r="L21" s="76"/>
    </row>
    <row r="22" spans="2:12" s="194" customFormat="1" ht="7.2" customHeight="1">
      <c r="B22" s="76"/>
      <c r="C22" s="761"/>
      <c r="D22" s="761"/>
      <c r="E22" s="761"/>
      <c r="F22" s="761"/>
      <c r="G22" s="761"/>
      <c r="H22" s="761"/>
      <c r="I22" s="761"/>
      <c r="J22" s="761"/>
      <c r="L22" s="76"/>
    </row>
    <row r="23" spans="2:12" s="194" customFormat="1" ht="12" customHeight="1">
      <c r="B23" s="76"/>
      <c r="C23" s="761"/>
      <c r="D23" s="760" t="s">
        <v>300</v>
      </c>
      <c r="E23" s="761"/>
      <c r="F23" s="761"/>
      <c r="G23" s="761"/>
      <c r="H23" s="761"/>
      <c r="I23" s="760" t="s">
        <v>297</v>
      </c>
      <c r="J23" s="762" t="s">
        <v>290</v>
      </c>
      <c r="L23" s="76"/>
    </row>
    <row r="24" spans="2:12" s="194" customFormat="1" ht="18" customHeight="1">
      <c r="B24" s="76"/>
      <c r="C24" s="761"/>
      <c r="D24" s="761"/>
      <c r="E24" s="762" t="s">
        <v>301</v>
      </c>
      <c r="F24" s="761"/>
      <c r="G24" s="761"/>
      <c r="H24" s="761"/>
      <c r="I24" s="760" t="s">
        <v>298</v>
      </c>
      <c r="J24" s="762" t="s">
        <v>290</v>
      </c>
      <c r="L24" s="76"/>
    </row>
    <row r="25" spans="2:12" s="194" customFormat="1" ht="7.2" customHeight="1">
      <c r="B25" s="76"/>
      <c r="C25" s="761"/>
      <c r="D25" s="761"/>
      <c r="E25" s="761"/>
      <c r="F25" s="761"/>
      <c r="G25" s="761"/>
      <c r="H25" s="761"/>
      <c r="I25" s="761"/>
      <c r="J25" s="761"/>
      <c r="L25" s="76"/>
    </row>
    <row r="26" spans="2:12" s="194" customFormat="1" ht="12" customHeight="1">
      <c r="B26" s="76"/>
      <c r="C26" s="761"/>
      <c r="D26" s="760" t="s">
        <v>288</v>
      </c>
      <c r="E26" s="761"/>
      <c r="F26" s="761"/>
      <c r="G26" s="761"/>
      <c r="H26" s="761"/>
      <c r="I26" s="761"/>
      <c r="J26" s="761"/>
      <c r="L26" s="76"/>
    </row>
    <row r="27" spans="2:12" s="196" customFormat="1" ht="16.5" customHeight="1">
      <c r="B27" s="195"/>
      <c r="C27" s="764"/>
      <c r="D27" s="764"/>
      <c r="E27" s="1359" t="s">
        <v>290</v>
      </c>
      <c r="F27" s="1359"/>
      <c r="G27" s="1359"/>
      <c r="H27" s="1359"/>
      <c r="I27" s="764"/>
      <c r="J27" s="764"/>
      <c r="L27" s="195"/>
    </row>
    <row r="28" spans="2:12" s="194" customFormat="1" ht="7.2" customHeight="1">
      <c r="B28" s="76"/>
      <c r="C28" s="761"/>
      <c r="D28" s="761"/>
      <c r="E28" s="761"/>
      <c r="F28" s="761"/>
      <c r="G28" s="761"/>
      <c r="H28" s="761"/>
      <c r="I28" s="761"/>
      <c r="J28" s="761"/>
      <c r="L28" s="76"/>
    </row>
    <row r="29" spans="2:12" s="194" customFormat="1" ht="7.2" customHeight="1">
      <c r="B29" s="76"/>
      <c r="C29" s="761"/>
      <c r="D29" s="766"/>
      <c r="E29" s="766"/>
      <c r="F29" s="766"/>
      <c r="G29" s="766"/>
      <c r="H29" s="766"/>
      <c r="I29" s="766"/>
      <c r="J29" s="766"/>
      <c r="K29" s="197"/>
      <c r="L29" s="76"/>
    </row>
    <row r="30" spans="2:12" s="194" customFormat="1" ht="25.5" customHeight="1">
      <c r="B30" s="76"/>
      <c r="C30" s="761"/>
      <c r="D30" s="767" t="s">
        <v>23</v>
      </c>
      <c r="E30" s="761"/>
      <c r="F30" s="761"/>
      <c r="G30" s="761"/>
      <c r="H30" s="761"/>
      <c r="I30" s="761"/>
      <c r="J30" s="768">
        <f>ROUND(J96, 2)</f>
        <v>0</v>
      </c>
      <c r="L30" s="76"/>
    </row>
    <row r="31" spans="2:12" s="194" customFormat="1" ht="7.2" customHeight="1">
      <c r="B31" s="76"/>
      <c r="C31" s="761"/>
      <c r="D31" s="766"/>
      <c r="E31" s="766"/>
      <c r="F31" s="766"/>
      <c r="G31" s="766"/>
      <c r="H31" s="766"/>
      <c r="I31" s="766"/>
      <c r="J31" s="766"/>
      <c r="K31" s="197"/>
      <c r="L31" s="76"/>
    </row>
    <row r="32" spans="2:12" s="194" customFormat="1" ht="14.7" customHeight="1">
      <c r="B32" s="76"/>
      <c r="C32" s="761"/>
      <c r="D32" s="761"/>
      <c r="E32" s="761"/>
      <c r="F32" s="769" t="s">
        <v>303</v>
      </c>
      <c r="G32" s="761"/>
      <c r="H32" s="761"/>
      <c r="I32" s="769" t="s">
        <v>302</v>
      </c>
      <c r="J32" s="769" t="s">
        <v>304</v>
      </c>
      <c r="L32" s="76"/>
    </row>
    <row r="33" spans="2:12" s="194" customFormat="1" ht="14.7" customHeight="1">
      <c r="B33" s="76"/>
      <c r="C33" s="761"/>
      <c r="D33" s="770" t="s">
        <v>24</v>
      </c>
      <c r="E33" s="771" t="s">
        <v>305</v>
      </c>
      <c r="F33" s="772">
        <f>ROUND((SUM(BE128:BE178)),  2)</f>
        <v>0</v>
      </c>
      <c r="G33" s="773"/>
      <c r="H33" s="773"/>
      <c r="I33" s="774">
        <v>0.23</v>
      </c>
      <c r="J33" s="772">
        <f>ROUND(((SUM(BE128:BE178))*I33),  2)</f>
        <v>0</v>
      </c>
      <c r="L33" s="76"/>
    </row>
    <row r="34" spans="2:12" s="194" customFormat="1" ht="14.7" customHeight="1">
      <c r="B34" s="76"/>
      <c r="C34" s="761"/>
      <c r="D34" s="761"/>
      <c r="E34" s="771" t="s">
        <v>306</v>
      </c>
      <c r="F34" s="775">
        <f>ROUND(J30,  2)</f>
        <v>0</v>
      </c>
      <c r="G34" s="761"/>
      <c r="H34" s="761"/>
      <c r="I34" s="776">
        <v>0.23</v>
      </c>
      <c r="J34" s="775">
        <f>ROUND((F34*I34),  2)</f>
        <v>0</v>
      </c>
      <c r="L34" s="76"/>
    </row>
    <row r="35" spans="2:12" s="194" customFormat="1" ht="14.7" hidden="1" customHeight="1">
      <c r="B35" s="76"/>
      <c r="C35" s="761"/>
      <c r="D35" s="761"/>
      <c r="E35" s="760" t="s">
        <v>307</v>
      </c>
      <c r="F35" s="775">
        <f>ROUND((SUM(BG128:BG178)),  2)</f>
        <v>0</v>
      </c>
      <c r="G35" s="761"/>
      <c r="H35" s="761"/>
      <c r="I35" s="776">
        <v>0.23</v>
      </c>
      <c r="J35" s="775">
        <f>0</f>
        <v>0</v>
      </c>
      <c r="L35" s="76"/>
    </row>
    <row r="36" spans="2:12" s="194" customFormat="1" ht="14.7" hidden="1" customHeight="1">
      <c r="B36" s="76"/>
      <c r="C36" s="761"/>
      <c r="D36" s="761"/>
      <c r="E36" s="760" t="s">
        <v>308</v>
      </c>
      <c r="F36" s="775">
        <f>ROUND((SUM(BH128:BH178)),  2)</f>
        <v>0</v>
      </c>
      <c r="G36" s="761"/>
      <c r="H36" s="761"/>
      <c r="I36" s="776">
        <v>0.23</v>
      </c>
      <c r="J36" s="775">
        <f>0</f>
        <v>0</v>
      </c>
      <c r="L36" s="76"/>
    </row>
    <row r="37" spans="2:12" s="194" customFormat="1" ht="14.7" hidden="1" customHeight="1">
      <c r="B37" s="76"/>
      <c r="C37" s="761"/>
      <c r="D37" s="761"/>
      <c r="E37" s="771" t="s">
        <v>309</v>
      </c>
      <c r="F37" s="772">
        <f>ROUND((SUM(BI128:BI178)),  2)</f>
        <v>0</v>
      </c>
      <c r="G37" s="773"/>
      <c r="H37" s="773"/>
      <c r="I37" s="774">
        <v>0</v>
      </c>
      <c r="J37" s="772">
        <f>0</f>
        <v>0</v>
      </c>
      <c r="L37" s="76"/>
    </row>
    <row r="38" spans="2:12" s="194" customFormat="1" ht="7.2" customHeight="1">
      <c r="B38" s="76"/>
      <c r="C38" s="761"/>
      <c r="D38" s="761"/>
      <c r="E38" s="761"/>
      <c r="F38" s="761"/>
      <c r="G38" s="761"/>
      <c r="H38" s="761"/>
      <c r="I38" s="761"/>
      <c r="J38" s="761"/>
      <c r="L38" s="76"/>
    </row>
    <row r="39" spans="2:12" s="194" customFormat="1" ht="25.5" customHeight="1">
      <c r="B39" s="76"/>
      <c r="C39" s="777"/>
      <c r="D39" s="778" t="s">
        <v>25</v>
      </c>
      <c r="E39" s="779"/>
      <c r="F39" s="779"/>
      <c r="G39" s="780" t="s">
        <v>310</v>
      </c>
      <c r="H39" s="781" t="s">
        <v>311</v>
      </c>
      <c r="I39" s="779"/>
      <c r="J39" s="782">
        <f>SUM(J30:J37)</f>
        <v>0</v>
      </c>
      <c r="K39" s="359"/>
      <c r="L39" s="76"/>
    </row>
    <row r="40" spans="2:12" s="194" customFormat="1" ht="14.7" customHeight="1">
      <c r="B40" s="76"/>
      <c r="C40" s="761"/>
      <c r="D40" s="761"/>
      <c r="E40" s="761"/>
      <c r="F40" s="761"/>
      <c r="G40" s="761"/>
      <c r="H40" s="761"/>
      <c r="I40" s="761"/>
      <c r="J40" s="761"/>
      <c r="L40" s="76"/>
    </row>
    <row r="41" spans="2:12" ht="14.7" customHeight="1">
      <c r="B41" s="193"/>
      <c r="C41" s="758"/>
      <c r="D41" s="758"/>
      <c r="E41" s="758"/>
      <c r="F41" s="758"/>
      <c r="G41" s="758"/>
      <c r="H41" s="758"/>
      <c r="I41" s="758"/>
      <c r="J41" s="758"/>
      <c r="L41" s="193"/>
    </row>
    <row r="42" spans="2:12" ht="14.7" customHeight="1">
      <c r="B42" s="193"/>
      <c r="C42" s="758"/>
      <c r="D42" s="758"/>
      <c r="E42" s="758"/>
      <c r="F42" s="758"/>
      <c r="G42" s="758"/>
      <c r="H42" s="758"/>
      <c r="I42" s="758"/>
      <c r="J42" s="758"/>
      <c r="L42" s="193"/>
    </row>
    <row r="43" spans="2:12" ht="14.7" customHeight="1">
      <c r="B43" s="193"/>
      <c r="C43" s="758"/>
      <c r="D43" s="758"/>
      <c r="E43" s="758"/>
      <c r="F43" s="758"/>
      <c r="G43" s="758"/>
      <c r="H43" s="758"/>
      <c r="I43" s="758"/>
      <c r="J43" s="758"/>
      <c r="L43" s="193"/>
    </row>
    <row r="44" spans="2:12" ht="14.7" customHeight="1">
      <c r="B44" s="193"/>
      <c r="C44" s="758"/>
      <c r="D44" s="758"/>
      <c r="E44" s="758"/>
      <c r="F44" s="758"/>
      <c r="G44" s="758"/>
      <c r="H44" s="758"/>
      <c r="I44" s="758"/>
      <c r="J44" s="758"/>
      <c r="L44" s="193"/>
    </row>
    <row r="45" spans="2:12" ht="14.7" customHeight="1">
      <c r="B45" s="193"/>
      <c r="C45" s="758"/>
      <c r="D45" s="758"/>
      <c r="E45" s="758"/>
      <c r="F45" s="758"/>
      <c r="G45" s="758"/>
      <c r="H45" s="758"/>
      <c r="I45" s="758"/>
      <c r="J45" s="758"/>
      <c r="L45" s="193"/>
    </row>
    <row r="46" spans="2:12" ht="14.7" customHeight="1">
      <c r="B46" s="193"/>
      <c r="C46" s="758"/>
      <c r="D46" s="758"/>
      <c r="E46" s="758"/>
      <c r="F46" s="758"/>
      <c r="G46" s="758"/>
      <c r="H46" s="758"/>
      <c r="I46" s="758"/>
      <c r="J46" s="758"/>
      <c r="L46" s="193"/>
    </row>
    <row r="47" spans="2:12" ht="14.7" customHeight="1">
      <c r="B47" s="193"/>
      <c r="C47" s="758"/>
      <c r="D47" s="758"/>
      <c r="E47" s="758"/>
      <c r="F47" s="758"/>
      <c r="G47" s="758"/>
      <c r="H47" s="758"/>
      <c r="I47" s="758"/>
      <c r="J47" s="758"/>
      <c r="L47" s="193"/>
    </row>
    <row r="48" spans="2:12" ht="14.7" customHeight="1">
      <c r="B48" s="193"/>
      <c r="C48" s="758"/>
      <c r="D48" s="758"/>
      <c r="E48" s="758"/>
      <c r="F48" s="758"/>
      <c r="G48" s="758"/>
      <c r="H48" s="758"/>
      <c r="I48" s="758"/>
      <c r="J48" s="758"/>
      <c r="L48" s="193"/>
    </row>
    <row r="49" spans="2:12" ht="14.7" customHeight="1">
      <c r="B49" s="193"/>
      <c r="C49" s="758"/>
      <c r="D49" s="758"/>
      <c r="E49" s="758"/>
      <c r="F49" s="758"/>
      <c r="G49" s="758"/>
      <c r="H49" s="758"/>
      <c r="I49" s="758"/>
      <c r="J49" s="758"/>
      <c r="L49" s="193"/>
    </row>
    <row r="50" spans="2:12" s="194" customFormat="1" ht="14.7" customHeight="1">
      <c r="B50" s="76"/>
      <c r="C50" s="761"/>
      <c r="D50" s="783" t="s">
        <v>312</v>
      </c>
      <c r="E50" s="784"/>
      <c r="F50" s="784"/>
      <c r="G50" s="783" t="s">
        <v>313</v>
      </c>
      <c r="H50" s="784"/>
      <c r="I50" s="784"/>
      <c r="J50" s="784"/>
      <c r="K50" s="198"/>
      <c r="L50" s="76"/>
    </row>
    <row r="51" spans="2:12">
      <c r="B51" s="193"/>
      <c r="C51" s="758"/>
      <c r="D51" s="758"/>
      <c r="E51" s="758"/>
      <c r="F51" s="758"/>
      <c r="G51" s="758"/>
      <c r="H51" s="758"/>
      <c r="I51" s="758"/>
      <c r="J51" s="758"/>
      <c r="L51" s="193"/>
    </row>
    <row r="52" spans="2:12">
      <c r="B52" s="193"/>
      <c r="C52" s="758"/>
      <c r="D52" s="758"/>
      <c r="E52" s="758"/>
      <c r="F52" s="758"/>
      <c r="G52" s="758"/>
      <c r="H52" s="758"/>
      <c r="I52" s="758"/>
      <c r="J52" s="758"/>
      <c r="L52" s="193"/>
    </row>
    <row r="53" spans="2:12">
      <c r="B53" s="193"/>
      <c r="C53" s="758"/>
      <c r="D53" s="758"/>
      <c r="E53" s="758"/>
      <c r="F53" s="758"/>
      <c r="G53" s="758"/>
      <c r="H53" s="758"/>
      <c r="I53" s="758"/>
      <c r="J53" s="758"/>
      <c r="L53" s="193"/>
    </row>
    <row r="54" spans="2:12">
      <c r="B54" s="193"/>
      <c r="C54" s="758"/>
      <c r="D54" s="758"/>
      <c r="E54" s="758"/>
      <c r="F54" s="758"/>
      <c r="G54" s="758"/>
      <c r="H54" s="758"/>
      <c r="I54" s="758"/>
      <c r="J54" s="758"/>
      <c r="L54" s="193"/>
    </row>
    <row r="55" spans="2:12">
      <c r="B55" s="193"/>
      <c r="C55" s="758"/>
      <c r="D55" s="758"/>
      <c r="E55" s="758"/>
      <c r="F55" s="758"/>
      <c r="G55" s="758"/>
      <c r="H55" s="758"/>
      <c r="I55" s="758"/>
      <c r="J55" s="758"/>
      <c r="L55" s="193"/>
    </row>
    <row r="56" spans="2:12">
      <c r="B56" s="193"/>
      <c r="C56" s="758"/>
      <c r="D56" s="758"/>
      <c r="E56" s="758"/>
      <c r="F56" s="758"/>
      <c r="G56" s="758"/>
      <c r="H56" s="758"/>
      <c r="I56" s="758"/>
      <c r="J56" s="758"/>
      <c r="L56" s="193"/>
    </row>
    <row r="57" spans="2:12">
      <c r="B57" s="193"/>
      <c r="C57" s="758"/>
      <c r="D57" s="758"/>
      <c r="E57" s="758"/>
      <c r="F57" s="758"/>
      <c r="G57" s="758"/>
      <c r="H57" s="758"/>
      <c r="I57" s="758"/>
      <c r="J57" s="758"/>
      <c r="L57" s="193"/>
    </row>
    <row r="58" spans="2:12">
      <c r="B58" s="193"/>
      <c r="C58" s="758"/>
      <c r="D58" s="758"/>
      <c r="E58" s="758"/>
      <c r="F58" s="758"/>
      <c r="G58" s="758"/>
      <c r="H58" s="758"/>
      <c r="I58" s="758"/>
      <c r="J58" s="758"/>
      <c r="L58" s="193"/>
    </row>
    <row r="59" spans="2:12">
      <c r="B59" s="193"/>
      <c r="C59" s="758"/>
      <c r="D59" s="758"/>
      <c r="E59" s="758"/>
      <c r="F59" s="758"/>
      <c r="G59" s="758"/>
      <c r="H59" s="758"/>
      <c r="I59" s="758"/>
      <c r="J59" s="758"/>
      <c r="L59" s="193"/>
    </row>
    <row r="60" spans="2:12">
      <c r="B60" s="193"/>
      <c r="C60" s="758"/>
      <c r="D60" s="758"/>
      <c r="E60" s="758"/>
      <c r="F60" s="758"/>
      <c r="G60" s="758"/>
      <c r="H60" s="758"/>
      <c r="I60" s="758"/>
      <c r="J60" s="758"/>
      <c r="L60" s="193"/>
    </row>
    <row r="61" spans="2:12" s="194" customFormat="1" ht="13.2">
      <c r="B61" s="76"/>
      <c r="C61" s="761"/>
      <c r="D61" s="785" t="s">
        <v>314</v>
      </c>
      <c r="E61" s="786"/>
      <c r="F61" s="787" t="s">
        <v>315</v>
      </c>
      <c r="G61" s="785" t="s">
        <v>314</v>
      </c>
      <c r="H61" s="786"/>
      <c r="I61" s="786"/>
      <c r="J61" s="788" t="s">
        <v>315</v>
      </c>
      <c r="K61" s="199"/>
      <c r="L61" s="76"/>
    </row>
    <row r="62" spans="2:12">
      <c r="B62" s="193"/>
      <c r="C62" s="758"/>
      <c r="D62" s="758"/>
      <c r="E62" s="758"/>
      <c r="F62" s="758"/>
      <c r="G62" s="758"/>
      <c r="H62" s="758"/>
      <c r="I62" s="758"/>
      <c r="J62" s="758"/>
      <c r="L62" s="193"/>
    </row>
    <row r="63" spans="2:12">
      <c r="B63" s="193"/>
      <c r="C63" s="758"/>
      <c r="D63" s="758"/>
      <c r="E63" s="758"/>
      <c r="F63" s="758"/>
      <c r="G63" s="758"/>
      <c r="H63" s="758"/>
      <c r="I63" s="758"/>
      <c r="J63" s="758"/>
      <c r="L63" s="193"/>
    </row>
    <row r="64" spans="2:12">
      <c r="B64" s="193"/>
      <c r="C64" s="758"/>
      <c r="D64" s="758"/>
      <c r="E64" s="758"/>
      <c r="F64" s="758"/>
      <c r="G64" s="758"/>
      <c r="H64" s="758"/>
      <c r="I64" s="758"/>
      <c r="J64" s="758"/>
      <c r="L64" s="193"/>
    </row>
    <row r="65" spans="2:12" s="194" customFormat="1" ht="13.2">
      <c r="B65" s="76"/>
      <c r="C65" s="761"/>
      <c r="D65" s="783" t="s">
        <v>316</v>
      </c>
      <c r="E65" s="784"/>
      <c r="F65" s="784"/>
      <c r="G65" s="783" t="s">
        <v>317</v>
      </c>
      <c r="H65" s="784"/>
      <c r="I65" s="784"/>
      <c r="J65" s="784"/>
      <c r="K65" s="198"/>
      <c r="L65" s="76"/>
    </row>
    <row r="66" spans="2:12">
      <c r="B66" s="193"/>
      <c r="C66" s="758"/>
      <c r="D66" s="758"/>
      <c r="E66" s="758"/>
      <c r="F66" s="758"/>
      <c r="G66" s="758"/>
      <c r="H66" s="758"/>
      <c r="I66" s="758"/>
      <c r="J66" s="758"/>
      <c r="L66" s="193"/>
    </row>
    <row r="67" spans="2:12">
      <c r="B67" s="193"/>
      <c r="C67" s="758"/>
      <c r="D67" s="758"/>
      <c r="E67" s="758"/>
      <c r="F67" s="758"/>
      <c r="G67" s="758"/>
      <c r="H67" s="758"/>
      <c r="I67" s="758"/>
      <c r="J67" s="758"/>
      <c r="L67" s="193"/>
    </row>
    <row r="68" spans="2:12">
      <c r="B68" s="193"/>
      <c r="C68" s="758"/>
      <c r="D68" s="758"/>
      <c r="E68" s="758"/>
      <c r="F68" s="758"/>
      <c r="G68" s="758"/>
      <c r="H68" s="758"/>
      <c r="I68" s="758"/>
      <c r="J68" s="758"/>
      <c r="L68" s="193"/>
    </row>
    <row r="69" spans="2:12">
      <c r="B69" s="193"/>
      <c r="C69" s="758"/>
      <c r="D69" s="758"/>
      <c r="E69" s="758"/>
      <c r="F69" s="758"/>
      <c r="G69" s="758"/>
      <c r="H69" s="758"/>
      <c r="I69" s="758"/>
      <c r="J69" s="758"/>
      <c r="L69" s="193"/>
    </row>
    <row r="70" spans="2:12">
      <c r="B70" s="193"/>
      <c r="C70" s="758"/>
      <c r="D70" s="758"/>
      <c r="E70" s="758"/>
      <c r="F70" s="758"/>
      <c r="G70" s="758"/>
      <c r="H70" s="758"/>
      <c r="I70" s="758"/>
      <c r="J70" s="758"/>
      <c r="L70" s="193"/>
    </row>
    <row r="71" spans="2:12">
      <c r="B71" s="193"/>
      <c r="C71" s="758"/>
      <c r="D71" s="758"/>
      <c r="E71" s="758"/>
      <c r="F71" s="758"/>
      <c r="G71" s="758"/>
      <c r="H71" s="758"/>
      <c r="I71" s="758"/>
      <c r="J71" s="758"/>
      <c r="L71" s="193"/>
    </row>
    <row r="72" spans="2:12">
      <c r="B72" s="193"/>
      <c r="C72" s="758"/>
      <c r="D72" s="758"/>
      <c r="E72" s="758"/>
      <c r="F72" s="758"/>
      <c r="G72" s="758"/>
      <c r="H72" s="758"/>
      <c r="I72" s="758"/>
      <c r="J72" s="758"/>
      <c r="L72" s="193"/>
    </row>
    <row r="73" spans="2:12">
      <c r="B73" s="193"/>
      <c r="C73" s="758"/>
      <c r="D73" s="758"/>
      <c r="E73" s="758"/>
      <c r="F73" s="758"/>
      <c r="G73" s="758"/>
      <c r="H73" s="758"/>
      <c r="I73" s="758"/>
      <c r="J73" s="758"/>
      <c r="L73" s="193"/>
    </row>
    <row r="74" spans="2:12">
      <c r="B74" s="193"/>
      <c r="C74" s="758"/>
      <c r="D74" s="758"/>
      <c r="E74" s="758"/>
      <c r="F74" s="758"/>
      <c r="G74" s="758"/>
      <c r="H74" s="758"/>
      <c r="I74" s="758"/>
      <c r="J74" s="758"/>
      <c r="L74" s="193"/>
    </row>
    <row r="75" spans="2:12">
      <c r="B75" s="193"/>
      <c r="C75" s="758"/>
      <c r="D75" s="758"/>
      <c r="E75" s="758"/>
      <c r="F75" s="758"/>
      <c r="G75" s="758"/>
      <c r="H75" s="758"/>
      <c r="I75" s="758"/>
      <c r="J75" s="758"/>
      <c r="L75" s="193"/>
    </row>
    <row r="76" spans="2:12" s="194" customFormat="1" ht="13.2">
      <c r="B76" s="76"/>
      <c r="C76" s="761"/>
      <c r="D76" s="785" t="s">
        <v>314</v>
      </c>
      <c r="E76" s="786"/>
      <c r="F76" s="787" t="s">
        <v>315</v>
      </c>
      <c r="G76" s="785" t="s">
        <v>314</v>
      </c>
      <c r="H76" s="786"/>
      <c r="I76" s="786"/>
      <c r="J76" s="788" t="s">
        <v>315</v>
      </c>
      <c r="K76" s="199"/>
      <c r="L76" s="76"/>
    </row>
    <row r="77" spans="2:12" s="194" customFormat="1" ht="14.7" customHeight="1">
      <c r="B77" s="200"/>
      <c r="C77" s="206"/>
      <c r="D77" s="206"/>
      <c r="E77" s="206"/>
      <c r="F77" s="206"/>
      <c r="G77" s="206"/>
      <c r="H77" s="206"/>
      <c r="I77" s="206"/>
      <c r="J77" s="206"/>
      <c r="K77" s="206"/>
      <c r="L77" s="76"/>
    </row>
    <row r="81" spans="2:47" s="194" customFormat="1" ht="7.2" customHeight="1">
      <c r="B81" s="201"/>
      <c r="C81" s="202"/>
      <c r="D81" s="202"/>
      <c r="E81" s="202"/>
      <c r="F81" s="202"/>
      <c r="G81" s="202"/>
      <c r="H81" s="202"/>
      <c r="I81" s="202"/>
      <c r="J81" s="202"/>
      <c r="K81" s="202"/>
      <c r="L81" s="76"/>
    </row>
    <row r="82" spans="2:47" s="194" customFormat="1" ht="25.2" customHeight="1">
      <c r="B82" s="76"/>
      <c r="C82" s="759" t="s">
        <v>323</v>
      </c>
      <c r="D82" s="761"/>
      <c r="E82" s="761"/>
      <c r="F82" s="761"/>
      <c r="G82" s="761"/>
      <c r="H82" s="761"/>
      <c r="I82" s="761"/>
      <c r="J82" s="761"/>
      <c r="L82" s="76"/>
    </row>
    <row r="83" spans="2:47" s="194" customFormat="1" ht="7.2" customHeight="1">
      <c r="B83" s="76"/>
      <c r="C83" s="761"/>
      <c r="D83" s="761"/>
      <c r="E83" s="761"/>
      <c r="F83" s="761"/>
      <c r="G83" s="761"/>
      <c r="H83" s="761"/>
      <c r="I83" s="761"/>
      <c r="J83" s="761"/>
      <c r="L83" s="76"/>
    </row>
    <row r="84" spans="2:47" s="194" customFormat="1" ht="12" customHeight="1">
      <c r="B84" s="76"/>
      <c r="C84" s="760" t="s">
        <v>5</v>
      </c>
      <c r="D84" s="761"/>
      <c r="E84" s="761"/>
      <c r="F84" s="761"/>
      <c r="G84" s="761"/>
      <c r="H84" s="761"/>
      <c r="I84" s="761"/>
      <c r="J84" s="761"/>
      <c r="L84" s="76"/>
    </row>
    <row r="85" spans="2:47" s="194" customFormat="1" ht="16.5" customHeight="1">
      <c r="B85" s="76"/>
      <c r="C85" s="761"/>
      <c r="D85" s="761"/>
      <c r="E85" s="1353" t="str">
        <f>E7</f>
        <v>15709 - Nižná / Tr 110/22kV - komplexná rekonštrukcia</v>
      </c>
      <c r="F85" s="1354"/>
      <c r="G85" s="1354"/>
      <c r="H85" s="1354"/>
      <c r="I85" s="761"/>
      <c r="J85" s="761"/>
      <c r="L85" s="76"/>
    </row>
    <row r="86" spans="2:47" s="194" customFormat="1" ht="12" customHeight="1">
      <c r="B86" s="76"/>
      <c r="C86" s="760" t="s">
        <v>404</v>
      </c>
      <c r="D86" s="761"/>
      <c r="E86" s="761"/>
      <c r="F86" s="761"/>
      <c r="G86" s="761"/>
      <c r="H86" s="761"/>
      <c r="I86" s="761"/>
      <c r="J86" s="761"/>
      <c r="L86" s="76"/>
    </row>
    <row r="87" spans="2:47" s="194" customFormat="1" ht="16.5" customHeight="1">
      <c r="B87" s="76"/>
      <c r="C87" s="761"/>
      <c r="D87" s="761"/>
      <c r="E87" s="1355" t="str">
        <f>E9</f>
        <v>SO48 - Vnútorné oplotenie</v>
      </c>
      <c r="F87" s="1356"/>
      <c r="G87" s="1356"/>
      <c r="H87" s="1356"/>
      <c r="I87" s="761"/>
      <c r="J87" s="761"/>
      <c r="L87" s="76"/>
    </row>
    <row r="88" spans="2:47" s="194" customFormat="1" ht="7.2" customHeight="1">
      <c r="B88" s="76"/>
      <c r="C88" s="761"/>
      <c r="D88" s="761"/>
      <c r="E88" s="761"/>
      <c r="F88" s="761"/>
      <c r="G88" s="761"/>
      <c r="H88" s="761"/>
      <c r="I88" s="761"/>
      <c r="J88" s="761"/>
      <c r="L88" s="76"/>
    </row>
    <row r="89" spans="2:47" s="194" customFormat="1" ht="12" customHeight="1">
      <c r="B89" s="76"/>
      <c r="C89" s="760" t="s">
        <v>296</v>
      </c>
      <c r="D89" s="761"/>
      <c r="E89" s="761"/>
      <c r="F89" s="762" t="str">
        <f>F12</f>
        <v>Nižná</v>
      </c>
      <c r="G89" s="761"/>
      <c r="H89" s="761"/>
      <c r="I89" s="760" t="s">
        <v>1</v>
      </c>
      <c r="J89" s="763">
        <f>IF(J12="","",J12)</f>
        <v>46174</v>
      </c>
      <c r="L89" s="76"/>
    </row>
    <row r="90" spans="2:47" s="194" customFormat="1" ht="7.2" customHeight="1">
      <c r="B90" s="76"/>
      <c r="C90" s="761"/>
      <c r="D90" s="761"/>
      <c r="E90" s="761"/>
      <c r="F90" s="761"/>
      <c r="G90" s="761"/>
      <c r="H90" s="761"/>
      <c r="I90" s="761"/>
      <c r="J90" s="761"/>
      <c r="L90" s="76"/>
    </row>
    <row r="91" spans="2:47" s="194" customFormat="1" ht="15.45" customHeight="1">
      <c r="B91" s="76"/>
      <c r="C91" s="760" t="s">
        <v>2</v>
      </c>
      <c r="D91" s="761"/>
      <c r="E91" s="761"/>
      <c r="F91" s="762" t="str">
        <f>E15</f>
        <v>STREDOSLOVENSKÁ DISTRIBUčNÁ a.s.</v>
      </c>
      <c r="G91" s="761"/>
      <c r="H91" s="761"/>
      <c r="I91" s="760" t="s">
        <v>286</v>
      </c>
      <c r="J91" s="765" t="str">
        <f>E21</f>
        <v>LiV-EPI, s.r.o.</v>
      </c>
      <c r="L91" s="76"/>
    </row>
    <row r="92" spans="2:47" s="194" customFormat="1" ht="15.45" customHeight="1">
      <c r="B92" s="76"/>
      <c r="C92" s="760" t="s">
        <v>15</v>
      </c>
      <c r="D92" s="761"/>
      <c r="E92" s="761"/>
      <c r="F92" s="762" t="str">
        <f>IF(E18="","",E18)</f>
        <v>určený výberom</v>
      </c>
      <c r="G92" s="761"/>
      <c r="H92" s="761"/>
      <c r="I92" s="760" t="s">
        <v>300</v>
      </c>
      <c r="J92" s="765" t="str">
        <f>E24</f>
        <v>Ing Peter Lukačovič</v>
      </c>
      <c r="L92" s="76"/>
    </row>
    <row r="93" spans="2:47" s="194" customFormat="1" ht="10.5" customHeight="1">
      <c r="B93" s="76"/>
      <c r="C93" s="761"/>
      <c r="D93" s="761"/>
      <c r="E93" s="761"/>
      <c r="F93" s="761"/>
      <c r="G93" s="761"/>
      <c r="H93" s="761"/>
      <c r="I93" s="761"/>
      <c r="J93" s="761"/>
      <c r="L93" s="76"/>
    </row>
    <row r="94" spans="2:47" s="194" customFormat="1" ht="29.25" customHeight="1">
      <c r="B94" s="76"/>
      <c r="C94" s="789" t="s">
        <v>324</v>
      </c>
      <c r="D94" s="777"/>
      <c r="E94" s="777"/>
      <c r="F94" s="777"/>
      <c r="G94" s="777"/>
      <c r="H94" s="777"/>
      <c r="I94" s="777"/>
      <c r="J94" s="790" t="s">
        <v>325</v>
      </c>
      <c r="K94" s="203"/>
      <c r="L94" s="76"/>
    </row>
    <row r="95" spans="2:47" s="194" customFormat="1" ht="10.5" customHeight="1">
      <c r="B95" s="76"/>
      <c r="C95" s="761"/>
      <c r="D95" s="761"/>
      <c r="E95" s="761"/>
      <c r="F95" s="761"/>
      <c r="G95" s="761"/>
      <c r="H95" s="761"/>
      <c r="I95" s="761"/>
      <c r="J95" s="761"/>
      <c r="L95" s="76"/>
    </row>
    <row r="96" spans="2:47" s="194" customFormat="1" ht="23.25" customHeight="1">
      <c r="B96" s="76"/>
      <c r="C96" s="791" t="s">
        <v>326</v>
      </c>
      <c r="D96" s="761"/>
      <c r="E96" s="761"/>
      <c r="F96" s="761"/>
      <c r="G96" s="761"/>
      <c r="H96" s="761"/>
      <c r="I96" s="761"/>
      <c r="J96" s="768">
        <f>J97+J103+J105+J107</f>
        <v>0</v>
      </c>
      <c r="L96" s="76"/>
      <c r="AU96" s="337" t="s">
        <v>327</v>
      </c>
    </row>
    <row r="97" spans="2:12" s="368" customFormat="1" ht="25.2" customHeight="1">
      <c r="B97" s="367"/>
      <c r="C97" s="792"/>
      <c r="D97" s="793" t="s">
        <v>328</v>
      </c>
      <c r="E97" s="794"/>
      <c r="F97" s="794"/>
      <c r="G97" s="794"/>
      <c r="H97" s="794"/>
      <c r="I97" s="794"/>
      <c r="J97" s="795">
        <f>J129</f>
        <v>0</v>
      </c>
      <c r="L97" s="367"/>
    </row>
    <row r="98" spans="2:12" s="373" customFormat="1" ht="20.25" customHeight="1">
      <c r="B98" s="372"/>
      <c r="C98" s="796"/>
      <c r="D98" s="797" t="s">
        <v>329</v>
      </c>
      <c r="E98" s="798"/>
      <c r="F98" s="798"/>
      <c r="G98" s="798"/>
      <c r="H98" s="798"/>
      <c r="I98" s="798"/>
      <c r="J98" s="799">
        <f>J130</f>
        <v>0</v>
      </c>
      <c r="L98" s="372"/>
    </row>
    <row r="99" spans="2:12" s="373" customFormat="1" ht="20.25" customHeight="1">
      <c r="B99" s="372"/>
      <c r="C99" s="796"/>
      <c r="D99" s="797" t="s">
        <v>330</v>
      </c>
      <c r="E99" s="798"/>
      <c r="F99" s="798"/>
      <c r="G99" s="798"/>
      <c r="H99" s="798"/>
      <c r="I99" s="798"/>
      <c r="J99" s="799">
        <f>J137</f>
        <v>0</v>
      </c>
      <c r="L99" s="372"/>
    </row>
    <row r="100" spans="2:12" s="373" customFormat="1" ht="20.25" customHeight="1">
      <c r="B100" s="372"/>
      <c r="C100" s="796"/>
      <c r="D100" s="797" t="s">
        <v>1485</v>
      </c>
      <c r="E100" s="798"/>
      <c r="F100" s="798"/>
      <c r="G100" s="798"/>
      <c r="H100" s="798"/>
      <c r="I100" s="798"/>
      <c r="J100" s="799">
        <f>J142</f>
        <v>0</v>
      </c>
      <c r="L100" s="372"/>
    </row>
    <row r="101" spans="2:12" s="373" customFormat="1" ht="20.25" customHeight="1">
      <c r="B101" s="372"/>
      <c r="C101" s="796"/>
      <c r="D101" s="797" t="s">
        <v>332</v>
      </c>
      <c r="E101" s="798"/>
      <c r="F101" s="798"/>
      <c r="G101" s="798"/>
      <c r="H101" s="798"/>
      <c r="I101" s="798"/>
      <c r="J101" s="799">
        <f>J145</f>
        <v>0</v>
      </c>
      <c r="L101" s="372"/>
    </row>
    <row r="102" spans="2:12" s="373" customFormat="1" ht="20.25" customHeight="1">
      <c r="B102" s="372"/>
      <c r="C102" s="796"/>
      <c r="D102" s="797" t="s">
        <v>333</v>
      </c>
      <c r="E102" s="798"/>
      <c r="F102" s="798"/>
      <c r="G102" s="798"/>
      <c r="H102" s="798"/>
      <c r="I102" s="798"/>
      <c r="J102" s="799">
        <f>J147</f>
        <v>0</v>
      </c>
      <c r="L102" s="372"/>
    </row>
    <row r="103" spans="2:12" s="368" customFormat="1" ht="25.2" customHeight="1">
      <c r="B103" s="367"/>
      <c r="C103" s="792"/>
      <c r="D103" s="793" t="s">
        <v>1153</v>
      </c>
      <c r="E103" s="794"/>
      <c r="F103" s="794"/>
      <c r="G103" s="794"/>
      <c r="H103" s="794"/>
      <c r="I103" s="794"/>
      <c r="J103" s="795">
        <f>J150</f>
        <v>0</v>
      </c>
      <c r="L103" s="367"/>
    </row>
    <row r="104" spans="2:12" s="373" customFormat="1" ht="20.25" customHeight="1">
      <c r="B104" s="372"/>
      <c r="C104" s="796"/>
      <c r="D104" s="797" t="s">
        <v>1603</v>
      </c>
      <c r="E104" s="798"/>
      <c r="F104" s="798"/>
      <c r="G104" s="798"/>
      <c r="H104" s="798"/>
      <c r="I104" s="798"/>
      <c r="J104" s="799">
        <f>J151</f>
        <v>0</v>
      </c>
      <c r="L104" s="372"/>
    </row>
    <row r="105" spans="2:12" s="368" customFormat="1" ht="25.2" customHeight="1">
      <c r="B105" s="367"/>
      <c r="C105" s="792"/>
      <c r="D105" s="793" t="s">
        <v>334</v>
      </c>
      <c r="E105" s="794"/>
      <c r="F105" s="794"/>
      <c r="G105" s="794"/>
      <c r="H105" s="794"/>
      <c r="I105" s="794"/>
      <c r="J105" s="795">
        <f>J167</f>
        <v>0</v>
      </c>
      <c r="L105" s="367"/>
    </row>
    <row r="106" spans="2:12" s="373" customFormat="1" ht="20.25" customHeight="1">
      <c r="B106" s="372"/>
      <c r="C106" s="796"/>
      <c r="D106" s="797" t="s">
        <v>1611</v>
      </c>
      <c r="E106" s="798"/>
      <c r="F106" s="798"/>
      <c r="G106" s="798"/>
      <c r="H106" s="798"/>
      <c r="I106" s="798"/>
      <c r="J106" s="799">
        <f>J168</f>
        <v>0</v>
      </c>
      <c r="L106" s="372"/>
    </row>
    <row r="107" spans="2:12" s="444" customFormat="1" ht="25.2" customHeight="1">
      <c r="B107" s="443"/>
      <c r="C107" s="800"/>
      <c r="D107" s="801" t="s">
        <v>3613</v>
      </c>
      <c r="E107" s="802"/>
      <c r="F107" s="802"/>
      <c r="G107" s="802"/>
      <c r="H107" s="802"/>
      <c r="I107" s="802"/>
      <c r="J107" s="803">
        <f>J179</f>
        <v>0</v>
      </c>
      <c r="L107" s="443"/>
    </row>
    <row r="108" spans="2:12" s="449" customFormat="1" ht="20.25" customHeight="1">
      <c r="B108" s="448"/>
      <c r="C108" s="804"/>
      <c r="D108" s="805" t="str">
        <f>_xlfn.CONCAT("   ",F180)</f>
        <v xml:space="preserve">   Ostatné 
(doprava, vplyvy, pridružené výkony, réžia, drobné montážne práce a materiál...)</v>
      </c>
      <c r="E108" s="806"/>
      <c r="F108" s="806"/>
      <c r="G108" s="806"/>
      <c r="H108" s="806"/>
      <c r="I108" s="806"/>
      <c r="J108" s="807">
        <f>J180</f>
        <v>0</v>
      </c>
      <c r="L108" s="448"/>
    </row>
    <row r="109" spans="2:12" s="194" customFormat="1" ht="21.75" customHeight="1">
      <c r="B109" s="76"/>
      <c r="C109" s="761"/>
      <c r="D109" s="761"/>
      <c r="E109" s="761"/>
      <c r="F109" s="761"/>
      <c r="G109" s="761"/>
      <c r="H109" s="761"/>
      <c r="I109" s="761"/>
      <c r="J109" s="761"/>
      <c r="L109" s="76"/>
    </row>
    <row r="110" spans="2:12" s="194" customFormat="1" ht="7.2" customHeight="1">
      <c r="B110" s="200"/>
      <c r="C110" s="206"/>
      <c r="D110" s="206"/>
      <c r="E110" s="206"/>
      <c r="F110" s="206"/>
      <c r="G110" s="206"/>
      <c r="H110" s="206"/>
      <c r="I110" s="206"/>
      <c r="J110" s="206"/>
      <c r="K110" s="206"/>
      <c r="L110" s="76"/>
    </row>
    <row r="114" spans="2:63" s="194" customFormat="1" ht="7.2" customHeight="1">
      <c r="B114" s="201"/>
      <c r="C114" s="202"/>
      <c r="D114" s="202"/>
      <c r="E114" s="202"/>
      <c r="F114" s="202"/>
      <c r="G114" s="202"/>
      <c r="H114" s="202"/>
      <c r="I114" s="202"/>
      <c r="J114" s="202"/>
      <c r="K114" s="202"/>
      <c r="L114" s="76"/>
    </row>
    <row r="115" spans="2:63" s="194" customFormat="1" ht="25.2" customHeight="1">
      <c r="B115" s="76"/>
      <c r="C115" s="759" t="s">
        <v>281</v>
      </c>
      <c r="D115" s="761"/>
      <c r="E115" s="761"/>
      <c r="F115" s="761"/>
      <c r="G115" s="761"/>
      <c r="H115" s="761"/>
      <c r="I115" s="761"/>
      <c r="J115" s="761"/>
      <c r="L115" s="76"/>
    </row>
    <row r="116" spans="2:63" s="194" customFormat="1" ht="7.2" customHeight="1">
      <c r="B116" s="76"/>
      <c r="C116" s="761"/>
      <c r="D116" s="761"/>
      <c r="E116" s="761"/>
      <c r="F116" s="761"/>
      <c r="G116" s="761"/>
      <c r="H116" s="761"/>
      <c r="I116" s="761"/>
      <c r="J116" s="761"/>
      <c r="L116" s="76"/>
    </row>
    <row r="117" spans="2:63" s="194" customFormat="1" ht="12" customHeight="1">
      <c r="B117" s="76"/>
      <c r="C117" s="760" t="s">
        <v>5</v>
      </c>
      <c r="D117" s="761"/>
      <c r="E117" s="761"/>
      <c r="F117" s="761"/>
      <c r="G117" s="761"/>
      <c r="H117" s="761"/>
      <c r="I117" s="761"/>
      <c r="J117" s="761"/>
      <c r="L117" s="76"/>
    </row>
    <row r="118" spans="2:63" s="194" customFormat="1" ht="16.5" customHeight="1">
      <c r="B118" s="76"/>
      <c r="C118" s="761"/>
      <c r="D118" s="761"/>
      <c r="E118" s="1353" t="str">
        <f>E7</f>
        <v>15709 - Nižná / Tr 110/22kV - komplexná rekonštrukcia</v>
      </c>
      <c r="F118" s="1354"/>
      <c r="G118" s="1354"/>
      <c r="H118" s="1354"/>
      <c r="I118" s="761"/>
      <c r="J118" s="761"/>
      <c r="L118" s="76"/>
    </row>
    <row r="119" spans="2:63" s="194" customFormat="1" ht="12" customHeight="1">
      <c r="B119" s="76"/>
      <c r="C119" s="760" t="s">
        <v>404</v>
      </c>
      <c r="D119" s="761"/>
      <c r="E119" s="761"/>
      <c r="F119" s="761"/>
      <c r="G119" s="761"/>
      <c r="H119" s="761"/>
      <c r="I119" s="761"/>
      <c r="J119" s="761"/>
      <c r="L119" s="76"/>
    </row>
    <row r="120" spans="2:63" s="194" customFormat="1" ht="16.5" customHeight="1">
      <c r="B120" s="76"/>
      <c r="C120" s="761"/>
      <c r="D120" s="761"/>
      <c r="E120" s="1355" t="str">
        <f>E9</f>
        <v>SO48 - Vnútorné oplotenie</v>
      </c>
      <c r="F120" s="1356"/>
      <c r="G120" s="1356"/>
      <c r="H120" s="1356"/>
      <c r="I120" s="761"/>
      <c r="J120" s="761"/>
      <c r="L120" s="76"/>
    </row>
    <row r="121" spans="2:63" s="194" customFormat="1" ht="7.2" customHeight="1">
      <c r="B121" s="76"/>
      <c r="C121" s="761"/>
      <c r="D121" s="761"/>
      <c r="E121" s="761"/>
      <c r="F121" s="761"/>
      <c r="G121" s="761"/>
      <c r="H121" s="761"/>
      <c r="I121" s="761"/>
      <c r="J121" s="761"/>
      <c r="L121" s="76"/>
    </row>
    <row r="122" spans="2:63" s="194" customFormat="1" ht="12" customHeight="1">
      <c r="B122" s="76"/>
      <c r="C122" s="760" t="s">
        <v>296</v>
      </c>
      <c r="D122" s="761"/>
      <c r="E122" s="761"/>
      <c r="F122" s="762" t="str">
        <f>F12</f>
        <v>Nižná</v>
      </c>
      <c r="G122" s="761"/>
      <c r="H122" s="761"/>
      <c r="I122" s="760" t="s">
        <v>1</v>
      </c>
      <c r="J122" s="763">
        <f>IF(J12="","",J12)</f>
        <v>46174</v>
      </c>
      <c r="L122" s="76"/>
    </row>
    <row r="123" spans="2:63" s="194" customFormat="1" ht="7.2" customHeight="1">
      <c r="B123" s="76"/>
      <c r="C123" s="761"/>
      <c r="D123" s="761"/>
      <c r="E123" s="761"/>
      <c r="F123" s="761"/>
      <c r="G123" s="761"/>
      <c r="H123" s="761"/>
      <c r="I123" s="761"/>
      <c r="J123" s="761"/>
      <c r="L123" s="76"/>
    </row>
    <row r="124" spans="2:63" s="194" customFormat="1" ht="15.45" customHeight="1">
      <c r="B124" s="76"/>
      <c r="C124" s="760" t="s">
        <v>2</v>
      </c>
      <c r="D124" s="761"/>
      <c r="E124" s="761"/>
      <c r="F124" s="762" t="str">
        <f>E15</f>
        <v>STREDOSLOVENSKÁ DISTRIBUčNÁ a.s.</v>
      </c>
      <c r="G124" s="761"/>
      <c r="H124" s="761"/>
      <c r="I124" s="760" t="s">
        <v>286</v>
      </c>
      <c r="J124" s="765" t="str">
        <f>E21</f>
        <v>LiV-EPI, s.r.o.</v>
      </c>
      <c r="L124" s="76"/>
    </row>
    <row r="125" spans="2:63" s="194" customFormat="1" ht="15.45" customHeight="1">
      <c r="B125" s="76"/>
      <c r="C125" s="760" t="s">
        <v>15</v>
      </c>
      <c r="D125" s="761"/>
      <c r="E125" s="761"/>
      <c r="F125" s="762" t="str">
        <f>IF(E18="","",E18)</f>
        <v>určený výberom</v>
      </c>
      <c r="G125" s="761"/>
      <c r="H125" s="761"/>
      <c r="I125" s="760" t="s">
        <v>300</v>
      </c>
      <c r="J125" s="765" t="str">
        <f>E24</f>
        <v>Ing Peter Lukačovič</v>
      </c>
      <c r="L125" s="76"/>
    </row>
    <row r="126" spans="2:63" s="194" customFormat="1" ht="10.5" customHeight="1">
      <c r="B126" s="76"/>
      <c r="C126" s="761"/>
      <c r="D126" s="761"/>
      <c r="E126" s="761"/>
      <c r="F126" s="761"/>
      <c r="G126" s="761"/>
      <c r="H126" s="761"/>
      <c r="I126" s="761"/>
      <c r="J126" s="761"/>
      <c r="L126" s="76"/>
    </row>
    <row r="127" spans="2:63" s="208" customFormat="1" ht="29.25" customHeight="1">
      <c r="B127" s="207"/>
      <c r="C127" s="808" t="s">
        <v>335</v>
      </c>
      <c r="D127" s="809" t="s">
        <v>318</v>
      </c>
      <c r="E127" s="809" t="s">
        <v>21</v>
      </c>
      <c r="F127" s="809" t="s">
        <v>54</v>
      </c>
      <c r="G127" s="809" t="s">
        <v>55</v>
      </c>
      <c r="H127" s="809" t="s">
        <v>336</v>
      </c>
      <c r="I127" s="809" t="s">
        <v>337</v>
      </c>
      <c r="J127" s="810" t="s">
        <v>325</v>
      </c>
      <c r="K127" s="380" t="s">
        <v>338</v>
      </c>
      <c r="L127" s="207"/>
      <c r="M127" s="381" t="s">
        <v>290</v>
      </c>
      <c r="N127" s="382" t="s">
        <v>24</v>
      </c>
      <c r="O127" s="382" t="s">
        <v>339</v>
      </c>
      <c r="P127" s="382" t="s">
        <v>340</v>
      </c>
      <c r="Q127" s="382" t="s">
        <v>341</v>
      </c>
      <c r="R127" s="382" t="s">
        <v>342</v>
      </c>
      <c r="S127" s="382" t="s">
        <v>343</v>
      </c>
      <c r="T127" s="383" t="s">
        <v>344</v>
      </c>
    </row>
    <row r="128" spans="2:63" s="194" customFormat="1" ht="23.25" customHeight="1">
      <c r="B128" s="76"/>
      <c r="C128" s="811" t="s">
        <v>326</v>
      </c>
      <c r="D128" s="761"/>
      <c r="E128" s="761"/>
      <c r="F128" s="761"/>
      <c r="G128" s="761"/>
      <c r="H128" s="761"/>
      <c r="I128" s="761"/>
      <c r="J128" s="812">
        <f>J129+J150+J167+J179</f>
        <v>0</v>
      </c>
      <c r="L128" s="76"/>
      <c r="M128" s="386"/>
      <c r="N128" s="197"/>
      <c r="O128" s="197"/>
      <c r="P128" s="387">
        <f>P129+P150+P167</f>
        <v>109.54907699</v>
      </c>
      <c r="Q128" s="197"/>
      <c r="R128" s="387">
        <f>R129+R150+R167</f>
        <v>7.7044854498999991</v>
      </c>
      <c r="S128" s="197"/>
      <c r="T128" s="388">
        <f>T129+T150+T167</f>
        <v>0</v>
      </c>
      <c r="AT128" s="337" t="s">
        <v>267</v>
      </c>
      <c r="AU128" s="337" t="s">
        <v>327</v>
      </c>
      <c r="BK128" s="389">
        <f>BK129+BK150+BK167</f>
        <v>0</v>
      </c>
    </row>
    <row r="129" spans="2:65" s="391" customFormat="1" ht="26.25" customHeight="1">
      <c r="B129" s="390"/>
      <c r="C129" s="813"/>
      <c r="D129" s="814" t="s">
        <v>267</v>
      </c>
      <c r="E129" s="815" t="s">
        <v>345</v>
      </c>
      <c r="F129" s="815" t="s">
        <v>346</v>
      </c>
      <c r="G129" s="813"/>
      <c r="H129" s="813"/>
      <c r="I129" s="813"/>
      <c r="J129" s="816">
        <f>BK129</f>
        <v>0</v>
      </c>
      <c r="L129" s="390"/>
      <c r="M129" s="395"/>
      <c r="P129" s="396">
        <f>P130+P137+P142+P145+P147</f>
        <v>71.265114820000008</v>
      </c>
      <c r="R129" s="396">
        <f>R130+R137+R142+R145+R147</f>
        <v>7.0166596919999993</v>
      </c>
      <c r="T129" s="397">
        <f>T130+T137+T142+T145+T147</f>
        <v>0</v>
      </c>
      <c r="AR129" s="392" t="s">
        <v>320</v>
      </c>
      <c r="AT129" s="398" t="s">
        <v>267</v>
      </c>
      <c r="AU129" s="398" t="s">
        <v>319</v>
      </c>
      <c r="AY129" s="392" t="s">
        <v>347</v>
      </c>
      <c r="BK129" s="399">
        <f>BK130+BK137+BK142+BK145+BK147</f>
        <v>0</v>
      </c>
    </row>
    <row r="130" spans="2:65" s="391" customFormat="1" ht="23.25" customHeight="1">
      <c r="B130" s="390"/>
      <c r="C130" s="813"/>
      <c r="D130" s="814" t="s">
        <v>267</v>
      </c>
      <c r="E130" s="817" t="s">
        <v>320</v>
      </c>
      <c r="F130" s="817" t="s">
        <v>348</v>
      </c>
      <c r="G130" s="813"/>
      <c r="H130" s="813"/>
      <c r="I130" s="813"/>
      <c r="J130" s="818">
        <f>BK130</f>
        <v>0</v>
      </c>
      <c r="L130" s="390"/>
      <c r="M130" s="395"/>
      <c r="P130" s="396">
        <f>SUM(P131:P136)</f>
        <v>17.495970580000002</v>
      </c>
      <c r="R130" s="396">
        <f>SUM(R131:R136)</f>
        <v>0</v>
      </c>
      <c r="T130" s="397">
        <f>SUM(T131:T136)</f>
        <v>0</v>
      </c>
      <c r="AR130" s="392" t="s">
        <v>320</v>
      </c>
      <c r="AT130" s="398" t="s">
        <v>267</v>
      </c>
      <c r="AU130" s="398" t="s">
        <v>320</v>
      </c>
      <c r="AY130" s="392" t="s">
        <v>347</v>
      </c>
      <c r="BK130" s="399">
        <f>SUM(BK131:BK136)</f>
        <v>0</v>
      </c>
    </row>
    <row r="131" spans="2:65" s="194" customFormat="1" ht="49.5" customHeight="1">
      <c r="B131" s="76"/>
      <c r="C131" s="819" t="s">
        <v>320</v>
      </c>
      <c r="D131" s="819" t="s">
        <v>262</v>
      </c>
      <c r="E131" s="820" t="s">
        <v>1487</v>
      </c>
      <c r="F131" s="821" t="s">
        <v>1488</v>
      </c>
      <c r="G131" s="822" t="s">
        <v>290</v>
      </c>
      <c r="H131" s="823">
        <v>0</v>
      </c>
      <c r="I131" s="824">
        <v>0</v>
      </c>
      <c r="J131" s="824">
        <f t="shared" ref="J131:J136" si="0">ROUND(I131*H131,2)</f>
        <v>0</v>
      </c>
      <c r="K131" s="80"/>
      <c r="L131" s="76"/>
      <c r="M131" s="402" t="s">
        <v>290</v>
      </c>
      <c r="N131" s="403" t="s">
        <v>306</v>
      </c>
      <c r="O131" s="404">
        <v>0.01</v>
      </c>
      <c r="P131" s="404">
        <f t="shared" ref="P131:P136" si="1">O131*H131</f>
        <v>0</v>
      </c>
      <c r="Q131" s="404">
        <v>0</v>
      </c>
      <c r="R131" s="404">
        <f t="shared" ref="R131:R136" si="2">Q131*H131</f>
        <v>0</v>
      </c>
      <c r="S131" s="404">
        <v>0</v>
      </c>
      <c r="T131" s="405">
        <f t="shared" ref="T131:T136" si="3">S131*H131</f>
        <v>0</v>
      </c>
      <c r="AR131" s="406" t="s">
        <v>351</v>
      </c>
      <c r="AT131" s="406" t="s">
        <v>262</v>
      </c>
      <c r="AU131" s="406" t="s">
        <v>352</v>
      </c>
      <c r="AY131" s="337" t="s">
        <v>347</v>
      </c>
      <c r="BE131" s="407">
        <f t="shared" ref="BE131:BE136" si="4">IF(N131="základná",J131,0)</f>
        <v>0</v>
      </c>
      <c r="BF131" s="407">
        <f t="shared" ref="BF131:BF136" si="5">IF(N131="znížená",J131,0)</f>
        <v>0</v>
      </c>
      <c r="BG131" s="407">
        <f t="shared" ref="BG131:BG136" si="6">IF(N131="zákl. prenesená",J131,0)</f>
        <v>0</v>
      </c>
      <c r="BH131" s="407">
        <f t="shared" ref="BH131:BH136" si="7">IF(N131="zníž. prenesená",J131,0)</f>
        <v>0</v>
      </c>
      <c r="BI131" s="407">
        <f t="shared" ref="BI131:BI136" si="8">IF(N131="nulová",J131,0)</f>
        <v>0</v>
      </c>
      <c r="BJ131" s="337" t="s">
        <v>352</v>
      </c>
      <c r="BK131" s="407">
        <f t="shared" ref="BK131:BK136" si="9">ROUND(I131*H131,2)</f>
        <v>0</v>
      </c>
      <c r="BL131" s="337" t="s">
        <v>351</v>
      </c>
      <c r="BM131" s="406" t="s">
        <v>4451</v>
      </c>
    </row>
    <row r="132" spans="2:65" s="194" customFormat="1" ht="24.45" customHeight="1">
      <c r="B132" s="76"/>
      <c r="C132" s="819">
        <f>C131+1</f>
        <v>2</v>
      </c>
      <c r="D132" s="819" t="s">
        <v>262</v>
      </c>
      <c r="E132" s="820" t="s">
        <v>4252</v>
      </c>
      <c r="F132" s="821" t="s">
        <v>4253</v>
      </c>
      <c r="G132" s="822" t="s">
        <v>216</v>
      </c>
      <c r="H132" s="823">
        <v>2.117</v>
      </c>
      <c r="I132" s="844"/>
      <c r="J132" s="824">
        <f t="shared" si="0"/>
        <v>0</v>
      </c>
      <c r="K132" s="80"/>
      <c r="L132" s="76"/>
      <c r="M132" s="402" t="s">
        <v>290</v>
      </c>
      <c r="N132" s="403" t="s">
        <v>306</v>
      </c>
      <c r="O132" s="404">
        <v>1.667</v>
      </c>
      <c r="P132" s="404">
        <f t="shared" si="1"/>
        <v>3.529039</v>
      </c>
      <c r="Q132" s="404">
        <v>0</v>
      </c>
      <c r="R132" s="404">
        <f t="shared" si="2"/>
        <v>0</v>
      </c>
      <c r="S132" s="404">
        <v>0</v>
      </c>
      <c r="T132" s="405">
        <f t="shared" si="3"/>
        <v>0</v>
      </c>
      <c r="AR132" s="406" t="s">
        <v>351</v>
      </c>
      <c r="AT132" s="406" t="s">
        <v>262</v>
      </c>
      <c r="AU132" s="406" t="s">
        <v>352</v>
      </c>
      <c r="AY132" s="337" t="s">
        <v>347</v>
      </c>
      <c r="BE132" s="407">
        <f t="shared" si="4"/>
        <v>0</v>
      </c>
      <c r="BF132" s="407">
        <f t="shared" si="5"/>
        <v>0</v>
      </c>
      <c r="BG132" s="407">
        <f t="shared" si="6"/>
        <v>0</v>
      </c>
      <c r="BH132" s="407">
        <f t="shared" si="7"/>
        <v>0</v>
      </c>
      <c r="BI132" s="407">
        <f t="shared" si="8"/>
        <v>0</v>
      </c>
      <c r="BJ132" s="337" t="s">
        <v>352</v>
      </c>
      <c r="BK132" s="407">
        <f t="shared" si="9"/>
        <v>0</v>
      </c>
      <c r="BL132" s="337" t="s">
        <v>351</v>
      </c>
      <c r="BM132" s="406" t="s">
        <v>4452</v>
      </c>
    </row>
    <row r="133" spans="2:65" s="194" customFormat="1" ht="24.45" customHeight="1">
      <c r="B133" s="76"/>
      <c r="C133" s="819">
        <f t="shared" ref="C133:C136" si="10">C132+1</f>
        <v>3</v>
      </c>
      <c r="D133" s="819" t="s">
        <v>262</v>
      </c>
      <c r="E133" s="820" t="s">
        <v>4255</v>
      </c>
      <c r="F133" s="821" t="s">
        <v>4256</v>
      </c>
      <c r="G133" s="822" t="s">
        <v>216</v>
      </c>
      <c r="H133" s="823">
        <v>3.024</v>
      </c>
      <c r="I133" s="844"/>
      <c r="J133" s="824">
        <f t="shared" si="0"/>
        <v>0</v>
      </c>
      <c r="K133" s="80"/>
      <c r="L133" s="76"/>
      <c r="M133" s="402" t="s">
        <v>290</v>
      </c>
      <c r="N133" s="403" t="s">
        <v>306</v>
      </c>
      <c r="O133" s="404">
        <v>4.1502100000000004</v>
      </c>
      <c r="P133" s="404">
        <f t="shared" si="1"/>
        <v>12.55023504</v>
      </c>
      <c r="Q133" s="404">
        <v>0</v>
      </c>
      <c r="R133" s="404">
        <f t="shared" si="2"/>
        <v>0</v>
      </c>
      <c r="S133" s="404">
        <v>0</v>
      </c>
      <c r="T133" s="405">
        <f t="shared" si="3"/>
        <v>0</v>
      </c>
      <c r="AR133" s="406" t="s">
        <v>351</v>
      </c>
      <c r="AT133" s="406" t="s">
        <v>262</v>
      </c>
      <c r="AU133" s="406" t="s">
        <v>352</v>
      </c>
      <c r="AY133" s="337" t="s">
        <v>347</v>
      </c>
      <c r="BE133" s="407">
        <f t="shared" si="4"/>
        <v>0</v>
      </c>
      <c r="BF133" s="407">
        <f t="shared" si="5"/>
        <v>0</v>
      </c>
      <c r="BG133" s="407">
        <f t="shared" si="6"/>
        <v>0</v>
      </c>
      <c r="BH133" s="407">
        <f t="shared" si="7"/>
        <v>0</v>
      </c>
      <c r="BI133" s="407">
        <f t="shared" si="8"/>
        <v>0</v>
      </c>
      <c r="BJ133" s="337" t="s">
        <v>352</v>
      </c>
      <c r="BK133" s="407">
        <f t="shared" si="9"/>
        <v>0</v>
      </c>
      <c r="BL133" s="337" t="s">
        <v>351</v>
      </c>
      <c r="BM133" s="406" t="s">
        <v>4453</v>
      </c>
    </row>
    <row r="134" spans="2:65" s="194" customFormat="1" ht="24.45" customHeight="1">
      <c r="B134" s="76"/>
      <c r="C134" s="819">
        <f t="shared" si="10"/>
        <v>4</v>
      </c>
      <c r="D134" s="819" t="s">
        <v>262</v>
      </c>
      <c r="E134" s="820" t="s">
        <v>4258</v>
      </c>
      <c r="F134" s="821" t="s">
        <v>4259</v>
      </c>
      <c r="G134" s="822" t="s">
        <v>216</v>
      </c>
      <c r="H134" s="823">
        <v>1.8140000000000001</v>
      </c>
      <c r="I134" s="844"/>
      <c r="J134" s="824">
        <f t="shared" si="0"/>
        <v>0</v>
      </c>
      <c r="K134" s="80"/>
      <c r="L134" s="76"/>
      <c r="M134" s="402" t="s">
        <v>290</v>
      </c>
      <c r="N134" s="403" t="s">
        <v>306</v>
      </c>
      <c r="O134" s="404">
        <v>0.75368999999999997</v>
      </c>
      <c r="P134" s="404">
        <f t="shared" si="1"/>
        <v>1.3671936600000001</v>
      </c>
      <c r="Q134" s="404">
        <v>0</v>
      </c>
      <c r="R134" s="404">
        <f t="shared" si="2"/>
        <v>0</v>
      </c>
      <c r="S134" s="404">
        <v>0</v>
      </c>
      <c r="T134" s="405">
        <f t="shared" si="3"/>
        <v>0</v>
      </c>
      <c r="AR134" s="406" t="s">
        <v>351</v>
      </c>
      <c r="AT134" s="406" t="s">
        <v>262</v>
      </c>
      <c r="AU134" s="406" t="s">
        <v>352</v>
      </c>
      <c r="AY134" s="337" t="s">
        <v>347</v>
      </c>
      <c r="BE134" s="407">
        <f t="shared" si="4"/>
        <v>0</v>
      </c>
      <c r="BF134" s="407">
        <f t="shared" si="5"/>
        <v>0</v>
      </c>
      <c r="BG134" s="407">
        <f t="shared" si="6"/>
        <v>0</v>
      </c>
      <c r="BH134" s="407">
        <f t="shared" si="7"/>
        <v>0</v>
      </c>
      <c r="BI134" s="407">
        <f t="shared" si="8"/>
        <v>0</v>
      </c>
      <c r="BJ134" s="337" t="s">
        <v>352</v>
      </c>
      <c r="BK134" s="407">
        <f t="shared" si="9"/>
        <v>0</v>
      </c>
      <c r="BL134" s="337" t="s">
        <v>351</v>
      </c>
      <c r="BM134" s="406" t="s">
        <v>4454</v>
      </c>
    </row>
    <row r="135" spans="2:65" s="194" customFormat="1" ht="33" customHeight="1">
      <c r="B135" s="76"/>
      <c r="C135" s="819">
        <f t="shared" si="10"/>
        <v>5</v>
      </c>
      <c r="D135" s="819" t="s">
        <v>262</v>
      </c>
      <c r="E135" s="820" t="s">
        <v>3645</v>
      </c>
      <c r="F135" s="821" t="s">
        <v>3646</v>
      </c>
      <c r="G135" s="822" t="s">
        <v>216</v>
      </c>
      <c r="H135" s="823">
        <v>3.024</v>
      </c>
      <c r="I135" s="844"/>
      <c r="J135" s="824">
        <f t="shared" si="0"/>
        <v>0</v>
      </c>
      <c r="K135" s="80"/>
      <c r="L135" s="76"/>
      <c r="M135" s="402" t="s">
        <v>290</v>
      </c>
      <c r="N135" s="403" t="s">
        <v>306</v>
      </c>
      <c r="O135" s="404">
        <v>7.3699999999999998E-3</v>
      </c>
      <c r="P135" s="404">
        <f t="shared" si="1"/>
        <v>2.2286879999999998E-2</v>
      </c>
      <c r="Q135" s="404">
        <v>0</v>
      </c>
      <c r="R135" s="404">
        <f t="shared" si="2"/>
        <v>0</v>
      </c>
      <c r="S135" s="404">
        <v>0</v>
      </c>
      <c r="T135" s="405">
        <f t="shared" si="3"/>
        <v>0</v>
      </c>
      <c r="AR135" s="406" t="s">
        <v>351</v>
      </c>
      <c r="AT135" s="406" t="s">
        <v>262</v>
      </c>
      <c r="AU135" s="406" t="s">
        <v>352</v>
      </c>
      <c r="AY135" s="337" t="s">
        <v>347</v>
      </c>
      <c r="BE135" s="407">
        <f t="shared" si="4"/>
        <v>0</v>
      </c>
      <c r="BF135" s="407">
        <f t="shared" si="5"/>
        <v>0</v>
      </c>
      <c r="BG135" s="407">
        <f t="shared" si="6"/>
        <v>0</v>
      </c>
      <c r="BH135" s="407">
        <f t="shared" si="7"/>
        <v>0</v>
      </c>
      <c r="BI135" s="407">
        <f t="shared" si="8"/>
        <v>0</v>
      </c>
      <c r="BJ135" s="337" t="s">
        <v>352</v>
      </c>
      <c r="BK135" s="407">
        <f t="shared" si="9"/>
        <v>0</v>
      </c>
      <c r="BL135" s="337" t="s">
        <v>351</v>
      </c>
      <c r="BM135" s="406" t="s">
        <v>4455</v>
      </c>
    </row>
    <row r="136" spans="2:65" s="194" customFormat="1" ht="16.5" customHeight="1">
      <c r="B136" s="76"/>
      <c r="C136" s="819">
        <f t="shared" si="10"/>
        <v>6</v>
      </c>
      <c r="D136" s="819" t="s">
        <v>262</v>
      </c>
      <c r="E136" s="820" t="s">
        <v>1627</v>
      </c>
      <c r="F136" s="821" t="s">
        <v>1628</v>
      </c>
      <c r="G136" s="822" t="s">
        <v>216</v>
      </c>
      <c r="H136" s="823">
        <v>3.024</v>
      </c>
      <c r="I136" s="844"/>
      <c r="J136" s="824">
        <f t="shared" si="0"/>
        <v>0</v>
      </c>
      <c r="K136" s="80"/>
      <c r="L136" s="76"/>
      <c r="M136" s="402" t="s">
        <v>290</v>
      </c>
      <c r="N136" s="403" t="s">
        <v>306</v>
      </c>
      <c r="O136" s="404">
        <v>8.9999999999999993E-3</v>
      </c>
      <c r="P136" s="404">
        <f t="shared" si="1"/>
        <v>2.7215999999999997E-2</v>
      </c>
      <c r="Q136" s="404">
        <v>0</v>
      </c>
      <c r="R136" s="404">
        <f t="shared" si="2"/>
        <v>0</v>
      </c>
      <c r="S136" s="404">
        <v>0</v>
      </c>
      <c r="T136" s="405">
        <f t="shared" si="3"/>
        <v>0</v>
      </c>
      <c r="AR136" s="406" t="s">
        <v>351</v>
      </c>
      <c r="AT136" s="406" t="s">
        <v>262</v>
      </c>
      <c r="AU136" s="406" t="s">
        <v>352</v>
      </c>
      <c r="AY136" s="337" t="s">
        <v>347</v>
      </c>
      <c r="BE136" s="407">
        <f t="shared" si="4"/>
        <v>0</v>
      </c>
      <c r="BF136" s="407">
        <f t="shared" si="5"/>
        <v>0</v>
      </c>
      <c r="BG136" s="407">
        <f t="shared" si="6"/>
        <v>0</v>
      </c>
      <c r="BH136" s="407">
        <f t="shared" si="7"/>
        <v>0</v>
      </c>
      <c r="BI136" s="407">
        <f t="shared" si="8"/>
        <v>0</v>
      </c>
      <c r="BJ136" s="337" t="s">
        <v>352</v>
      </c>
      <c r="BK136" s="407">
        <f t="shared" si="9"/>
        <v>0</v>
      </c>
      <c r="BL136" s="337" t="s">
        <v>351</v>
      </c>
      <c r="BM136" s="406" t="s">
        <v>4456</v>
      </c>
    </row>
    <row r="137" spans="2:65" s="391" customFormat="1" ht="23.25" customHeight="1">
      <c r="B137" s="390"/>
      <c r="C137" s="813"/>
      <c r="D137" s="814" t="s">
        <v>267</v>
      </c>
      <c r="E137" s="817" t="s">
        <v>352</v>
      </c>
      <c r="F137" s="817" t="s">
        <v>358</v>
      </c>
      <c r="G137" s="813"/>
      <c r="H137" s="813"/>
      <c r="I137" s="813"/>
      <c r="J137" s="818">
        <f>BK137</f>
        <v>0</v>
      </c>
      <c r="L137" s="390"/>
      <c r="M137" s="395"/>
      <c r="P137" s="396">
        <f>SUM(P138:P141)</f>
        <v>40.221618240000005</v>
      </c>
      <c r="R137" s="396">
        <f>SUM(R138:R141)</f>
        <v>5.9545591919999996</v>
      </c>
      <c r="T137" s="397">
        <f>SUM(T138:T141)</f>
        <v>0</v>
      </c>
      <c r="AR137" s="392" t="s">
        <v>320</v>
      </c>
      <c r="AT137" s="398" t="s">
        <v>267</v>
      </c>
      <c r="AU137" s="398" t="s">
        <v>320</v>
      </c>
      <c r="AY137" s="392" t="s">
        <v>347</v>
      </c>
      <c r="BK137" s="399">
        <f>SUM(BK138:BK141)</f>
        <v>0</v>
      </c>
    </row>
    <row r="138" spans="2:65" s="194" customFormat="1" ht="16.5" customHeight="1">
      <c r="B138" s="76"/>
      <c r="C138" s="819">
        <f>C136+1</f>
        <v>7</v>
      </c>
      <c r="D138" s="819" t="s">
        <v>262</v>
      </c>
      <c r="E138" s="820" t="s">
        <v>4457</v>
      </c>
      <c r="F138" s="821" t="s">
        <v>4458</v>
      </c>
      <c r="G138" s="822" t="s">
        <v>216</v>
      </c>
      <c r="H138" s="823">
        <v>1.224</v>
      </c>
      <c r="I138" s="844"/>
      <c r="J138" s="824">
        <f>ROUND(I138*H138,2)</f>
        <v>0</v>
      </c>
      <c r="K138" s="80"/>
      <c r="L138" s="76"/>
      <c r="M138" s="402" t="s">
        <v>290</v>
      </c>
      <c r="N138" s="403" t="s">
        <v>306</v>
      </c>
      <c r="O138" s="404">
        <v>0.58055999999999996</v>
      </c>
      <c r="P138" s="404">
        <f>O138*H138</f>
        <v>0.71060543999999992</v>
      </c>
      <c r="Q138" s="404">
        <v>2.2375227</v>
      </c>
      <c r="R138" s="404">
        <f>Q138*H138</f>
        <v>2.7387277848</v>
      </c>
      <c r="S138" s="404">
        <v>0</v>
      </c>
      <c r="T138" s="405">
        <f>S138*H138</f>
        <v>0</v>
      </c>
      <c r="AR138" s="406" t="s">
        <v>351</v>
      </c>
      <c r="AT138" s="406" t="s">
        <v>262</v>
      </c>
      <c r="AU138" s="406" t="s">
        <v>352</v>
      </c>
      <c r="AY138" s="337" t="s">
        <v>347</v>
      </c>
      <c r="BE138" s="407">
        <f>IF(N138="základná",J138,0)</f>
        <v>0</v>
      </c>
      <c r="BF138" s="407">
        <f>IF(N138="znížená",J138,0)</f>
        <v>0</v>
      </c>
      <c r="BG138" s="407">
        <f>IF(N138="zákl. prenesená",J138,0)</f>
        <v>0</v>
      </c>
      <c r="BH138" s="407">
        <f>IF(N138="zníž. prenesená",J138,0)</f>
        <v>0</v>
      </c>
      <c r="BI138" s="407">
        <f>IF(N138="nulová",J138,0)</f>
        <v>0</v>
      </c>
      <c r="BJ138" s="337" t="s">
        <v>352</v>
      </c>
      <c r="BK138" s="407">
        <f>ROUND(I138*H138,2)</f>
        <v>0</v>
      </c>
      <c r="BL138" s="337" t="s">
        <v>351</v>
      </c>
      <c r="BM138" s="406" t="s">
        <v>4459</v>
      </c>
    </row>
    <row r="139" spans="2:65" s="194" customFormat="1" ht="16.5" customHeight="1">
      <c r="B139" s="76"/>
      <c r="C139" s="819">
        <f>C138+1</f>
        <v>8</v>
      </c>
      <c r="D139" s="819" t="s">
        <v>262</v>
      </c>
      <c r="E139" s="820" t="s">
        <v>4460</v>
      </c>
      <c r="F139" s="821" t="s">
        <v>4461</v>
      </c>
      <c r="G139" s="822" t="s">
        <v>216</v>
      </c>
      <c r="H139" s="823">
        <v>1.38</v>
      </c>
      <c r="I139" s="844"/>
      <c r="J139" s="824">
        <f>ROUND(I139*H139,2)</f>
        <v>0</v>
      </c>
      <c r="K139" s="80"/>
      <c r="L139" s="76"/>
      <c r="M139" s="402" t="s">
        <v>290</v>
      </c>
      <c r="N139" s="403" t="s">
        <v>306</v>
      </c>
      <c r="O139" s="404">
        <v>0.58055999999999996</v>
      </c>
      <c r="P139" s="404">
        <f>O139*H139</f>
        <v>0.80117279999999991</v>
      </c>
      <c r="Q139" s="404">
        <v>2.2589982000000002</v>
      </c>
      <c r="R139" s="404">
        <f>Q139*H139</f>
        <v>3.1174175160000002</v>
      </c>
      <c r="S139" s="404">
        <v>0</v>
      </c>
      <c r="T139" s="405">
        <f>S139*H139</f>
        <v>0</v>
      </c>
      <c r="AR139" s="406" t="s">
        <v>351</v>
      </c>
      <c r="AT139" s="406" t="s">
        <v>262</v>
      </c>
      <c r="AU139" s="406" t="s">
        <v>352</v>
      </c>
      <c r="AY139" s="337" t="s">
        <v>347</v>
      </c>
      <c r="BE139" s="407">
        <f>IF(N139="základná",J139,0)</f>
        <v>0</v>
      </c>
      <c r="BF139" s="407">
        <f>IF(N139="znížená",J139,0)</f>
        <v>0</v>
      </c>
      <c r="BG139" s="407">
        <f>IF(N139="zákl. prenesená",J139,0)</f>
        <v>0</v>
      </c>
      <c r="BH139" s="407">
        <f>IF(N139="zníž. prenesená",J139,0)</f>
        <v>0</v>
      </c>
      <c r="BI139" s="407">
        <f>IF(N139="nulová",J139,0)</f>
        <v>0</v>
      </c>
      <c r="BJ139" s="337" t="s">
        <v>352</v>
      </c>
      <c r="BK139" s="407">
        <f>ROUND(I139*H139,2)</f>
        <v>0</v>
      </c>
      <c r="BL139" s="337" t="s">
        <v>351</v>
      </c>
      <c r="BM139" s="406" t="s">
        <v>4462</v>
      </c>
    </row>
    <row r="140" spans="2:65" s="194" customFormat="1" ht="21.75" customHeight="1">
      <c r="B140" s="76"/>
      <c r="C140" s="819">
        <f t="shared" ref="C140:C141" si="11">C139+1</f>
        <v>9</v>
      </c>
      <c r="D140" s="819" t="s">
        <v>262</v>
      </c>
      <c r="E140" s="820" t="s">
        <v>1513</v>
      </c>
      <c r="F140" s="821" t="s">
        <v>1514</v>
      </c>
      <c r="G140" s="822" t="s">
        <v>95</v>
      </c>
      <c r="H140" s="823">
        <v>26.12</v>
      </c>
      <c r="I140" s="844"/>
      <c r="J140" s="824">
        <f>ROUND(I140*H140,2)</f>
        <v>0</v>
      </c>
      <c r="K140" s="80"/>
      <c r="L140" s="76"/>
      <c r="M140" s="402" t="s">
        <v>290</v>
      </c>
      <c r="N140" s="403" t="s">
        <v>306</v>
      </c>
      <c r="O140" s="404">
        <v>1.052</v>
      </c>
      <c r="P140" s="404">
        <f>O140*H140</f>
        <v>27.478240000000003</v>
      </c>
      <c r="Q140" s="404">
        <v>3.7677600000000002E-3</v>
      </c>
      <c r="R140" s="404">
        <f>Q140*H140</f>
        <v>9.8413891200000006E-2</v>
      </c>
      <c r="S140" s="404">
        <v>0</v>
      </c>
      <c r="T140" s="405">
        <f>S140*H140</f>
        <v>0</v>
      </c>
      <c r="AR140" s="406" t="s">
        <v>351</v>
      </c>
      <c r="AT140" s="406" t="s">
        <v>262</v>
      </c>
      <c r="AU140" s="406" t="s">
        <v>352</v>
      </c>
      <c r="AY140" s="337" t="s">
        <v>347</v>
      </c>
      <c r="BE140" s="407">
        <f>IF(N140="základná",J140,0)</f>
        <v>0</v>
      </c>
      <c r="BF140" s="407">
        <f>IF(N140="znížená",J140,0)</f>
        <v>0</v>
      </c>
      <c r="BG140" s="407">
        <f>IF(N140="zákl. prenesená",J140,0)</f>
        <v>0</v>
      </c>
      <c r="BH140" s="407">
        <f>IF(N140="zníž. prenesená",J140,0)</f>
        <v>0</v>
      </c>
      <c r="BI140" s="407">
        <f>IF(N140="nulová",J140,0)</f>
        <v>0</v>
      </c>
      <c r="BJ140" s="337" t="s">
        <v>352</v>
      </c>
      <c r="BK140" s="407">
        <f>ROUND(I140*H140,2)</f>
        <v>0</v>
      </c>
      <c r="BL140" s="337" t="s">
        <v>351</v>
      </c>
      <c r="BM140" s="406" t="s">
        <v>4463</v>
      </c>
    </row>
    <row r="141" spans="2:65" s="194" customFormat="1" ht="24.45" customHeight="1">
      <c r="B141" s="76"/>
      <c r="C141" s="819">
        <f t="shared" si="11"/>
        <v>10</v>
      </c>
      <c r="D141" s="819" t="s">
        <v>262</v>
      </c>
      <c r="E141" s="820" t="s">
        <v>1516</v>
      </c>
      <c r="F141" s="821" t="s">
        <v>1517</v>
      </c>
      <c r="G141" s="822" t="s">
        <v>95</v>
      </c>
      <c r="H141" s="823">
        <v>26.12</v>
      </c>
      <c r="I141" s="844"/>
      <c r="J141" s="824">
        <f>ROUND(I141*H141,2)</f>
        <v>0</v>
      </c>
      <c r="K141" s="80"/>
      <c r="L141" s="76"/>
      <c r="M141" s="402" t="s">
        <v>290</v>
      </c>
      <c r="N141" s="403" t="s">
        <v>306</v>
      </c>
      <c r="O141" s="404">
        <v>0.43</v>
      </c>
      <c r="P141" s="404">
        <f>O141*H141</f>
        <v>11.2316</v>
      </c>
      <c r="Q141" s="404">
        <v>0</v>
      </c>
      <c r="R141" s="404">
        <f>Q141*H141</f>
        <v>0</v>
      </c>
      <c r="S141" s="404">
        <v>0</v>
      </c>
      <c r="T141" s="405">
        <f>S141*H141</f>
        <v>0</v>
      </c>
      <c r="AR141" s="406" t="s">
        <v>351</v>
      </c>
      <c r="AT141" s="406" t="s">
        <v>262</v>
      </c>
      <c r="AU141" s="406" t="s">
        <v>352</v>
      </c>
      <c r="AY141" s="337" t="s">
        <v>347</v>
      </c>
      <c r="BE141" s="407">
        <f>IF(N141="základná",J141,0)</f>
        <v>0</v>
      </c>
      <c r="BF141" s="407">
        <f>IF(N141="znížená",J141,0)</f>
        <v>0</v>
      </c>
      <c r="BG141" s="407">
        <f>IF(N141="zákl. prenesená",J141,0)</f>
        <v>0</v>
      </c>
      <c r="BH141" s="407">
        <f>IF(N141="zníž. prenesená",J141,0)</f>
        <v>0</v>
      </c>
      <c r="BI141" s="407">
        <f>IF(N141="nulová",J141,0)</f>
        <v>0</v>
      </c>
      <c r="BJ141" s="337" t="s">
        <v>352</v>
      </c>
      <c r="BK141" s="407">
        <f>ROUND(I141*H141,2)</f>
        <v>0</v>
      </c>
      <c r="BL141" s="337" t="s">
        <v>351</v>
      </c>
      <c r="BM141" s="406" t="s">
        <v>4464</v>
      </c>
    </row>
    <row r="142" spans="2:65" s="391" customFormat="1" ht="23.25" customHeight="1">
      <c r="B142" s="390"/>
      <c r="C142" s="813"/>
      <c r="D142" s="814" t="s">
        <v>267</v>
      </c>
      <c r="E142" s="817" t="s">
        <v>372</v>
      </c>
      <c r="F142" s="817" t="s">
        <v>1522</v>
      </c>
      <c r="G142" s="813"/>
      <c r="H142" s="813"/>
      <c r="I142" s="813"/>
      <c r="J142" s="818">
        <f>BK142</f>
        <v>0</v>
      </c>
      <c r="L142" s="390"/>
      <c r="M142" s="395"/>
      <c r="P142" s="396">
        <f>SUM(P143:P144)</f>
        <v>3.3960600000000003</v>
      </c>
      <c r="R142" s="396">
        <f>SUM(R143:R144)</f>
        <v>1.06095618</v>
      </c>
      <c r="T142" s="397">
        <f>SUM(T143:T144)</f>
        <v>0</v>
      </c>
      <c r="AR142" s="392" t="s">
        <v>320</v>
      </c>
      <c r="AT142" s="398" t="s">
        <v>267</v>
      </c>
      <c r="AU142" s="398" t="s">
        <v>320</v>
      </c>
      <c r="AY142" s="392" t="s">
        <v>347</v>
      </c>
      <c r="BK142" s="399">
        <f>SUM(BK143:BK144)</f>
        <v>0</v>
      </c>
    </row>
    <row r="143" spans="2:65" s="194" customFormat="1" ht="38.25" customHeight="1">
      <c r="B143" s="76"/>
      <c r="C143" s="819">
        <f>C141+1</f>
        <v>11</v>
      </c>
      <c r="D143" s="819" t="s">
        <v>262</v>
      </c>
      <c r="E143" s="820" t="s">
        <v>4465</v>
      </c>
      <c r="F143" s="821" t="s">
        <v>4466</v>
      </c>
      <c r="G143" s="822" t="s">
        <v>62</v>
      </c>
      <c r="H143" s="823">
        <v>9</v>
      </c>
      <c r="I143" s="844"/>
      <c r="J143" s="824">
        <f>ROUND(I143*H143,2)</f>
        <v>0</v>
      </c>
      <c r="K143" s="80"/>
      <c r="L143" s="76"/>
      <c r="M143" s="402" t="s">
        <v>290</v>
      </c>
      <c r="N143" s="403" t="s">
        <v>306</v>
      </c>
      <c r="O143" s="404">
        <v>0.37734000000000001</v>
      </c>
      <c r="P143" s="404">
        <f>O143*H143</f>
        <v>3.3960600000000003</v>
      </c>
      <c r="Q143" s="404">
        <v>0.10958402</v>
      </c>
      <c r="R143" s="404">
        <f>Q143*H143</f>
        <v>0.98625618000000004</v>
      </c>
      <c r="S143" s="404">
        <v>0</v>
      </c>
      <c r="T143" s="405">
        <f>S143*H143</f>
        <v>0</v>
      </c>
      <c r="AR143" s="406" t="s">
        <v>351</v>
      </c>
      <c r="AT143" s="406" t="s">
        <v>262</v>
      </c>
      <c r="AU143" s="406" t="s">
        <v>352</v>
      </c>
      <c r="AY143" s="337" t="s">
        <v>347</v>
      </c>
      <c r="BE143" s="407">
        <f>IF(N143="základná",J143,0)</f>
        <v>0</v>
      </c>
      <c r="BF143" s="407">
        <f>IF(N143="znížená",J143,0)</f>
        <v>0</v>
      </c>
      <c r="BG143" s="407">
        <f>IF(N143="zákl. prenesená",J143,0)</f>
        <v>0</v>
      </c>
      <c r="BH143" s="407">
        <f>IF(N143="zníž. prenesená",J143,0)</f>
        <v>0</v>
      </c>
      <c r="BI143" s="407">
        <f>IF(N143="nulová",J143,0)</f>
        <v>0</v>
      </c>
      <c r="BJ143" s="337" t="s">
        <v>352</v>
      </c>
      <c r="BK143" s="407">
        <f>ROUND(I143*H143,2)</f>
        <v>0</v>
      </c>
      <c r="BL143" s="337" t="s">
        <v>351</v>
      </c>
      <c r="BM143" s="406" t="s">
        <v>4467</v>
      </c>
    </row>
    <row r="144" spans="2:65" s="194" customFormat="1" ht="44.25" customHeight="1">
      <c r="B144" s="76"/>
      <c r="C144" s="825">
        <f>C143+1</f>
        <v>12</v>
      </c>
      <c r="D144" s="825" t="s">
        <v>59</v>
      </c>
      <c r="E144" s="826" t="s">
        <v>4468</v>
      </c>
      <c r="F144" s="827" t="s">
        <v>4469</v>
      </c>
      <c r="G144" s="828" t="s">
        <v>62</v>
      </c>
      <c r="H144" s="829">
        <v>9</v>
      </c>
      <c r="I144" s="845"/>
      <c r="J144" s="830">
        <f>ROUND(I144*H144,2)</f>
        <v>0</v>
      </c>
      <c r="K144" s="94"/>
      <c r="L144" s="408"/>
      <c r="M144" s="409" t="s">
        <v>290</v>
      </c>
      <c r="N144" s="410" t="s">
        <v>306</v>
      </c>
      <c r="O144" s="404">
        <v>0</v>
      </c>
      <c r="P144" s="404">
        <f>O144*H144</f>
        <v>0</v>
      </c>
      <c r="Q144" s="404">
        <v>8.3000000000000001E-3</v>
      </c>
      <c r="R144" s="404">
        <f>Q144*H144</f>
        <v>7.4700000000000003E-2</v>
      </c>
      <c r="S144" s="404">
        <v>0</v>
      </c>
      <c r="T144" s="405">
        <f>S144*H144</f>
        <v>0</v>
      </c>
      <c r="AR144" s="406" t="s">
        <v>1185</v>
      </c>
      <c r="AT144" s="406" t="s">
        <v>59</v>
      </c>
      <c r="AU144" s="406" t="s">
        <v>352</v>
      </c>
      <c r="AY144" s="337" t="s">
        <v>347</v>
      </c>
      <c r="BE144" s="407">
        <f>IF(N144="základná",J144,0)</f>
        <v>0</v>
      </c>
      <c r="BF144" s="407">
        <f>IF(N144="znížená",J144,0)</f>
        <v>0</v>
      </c>
      <c r="BG144" s="407">
        <f>IF(N144="zákl. prenesená",J144,0)</f>
        <v>0</v>
      </c>
      <c r="BH144" s="407">
        <f>IF(N144="zníž. prenesená",J144,0)</f>
        <v>0</v>
      </c>
      <c r="BI144" s="407">
        <f>IF(N144="nulová",J144,0)</f>
        <v>0</v>
      </c>
      <c r="BJ144" s="337" t="s">
        <v>352</v>
      </c>
      <c r="BK144" s="407">
        <f>ROUND(I144*H144,2)</f>
        <v>0</v>
      </c>
      <c r="BL144" s="337" t="s">
        <v>607</v>
      </c>
      <c r="BM144" s="406" t="s">
        <v>4470</v>
      </c>
    </row>
    <row r="145" spans="2:65" s="391" customFormat="1" ht="23.25" customHeight="1">
      <c r="B145" s="390"/>
      <c r="C145" s="813"/>
      <c r="D145" s="814" t="s">
        <v>267</v>
      </c>
      <c r="E145" s="817" t="s">
        <v>365</v>
      </c>
      <c r="F145" s="817" t="s">
        <v>366</v>
      </c>
      <c r="G145" s="813"/>
      <c r="H145" s="813"/>
      <c r="I145" s="813"/>
      <c r="J145" s="818">
        <f>BK145</f>
        <v>0</v>
      </c>
      <c r="L145" s="390"/>
      <c r="M145" s="395"/>
      <c r="P145" s="396">
        <f>P146</f>
        <v>1.24488</v>
      </c>
      <c r="R145" s="396">
        <f>R146</f>
        <v>1.1443200000000001E-3</v>
      </c>
      <c r="T145" s="397">
        <f>T146</f>
        <v>0</v>
      </c>
      <c r="AR145" s="392" t="s">
        <v>320</v>
      </c>
      <c r="AT145" s="398" t="s">
        <v>267</v>
      </c>
      <c r="AU145" s="398" t="s">
        <v>320</v>
      </c>
      <c r="AY145" s="392" t="s">
        <v>347</v>
      </c>
      <c r="BK145" s="399">
        <f>BK146</f>
        <v>0</v>
      </c>
    </row>
    <row r="146" spans="2:65" s="194" customFormat="1" ht="38.25" customHeight="1">
      <c r="B146" s="76"/>
      <c r="C146" s="819">
        <f>C144+1</f>
        <v>13</v>
      </c>
      <c r="D146" s="819" t="s">
        <v>262</v>
      </c>
      <c r="E146" s="820" t="s">
        <v>4336</v>
      </c>
      <c r="F146" s="821" t="s">
        <v>4471</v>
      </c>
      <c r="G146" s="822" t="s">
        <v>62</v>
      </c>
      <c r="H146" s="823">
        <v>8</v>
      </c>
      <c r="I146" s="844"/>
      <c r="J146" s="824">
        <f>ROUND(I146*H146,2)</f>
        <v>0</v>
      </c>
      <c r="K146" s="80"/>
      <c r="L146" s="76"/>
      <c r="M146" s="402" t="s">
        <v>290</v>
      </c>
      <c r="N146" s="403" t="s">
        <v>306</v>
      </c>
      <c r="O146" s="404">
        <v>0.15561</v>
      </c>
      <c r="P146" s="404">
        <f>O146*H146</f>
        <v>1.24488</v>
      </c>
      <c r="Q146" s="404">
        <v>1.4304000000000001E-4</v>
      </c>
      <c r="R146" s="404">
        <f>Q146*H146</f>
        <v>1.1443200000000001E-3</v>
      </c>
      <c r="S146" s="404">
        <v>0</v>
      </c>
      <c r="T146" s="405">
        <f>S146*H146</f>
        <v>0</v>
      </c>
      <c r="AR146" s="406" t="s">
        <v>351</v>
      </c>
      <c r="AT146" s="406" t="s">
        <v>262</v>
      </c>
      <c r="AU146" s="406" t="s">
        <v>352</v>
      </c>
      <c r="AY146" s="337" t="s">
        <v>347</v>
      </c>
      <c r="BE146" s="407">
        <f>IF(N146="základná",J146,0)</f>
        <v>0</v>
      </c>
      <c r="BF146" s="407">
        <f>IF(N146="znížená",J146,0)</f>
        <v>0</v>
      </c>
      <c r="BG146" s="407">
        <f>IF(N146="zákl. prenesená",J146,0)</f>
        <v>0</v>
      </c>
      <c r="BH146" s="407">
        <f>IF(N146="zníž. prenesená",J146,0)</f>
        <v>0</v>
      </c>
      <c r="BI146" s="407">
        <f>IF(N146="nulová",J146,0)</f>
        <v>0</v>
      </c>
      <c r="BJ146" s="337" t="s">
        <v>352</v>
      </c>
      <c r="BK146" s="407">
        <f>ROUND(I146*H146,2)</f>
        <v>0</v>
      </c>
      <c r="BL146" s="337" t="s">
        <v>351</v>
      </c>
      <c r="BM146" s="406" t="s">
        <v>4472</v>
      </c>
    </row>
    <row r="147" spans="2:65" s="391" customFormat="1" ht="23.25" customHeight="1">
      <c r="B147" s="390"/>
      <c r="C147" s="813"/>
      <c r="D147" s="814" t="s">
        <v>267</v>
      </c>
      <c r="E147" s="817" t="s">
        <v>367</v>
      </c>
      <c r="F147" s="817" t="s">
        <v>368</v>
      </c>
      <c r="G147" s="813"/>
      <c r="H147" s="813"/>
      <c r="I147" s="813"/>
      <c r="J147" s="818">
        <f>BK147</f>
        <v>0</v>
      </c>
      <c r="L147" s="390"/>
      <c r="M147" s="395"/>
      <c r="P147" s="396">
        <f>SUM(P148:P149)</f>
        <v>8.9065860000000008</v>
      </c>
      <c r="R147" s="396">
        <f>SUM(R148:R149)</f>
        <v>0</v>
      </c>
      <c r="T147" s="397">
        <f>SUM(T148:T149)</f>
        <v>0</v>
      </c>
      <c r="AR147" s="392" t="s">
        <v>320</v>
      </c>
      <c r="AT147" s="398" t="s">
        <v>267</v>
      </c>
      <c r="AU147" s="398" t="s">
        <v>320</v>
      </c>
      <c r="AY147" s="392" t="s">
        <v>347</v>
      </c>
      <c r="BK147" s="399">
        <f>SUM(BK148:BK149)</f>
        <v>0</v>
      </c>
    </row>
    <row r="148" spans="2:65" s="194" customFormat="1" ht="24.45" customHeight="1">
      <c r="B148" s="76"/>
      <c r="C148" s="819">
        <f>C146+1</f>
        <v>14</v>
      </c>
      <c r="D148" s="819" t="s">
        <v>262</v>
      </c>
      <c r="E148" s="820" t="s">
        <v>4348</v>
      </c>
      <c r="F148" s="821" t="s">
        <v>4349</v>
      </c>
      <c r="G148" s="822" t="s">
        <v>271</v>
      </c>
      <c r="H148" s="823">
        <v>6.9420000000000002</v>
      </c>
      <c r="I148" s="844"/>
      <c r="J148" s="824">
        <f>ROUND(I148*H148,2)</f>
        <v>0</v>
      </c>
      <c r="K148" s="80"/>
      <c r="L148" s="76"/>
      <c r="M148" s="402" t="s">
        <v>290</v>
      </c>
      <c r="N148" s="403" t="s">
        <v>306</v>
      </c>
      <c r="O148" s="404">
        <v>1.091</v>
      </c>
      <c r="P148" s="404">
        <f>O148*H148</f>
        <v>7.5737220000000001</v>
      </c>
      <c r="Q148" s="404">
        <v>0</v>
      </c>
      <c r="R148" s="404">
        <f>Q148*H148</f>
        <v>0</v>
      </c>
      <c r="S148" s="404">
        <v>0</v>
      </c>
      <c r="T148" s="405">
        <f>S148*H148</f>
        <v>0</v>
      </c>
      <c r="AR148" s="406" t="s">
        <v>351</v>
      </c>
      <c r="AT148" s="406" t="s">
        <v>262</v>
      </c>
      <c r="AU148" s="406" t="s">
        <v>352</v>
      </c>
      <c r="AY148" s="337" t="s">
        <v>347</v>
      </c>
      <c r="BE148" s="407">
        <f>IF(N148="základná",J148,0)</f>
        <v>0</v>
      </c>
      <c r="BF148" s="407">
        <f>IF(N148="znížená",J148,0)</f>
        <v>0</v>
      </c>
      <c r="BG148" s="407">
        <f>IF(N148="zákl. prenesená",J148,0)</f>
        <v>0</v>
      </c>
      <c r="BH148" s="407">
        <f>IF(N148="zníž. prenesená",J148,0)</f>
        <v>0</v>
      </c>
      <c r="BI148" s="407">
        <f>IF(N148="nulová",J148,0)</f>
        <v>0</v>
      </c>
      <c r="BJ148" s="337" t="s">
        <v>352</v>
      </c>
      <c r="BK148" s="407">
        <f>ROUND(I148*H148,2)</f>
        <v>0</v>
      </c>
      <c r="BL148" s="337" t="s">
        <v>351</v>
      </c>
      <c r="BM148" s="406" t="s">
        <v>4473</v>
      </c>
    </row>
    <row r="149" spans="2:65" s="194" customFormat="1" ht="44.25" customHeight="1">
      <c r="B149" s="76"/>
      <c r="C149" s="819">
        <f>C148+1</f>
        <v>15</v>
      </c>
      <c r="D149" s="819" t="s">
        <v>262</v>
      </c>
      <c r="E149" s="820" t="s">
        <v>4351</v>
      </c>
      <c r="F149" s="821" t="s">
        <v>4352</v>
      </c>
      <c r="G149" s="822" t="s">
        <v>271</v>
      </c>
      <c r="H149" s="823">
        <v>6.9420000000000002</v>
      </c>
      <c r="I149" s="844"/>
      <c r="J149" s="824">
        <f>ROUND(I149*H149,2)</f>
        <v>0</v>
      </c>
      <c r="K149" s="80"/>
      <c r="L149" s="76"/>
      <c r="M149" s="402" t="s">
        <v>290</v>
      </c>
      <c r="N149" s="403" t="s">
        <v>306</v>
      </c>
      <c r="O149" s="404">
        <v>0.192</v>
      </c>
      <c r="P149" s="404">
        <f>O149*H149</f>
        <v>1.332864</v>
      </c>
      <c r="Q149" s="404">
        <v>0</v>
      </c>
      <c r="R149" s="404">
        <f>Q149*H149</f>
        <v>0</v>
      </c>
      <c r="S149" s="404">
        <v>0</v>
      </c>
      <c r="T149" s="405">
        <f>S149*H149</f>
        <v>0</v>
      </c>
      <c r="AR149" s="406" t="s">
        <v>351</v>
      </c>
      <c r="AT149" s="406" t="s">
        <v>262</v>
      </c>
      <c r="AU149" s="406" t="s">
        <v>352</v>
      </c>
      <c r="AY149" s="337" t="s">
        <v>347</v>
      </c>
      <c r="BE149" s="407">
        <f>IF(N149="základná",J149,0)</f>
        <v>0</v>
      </c>
      <c r="BF149" s="407">
        <f>IF(N149="znížená",J149,0)</f>
        <v>0</v>
      </c>
      <c r="BG149" s="407">
        <f>IF(N149="zákl. prenesená",J149,0)</f>
        <v>0</v>
      </c>
      <c r="BH149" s="407">
        <f>IF(N149="zníž. prenesená",J149,0)</f>
        <v>0</v>
      </c>
      <c r="BI149" s="407">
        <f>IF(N149="nulová",J149,0)</f>
        <v>0</v>
      </c>
      <c r="BJ149" s="337" t="s">
        <v>352</v>
      </c>
      <c r="BK149" s="407">
        <f>ROUND(I149*H149,2)</f>
        <v>0</v>
      </c>
      <c r="BL149" s="337" t="s">
        <v>351</v>
      </c>
      <c r="BM149" s="406" t="s">
        <v>4474</v>
      </c>
    </row>
    <row r="150" spans="2:65" s="391" customFormat="1" ht="26.25" customHeight="1">
      <c r="B150" s="390"/>
      <c r="C150" s="813"/>
      <c r="D150" s="814" t="s">
        <v>267</v>
      </c>
      <c r="E150" s="815" t="s">
        <v>1156</v>
      </c>
      <c r="F150" s="815" t="s">
        <v>1157</v>
      </c>
      <c r="G150" s="813"/>
      <c r="H150" s="813"/>
      <c r="I150" s="813"/>
      <c r="J150" s="816">
        <f>BK150</f>
        <v>0</v>
      </c>
      <c r="L150" s="390"/>
      <c r="M150" s="395"/>
      <c r="P150" s="396">
        <f>P151</f>
        <v>19.82596217</v>
      </c>
      <c r="R150" s="396">
        <f>R151</f>
        <v>0.65685375789999989</v>
      </c>
      <c r="T150" s="397">
        <f>T151</f>
        <v>0</v>
      </c>
      <c r="AR150" s="392" t="s">
        <v>352</v>
      </c>
      <c r="AT150" s="398" t="s">
        <v>267</v>
      </c>
      <c r="AU150" s="398" t="s">
        <v>319</v>
      </c>
      <c r="AY150" s="392" t="s">
        <v>347</v>
      </c>
      <c r="BK150" s="399">
        <f>BK151</f>
        <v>0</v>
      </c>
    </row>
    <row r="151" spans="2:65" s="391" customFormat="1" ht="23.25" customHeight="1">
      <c r="B151" s="390"/>
      <c r="C151" s="813"/>
      <c r="D151" s="814" t="s">
        <v>267</v>
      </c>
      <c r="E151" s="817" t="s">
        <v>2724</v>
      </c>
      <c r="F151" s="817" t="s">
        <v>2725</v>
      </c>
      <c r="G151" s="813"/>
      <c r="H151" s="813"/>
      <c r="I151" s="813"/>
      <c r="J151" s="818">
        <f>BK151</f>
        <v>0</v>
      </c>
      <c r="L151" s="390"/>
      <c r="M151" s="395"/>
      <c r="P151" s="396">
        <f>SUM(P152:P166)</f>
        <v>19.82596217</v>
      </c>
      <c r="R151" s="396">
        <f>SUM(R152:R166)</f>
        <v>0.65685375789999989</v>
      </c>
      <c r="T151" s="397">
        <f>SUM(T152:T166)</f>
        <v>0</v>
      </c>
      <c r="AR151" s="392" t="s">
        <v>352</v>
      </c>
      <c r="AT151" s="398" t="s">
        <v>267</v>
      </c>
      <c r="AU151" s="398" t="s">
        <v>320</v>
      </c>
      <c r="AY151" s="392" t="s">
        <v>347</v>
      </c>
      <c r="BK151" s="399">
        <f>SUM(BK152:BK166)</f>
        <v>0</v>
      </c>
    </row>
    <row r="152" spans="2:65" s="194" customFormat="1" ht="24.45" customHeight="1">
      <c r="B152" s="76"/>
      <c r="C152" s="819">
        <f>C149+1</f>
        <v>16</v>
      </c>
      <c r="D152" s="819" t="s">
        <v>262</v>
      </c>
      <c r="E152" s="820" t="s">
        <v>4366</v>
      </c>
      <c r="F152" s="821" t="s">
        <v>4367</v>
      </c>
      <c r="G152" s="822" t="s">
        <v>63</v>
      </c>
      <c r="H152" s="823">
        <v>21.655000000000001</v>
      </c>
      <c r="I152" s="844"/>
      <c r="J152" s="824">
        <f t="shared" ref="J152:J166" si="12">ROUND(I152*H152,2)</f>
        <v>0</v>
      </c>
      <c r="K152" s="80"/>
      <c r="L152" s="76"/>
      <c r="M152" s="402" t="s">
        <v>290</v>
      </c>
      <c r="N152" s="403" t="s">
        <v>306</v>
      </c>
      <c r="O152" s="404">
        <v>0.41829</v>
      </c>
      <c r="P152" s="404">
        <f t="shared" ref="P152:P166" si="13">O152*H152</f>
        <v>9.0580699500000001</v>
      </c>
      <c r="Q152" s="404">
        <v>0</v>
      </c>
      <c r="R152" s="404">
        <f t="shared" ref="R152:R166" si="14">Q152*H152</f>
        <v>0</v>
      </c>
      <c r="S152" s="404">
        <v>0</v>
      </c>
      <c r="T152" s="405">
        <f t="shared" ref="T152:T166" si="15">S152*H152</f>
        <v>0</v>
      </c>
      <c r="AR152" s="406" t="s">
        <v>607</v>
      </c>
      <c r="AT152" s="406" t="s">
        <v>262</v>
      </c>
      <c r="AU152" s="406" t="s">
        <v>352</v>
      </c>
      <c r="AY152" s="337" t="s">
        <v>347</v>
      </c>
      <c r="BE152" s="407">
        <f t="shared" ref="BE152:BE166" si="16">IF(N152="základná",J152,0)</f>
        <v>0</v>
      </c>
      <c r="BF152" s="407">
        <f t="shared" ref="BF152:BF166" si="17">IF(N152="znížená",J152,0)</f>
        <v>0</v>
      </c>
      <c r="BG152" s="407">
        <f t="shared" ref="BG152:BG166" si="18">IF(N152="zákl. prenesená",J152,0)</f>
        <v>0</v>
      </c>
      <c r="BH152" s="407">
        <f t="shared" ref="BH152:BH166" si="19">IF(N152="zníž. prenesená",J152,0)</f>
        <v>0</v>
      </c>
      <c r="BI152" s="407">
        <f t="shared" ref="BI152:BI166" si="20">IF(N152="nulová",J152,0)</f>
        <v>0</v>
      </c>
      <c r="BJ152" s="337" t="s">
        <v>352</v>
      </c>
      <c r="BK152" s="407">
        <f t="shared" ref="BK152:BK166" si="21">ROUND(I152*H152,2)</f>
        <v>0</v>
      </c>
      <c r="BL152" s="337" t="s">
        <v>607</v>
      </c>
      <c r="BM152" s="406" t="s">
        <v>4475</v>
      </c>
    </row>
    <row r="153" spans="2:65" s="194" customFormat="1" ht="44.25" customHeight="1">
      <c r="B153" s="76"/>
      <c r="C153" s="825">
        <f>C152+1</f>
        <v>17</v>
      </c>
      <c r="D153" s="825" t="s">
        <v>59</v>
      </c>
      <c r="E153" s="826" t="s">
        <v>4476</v>
      </c>
      <c r="F153" s="827" t="s">
        <v>4477</v>
      </c>
      <c r="G153" s="828" t="s">
        <v>62</v>
      </c>
      <c r="H153" s="829">
        <v>9</v>
      </c>
      <c r="I153" s="845"/>
      <c r="J153" s="830">
        <f t="shared" si="12"/>
        <v>0</v>
      </c>
      <c r="K153" s="94"/>
      <c r="L153" s="408"/>
      <c r="M153" s="409" t="s">
        <v>290</v>
      </c>
      <c r="N153" s="410" t="s">
        <v>306</v>
      </c>
      <c r="O153" s="404">
        <v>0</v>
      </c>
      <c r="P153" s="404">
        <f t="shared" si="13"/>
        <v>0</v>
      </c>
      <c r="Q153" s="404">
        <v>3.3700000000000001E-2</v>
      </c>
      <c r="R153" s="404">
        <f t="shared" si="14"/>
        <v>0.30330000000000001</v>
      </c>
      <c r="S153" s="404">
        <v>0</v>
      </c>
      <c r="T153" s="405">
        <f t="shared" si="15"/>
        <v>0</v>
      </c>
      <c r="AR153" s="406" t="s">
        <v>1185</v>
      </c>
      <c r="AT153" s="406" t="s">
        <v>59</v>
      </c>
      <c r="AU153" s="406" t="s">
        <v>352</v>
      </c>
      <c r="AY153" s="337" t="s">
        <v>347</v>
      </c>
      <c r="BE153" s="407">
        <f t="shared" si="16"/>
        <v>0</v>
      </c>
      <c r="BF153" s="407">
        <f t="shared" si="17"/>
        <v>0</v>
      </c>
      <c r="BG153" s="407">
        <f t="shared" si="18"/>
        <v>0</v>
      </c>
      <c r="BH153" s="407">
        <f t="shared" si="19"/>
        <v>0</v>
      </c>
      <c r="BI153" s="407">
        <f t="shared" si="20"/>
        <v>0</v>
      </c>
      <c r="BJ153" s="337" t="s">
        <v>352</v>
      </c>
      <c r="BK153" s="407">
        <f t="shared" si="21"/>
        <v>0</v>
      </c>
      <c r="BL153" s="337" t="s">
        <v>607</v>
      </c>
      <c r="BM153" s="406" t="s">
        <v>4478</v>
      </c>
    </row>
    <row r="154" spans="2:65" s="194" customFormat="1" ht="44.25" customHeight="1">
      <c r="B154" s="76"/>
      <c r="C154" s="825">
        <f t="shared" ref="C154:C166" si="22">C153+1</f>
        <v>18</v>
      </c>
      <c r="D154" s="825" t="s">
        <v>59</v>
      </c>
      <c r="E154" s="826" t="s">
        <v>4479</v>
      </c>
      <c r="F154" s="827" t="s">
        <v>4480</v>
      </c>
      <c r="G154" s="828" t="s">
        <v>62</v>
      </c>
      <c r="H154" s="829">
        <v>3</v>
      </c>
      <c r="I154" s="845"/>
      <c r="J154" s="830">
        <f t="shared" si="12"/>
        <v>0</v>
      </c>
      <c r="K154" s="94"/>
      <c r="L154" s="408"/>
      <c r="M154" s="409" t="s">
        <v>290</v>
      </c>
      <c r="N154" s="410" t="s">
        <v>306</v>
      </c>
      <c r="O154" s="404">
        <v>0</v>
      </c>
      <c r="P154" s="404">
        <f t="shared" si="13"/>
        <v>0</v>
      </c>
      <c r="Q154" s="404">
        <v>3.3700000000000001E-2</v>
      </c>
      <c r="R154" s="404">
        <f t="shared" si="14"/>
        <v>0.1011</v>
      </c>
      <c r="S154" s="404">
        <v>0</v>
      </c>
      <c r="T154" s="405">
        <f t="shared" si="15"/>
        <v>0</v>
      </c>
      <c r="AR154" s="406" t="s">
        <v>1185</v>
      </c>
      <c r="AT154" s="406" t="s">
        <v>59</v>
      </c>
      <c r="AU154" s="406" t="s">
        <v>352</v>
      </c>
      <c r="AY154" s="337" t="s">
        <v>347</v>
      </c>
      <c r="BE154" s="407">
        <f t="shared" si="16"/>
        <v>0</v>
      </c>
      <c r="BF154" s="407">
        <f t="shared" si="17"/>
        <v>0</v>
      </c>
      <c r="BG154" s="407">
        <f t="shared" si="18"/>
        <v>0</v>
      </c>
      <c r="BH154" s="407">
        <f t="shared" si="19"/>
        <v>0</v>
      </c>
      <c r="BI154" s="407">
        <f t="shared" si="20"/>
        <v>0</v>
      </c>
      <c r="BJ154" s="337" t="s">
        <v>352</v>
      </c>
      <c r="BK154" s="407">
        <f t="shared" si="21"/>
        <v>0</v>
      </c>
      <c r="BL154" s="337" t="s">
        <v>607</v>
      </c>
      <c r="BM154" s="406" t="s">
        <v>4481</v>
      </c>
    </row>
    <row r="155" spans="2:65" s="194" customFormat="1" ht="24.45" customHeight="1">
      <c r="B155" s="76"/>
      <c r="C155" s="819">
        <f t="shared" si="22"/>
        <v>19</v>
      </c>
      <c r="D155" s="819" t="s">
        <v>262</v>
      </c>
      <c r="E155" s="820" t="s">
        <v>4381</v>
      </c>
      <c r="F155" s="821" t="s">
        <v>4382</v>
      </c>
      <c r="G155" s="822" t="s">
        <v>62</v>
      </c>
      <c r="H155" s="823">
        <v>2</v>
      </c>
      <c r="I155" s="844"/>
      <c r="J155" s="824">
        <f t="shared" si="12"/>
        <v>0</v>
      </c>
      <c r="K155" s="80"/>
      <c r="L155" s="76"/>
      <c r="M155" s="402" t="s">
        <v>290</v>
      </c>
      <c r="N155" s="403" t="s">
        <v>306</v>
      </c>
      <c r="O155" s="404">
        <v>0.23713999999999999</v>
      </c>
      <c r="P155" s="404">
        <f t="shared" si="13"/>
        <v>0.47427999999999998</v>
      </c>
      <c r="Q155" s="404">
        <v>3.30044E-3</v>
      </c>
      <c r="R155" s="404">
        <f t="shared" si="14"/>
        <v>6.6008799999999999E-3</v>
      </c>
      <c r="S155" s="404">
        <v>0</v>
      </c>
      <c r="T155" s="405">
        <f t="shared" si="15"/>
        <v>0</v>
      </c>
      <c r="AR155" s="406" t="s">
        <v>607</v>
      </c>
      <c r="AT155" s="406" t="s">
        <v>262</v>
      </c>
      <c r="AU155" s="406" t="s">
        <v>352</v>
      </c>
      <c r="AY155" s="337" t="s">
        <v>347</v>
      </c>
      <c r="BE155" s="407">
        <f t="shared" si="16"/>
        <v>0</v>
      </c>
      <c r="BF155" s="407">
        <f t="shared" si="17"/>
        <v>0</v>
      </c>
      <c r="BG155" s="407">
        <f t="shared" si="18"/>
        <v>0</v>
      </c>
      <c r="BH155" s="407">
        <f t="shared" si="19"/>
        <v>0</v>
      </c>
      <c r="BI155" s="407">
        <f t="shared" si="20"/>
        <v>0</v>
      </c>
      <c r="BJ155" s="337" t="s">
        <v>352</v>
      </c>
      <c r="BK155" s="407">
        <f t="shared" si="21"/>
        <v>0</v>
      </c>
      <c r="BL155" s="337" t="s">
        <v>607</v>
      </c>
      <c r="BM155" s="406" t="s">
        <v>4482</v>
      </c>
    </row>
    <row r="156" spans="2:65" s="194" customFormat="1" ht="44.25" customHeight="1">
      <c r="B156" s="76"/>
      <c r="C156" s="825">
        <f t="shared" si="22"/>
        <v>20</v>
      </c>
      <c r="D156" s="825" t="s">
        <v>59</v>
      </c>
      <c r="E156" s="826" t="s">
        <v>4483</v>
      </c>
      <c r="F156" s="827" t="s">
        <v>4484</v>
      </c>
      <c r="G156" s="828" t="s">
        <v>62</v>
      </c>
      <c r="H156" s="829">
        <v>2</v>
      </c>
      <c r="I156" s="845"/>
      <c r="J156" s="830">
        <f t="shared" si="12"/>
        <v>0</v>
      </c>
      <c r="K156" s="94"/>
      <c r="L156" s="408"/>
      <c r="M156" s="409" t="s">
        <v>290</v>
      </c>
      <c r="N156" s="410" t="s">
        <v>306</v>
      </c>
      <c r="O156" s="404">
        <v>0</v>
      </c>
      <c r="P156" s="404">
        <f t="shared" si="13"/>
        <v>0</v>
      </c>
      <c r="Q156" s="404">
        <v>6.0000000000000001E-3</v>
      </c>
      <c r="R156" s="404">
        <f t="shared" si="14"/>
        <v>1.2E-2</v>
      </c>
      <c r="S156" s="404">
        <v>0</v>
      </c>
      <c r="T156" s="405">
        <f t="shared" si="15"/>
        <v>0</v>
      </c>
      <c r="AR156" s="406" t="s">
        <v>1185</v>
      </c>
      <c r="AT156" s="406" t="s">
        <v>59</v>
      </c>
      <c r="AU156" s="406" t="s">
        <v>352</v>
      </c>
      <c r="AY156" s="337" t="s">
        <v>347</v>
      </c>
      <c r="BE156" s="407">
        <f t="shared" si="16"/>
        <v>0</v>
      </c>
      <c r="BF156" s="407">
        <f t="shared" si="17"/>
        <v>0</v>
      </c>
      <c r="BG156" s="407">
        <f t="shared" si="18"/>
        <v>0</v>
      </c>
      <c r="BH156" s="407">
        <f t="shared" si="19"/>
        <v>0</v>
      </c>
      <c r="BI156" s="407">
        <f t="shared" si="20"/>
        <v>0</v>
      </c>
      <c r="BJ156" s="337" t="s">
        <v>352</v>
      </c>
      <c r="BK156" s="407">
        <f t="shared" si="21"/>
        <v>0</v>
      </c>
      <c r="BL156" s="337" t="s">
        <v>607</v>
      </c>
      <c r="BM156" s="406" t="s">
        <v>4485</v>
      </c>
    </row>
    <row r="157" spans="2:65" s="194" customFormat="1" ht="33" customHeight="1">
      <c r="B157" s="76"/>
      <c r="C157" s="825">
        <f t="shared" si="22"/>
        <v>21</v>
      </c>
      <c r="D157" s="825" t="s">
        <v>59</v>
      </c>
      <c r="E157" s="826" t="s">
        <v>4486</v>
      </c>
      <c r="F157" s="827" t="s">
        <v>4487</v>
      </c>
      <c r="G157" s="828" t="s">
        <v>62</v>
      </c>
      <c r="H157" s="829">
        <v>2</v>
      </c>
      <c r="I157" s="845"/>
      <c r="J157" s="830">
        <f t="shared" si="12"/>
        <v>0</v>
      </c>
      <c r="K157" s="94"/>
      <c r="L157" s="408"/>
      <c r="M157" s="409" t="s">
        <v>290</v>
      </c>
      <c r="N157" s="410" t="s">
        <v>306</v>
      </c>
      <c r="O157" s="404">
        <v>0</v>
      </c>
      <c r="P157" s="404">
        <f t="shared" si="13"/>
        <v>0</v>
      </c>
      <c r="Q157" s="404">
        <v>1.5E-3</v>
      </c>
      <c r="R157" s="404">
        <f t="shared" si="14"/>
        <v>3.0000000000000001E-3</v>
      </c>
      <c r="S157" s="404">
        <v>0</v>
      </c>
      <c r="T157" s="405">
        <f t="shared" si="15"/>
        <v>0</v>
      </c>
      <c r="AR157" s="406" t="s">
        <v>1185</v>
      </c>
      <c r="AT157" s="406" t="s">
        <v>59</v>
      </c>
      <c r="AU157" s="406" t="s">
        <v>352</v>
      </c>
      <c r="AY157" s="337" t="s">
        <v>347</v>
      </c>
      <c r="BE157" s="407">
        <f t="shared" si="16"/>
        <v>0</v>
      </c>
      <c r="BF157" s="407">
        <f t="shared" si="17"/>
        <v>0</v>
      </c>
      <c r="BG157" s="407">
        <f t="shared" si="18"/>
        <v>0</v>
      </c>
      <c r="BH157" s="407">
        <f t="shared" si="19"/>
        <v>0</v>
      </c>
      <c r="BI157" s="407">
        <f t="shared" si="20"/>
        <v>0</v>
      </c>
      <c r="BJ157" s="337" t="s">
        <v>352</v>
      </c>
      <c r="BK157" s="407">
        <f t="shared" si="21"/>
        <v>0</v>
      </c>
      <c r="BL157" s="337" t="s">
        <v>607</v>
      </c>
      <c r="BM157" s="406" t="s">
        <v>4488</v>
      </c>
    </row>
    <row r="158" spans="2:65" s="194" customFormat="1" ht="16.5" customHeight="1">
      <c r="B158" s="76"/>
      <c r="C158" s="819">
        <f t="shared" si="22"/>
        <v>22</v>
      </c>
      <c r="D158" s="819" t="s">
        <v>262</v>
      </c>
      <c r="E158" s="820" t="s">
        <v>4489</v>
      </c>
      <c r="F158" s="821" t="s">
        <v>4490</v>
      </c>
      <c r="G158" s="822" t="s">
        <v>62</v>
      </c>
      <c r="H158" s="823">
        <v>4</v>
      </c>
      <c r="I158" s="844"/>
      <c r="J158" s="824">
        <f t="shared" si="12"/>
        <v>0</v>
      </c>
      <c r="K158" s="80"/>
      <c r="L158" s="76"/>
      <c r="M158" s="402" t="s">
        <v>290</v>
      </c>
      <c r="N158" s="403" t="s">
        <v>306</v>
      </c>
      <c r="O158" s="404">
        <v>0.27904000000000001</v>
      </c>
      <c r="P158" s="404">
        <f t="shared" si="13"/>
        <v>1.11616</v>
      </c>
      <c r="Q158" s="404">
        <v>4.4005800000000003E-3</v>
      </c>
      <c r="R158" s="404">
        <f t="shared" si="14"/>
        <v>1.7602320000000001E-2</v>
      </c>
      <c r="S158" s="404">
        <v>0</v>
      </c>
      <c r="T158" s="405">
        <f t="shared" si="15"/>
        <v>0</v>
      </c>
      <c r="AR158" s="406" t="s">
        <v>607</v>
      </c>
      <c r="AT158" s="406" t="s">
        <v>262</v>
      </c>
      <c r="AU158" s="406" t="s">
        <v>352</v>
      </c>
      <c r="AY158" s="337" t="s">
        <v>347</v>
      </c>
      <c r="BE158" s="407">
        <f t="shared" si="16"/>
        <v>0</v>
      </c>
      <c r="BF158" s="407">
        <f t="shared" si="17"/>
        <v>0</v>
      </c>
      <c r="BG158" s="407">
        <f t="shared" si="18"/>
        <v>0</v>
      </c>
      <c r="BH158" s="407">
        <f t="shared" si="19"/>
        <v>0</v>
      </c>
      <c r="BI158" s="407">
        <f t="shared" si="20"/>
        <v>0</v>
      </c>
      <c r="BJ158" s="337" t="s">
        <v>352</v>
      </c>
      <c r="BK158" s="407">
        <f t="shared" si="21"/>
        <v>0</v>
      </c>
      <c r="BL158" s="337" t="s">
        <v>607</v>
      </c>
      <c r="BM158" s="406" t="s">
        <v>4491</v>
      </c>
    </row>
    <row r="159" spans="2:65" s="194" customFormat="1" ht="33" customHeight="1">
      <c r="B159" s="76"/>
      <c r="C159" s="819">
        <f t="shared" si="22"/>
        <v>23</v>
      </c>
      <c r="D159" s="819" t="s">
        <v>262</v>
      </c>
      <c r="E159" s="820" t="s">
        <v>4492</v>
      </c>
      <c r="F159" s="821" t="s">
        <v>4493</v>
      </c>
      <c r="G159" s="822" t="s">
        <v>62</v>
      </c>
      <c r="H159" s="823">
        <v>1</v>
      </c>
      <c r="I159" s="844"/>
      <c r="J159" s="824">
        <f t="shared" si="12"/>
        <v>0</v>
      </c>
      <c r="K159" s="80"/>
      <c r="L159" s="76"/>
      <c r="M159" s="402" t="s">
        <v>290</v>
      </c>
      <c r="N159" s="403" t="s">
        <v>306</v>
      </c>
      <c r="O159" s="404">
        <v>3.4897900000000002</v>
      </c>
      <c r="P159" s="404">
        <f t="shared" si="13"/>
        <v>3.4897900000000002</v>
      </c>
      <c r="Q159" s="404">
        <v>0</v>
      </c>
      <c r="R159" s="404">
        <f t="shared" si="14"/>
        <v>0</v>
      </c>
      <c r="S159" s="404">
        <v>0</v>
      </c>
      <c r="T159" s="405">
        <f t="shared" si="15"/>
        <v>0</v>
      </c>
      <c r="AR159" s="406" t="s">
        <v>607</v>
      </c>
      <c r="AT159" s="406" t="s">
        <v>262</v>
      </c>
      <c r="AU159" s="406" t="s">
        <v>352</v>
      </c>
      <c r="AY159" s="337" t="s">
        <v>347</v>
      </c>
      <c r="BE159" s="407">
        <f t="shared" si="16"/>
        <v>0</v>
      </c>
      <c r="BF159" s="407">
        <f t="shared" si="17"/>
        <v>0</v>
      </c>
      <c r="BG159" s="407">
        <f t="shared" si="18"/>
        <v>0</v>
      </c>
      <c r="BH159" s="407">
        <f t="shared" si="19"/>
        <v>0</v>
      </c>
      <c r="BI159" s="407">
        <f t="shared" si="20"/>
        <v>0</v>
      </c>
      <c r="BJ159" s="337" t="s">
        <v>352</v>
      </c>
      <c r="BK159" s="407">
        <f t="shared" si="21"/>
        <v>0</v>
      </c>
      <c r="BL159" s="337" t="s">
        <v>607</v>
      </c>
      <c r="BM159" s="406" t="s">
        <v>4494</v>
      </c>
    </row>
    <row r="160" spans="2:65" s="194" customFormat="1" ht="24.45" customHeight="1">
      <c r="B160" s="76"/>
      <c r="C160" s="825">
        <f t="shared" si="22"/>
        <v>24</v>
      </c>
      <c r="D160" s="825" t="s">
        <v>59</v>
      </c>
      <c r="E160" s="826" t="s">
        <v>4495</v>
      </c>
      <c r="F160" s="827" t="s">
        <v>4496</v>
      </c>
      <c r="G160" s="828" t="s">
        <v>62</v>
      </c>
      <c r="H160" s="829">
        <v>1</v>
      </c>
      <c r="I160" s="845"/>
      <c r="J160" s="830">
        <f t="shared" si="12"/>
        <v>0</v>
      </c>
      <c r="K160" s="94"/>
      <c r="L160" s="408"/>
      <c r="M160" s="409" t="s">
        <v>290</v>
      </c>
      <c r="N160" s="410" t="s">
        <v>306</v>
      </c>
      <c r="O160" s="404">
        <v>0</v>
      </c>
      <c r="P160" s="404">
        <f t="shared" si="13"/>
        <v>0</v>
      </c>
      <c r="Q160" s="404">
        <v>0.1061</v>
      </c>
      <c r="R160" s="404">
        <f t="shared" si="14"/>
        <v>0.1061</v>
      </c>
      <c r="S160" s="404">
        <v>0</v>
      </c>
      <c r="T160" s="405">
        <f t="shared" si="15"/>
        <v>0</v>
      </c>
      <c r="AR160" s="406" t="s">
        <v>1185</v>
      </c>
      <c r="AT160" s="406" t="s">
        <v>59</v>
      </c>
      <c r="AU160" s="406" t="s">
        <v>352</v>
      </c>
      <c r="AY160" s="337" t="s">
        <v>347</v>
      </c>
      <c r="BE160" s="407">
        <f t="shared" si="16"/>
        <v>0</v>
      </c>
      <c r="BF160" s="407">
        <f t="shared" si="17"/>
        <v>0</v>
      </c>
      <c r="BG160" s="407">
        <f t="shared" si="18"/>
        <v>0</v>
      </c>
      <c r="BH160" s="407">
        <f t="shared" si="19"/>
        <v>0</v>
      </c>
      <c r="BI160" s="407">
        <f t="shared" si="20"/>
        <v>0</v>
      </c>
      <c r="BJ160" s="337" t="s">
        <v>352</v>
      </c>
      <c r="BK160" s="407">
        <f t="shared" si="21"/>
        <v>0</v>
      </c>
      <c r="BL160" s="337" t="s">
        <v>607</v>
      </c>
      <c r="BM160" s="406" t="s">
        <v>4497</v>
      </c>
    </row>
    <row r="161" spans="2:65" s="194" customFormat="1" ht="33" customHeight="1">
      <c r="B161" s="76"/>
      <c r="C161" s="819">
        <f t="shared" si="22"/>
        <v>25</v>
      </c>
      <c r="D161" s="819" t="s">
        <v>262</v>
      </c>
      <c r="E161" s="820" t="s">
        <v>4498</v>
      </c>
      <c r="F161" s="821" t="s">
        <v>4499</v>
      </c>
      <c r="G161" s="822" t="s">
        <v>62</v>
      </c>
      <c r="H161" s="823">
        <v>1</v>
      </c>
      <c r="I161" s="844"/>
      <c r="J161" s="824">
        <f t="shared" si="12"/>
        <v>0</v>
      </c>
      <c r="K161" s="80"/>
      <c r="L161" s="76"/>
      <c r="M161" s="402" t="s">
        <v>290</v>
      </c>
      <c r="N161" s="403" t="s">
        <v>306</v>
      </c>
      <c r="O161" s="404">
        <v>5.2170399999999999</v>
      </c>
      <c r="P161" s="404">
        <f t="shared" si="13"/>
        <v>5.2170399999999999</v>
      </c>
      <c r="Q161" s="404">
        <v>0</v>
      </c>
      <c r="R161" s="404">
        <f t="shared" si="14"/>
        <v>0</v>
      </c>
      <c r="S161" s="404">
        <v>0</v>
      </c>
      <c r="T161" s="405">
        <f t="shared" si="15"/>
        <v>0</v>
      </c>
      <c r="AR161" s="406" t="s">
        <v>607</v>
      </c>
      <c r="AT161" s="406" t="s">
        <v>262</v>
      </c>
      <c r="AU161" s="406" t="s">
        <v>352</v>
      </c>
      <c r="AY161" s="337" t="s">
        <v>347</v>
      </c>
      <c r="BE161" s="407">
        <f t="shared" si="16"/>
        <v>0</v>
      </c>
      <c r="BF161" s="407">
        <f t="shared" si="17"/>
        <v>0</v>
      </c>
      <c r="BG161" s="407">
        <f t="shared" si="18"/>
        <v>0</v>
      </c>
      <c r="BH161" s="407">
        <f t="shared" si="19"/>
        <v>0</v>
      </c>
      <c r="BI161" s="407">
        <f t="shared" si="20"/>
        <v>0</v>
      </c>
      <c r="BJ161" s="337" t="s">
        <v>352</v>
      </c>
      <c r="BK161" s="407">
        <f t="shared" si="21"/>
        <v>0</v>
      </c>
      <c r="BL161" s="337" t="s">
        <v>607</v>
      </c>
      <c r="BM161" s="406" t="s">
        <v>4500</v>
      </c>
    </row>
    <row r="162" spans="2:65" s="194" customFormat="1" ht="24.45" customHeight="1">
      <c r="B162" s="76"/>
      <c r="C162" s="825">
        <f t="shared" si="22"/>
        <v>26</v>
      </c>
      <c r="D162" s="825" t="s">
        <v>59</v>
      </c>
      <c r="E162" s="826" t="s">
        <v>4501</v>
      </c>
      <c r="F162" s="827" t="s">
        <v>4502</v>
      </c>
      <c r="G162" s="828" t="s">
        <v>62</v>
      </c>
      <c r="H162" s="829">
        <v>1</v>
      </c>
      <c r="I162" s="845"/>
      <c r="J162" s="830">
        <f t="shared" si="12"/>
        <v>0</v>
      </c>
      <c r="K162" s="94"/>
      <c r="L162" s="408"/>
      <c r="M162" s="409" t="s">
        <v>290</v>
      </c>
      <c r="N162" s="410" t="s">
        <v>306</v>
      </c>
      <c r="O162" s="404">
        <v>0</v>
      </c>
      <c r="P162" s="404">
        <f t="shared" si="13"/>
        <v>0</v>
      </c>
      <c r="Q162" s="404">
        <v>0.1061</v>
      </c>
      <c r="R162" s="404">
        <f t="shared" si="14"/>
        <v>0.1061</v>
      </c>
      <c r="S162" s="404">
        <v>0</v>
      </c>
      <c r="T162" s="405">
        <f t="shared" si="15"/>
        <v>0</v>
      </c>
      <c r="AR162" s="406" t="s">
        <v>1185</v>
      </c>
      <c r="AT162" s="406" t="s">
        <v>59</v>
      </c>
      <c r="AU162" s="406" t="s">
        <v>352</v>
      </c>
      <c r="AY162" s="337" t="s">
        <v>347</v>
      </c>
      <c r="BE162" s="407">
        <f t="shared" si="16"/>
        <v>0</v>
      </c>
      <c r="BF162" s="407">
        <f t="shared" si="17"/>
        <v>0</v>
      </c>
      <c r="BG162" s="407">
        <f t="shared" si="18"/>
        <v>0</v>
      </c>
      <c r="BH162" s="407">
        <f t="shared" si="19"/>
        <v>0</v>
      </c>
      <c r="BI162" s="407">
        <f t="shared" si="20"/>
        <v>0</v>
      </c>
      <c r="BJ162" s="337" t="s">
        <v>352</v>
      </c>
      <c r="BK162" s="407">
        <f t="shared" si="21"/>
        <v>0</v>
      </c>
      <c r="BL162" s="337" t="s">
        <v>607</v>
      </c>
      <c r="BM162" s="406" t="s">
        <v>4503</v>
      </c>
    </row>
    <row r="163" spans="2:65" s="194" customFormat="1" ht="24.45" customHeight="1">
      <c r="B163" s="76"/>
      <c r="C163" s="819">
        <f t="shared" si="22"/>
        <v>27</v>
      </c>
      <c r="D163" s="819" t="s">
        <v>262</v>
      </c>
      <c r="E163" s="820" t="s">
        <v>4504</v>
      </c>
      <c r="F163" s="821" t="s">
        <v>2862</v>
      </c>
      <c r="G163" s="822" t="s">
        <v>82</v>
      </c>
      <c r="H163" s="823">
        <v>0.69399999999999995</v>
      </c>
      <c r="I163" s="844"/>
      <c r="J163" s="824">
        <f t="shared" si="12"/>
        <v>0</v>
      </c>
      <c r="K163" s="80"/>
      <c r="L163" s="76"/>
      <c r="M163" s="402" t="s">
        <v>290</v>
      </c>
      <c r="N163" s="403" t="s">
        <v>306</v>
      </c>
      <c r="O163" s="404">
        <v>0.42213000000000001</v>
      </c>
      <c r="P163" s="404">
        <f t="shared" si="13"/>
        <v>0.29295821999999999</v>
      </c>
      <c r="Q163" s="404">
        <v>7.2849999999999995E-5</v>
      </c>
      <c r="R163" s="404">
        <f t="shared" si="14"/>
        <v>5.0557899999999992E-5</v>
      </c>
      <c r="S163" s="404">
        <v>0</v>
      </c>
      <c r="T163" s="405">
        <f t="shared" si="15"/>
        <v>0</v>
      </c>
      <c r="AR163" s="406" t="s">
        <v>607</v>
      </c>
      <c r="AT163" s="406" t="s">
        <v>262</v>
      </c>
      <c r="AU163" s="406" t="s">
        <v>352</v>
      </c>
      <c r="AY163" s="337" t="s">
        <v>347</v>
      </c>
      <c r="BE163" s="407">
        <f t="shared" si="16"/>
        <v>0</v>
      </c>
      <c r="BF163" s="407">
        <f t="shared" si="17"/>
        <v>0</v>
      </c>
      <c r="BG163" s="407">
        <f t="shared" si="18"/>
        <v>0</v>
      </c>
      <c r="BH163" s="407">
        <f t="shared" si="19"/>
        <v>0</v>
      </c>
      <c r="BI163" s="407">
        <f t="shared" si="20"/>
        <v>0</v>
      </c>
      <c r="BJ163" s="337" t="s">
        <v>352</v>
      </c>
      <c r="BK163" s="407">
        <f t="shared" si="21"/>
        <v>0</v>
      </c>
      <c r="BL163" s="337" t="s">
        <v>607</v>
      </c>
      <c r="BM163" s="406" t="s">
        <v>4505</v>
      </c>
    </row>
    <row r="164" spans="2:65" s="194" customFormat="1" ht="16.5" customHeight="1">
      <c r="B164" s="76"/>
      <c r="C164" s="825">
        <f t="shared" si="22"/>
        <v>28</v>
      </c>
      <c r="D164" s="825" t="s">
        <v>59</v>
      </c>
      <c r="E164" s="826" t="s">
        <v>4506</v>
      </c>
      <c r="F164" s="827" t="s">
        <v>4507</v>
      </c>
      <c r="G164" s="828" t="s">
        <v>271</v>
      </c>
      <c r="H164" s="829">
        <v>1E-3</v>
      </c>
      <c r="I164" s="845"/>
      <c r="J164" s="830">
        <f t="shared" si="12"/>
        <v>0</v>
      </c>
      <c r="K164" s="94"/>
      <c r="L164" s="408"/>
      <c r="M164" s="409" t="s">
        <v>290</v>
      </c>
      <c r="N164" s="410" t="s">
        <v>306</v>
      </c>
      <c r="O164" s="404">
        <v>0</v>
      </c>
      <c r="P164" s="404">
        <f t="shared" si="13"/>
        <v>0</v>
      </c>
      <c r="Q164" s="404">
        <v>1</v>
      </c>
      <c r="R164" s="404">
        <f t="shared" si="14"/>
        <v>1E-3</v>
      </c>
      <c r="S164" s="404">
        <v>0</v>
      </c>
      <c r="T164" s="405">
        <f t="shared" si="15"/>
        <v>0</v>
      </c>
      <c r="AR164" s="406" t="s">
        <v>1185</v>
      </c>
      <c r="AT164" s="406" t="s">
        <v>59</v>
      </c>
      <c r="AU164" s="406" t="s">
        <v>352</v>
      </c>
      <c r="AY164" s="337" t="s">
        <v>347</v>
      </c>
      <c r="BE164" s="407">
        <f t="shared" si="16"/>
        <v>0</v>
      </c>
      <c r="BF164" s="407">
        <f t="shared" si="17"/>
        <v>0</v>
      </c>
      <c r="BG164" s="407">
        <f t="shared" si="18"/>
        <v>0</v>
      </c>
      <c r="BH164" s="407">
        <f t="shared" si="19"/>
        <v>0</v>
      </c>
      <c r="BI164" s="407">
        <f t="shared" si="20"/>
        <v>0</v>
      </c>
      <c r="BJ164" s="337" t="s">
        <v>352</v>
      </c>
      <c r="BK164" s="407">
        <f t="shared" si="21"/>
        <v>0</v>
      </c>
      <c r="BL164" s="337" t="s">
        <v>607</v>
      </c>
      <c r="BM164" s="406" t="s">
        <v>4508</v>
      </c>
    </row>
    <row r="165" spans="2:65" s="194" customFormat="1" ht="24.45" customHeight="1">
      <c r="B165" s="76"/>
      <c r="C165" s="819">
        <f t="shared" si="22"/>
        <v>29</v>
      </c>
      <c r="D165" s="819" t="s">
        <v>262</v>
      </c>
      <c r="E165" s="820" t="s">
        <v>3241</v>
      </c>
      <c r="F165" s="821" t="s">
        <v>3242</v>
      </c>
      <c r="G165" s="822" t="s">
        <v>82</v>
      </c>
      <c r="H165" s="823">
        <v>0.69399999999999995</v>
      </c>
      <c r="I165" s="844"/>
      <c r="J165" s="824">
        <f t="shared" si="12"/>
        <v>0</v>
      </c>
      <c r="K165" s="80"/>
      <c r="L165" s="76"/>
      <c r="M165" s="402" t="s">
        <v>290</v>
      </c>
      <c r="N165" s="403" t="s">
        <v>306</v>
      </c>
      <c r="O165" s="404">
        <v>0.25600000000000001</v>
      </c>
      <c r="P165" s="404">
        <f t="shared" si="13"/>
        <v>0.17766399999999999</v>
      </c>
      <c r="Q165" s="404">
        <v>0</v>
      </c>
      <c r="R165" s="404">
        <f t="shared" si="14"/>
        <v>0</v>
      </c>
      <c r="S165" s="404">
        <v>0</v>
      </c>
      <c r="T165" s="405">
        <f t="shared" si="15"/>
        <v>0</v>
      </c>
      <c r="AR165" s="406" t="s">
        <v>607</v>
      </c>
      <c r="AT165" s="406" t="s">
        <v>262</v>
      </c>
      <c r="AU165" s="406" t="s">
        <v>352</v>
      </c>
      <c r="AY165" s="337" t="s">
        <v>347</v>
      </c>
      <c r="BE165" s="407">
        <f t="shared" si="16"/>
        <v>0</v>
      </c>
      <c r="BF165" s="407">
        <f t="shared" si="17"/>
        <v>0</v>
      </c>
      <c r="BG165" s="407">
        <f t="shared" si="18"/>
        <v>0</v>
      </c>
      <c r="BH165" s="407">
        <f t="shared" si="19"/>
        <v>0</v>
      </c>
      <c r="BI165" s="407">
        <f t="shared" si="20"/>
        <v>0</v>
      </c>
      <c r="BJ165" s="337" t="s">
        <v>352</v>
      </c>
      <c r="BK165" s="407">
        <f t="shared" si="21"/>
        <v>0</v>
      </c>
      <c r="BL165" s="337" t="s">
        <v>607</v>
      </c>
      <c r="BM165" s="406" t="s">
        <v>4509</v>
      </c>
    </row>
    <row r="166" spans="2:65" s="194" customFormat="1" ht="24.45" customHeight="1">
      <c r="B166" s="76"/>
      <c r="C166" s="819">
        <f t="shared" si="22"/>
        <v>30</v>
      </c>
      <c r="D166" s="819" t="s">
        <v>262</v>
      </c>
      <c r="E166" s="820" t="s">
        <v>4084</v>
      </c>
      <c r="F166" s="821" t="s">
        <v>4085</v>
      </c>
      <c r="G166" s="822" t="s">
        <v>79</v>
      </c>
      <c r="H166" s="850"/>
      <c r="I166" s="844"/>
      <c r="J166" s="824">
        <f t="shared" si="12"/>
        <v>0</v>
      </c>
      <c r="K166" s="80"/>
      <c r="L166" s="76"/>
      <c r="M166" s="402" t="s">
        <v>290</v>
      </c>
      <c r="N166" s="403" t="s">
        <v>306</v>
      </c>
      <c r="O166" s="404">
        <v>0</v>
      </c>
      <c r="P166" s="404">
        <f t="shared" si="13"/>
        <v>0</v>
      </c>
      <c r="Q166" s="404">
        <v>0</v>
      </c>
      <c r="R166" s="404">
        <f t="shared" si="14"/>
        <v>0</v>
      </c>
      <c r="S166" s="404">
        <v>0</v>
      </c>
      <c r="T166" s="405">
        <f t="shared" si="15"/>
        <v>0</v>
      </c>
      <c r="AR166" s="406" t="s">
        <v>607</v>
      </c>
      <c r="AT166" s="406" t="s">
        <v>262</v>
      </c>
      <c r="AU166" s="406" t="s">
        <v>352</v>
      </c>
      <c r="AY166" s="337" t="s">
        <v>347</v>
      </c>
      <c r="BE166" s="407">
        <f t="shared" si="16"/>
        <v>0</v>
      </c>
      <c r="BF166" s="407">
        <f t="shared" si="17"/>
        <v>0</v>
      </c>
      <c r="BG166" s="407">
        <f t="shared" si="18"/>
        <v>0</v>
      </c>
      <c r="BH166" s="407">
        <f t="shared" si="19"/>
        <v>0</v>
      </c>
      <c r="BI166" s="407">
        <f t="shared" si="20"/>
        <v>0</v>
      </c>
      <c r="BJ166" s="337" t="s">
        <v>352</v>
      </c>
      <c r="BK166" s="407">
        <f t="shared" si="21"/>
        <v>0</v>
      </c>
      <c r="BL166" s="337" t="s">
        <v>607</v>
      </c>
      <c r="BM166" s="406" t="s">
        <v>4510</v>
      </c>
    </row>
    <row r="167" spans="2:65" s="391" customFormat="1" ht="26.25" customHeight="1">
      <c r="B167" s="390"/>
      <c r="C167" s="813"/>
      <c r="D167" s="814" t="s">
        <v>267</v>
      </c>
      <c r="E167" s="815" t="s">
        <v>59</v>
      </c>
      <c r="F167" s="815" t="s">
        <v>371</v>
      </c>
      <c r="G167" s="813"/>
      <c r="H167" s="813"/>
      <c r="I167" s="813"/>
      <c r="J167" s="816">
        <f>BK167</f>
        <v>0</v>
      </c>
      <c r="L167" s="390"/>
      <c r="M167" s="395"/>
      <c r="P167" s="396">
        <f>P168</f>
        <v>18.457999999999998</v>
      </c>
      <c r="R167" s="396">
        <f>R168</f>
        <v>3.0972E-2</v>
      </c>
      <c r="T167" s="397">
        <f>T168</f>
        <v>0</v>
      </c>
      <c r="AR167" s="392" t="s">
        <v>372</v>
      </c>
      <c r="AT167" s="398" t="s">
        <v>267</v>
      </c>
      <c r="AU167" s="398" t="s">
        <v>319</v>
      </c>
      <c r="AY167" s="392" t="s">
        <v>347</v>
      </c>
      <c r="BK167" s="399">
        <f>BK168</f>
        <v>0</v>
      </c>
    </row>
    <row r="168" spans="2:65" s="391" customFormat="1" ht="23.25" customHeight="1">
      <c r="B168" s="390"/>
      <c r="C168" s="813"/>
      <c r="D168" s="814" t="s">
        <v>267</v>
      </c>
      <c r="E168" s="817" t="s">
        <v>136</v>
      </c>
      <c r="F168" s="817" t="s">
        <v>375</v>
      </c>
      <c r="G168" s="813"/>
      <c r="H168" s="813"/>
      <c r="I168" s="813"/>
      <c r="J168" s="818">
        <f>BK168</f>
        <v>0</v>
      </c>
      <c r="L168" s="390"/>
      <c r="M168" s="395"/>
      <c r="P168" s="396">
        <f>SUM(P169:P178)</f>
        <v>18.457999999999998</v>
      </c>
      <c r="R168" s="396">
        <f>SUM(R169:R178)</f>
        <v>3.0972E-2</v>
      </c>
      <c r="T168" s="397">
        <f>SUM(T169:T178)</f>
        <v>0</v>
      </c>
      <c r="AR168" s="392" t="s">
        <v>372</v>
      </c>
      <c r="AT168" s="398" t="s">
        <v>267</v>
      </c>
      <c r="AU168" s="398" t="s">
        <v>320</v>
      </c>
      <c r="AY168" s="392" t="s">
        <v>347</v>
      </c>
      <c r="BK168" s="399">
        <f>SUM(BK169:BK178)</f>
        <v>0</v>
      </c>
    </row>
    <row r="169" spans="2:65" s="194" customFormat="1" ht="24.45" customHeight="1">
      <c r="B169" s="76"/>
      <c r="C169" s="819">
        <f>C166+1</f>
        <v>31</v>
      </c>
      <c r="D169" s="819" t="s">
        <v>262</v>
      </c>
      <c r="E169" s="820" t="s">
        <v>4422</v>
      </c>
      <c r="F169" s="821" t="s">
        <v>4423</v>
      </c>
      <c r="G169" s="822" t="s">
        <v>63</v>
      </c>
      <c r="H169" s="823">
        <v>49.65</v>
      </c>
      <c r="I169" s="844"/>
      <c r="J169" s="824">
        <f t="shared" ref="J169:J178" si="23">ROUND(I169*H169,2)</f>
        <v>0</v>
      </c>
      <c r="K169" s="80"/>
      <c r="L169" s="76"/>
      <c r="M169" s="402" t="s">
        <v>290</v>
      </c>
      <c r="N169" s="403" t="s">
        <v>306</v>
      </c>
      <c r="O169" s="404">
        <v>0.2</v>
      </c>
      <c r="P169" s="404">
        <f t="shared" ref="P169:P178" si="24">O169*H169</f>
        <v>9.93</v>
      </c>
      <c r="Q169" s="404">
        <v>0</v>
      </c>
      <c r="R169" s="404">
        <f t="shared" ref="R169:R178" si="25">Q169*H169</f>
        <v>0</v>
      </c>
      <c r="S169" s="404">
        <v>0</v>
      </c>
      <c r="T169" s="405">
        <f t="shared" ref="T169:T178" si="26">S169*H169</f>
        <v>0</v>
      </c>
      <c r="AR169" s="406" t="s">
        <v>373</v>
      </c>
      <c r="AT169" s="406" t="s">
        <v>262</v>
      </c>
      <c r="AU169" s="406" t="s">
        <v>352</v>
      </c>
      <c r="AY169" s="337" t="s">
        <v>347</v>
      </c>
      <c r="BE169" s="407">
        <f t="shared" ref="BE169:BE178" si="27">IF(N169="základná",J169,0)</f>
        <v>0</v>
      </c>
      <c r="BF169" s="407">
        <f t="shared" ref="BF169:BF178" si="28">IF(N169="znížená",J169,0)</f>
        <v>0</v>
      </c>
      <c r="BG169" s="407">
        <f t="shared" ref="BG169:BG178" si="29">IF(N169="zákl. prenesená",J169,0)</f>
        <v>0</v>
      </c>
      <c r="BH169" s="407">
        <f t="shared" ref="BH169:BH178" si="30">IF(N169="zníž. prenesená",J169,0)</f>
        <v>0</v>
      </c>
      <c r="BI169" s="407">
        <f t="shared" ref="BI169:BI178" si="31">IF(N169="nulová",J169,0)</f>
        <v>0</v>
      </c>
      <c r="BJ169" s="337" t="s">
        <v>352</v>
      </c>
      <c r="BK169" s="407">
        <f t="shared" ref="BK169:BK178" si="32">ROUND(I169*H169,2)</f>
        <v>0</v>
      </c>
      <c r="BL169" s="337" t="s">
        <v>373</v>
      </c>
      <c r="BM169" s="406" t="s">
        <v>4511</v>
      </c>
    </row>
    <row r="170" spans="2:65" s="194" customFormat="1" ht="16.5" customHeight="1">
      <c r="B170" s="76"/>
      <c r="C170" s="825">
        <f>C169+1</f>
        <v>32</v>
      </c>
      <c r="D170" s="825" t="s">
        <v>59</v>
      </c>
      <c r="E170" s="826" t="s">
        <v>4425</v>
      </c>
      <c r="F170" s="827" t="s">
        <v>4426</v>
      </c>
      <c r="G170" s="828" t="s">
        <v>82</v>
      </c>
      <c r="H170" s="829">
        <v>19.532</v>
      </c>
      <c r="I170" s="845"/>
      <c r="J170" s="830">
        <f t="shared" si="23"/>
        <v>0</v>
      </c>
      <c r="K170" s="94"/>
      <c r="L170" s="408"/>
      <c r="M170" s="409" t="s">
        <v>290</v>
      </c>
      <c r="N170" s="410" t="s">
        <v>306</v>
      </c>
      <c r="O170" s="404">
        <v>0</v>
      </c>
      <c r="P170" s="404">
        <f t="shared" si="24"/>
        <v>0</v>
      </c>
      <c r="Q170" s="404">
        <v>1E-3</v>
      </c>
      <c r="R170" s="404">
        <f t="shared" si="25"/>
        <v>1.9532000000000001E-2</v>
      </c>
      <c r="S170" s="404">
        <v>0</v>
      </c>
      <c r="T170" s="405">
        <f t="shared" si="26"/>
        <v>0</v>
      </c>
      <c r="AR170" s="406" t="s">
        <v>386</v>
      </c>
      <c r="AT170" s="406" t="s">
        <v>59</v>
      </c>
      <c r="AU170" s="406" t="s">
        <v>352</v>
      </c>
      <c r="AY170" s="337" t="s">
        <v>347</v>
      </c>
      <c r="BE170" s="407">
        <f t="shared" si="27"/>
        <v>0</v>
      </c>
      <c r="BF170" s="407">
        <f t="shared" si="28"/>
        <v>0</v>
      </c>
      <c r="BG170" s="407">
        <f t="shared" si="29"/>
        <v>0</v>
      </c>
      <c r="BH170" s="407">
        <f t="shared" si="30"/>
        <v>0</v>
      </c>
      <c r="BI170" s="407">
        <f t="shared" si="31"/>
        <v>0</v>
      </c>
      <c r="BJ170" s="337" t="s">
        <v>352</v>
      </c>
      <c r="BK170" s="407">
        <f t="shared" si="32"/>
        <v>0</v>
      </c>
      <c r="BL170" s="337" t="s">
        <v>386</v>
      </c>
      <c r="BM170" s="406" t="s">
        <v>4512</v>
      </c>
    </row>
    <row r="171" spans="2:65" s="194" customFormat="1" ht="16.5" customHeight="1">
      <c r="B171" s="76"/>
      <c r="C171" s="819">
        <f>C170+1</f>
        <v>33</v>
      </c>
      <c r="D171" s="819" t="s">
        <v>262</v>
      </c>
      <c r="E171" s="820" t="s">
        <v>4428</v>
      </c>
      <c r="F171" s="821" t="s">
        <v>766</v>
      </c>
      <c r="G171" s="822" t="s">
        <v>62</v>
      </c>
      <c r="H171" s="823">
        <v>16</v>
      </c>
      <c r="I171" s="844"/>
      <c r="J171" s="824">
        <f t="shared" si="23"/>
        <v>0</v>
      </c>
      <c r="K171" s="80"/>
      <c r="L171" s="76"/>
      <c r="M171" s="402" t="s">
        <v>290</v>
      </c>
      <c r="N171" s="403" t="s">
        <v>306</v>
      </c>
      <c r="O171" s="404">
        <v>0.11700000000000001</v>
      </c>
      <c r="P171" s="404">
        <f t="shared" si="24"/>
        <v>1.8720000000000001</v>
      </c>
      <c r="Q171" s="404">
        <v>0</v>
      </c>
      <c r="R171" s="404">
        <f t="shared" si="25"/>
        <v>0</v>
      </c>
      <c r="S171" s="404">
        <v>0</v>
      </c>
      <c r="T171" s="405">
        <f t="shared" si="26"/>
        <v>0</v>
      </c>
      <c r="AR171" s="406" t="s">
        <v>373</v>
      </c>
      <c r="AT171" s="406" t="s">
        <v>262</v>
      </c>
      <c r="AU171" s="406" t="s">
        <v>352</v>
      </c>
      <c r="AY171" s="337" t="s">
        <v>347</v>
      </c>
      <c r="BE171" s="407">
        <f t="shared" si="27"/>
        <v>0</v>
      </c>
      <c r="BF171" s="407">
        <f t="shared" si="28"/>
        <v>0</v>
      </c>
      <c r="BG171" s="407">
        <f t="shared" si="29"/>
        <v>0</v>
      </c>
      <c r="BH171" s="407">
        <f t="shared" si="30"/>
        <v>0</v>
      </c>
      <c r="BI171" s="407">
        <f t="shared" si="31"/>
        <v>0</v>
      </c>
      <c r="BJ171" s="337" t="s">
        <v>352</v>
      </c>
      <c r="BK171" s="407">
        <f t="shared" si="32"/>
        <v>0</v>
      </c>
      <c r="BL171" s="337" t="s">
        <v>373</v>
      </c>
      <c r="BM171" s="406" t="s">
        <v>4513</v>
      </c>
    </row>
    <row r="172" spans="2:65" s="194" customFormat="1" ht="24.45" customHeight="1">
      <c r="B172" s="76"/>
      <c r="C172" s="825">
        <f t="shared" ref="C172:C178" si="33">C171+1</f>
        <v>34</v>
      </c>
      <c r="D172" s="825" t="s">
        <v>59</v>
      </c>
      <c r="E172" s="826" t="s">
        <v>4430</v>
      </c>
      <c r="F172" s="827" t="s">
        <v>4431</v>
      </c>
      <c r="G172" s="828" t="s">
        <v>62</v>
      </c>
      <c r="H172" s="829">
        <v>16</v>
      </c>
      <c r="I172" s="845"/>
      <c r="J172" s="830">
        <f t="shared" si="23"/>
        <v>0</v>
      </c>
      <c r="K172" s="94"/>
      <c r="L172" s="408"/>
      <c r="M172" s="409" t="s">
        <v>290</v>
      </c>
      <c r="N172" s="410" t="s">
        <v>306</v>
      </c>
      <c r="O172" s="404">
        <v>0</v>
      </c>
      <c r="P172" s="404">
        <f t="shared" si="24"/>
        <v>0</v>
      </c>
      <c r="Q172" s="404">
        <v>1.6000000000000001E-4</v>
      </c>
      <c r="R172" s="404">
        <f t="shared" si="25"/>
        <v>2.5600000000000002E-3</v>
      </c>
      <c r="S172" s="404">
        <v>0</v>
      </c>
      <c r="T172" s="405">
        <f t="shared" si="26"/>
        <v>0</v>
      </c>
      <c r="AR172" s="406" t="s">
        <v>386</v>
      </c>
      <c r="AT172" s="406" t="s">
        <v>59</v>
      </c>
      <c r="AU172" s="406" t="s">
        <v>352</v>
      </c>
      <c r="AY172" s="337" t="s">
        <v>347</v>
      </c>
      <c r="BE172" s="407">
        <f t="shared" si="27"/>
        <v>0</v>
      </c>
      <c r="BF172" s="407">
        <f t="shared" si="28"/>
        <v>0</v>
      </c>
      <c r="BG172" s="407">
        <f t="shared" si="29"/>
        <v>0</v>
      </c>
      <c r="BH172" s="407">
        <f t="shared" si="30"/>
        <v>0</v>
      </c>
      <c r="BI172" s="407">
        <f t="shared" si="31"/>
        <v>0</v>
      </c>
      <c r="BJ172" s="337" t="s">
        <v>352</v>
      </c>
      <c r="BK172" s="407">
        <f t="shared" si="32"/>
        <v>0</v>
      </c>
      <c r="BL172" s="337" t="s">
        <v>386</v>
      </c>
      <c r="BM172" s="406" t="s">
        <v>4514</v>
      </c>
    </row>
    <row r="173" spans="2:65" s="194" customFormat="1" ht="16.5" customHeight="1">
      <c r="B173" s="76"/>
      <c r="C173" s="819">
        <f t="shared" si="33"/>
        <v>35</v>
      </c>
      <c r="D173" s="819" t="s">
        <v>262</v>
      </c>
      <c r="E173" s="820" t="s">
        <v>4433</v>
      </c>
      <c r="F173" s="821" t="s">
        <v>771</v>
      </c>
      <c r="G173" s="822" t="s">
        <v>62</v>
      </c>
      <c r="H173" s="823">
        <v>32</v>
      </c>
      <c r="I173" s="844"/>
      <c r="J173" s="824">
        <f t="shared" si="23"/>
        <v>0</v>
      </c>
      <c r="K173" s="80"/>
      <c r="L173" s="76"/>
      <c r="M173" s="402" t="s">
        <v>290</v>
      </c>
      <c r="N173" s="403" t="s">
        <v>306</v>
      </c>
      <c r="O173" s="404">
        <v>0.11700000000000001</v>
      </c>
      <c r="P173" s="404">
        <f t="shared" si="24"/>
        <v>3.7440000000000002</v>
      </c>
      <c r="Q173" s="404">
        <v>0</v>
      </c>
      <c r="R173" s="404">
        <f t="shared" si="25"/>
        <v>0</v>
      </c>
      <c r="S173" s="404">
        <v>0</v>
      </c>
      <c r="T173" s="405">
        <f t="shared" si="26"/>
        <v>0</v>
      </c>
      <c r="AR173" s="406" t="s">
        <v>373</v>
      </c>
      <c r="AT173" s="406" t="s">
        <v>262</v>
      </c>
      <c r="AU173" s="406" t="s">
        <v>352</v>
      </c>
      <c r="AY173" s="337" t="s">
        <v>347</v>
      </c>
      <c r="BE173" s="407">
        <f t="shared" si="27"/>
        <v>0</v>
      </c>
      <c r="BF173" s="407">
        <f t="shared" si="28"/>
        <v>0</v>
      </c>
      <c r="BG173" s="407">
        <f t="shared" si="29"/>
        <v>0</v>
      </c>
      <c r="BH173" s="407">
        <f t="shared" si="30"/>
        <v>0</v>
      </c>
      <c r="BI173" s="407">
        <f t="shared" si="31"/>
        <v>0</v>
      </c>
      <c r="BJ173" s="337" t="s">
        <v>352</v>
      </c>
      <c r="BK173" s="407">
        <f t="shared" si="32"/>
        <v>0</v>
      </c>
      <c r="BL173" s="337" t="s">
        <v>373</v>
      </c>
      <c r="BM173" s="406" t="s">
        <v>4515</v>
      </c>
    </row>
    <row r="174" spans="2:65" s="194" customFormat="1" ht="16.5" customHeight="1">
      <c r="B174" s="76"/>
      <c r="C174" s="825">
        <f t="shared" si="33"/>
        <v>36</v>
      </c>
      <c r="D174" s="825" t="s">
        <v>59</v>
      </c>
      <c r="E174" s="826" t="s">
        <v>4435</v>
      </c>
      <c r="F174" s="827" t="s">
        <v>4436</v>
      </c>
      <c r="G174" s="828" t="s">
        <v>62</v>
      </c>
      <c r="H174" s="829">
        <v>32</v>
      </c>
      <c r="I174" s="845"/>
      <c r="J174" s="830">
        <f t="shared" si="23"/>
        <v>0</v>
      </c>
      <c r="K174" s="94"/>
      <c r="L174" s="408"/>
      <c r="M174" s="409" t="s">
        <v>290</v>
      </c>
      <c r="N174" s="410" t="s">
        <v>306</v>
      </c>
      <c r="O174" s="404">
        <v>0</v>
      </c>
      <c r="P174" s="404">
        <f t="shared" si="24"/>
        <v>0</v>
      </c>
      <c r="Q174" s="404">
        <v>1.7000000000000001E-4</v>
      </c>
      <c r="R174" s="404">
        <f t="shared" si="25"/>
        <v>5.4400000000000004E-3</v>
      </c>
      <c r="S174" s="404">
        <v>0</v>
      </c>
      <c r="T174" s="405">
        <f t="shared" si="26"/>
        <v>0</v>
      </c>
      <c r="AR174" s="406" t="s">
        <v>386</v>
      </c>
      <c r="AT174" s="406" t="s">
        <v>59</v>
      </c>
      <c r="AU174" s="406" t="s">
        <v>352</v>
      </c>
      <c r="AY174" s="337" t="s">
        <v>347</v>
      </c>
      <c r="BE174" s="407">
        <f t="shared" si="27"/>
        <v>0</v>
      </c>
      <c r="BF174" s="407">
        <f t="shared" si="28"/>
        <v>0</v>
      </c>
      <c r="BG174" s="407">
        <f t="shared" si="29"/>
        <v>0</v>
      </c>
      <c r="BH174" s="407">
        <f t="shared" si="30"/>
        <v>0</v>
      </c>
      <c r="BI174" s="407">
        <f t="shared" si="31"/>
        <v>0</v>
      </c>
      <c r="BJ174" s="337" t="s">
        <v>352</v>
      </c>
      <c r="BK174" s="407">
        <f t="shared" si="32"/>
        <v>0</v>
      </c>
      <c r="BL174" s="337" t="s">
        <v>386</v>
      </c>
      <c r="BM174" s="406" t="s">
        <v>4516</v>
      </c>
    </row>
    <row r="175" spans="2:65" s="194" customFormat="1" ht="24.45" customHeight="1">
      <c r="B175" s="76"/>
      <c r="C175" s="819">
        <f t="shared" si="33"/>
        <v>37</v>
      </c>
      <c r="D175" s="819" t="s">
        <v>262</v>
      </c>
      <c r="E175" s="820" t="s">
        <v>4438</v>
      </c>
      <c r="F175" s="821" t="s">
        <v>4439</v>
      </c>
      <c r="G175" s="822" t="s">
        <v>62</v>
      </c>
      <c r="H175" s="823">
        <v>16</v>
      </c>
      <c r="I175" s="844"/>
      <c r="J175" s="824">
        <f t="shared" si="23"/>
        <v>0</v>
      </c>
      <c r="K175" s="80"/>
      <c r="L175" s="76"/>
      <c r="M175" s="402" t="s">
        <v>290</v>
      </c>
      <c r="N175" s="403" t="s">
        <v>306</v>
      </c>
      <c r="O175" s="404">
        <v>0.16700000000000001</v>
      </c>
      <c r="P175" s="404">
        <f t="shared" si="24"/>
        <v>2.6720000000000002</v>
      </c>
      <c r="Q175" s="404">
        <v>0</v>
      </c>
      <c r="R175" s="404">
        <f t="shared" si="25"/>
        <v>0</v>
      </c>
      <c r="S175" s="404">
        <v>0</v>
      </c>
      <c r="T175" s="405">
        <f t="shared" si="26"/>
        <v>0</v>
      </c>
      <c r="AR175" s="406" t="s">
        <v>373</v>
      </c>
      <c r="AT175" s="406" t="s">
        <v>262</v>
      </c>
      <c r="AU175" s="406" t="s">
        <v>352</v>
      </c>
      <c r="AY175" s="337" t="s">
        <v>347</v>
      </c>
      <c r="BE175" s="407">
        <f t="shared" si="27"/>
        <v>0</v>
      </c>
      <c r="BF175" s="407">
        <f t="shared" si="28"/>
        <v>0</v>
      </c>
      <c r="BG175" s="407">
        <f t="shared" si="29"/>
        <v>0</v>
      </c>
      <c r="BH175" s="407">
        <f t="shared" si="30"/>
        <v>0</v>
      </c>
      <c r="BI175" s="407">
        <f t="shared" si="31"/>
        <v>0</v>
      </c>
      <c r="BJ175" s="337" t="s">
        <v>352</v>
      </c>
      <c r="BK175" s="407">
        <f t="shared" si="32"/>
        <v>0</v>
      </c>
      <c r="BL175" s="337" t="s">
        <v>373</v>
      </c>
      <c r="BM175" s="406" t="s">
        <v>4517</v>
      </c>
    </row>
    <row r="176" spans="2:65" s="194" customFormat="1" ht="21.75" customHeight="1">
      <c r="B176" s="76"/>
      <c r="C176" s="825">
        <f t="shared" si="33"/>
        <v>38</v>
      </c>
      <c r="D176" s="825" t="s">
        <v>59</v>
      </c>
      <c r="E176" s="826" t="s">
        <v>4441</v>
      </c>
      <c r="F176" s="827" t="s">
        <v>4442</v>
      </c>
      <c r="G176" s="828" t="s">
        <v>62</v>
      </c>
      <c r="H176" s="829">
        <v>16</v>
      </c>
      <c r="I176" s="845"/>
      <c r="J176" s="830">
        <f t="shared" si="23"/>
        <v>0</v>
      </c>
      <c r="K176" s="94"/>
      <c r="L176" s="408"/>
      <c r="M176" s="409" t="s">
        <v>290</v>
      </c>
      <c r="N176" s="410" t="s">
        <v>306</v>
      </c>
      <c r="O176" s="404">
        <v>0</v>
      </c>
      <c r="P176" s="404">
        <f t="shared" si="24"/>
        <v>0</v>
      </c>
      <c r="Q176" s="404">
        <v>1.6000000000000001E-4</v>
      </c>
      <c r="R176" s="404">
        <f t="shared" si="25"/>
        <v>2.5600000000000002E-3</v>
      </c>
      <c r="S176" s="404">
        <v>0</v>
      </c>
      <c r="T176" s="405">
        <f t="shared" si="26"/>
        <v>0</v>
      </c>
      <c r="AR176" s="406" t="s">
        <v>386</v>
      </c>
      <c r="AT176" s="406" t="s">
        <v>59</v>
      </c>
      <c r="AU176" s="406" t="s">
        <v>352</v>
      </c>
      <c r="AY176" s="337" t="s">
        <v>347</v>
      </c>
      <c r="BE176" s="407">
        <f t="shared" si="27"/>
        <v>0</v>
      </c>
      <c r="BF176" s="407">
        <f t="shared" si="28"/>
        <v>0</v>
      </c>
      <c r="BG176" s="407">
        <f t="shared" si="29"/>
        <v>0</v>
      </c>
      <c r="BH176" s="407">
        <f t="shared" si="30"/>
        <v>0</v>
      </c>
      <c r="BI176" s="407">
        <f t="shared" si="31"/>
        <v>0</v>
      </c>
      <c r="BJ176" s="337" t="s">
        <v>352</v>
      </c>
      <c r="BK176" s="407">
        <f t="shared" si="32"/>
        <v>0</v>
      </c>
      <c r="BL176" s="337" t="s">
        <v>386</v>
      </c>
      <c r="BM176" s="406" t="s">
        <v>4518</v>
      </c>
    </row>
    <row r="177" spans="2:65" s="194" customFormat="1" ht="16.5" customHeight="1">
      <c r="B177" s="76"/>
      <c r="C177" s="819">
        <f t="shared" si="33"/>
        <v>39</v>
      </c>
      <c r="D177" s="819" t="s">
        <v>262</v>
      </c>
      <c r="E177" s="820" t="s">
        <v>4444</v>
      </c>
      <c r="F177" s="821" t="s">
        <v>4445</v>
      </c>
      <c r="G177" s="822" t="s">
        <v>63</v>
      </c>
      <c r="H177" s="823">
        <v>2.4</v>
      </c>
      <c r="I177" s="844"/>
      <c r="J177" s="824">
        <f t="shared" si="23"/>
        <v>0</v>
      </c>
      <c r="K177" s="80"/>
      <c r="L177" s="76"/>
      <c r="M177" s="402" t="s">
        <v>290</v>
      </c>
      <c r="N177" s="403" t="s">
        <v>306</v>
      </c>
      <c r="O177" s="404">
        <v>0.1</v>
      </c>
      <c r="P177" s="404">
        <f t="shared" si="24"/>
        <v>0.24</v>
      </c>
      <c r="Q177" s="404">
        <v>0</v>
      </c>
      <c r="R177" s="404">
        <f t="shared" si="25"/>
        <v>0</v>
      </c>
      <c r="S177" s="404">
        <v>0</v>
      </c>
      <c r="T177" s="405">
        <f t="shared" si="26"/>
        <v>0</v>
      </c>
      <c r="AR177" s="406" t="s">
        <v>373</v>
      </c>
      <c r="AT177" s="406" t="s">
        <v>262</v>
      </c>
      <c r="AU177" s="406" t="s">
        <v>352</v>
      </c>
      <c r="AY177" s="337" t="s">
        <v>347</v>
      </c>
      <c r="BE177" s="407">
        <f t="shared" si="27"/>
        <v>0</v>
      </c>
      <c r="BF177" s="407">
        <f t="shared" si="28"/>
        <v>0</v>
      </c>
      <c r="BG177" s="407">
        <f t="shared" si="29"/>
        <v>0</v>
      </c>
      <c r="BH177" s="407">
        <f t="shared" si="30"/>
        <v>0</v>
      </c>
      <c r="BI177" s="407">
        <f t="shared" si="31"/>
        <v>0</v>
      </c>
      <c r="BJ177" s="337" t="s">
        <v>352</v>
      </c>
      <c r="BK177" s="407">
        <f t="shared" si="32"/>
        <v>0</v>
      </c>
      <c r="BL177" s="337" t="s">
        <v>373</v>
      </c>
      <c r="BM177" s="406" t="s">
        <v>4519</v>
      </c>
    </row>
    <row r="178" spans="2:65" s="194" customFormat="1" ht="16.5" customHeight="1">
      <c r="B178" s="76"/>
      <c r="C178" s="825">
        <f t="shared" si="33"/>
        <v>40</v>
      </c>
      <c r="D178" s="825" t="s">
        <v>59</v>
      </c>
      <c r="E178" s="826" t="s">
        <v>4447</v>
      </c>
      <c r="F178" s="827" t="s">
        <v>4448</v>
      </c>
      <c r="G178" s="828" t="s">
        <v>62</v>
      </c>
      <c r="H178" s="829">
        <v>8</v>
      </c>
      <c r="I178" s="845"/>
      <c r="J178" s="830">
        <f t="shared" si="23"/>
        <v>0</v>
      </c>
      <c r="K178" s="94"/>
      <c r="L178" s="408"/>
      <c r="M178" s="482" t="s">
        <v>290</v>
      </c>
      <c r="N178" s="483" t="s">
        <v>306</v>
      </c>
      <c r="O178" s="455">
        <v>0</v>
      </c>
      <c r="P178" s="455">
        <f t="shared" si="24"/>
        <v>0</v>
      </c>
      <c r="Q178" s="455">
        <v>1.1E-4</v>
      </c>
      <c r="R178" s="455">
        <f t="shared" si="25"/>
        <v>8.8000000000000003E-4</v>
      </c>
      <c r="S178" s="455">
        <v>0</v>
      </c>
      <c r="T178" s="456">
        <f t="shared" si="26"/>
        <v>0</v>
      </c>
      <c r="AR178" s="406" t="s">
        <v>386</v>
      </c>
      <c r="AT178" s="406" t="s">
        <v>59</v>
      </c>
      <c r="AU178" s="406" t="s">
        <v>352</v>
      </c>
      <c r="AY178" s="337" t="s">
        <v>347</v>
      </c>
      <c r="BE178" s="407">
        <f t="shared" si="27"/>
        <v>0</v>
      </c>
      <c r="BF178" s="407">
        <f t="shared" si="28"/>
        <v>0</v>
      </c>
      <c r="BG178" s="407">
        <f t="shared" si="29"/>
        <v>0</v>
      </c>
      <c r="BH178" s="407">
        <f t="shared" si="30"/>
        <v>0</v>
      </c>
      <c r="BI178" s="407">
        <f t="shared" si="31"/>
        <v>0</v>
      </c>
      <c r="BJ178" s="337" t="s">
        <v>352</v>
      </c>
      <c r="BK178" s="407">
        <f t="shared" si="32"/>
        <v>0</v>
      </c>
      <c r="BL178" s="337" t="s">
        <v>386</v>
      </c>
      <c r="BM178" s="406" t="s">
        <v>4520</v>
      </c>
    </row>
    <row r="179" spans="2:65" s="458" customFormat="1" ht="26.25" customHeight="1">
      <c r="B179" s="457"/>
      <c r="C179" s="831"/>
      <c r="D179" s="832" t="s">
        <v>267</v>
      </c>
      <c r="E179" s="833" t="s">
        <v>27</v>
      </c>
      <c r="F179" s="833" t="s">
        <v>254</v>
      </c>
      <c r="G179" s="831"/>
      <c r="H179" s="831"/>
      <c r="I179" s="831"/>
      <c r="J179" s="834">
        <f>J180</f>
        <v>0</v>
      </c>
      <c r="L179" s="457"/>
      <c r="M179" s="462"/>
      <c r="P179" s="463" t="e">
        <f>#REF!+#REF!</f>
        <v>#REF!</v>
      </c>
      <c r="R179" s="463" t="e">
        <f>#REF!+#REF!</f>
        <v>#REF!</v>
      </c>
      <c r="T179" s="464" t="e">
        <f>#REF!+#REF!</f>
        <v>#REF!</v>
      </c>
      <c r="AR179" s="459" t="s">
        <v>382</v>
      </c>
      <c r="AT179" s="465" t="s">
        <v>267</v>
      </c>
      <c r="AU179" s="465" t="s">
        <v>319</v>
      </c>
      <c r="AY179" s="459" t="s">
        <v>347</v>
      </c>
      <c r="BK179" s="466">
        <f>BK180</f>
        <v>0</v>
      </c>
    </row>
    <row r="180" spans="2:65" s="476" customFormat="1" ht="34.200000000000003">
      <c r="B180" s="110"/>
      <c r="C180" s="835">
        <f>C178+1</f>
        <v>41</v>
      </c>
      <c r="D180" s="836" t="s">
        <v>262</v>
      </c>
      <c r="E180" s="837" t="s">
        <v>255</v>
      </c>
      <c r="F180" s="838" t="s">
        <v>282</v>
      </c>
      <c r="G180" s="839" t="s">
        <v>79</v>
      </c>
      <c r="H180" s="849"/>
      <c r="I180" s="848"/>
      <c r="J180" s="841">
        <f>H180*I180/100</f>
        <v>0</v>
      </c>
      <c r="K180" s="112"/>
      <c r="L180" s="110"/>
      <c r="M180" s="472" t="s">
        <v>290</v>
      </c>
      <c r="N180" s="473" t="s">
        <v>306</v>
      </c>
      <c r="O180" s="474">
        <v>0</v>
      </c>
      <c r="P180" s="474">
        <f>O180*H180</f>
        <v>0</v>
      </c>
      <c r="Q180" s="474">
        <v>0</v>
      </c>
      <c r="R180" s="474">
        <f>Q180*H180</f>
        <v>0</v>
      </c>
      <c r="S180" s="474">
        <v>0</v>
      </c>
      <c r="T180" s="475">
        <f>S180*H180</f>
        <v>0</v>
      </c>
      <c r="AR180" s="477" t="s">
        <v>1193</v>
      </c>
      <c r="AT180" s="477" t="s">
        <v>262</v>
      </c>
      <c r="AU180" s="477" t="s">
        <v>352</v>
      </c>
      <c r="AY180" s="478" t="s">
        <v>347</v>
      </c>
      <c r="BE180" s="479">
        <f>IF(N180="základná",J180,0)</f>
        <v>0</v>
      </c>
      <c r="BF180" s="479">
        <f>IF(N180="znížená",J180,0)</f>
        <v>0</v>
      </c>
      <c r="BG180" s="479">
        <f>IF(N180="zákl. prenesená",J180,0)</f>
        <v>0</v>
      </c>
      <c r="BH180" s="479">
        <f>IF(N180="zníž. prenesená",J180,0)</f>
        <v>0</v>
      </c>
      <c r="BI180" s="479">
        <f>IF(N180="nulová",J180,0)</f>
        <v>0</v>
      </c>
      <c r="BJ180" s="478" t="s">
        <v>352</v>
      </c>
      <c r="BK180" s="479">
        <f>ROUND(I180*H180,2)/100</f>
        <v>0</v>
      </c>
      <c r="BL180" s="478" t="s">
        <v>1193</v>
      </c>
      <c r="BM180" s="477" t="s">
        <v>5406</v>
      </c>
    </row>
    <row r="181" spans="2:65" s="194" customFormat="1" ht="7.2" customHeight="1">
      <c r="B181" s="200"/>
      <c r="C181" s="206"/>
      <c r="D181" s="206"/>
      <c r="E181" s="206"/>
      <c r="F181" s="206"/>
      <c r="G181" s="206"/>
      <c r="H181" s="206"/>
      <c r="I181" s="206"/>
      <c r="J181" s="206"/>
      <c r="K181" s="206"/>
      <c r="L181" s="76"/>
    </row>
  </sheetData>
  <autoFilter ref="C127:K178"/>
  <mergeCells count="8">
    <mergeCell ref="E118:H118"/>
    <mergeCell ref="E120:H120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scale="90" fitToHeight="100" orientation="portrait" blackAndWhite="1" r:id="rId1"/>
  <headerFooter>
    <oddFooter>&amp;CStrana &amp;P z &amp;N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8">
    <pageSetUpPr fitToPage="1"/>
  </sheetPr>
  <dimension ref="B2:BM203"/>
  <sheetViews>
    <sheetView showGridLines="0" view="pageBreakPreview" topLeftCell="A183" zoomScale="120" zoomScaleNormal="120" zoomScaleSheetLayoutView="120" workbookViewId="0">
      <selection activeCell="F19" sqref="F19"/>
    </sheetView>
  </sheetViews>
  <sheetFormatPr defaultColWidth="8.7265625" defaultRowHeight="10.199999999999999"/>
  <cols>
    <col min="1" max="1" width="5.54296875" style="190" customWidth="1"/>
    <col min="2" max="2" width="0.7265625" style="190" customWidth="1"/>
    <col min="3" max="4" width="2.7265625" style="190" customWidth="1"/>
    <col min="5" max="5" width="11.453125" style="190" customWidth="1"/>
    <col min="6" max="6" width="33.7265625" style="190" customWidth="1"/>
    <col min="7" max="7" width="5" style="190" customWidth="1"/>
    <col min="8" max="8" width="9.26953125" style="190" customWidth="1"/>
    <col min="9" max="9" width="10.54296875" style="190" customWidth="1"/>
    <col min="10" max="10" width="14.7265625" style="190" customWidth="1"/>
    <col min="11" max="11" width="14.7265625" style="190" hidden="1" customWidth="1"/>
    <col min="12" max="12" width="6" style="190" customWidth="1"/>
    <col min="13" max="13" width="7" style="190" hidden="1" customWidth="1"/>
    <col min="14" max="14" width="8.7265625" style="190"/>
    <col min="15" max="20" width="9.453125" style="190" hidden="1" customWidth="1"/>
    <col min="21" max="21" width="10.7265625" style="190" hidden="1" customWidth="1"/>
    <col min="22" max="22" width="8" style="190" customWidth="1"/>
    <col min="23" max="23" width="10.7265625" style="190" customWidth="1"/>
    <col min="24" max="24" width="8" style="190" customWidth="1"/>
    <col min="25" max="25" width="10" style="190" customWidth="1"/>
    <col min="26" max="26" width="7.26953125" style="190" customWidth="1"/>
    <col min="27" max="27" width="10" style="190" customWidth="1"/>
    <col min="28" max="28" width="10.7265625" style="190" customWidth="1"/>
    <col min="29" max="29" width="7.26953125" style="190" customWidth="1"/>
    <col min="30" max="30" width="10" style="190" customWidth="1"/>
    <col min="31" max="31" width="10.7265625" style="190" customWidth="1"/>
    <col min="32" max="16384" width="8.7265625" style="190"/>
  </cols>
  <sheetData>
    <row r="2" spans="2:46" ht="37.200000000000003" customHeight="1">
      <c r="L2" s="1357" t="s">
        <v>292</v>
      </c>
      <c r="M2" s="1358"/>
      <c r="N2" s="1358"/>
      <c r="O2" s="1358"/>
      <c r="P2" s="1358"/>
      <c r="Q2" s="1358"/>
      <c r="R2" s="1358"/>
      <c r="S2" s="1358"/>
      <c r="T2" s="1358"/>
      <c r="U2" s="1358"/>
      <c r="V2" s="1358"/>
      <c r="AT2" s="337" t="s">
        <v>1481</v>
      </c>
    </row>
    <row r="3" spans="2:46" ht="7.2" customHeight="1">
      <c r="B3" s="191"/>
      <c r="C3" s="192"/>
      <c r="D3" s="192"/>
      <c r="E3" s="192"/>
      <c r="F3" s="192"/>
      <c r="G3" s="192"/>
      <c r="H3" s="192"/>
      <c r="I3" s="192"/>
      <c r="J3" s="192"/>
      <c r="K3" s="192"/>
      <c r="L3" s="193"/>
      <c r="AT3" s="337" t="s">
        <v>319</v>
      </c>
    </row>
    <row r="4" spans="2:46" ht="25.2" customHeight="1">
      <c r="B4" s="193"/>
      <c r="C4" s="758"/>
      <c r="D4" s="759" t="s">
        <v>321</v>
      </c>
      <c r="E4" s="758"/>
      <c r="F4" s="758"/>
      <c r="G4" s="758"/>
      <c r="H4" s="758"/>
      <c r="I4" s="758"/>
      <c r="J4" s="758"/>
      <c r="L4" s="193"/>
      <c r="M4" s="339" t="s">
        <v>294</v>
      </c>
      <c r="AT4" s="337" t="s">
        <v>291</v>
      </c>
    </row>
    <row r="5" spans="2:46" ht="7.2" customHeight="1">
      <c r="B5" s="193"/>
      <c r="C5" s="758"/>
      <c r="D5" s="758"/>
      <c r="E5" s="758"/>
      <c r="F5" s="758"/>
      <c r="G5" s="758"/>
      <c r="H5" s="758"/>
      <c r="I5" s="758"/>
      <c r="J5" s="758"/>
      <c r="L5" s="193"/>
    </row>
    <row r="6" spans="2:46" ht="12" customHeight="1">
      <c r="B6" s="193"/>
      <c r="C6" s="758"/>
      <c r="D6" s="760" t="s">
        <v>5</v>
      </c>
      <c r="E6" s="758"/>
      <c r="F6" s="758"/>
      <c r="G6" s="758"/>
      <c r="H6" s="758"/>
      <c r="I6" s="758"/>
      <c r="J6" s="758"/>
      <c r="L6" s="193"/>
    </row>
    <row r="7" spans="2:46" ht="16.5" customHeight="1">
      <c r="B7" s="193"/>
      <c r="C7" s="758"/>
      <c r="D7" s="758"/>
      <c r="E7" s="1353" t="str">
        <f>_xlfn.CONCAT(Obsah!N1," ",Obsah!N2)</f>
        <v>15709 - Nižná / Tr 110/22kV - komplexná rekonštrukcia</v>
      </c>
      <c r="F7" s="1354"/>
      <c r="G7" s="1354"/>
      <c r="H7" s="1354"/>
      <c r="I7" s="758"/>
      <c r="J7" s="758"/>
      <c r="L7" s="193"/>
    </row>
    <row r="8" spans="2:46" s="194" customFormat="1" ht="12" customHeight="1">
      <c r="B8" s="76"/>
      <c r="C8" s="761"/>
      <c r="D8" s="760" t="s">
        <v>404</v>
      </c>
      <c r="E8" s="761"/>
      <c r="F8" s="761"/>
      <c r="G8" s="761"/>
      <c r="H8" s="761"/>
      <c r="I8" s="761"/>
      <c r="J8" s="761"/>
      <c r="L8" s="76"/>
    </row>
    <row r="9" spans="2:46" s="194" customFormat="1" ht="16.5" customHeight="1">
      <c r="B9" s="76"/>
      <c r="C9" s="761"/>
      <c r="D9" s="761"/>
      <c r="E9" s="1355" t="s">
        <v>4521</v>
      </c>
      <c r="F9" s="1356"/>
      <c r="G9" s="1356"/>
      <c r="H9" s="1356"/>
      <c r="I9" s="761"/>
      <c r="J9" s="761"/>
      <c r="L9" s="76"/>
    </row>
    <row r="10" spans="2:46" s="194" customFormat="1">
      <c r="B10" s="76"/>
      <c r="C10" s="761"/>
      <c r="D10" s="761"/>
      <c r="E10" s="761"/>
      <c r="F10" s="761"/>
      <c r="G10" s="761"/>
      <c r="H10" s="761"/>
      <c r="I10" s="761"/>
      <c r="J10" s="761"/>
      <c r="L10" s="76"/>
    </row>
    <row r="11" spans="2:46" s="194" customFormat="1" ht="12" customHeight="1">
      <c r="B11" s="76"/>
      <c r="C11" s="761"/>
      <c r="D11" s="760" t="s">
        <v>295</v>
      </c>
      <c r="E11" s="761"/>
      <c r="F11" s="762" t="s">
        <v>290</v>
      </c>
      <c r="G11" s="761"/>
      <c r="H11" s="761"/>
      <c r="I11" s="760" t="s">
        <v>619</v>
      </c>
      <c r="J11" s="762" t="s">
        <v>290</v>
      </c>
      <c r="L11" s="76"/>
    </row>
    <row r="12" spans="2:46" s="194" customFormat="1" ht="12" customHeight="1">
      <c r="B12" s="76"/>
      <c r="C12" s="761"/>
      <c r="D12" s="760" t="s">
        <v>296</v>
      </c>
      <c r="E12" s="761"/>
      <c r="F12" s="762" t="s">
        <v>1151</v>
      </c>
      <c r="G12" s="761"/>
      <c r="H12" s="761"/>
      <c r="I12" s="760" t="s">
        <v>1</v>
      </c>
      <c r="J12" s="763">
        <f>Obsah!Z3</f>
        <v>46174</v>
      </c>
      <c r="L12" s="76"/>
    </row>
    <row r="13" spans="2:46" s="194" customFormat="1" ht="11.25" customHeight="1">
      <c r="B13" s="76"/>
      <c r="C13" s="761"/>
      <c r="D13" s="761"/>
      <c r="E13" s="761"/>
      <c r="F13" s="761"/>
      <c r="G13" s="761"/>
      <c r="H13" s="761"/>
      <c r="I13" s="761"/>
      <c r="J13" s="761"/>
      <c r="L13" s="76"/>
    </row>
    <row r="14" spans="2:46" s="194" customFormat="1" ht="12" customHeight="1">
      <c r="B14" s="76"/>
      <c r="C14" s="761"/>
      <c r="D14" s="760" t="s">
        <v>2</v>
      </c>
      <c r="E14" s="761"/>
      <c r="F14" s="761"/>
      <c r="G14" s="761"/>
      <c r="H14" s="761"/>
      <c r="I14" s="760" t="s">
        <v>297</v>
      </c>
      <c r="J14" s="762" t="s">
        <v>290</v>
      </c>
      <c r="L14" s="76"/>
    </row>
    <row r="15" spans="2:46" s="194" customFormat="1" ht="18" customHeight="1">
      <c r="B15" s="76"/>
      <c r="C15" s="761"/>
      <c r="D15" s="761"/>
      <c r="E15" s="762" t="s">
        <v>1469</v>
      </c>
      <c r="F15" s="761"/>
      <c r="G15" s="761"/>
      <c r="H15" s="761"/>
      <c r="I15" s="760" t="s">
        <v>298</v>
      </c>
      <c r="J15" s="762" t="s">
        <v>290</v>
      </c>
      <c r="L15" s="76"/>
    </row>
    <row r="16" spans="2:46" s="194" customFormat="1" ht="7.2" customHeight="1">
      <c r="B16" s="76"/>
      <c r="C16" s="761"/>
      <c r="D16" s="761"/>
      <c r="E16" s="761"/>
      <c r="F16" s="761"/>
      <c r="G16" s="761"/>
      <c r="H16" s="761"/>
      <c r="I16" s="761"/>
      <c r="J16" s="761"/>
      <c r="L16" s="76"/>
    </row>
    <row r="17" spans="2:12" s="194" customFormat="1" ht="12" customHeight="1">
      <c r="B17" s="76"/>
      <c r="C17" s="761"/>
      <c r="D17" s="760" t="s">
        <v>15</v>
      </c>
      <c r="E17" s="761"/>
      <c r="F17" s="761"/>
      <c r="G17" s="761"/>
      <c r="H17" s="761"/>
      <c r="I17" s="760" t="s">
        <v>297</v>
      </c>
      <c r="J17" s="762" t="s">
        <v>290</v>
      </c>
      <c r="L17" s="76"/>
    </row>
    <row r="18" spans="2:12" s="194" customFormat="1" ht="18" customHeight="1">
      <c r="B18" s="76"/>
      <c r="C18" s="761"/>
      <c r="D18" s="761"/>
      <c r="E18" s="762" t="s">
        <v>299</v>
      </c>
      <c r="F18" s="761"/>
      <c r="G18" s="761"/>
      <c r="H18" s="761"/>
      <c r="I18" s="760" t="s">
        <v>298</v>
      </c>
      <c r="J18" s="762" t="s">
        <v>290</v>
      </c>
      <c r="L18" s="76"/>
    </row>
    <row r="19" spans="2:12" s="194" customFormat="1" ht="7.2" customHeight="1">
      <c r="B19" s="76"/>
      <c r="C19" s="761"/>
      <c r="D19" s="761"/>
      <c r="E19" s="761"/>
      <c r="F19" s="761"/>
      <c r="G19" s="761"/>
      <c r="H19" s="761"/>
      <c r="I19" s="761"/>
      <c r="J19" s="761"/>
      <c r="L19" s="76"/>
    </row>
    <row r="20" spans="2:12" s="194" customFormat="1" ht="12" customHeight="1">
      <c r="B20" s="76"/>
      <c r="C20" s="761"/>
      <c r="D20" s="760" t="s">
        <v>286</v>
      </c>
      <c r="E20" s="761"/>
      <c r="F20" s="761"/>
      <c r="G20" s="761"/>
      <c r="H20" s="761"/>
      <c r="I20" s="760" t="s">
        <v>297</v>
      </c>
      <c r="J20" s="762" t="s">
        <v>290</v>
      </c>
      <c r="L20" s="76"/>
    </row>
    <row r="21" spans="2:12" s="194" customFormat="1" ht="18" customHeight="1">
      <c r="B21" s="76"/>
      <c r="C21" s="761"/>
      <c r="D21" s="761"/>
      <c r="E21" s="762" t="s">
        <v>268</v>
      </c>
      <c r="F21" s="761"/>
      <c r="G21" s="761"/>
      <c r="H21" s="761"/>
      <c r="I21" s="760" t="s">
        <v>298</v>
      </c>
      <c r="J21" s="762" t="s">
        <v>290</v>
      </c>
      <c r="L21" s="76"/>
    </row>
    <row r="22" spans="2:12" s="194" customFormat="1" ht="7.2" customHeight="1">
      <c r="B22" s="76"/>
      <c r="C22" s="761"/>
      <c r="D22" s="761"/>
      <c r="E22" s="761"/>
      <c r="F22" s="761"/>
      <c r="G22" s="761"/>
      <c r="H22" s="761"/>
      <c r="I22" s="761"/>
      <c r="J22" s="761"/>
      <c r="L22" s="76"/>
    </row>
    <row r="23" spans="2:12" s="194" customFormat="1" ht="12" customHeight="1">
      <c r="B23" s="76"/>
      <c r="C23" s="761"/>
      <c r="D23" s="760" t="s">
        <v>300</v>
      </c>
      <c r="E23" s="761"/>
      <c r="F23" s="761"/>
      <c r="G23" s="761"/>
      <c r="H23" s="761"/>
      <c r="I23" s="760" t="s">
        <v>297</v>
      </c>
      <c r="J23" s="762" t="s">
        <v>290</v>
      </c>
      <c r="L23" s="76"/>
    </row>
    <row r="24" spans="2:12" s="194" customFormat="1" ht="18" customHeight="1">
      <c r="B24" s="76"/>
      <c r="C24" s="761"/>
      <c r="D24" s="761"/>
      <c r="E24" s="762" t="s">
        <v>301</v>
      </c>
      <c r="F24" s="761"/>
      <c r="G24" s="761"/>
      <c r="H24" s="761"/>
      <c r="I24" s="760" t="s">
        <v>298</v>
      </c>
      <c r="J24" s="762" t="s">
        <v>290</v>
      </c>
      <c r="L24" s="76"/>
    </row>
    <row r="25" spans="2:12" s="194" customFormat="1" ht="7.2" customHeight="1">
      <c r="B25" s="76"/>
      <c r="C25" s="761"/>
      <c r="D25" s="761"/>
      <c r="E25" s="761"/>
      <c r="F25" s="761"/>
      <c r="G25" s="761"/>
      <c r="H25" s="761"/>
      <c r="I25" s="761"/>
      <c r="J25" s="761"/>
      <c r="L25" s="76"/>
    </row>
    <row r="26" spans="2:12" s="194" customFormat="1" ht="12" customHeight="1">
      <c r="B26" s="76"/>
      <c r="C26" s="761"/>
      <c r="D26" s="760" t="s">
        <v>288</v>
      </c>
      <c r="E26" s="761"/>
      <c r="F26" s="761"/>
      <c r="G26" s="761"/>
      <c r="H26" s="761"/>
      <c r="I26" s="761"/>
      <c r="J26" s="761"/>
      <c r="L26" s="76"/>
    </row>
    <row r="27" spans="2:12" s="196" customFormat="1" ht="16.5" customHeight="1">
      <c r="B27" s="195"/>
      <c r="C27" s="764"/>
      <c r="D27" s="764"/>
      <c r="E27" s="1359" t="s">
        <v>290</v>
      </c>
      <c r="F27" s="1359"/>
      <c r="G27" s="1359"/>
      <c r="H27" s="1359"/>
      <c r="I27" s="764"/>
      <c r="J27" s="764"/>
      <c r="L27" s="195"/>
    </row>
    <row r="28" spans="2:12" s="194" customFormat="1" ht="7.2" customHeight="1">
      <c r="B28" s="76"/>
      <c r="C28" s="761"/>
      <c r="D28" s="761"/>
      <c r="E28" s="761"/>
      <c r="F28" s="761"/>
      <c r="G28" s="761"/>
      <c r="H28" s="761"/>
      <c r="I28" s="761"/>
      <c r="J28" s="761"/>
      <c r="L28" s="76"/>
    </row>
    <row r="29" spans="2:12" s="194" customFormat="1" ht="7.2" customHeight="1">
      <c r="B29" s="76"/>
      <c r="C29" s="761"/>
      <c r="D29" s="766"/>
      <c r="E29" s="766"/>
      <c r="F29" s="766"/>
      <c r="G29" s="766"/>
      <c r="H29" s="766"/>
      <c r="I29" s="766"/>
      <c r="J29" s="766"/>
      <c r="K29" s="197"/>
      <c r="L29" s="76"/>
    </row>
    <row r="30" spans="2:12" s="194" customFormat="1" ht="25.5" customHeight="1">
      <c r="B30" s="76"/>
      <c r="C30" s="761"/>
      <c r="D30" s="767" t="s">
        <v>23</v>
      </c>
      <c r="E30" s="761"/>
      <c r="F30" s="761"/>
      <c r="G30" s="761"/>
      <c r="H30" s="761"/>
      <c r="I30" s="761"/>
      <c r="J30" s="768">
        <f>ROUND(J96, 2)</f>
        <v>0</v>
      </c>
      <c r="L30" s="76"/>
    </row>
    <row r="31" spans="2:12" s="194" customFormat="1" ht="7.2" customHeight="1">
      <c r="B31" s="76"/>
      <c r="C31" s="761"/>
      <c r="D31" s="766"/>
      <c r="E31" s="766"/>
      <c r="F31" s="766"/>
      <c r="G31" s="766"/>
      <c r="H31" s="766"/>
      <c r="I31" s="766"/>
      <c r="J31" s="766"/>
      <c r="K31" s="197"/>
      <c r="L31" s="76"/>
    </row>
    <row r="32" spans="2:12" s="194" customFormat="1" ht="14.7" customHeight="1">
      <c r="B32" s="76"/>
      <c r="C32" s="761"/>
      <c r="D32" s="761"/>
      <c r="E32" s="761"/>
      <c r="F32" s="769" t="s">
        <v>303</v>
      </c>
      <c r="G32" s="761"/>
      <c r="H32" s="761"/>
      <c r="I32" s="769" t="s">
        <v>302</v>
      </c>
      <c r="J32" s="769" t="s">
        <v>304</v>
      </c>
      <c r="L32" s="76"/>
    </row>
    <row r="33" spans="2:12" s="194" customFormat="1" ht="14.7" customHeight="1">
      <c r="B33" s="76"/>
      <c r="C33" s="761"/>
      <c r="D33" s="770" t="s">
        <v>24</v>
      </c>
      <c r="E33" s="771" t="s">
        <v>305</v>
      </c>
      <c r="F33" s="772">
        <f>ROUND((SUM(BE128:BE200)),  2)</f>
        <v>0</v>
      </c>
      <c r="G33" s="773"/>
      <c r="H33" s="773"/>
      <c r="I33" s="774">
        <v>0.23</v>
      </c>
      <c r="J33" s="772">
        <f>ROUND(((SUM(BE128:BE200))*I33),  2)</f>
        <v>0</v>
      </c>
      <c r="L33" s="76"/>
    </row>
    <row r="34" spans="2:12" s="194" customFormat="1" ht="14.7" customHeight="1">
      <c r="B34" s="76"/>
      <c r="C34" s="761"/>
      <c r="D34" s="761"/>
      <c r="E34" s="771" t="s">
        <v>306</v>
      </c>
      <c r="F34" s="775">
        <f>ROUND(J30,  2)</f>
        <v>0</v>
      </c>
      <c r="G34" s="761"/>
      <c r="H34" s="761"/>
      <c r="I34" s="776">
        <v>0.23</v>
      </c>
      <c r="J34" s="775">
        <f>ROUND((F34*I34),  0)</f>
        <v>0</v>
      </c>
      <c r="L34" s="76"/>
    </row>
    <row r="35" spans="2:12" s="194" customFormat="1" ht="14.7" hidden="1" customHeight="1">
      <c r="B35" s="76"/>
      <c r="C35" s="761"/>
      <c r="D35" s="761"/>
      <c r="E35" s="760" t="s">
        <v>307</v>
      </c>
      <c r="F35" s="775">
        <f>ROUND((SUM(BG128:BG200)),  2)</f>
        <v>0</v>
      </c>
      <c r="G35" s="761"/>
      <c r="H35" s="761"/>
      <c r="I35" s="776">
        <v>0.23</v>
      </c>
      <c r="J35" s="775">
        <f>0</f>
        <v>0</v>
      </c>
      <c r="L35" s="76"/>
    </row>
    <row r="36" spans="2:12" s="194" customFormat="1" ht="14.7" hidden="1" customHeight="1">
      <c r="B36" s="76"/>
      <c r="C36" s="761"/>
      <c r="D36" s="761"/>
      <c r="E36" s="760" t="s">
        <v>308</v>
      </c>
      <c r="F36" s="775">
        <f>ROUND((SUM(BH128:BH200)),  2)</f>
        <v>0</v>
      </c>
      <c r="G36" s="761"/>
      <c r="H36" s="761"/>
      <c r="I36" s="776">
        <v>0.23</v>
      </c>
      <c r="J36" s="775">
        <f>0</f>
        <v>0</v>
      </c>
      <c r="L36" s="76"/>
    </row>
    <row r="37" spans="2:12" s="194" customFormat="1" ht="14.7" hidden="1" customHeight="1">
      <c r="B37" s="76"/>
      <c r="C37" s="761"/>
      <c r="D37" s="761"/>
      <c r="E37" s="771" t="s">
        <v>309</v>
      </c>
      <c r="F37" s="772">
        <f>ROUND((SUM(BI128:BI200)),  2)</f>
        <v>0</v>
      </c>
      <c r="G37" s="773"/>
      <c r="H37" s="773"/>
      <c r="I37" s="774">
        <v>0</v>
      </c>
      <c r="J37" s="772">
        <f>0</f>
        <v>0</v>
      </c>
      <c r="L37" s="76"/>
    </row>
    <row r="38" spans="2:12" s="194" customFormat="1" ht="7.2" customHeight="1">
      <c r="B38" s="76"/>
      <c r="C38" s="761"/>
      <c r="D38" s="761"/>
      <c r="E38" s="761"/>
      <c r="F38" s="761"/>
      <c r="G38" s="761"/>
      <c r="H38" s="761"/>
      <c r="I38" s="761"/>
      <c r="J38" s="761"/>
      <c r="L38" s="76"/>
    </row>
    <row r="39" spans="2:12" s="194" customFormat="1" ht="25.5" customHeight="1">
      <c r="B39" s="76"/>
      <c r="C39" s="777"/>
      <c r="D39" s="778" t="s">
        <v>25</v>
      </c>
      <c r="E39" s="779"/>
      <c r="F39" s="779"/>
      <c r="G39" s="780" t="s">
        <v>310</v>
      </c>
      <c r="H39" s="781" t="s">
        <v>311</v>
      </c>
      <c r="I39" s="779"/>
      <c r="J39" s="782">
        <f>SUM(J30:J37)</f>
        <v>0</v>
      </c>
      <c r="K39" s="359"/>
      <c r="L39" s="76"/>
    </row>
    <row r="40" spans="2:12" s="194" customFormat="1" ht="14.7" customHeight="1">
      <c r="B40" s="76"/>
      <c r="C40" s="761"/>
      <c r="D40" s="761"/>
      <c r="E40" s="761"/>
      <c r="F40" s="761"/>
      <c r="G40" s="761"/>
      <c r="H40" s="761"/>
      <c r="I40" s="761"/>
      <c r="J40" s="761"/>
      <c r="L40" s="76"/>
    </row>
    <row r="41" spans="2:12" ht="14.7" customHeight="1">
      <c r="B41" s="193"/>
      <c r="C41" s="758"/>
      <c r="D41" s="758"/>
      <c r="E41" s="758"/>
      <c r="F41" s="758"/>
      <c r="G41" s="758"/>
      <c r="H41" s="758"/>
      <c r="I41" s="758"/>
      <c r="J41" s="758"/>
      <c r="L41" s="193"/>
    </row>
    <row r="42" spans="2:12" ht="14.7" customHeight="1">
      <c r="B42" s="193"/>
      <c r="C42" s="758"/>
      <c r="D42" s="758"/>
      <c r="E42" s="758"/>
      <c r="F42" s="758"/>
      <c r="G42" s="758"/>
      <c r="H42" s="758"/>
      <c r="I42" s="758"/>
      <c r="J42" s="758"/>
      <c r="L42" s="193"/>
    </row>
    <row r="43" spans="2:12" ht="14.7" customHeight="1">
      <c r="B43" s="193"/>
      <c r="C43" s="758"/>
      <c r="D43" s="758"/>
      <c r="E43" s="758"/>
      <c r="F43" s="758"/>
      <c r="G43" s="758"/>
      <c r="H43" s="758"/>
      <c r="I43" s="758"/>
      <c r="J43" s="758"/>
      <c r="L43" s="193"/>
    </row>
    <row r="44" spans="2:12" ht="14.7" customHeight="1">
      <c r="B44" s="193"/>
      <c r="C44" s="758"/>
      <c r="D44" s="758"/>
      <c r="E44" s="758"/>
      <c r="F44" s="758"/>
      <c r="G44" s="758"/>
      <c r="H44" s="758"/>
      <c r="I44" s="758"/>
      <c r="J44" s="758"/>
      <c r="L44" s="193"/>
    </row>
    <row r="45" spans="2:12" ht="14.7" customHeight="1">
      <c r="B45" s="193"/>
      <c r="C45" s="758"/>
      <c r="D45" s="758"/>
      <c r="E45" s="758"/>
      <c r="F45" s="758"/>
      <c r="G45" s="758"/>
      <c r="H45" s="758"/>
      <c r="I45" s="758"/>
      <c r="J45" s="758"/>
      <c r="L45" s="193"/>
    </row>
    <row r="46" spans="2:12" ht="14.7" customHeight="1">
      <c r="B46" s="193"/>
      <c r="C46" s="758"/>
      <c r="D46" s="758"/>
      <c r="E46" s="758"/>
      <c r="F46" s="758"/>
      <c r="G46" s="758"/>
      <c r="H46" s="758"/>
      <c r="I46" s="758"/>
      <c r="J46" s="758"/>
      <c r="L46" s="193"/>
    </row>
    <row r="47" spans="2:12" ht="14.7" customHeight="1">
      <c r="B47" s="193"/>
      <c r="C47" s="758"/>
      <c r="D47" s="758"/>
      <c r="E47" s="758"/>
      <c r="F47" s="758"/>
      <c r="G47" s="758"/>
      <c r="H47" s="758"/>
      <c r="I47" s="758"/>
      <c r="J47" s="758"/>
      <c r="L47" s="193"/>
    </row>
    <row r="48" spans="2:12" ht="14.7" customHeight="1">
      <c r="B48" s="193"/>
      <c r="C48" s="758"/>
      <c r="D48" s="758"/>
      <c r="E48" s="758"/>
      <c r="F48" s="758"/>
      <c r="G48" s="758"/>
      <c r="H48" s="758"/>
      <c r="I48" s="758"/>
      <c r="J48" s="758"/>
      <c r="L48" s="193"/>
    </row>
    <row r="49" spans="2:12" ht="14.7" customHeight="1">
      <c r="B49" s="193"/>
      <c r="C49" s="758"/>
      <c r="D49" s="758"/>
      <c r="E49" s="758"/>
      <c r="F49" s="758"/>
      <c r="G49" s="758"/>
      <c r="H49" s="758"/>
      <c r="I49" s="758"/>
      <c r="J49" s="758"/>
      <c r="L49" s="193"/>
    </row>
    <row r="50" spans="2:12" s="194" customFormat="1" ht="14.7" customHeight="1">
      <c r="B50" s="76"/>
      <c r="C50" s="761"/>
      <c r="D50" s="783" t="s">
        <v>312</v>
      </c>
      <c r="E50" s="784"/>
      <c r="F50" s="784"/>
      <c r="G50" s="783" t="s">
        <v>313</v>
      </c>
      <c r="H50" s="784"/>
      <c r="I50" s="784"/>
      <c r="J50" s="784"/>
      <c r="K50" s="198"/>
      <c r="L50" s="76"/>
    </row>
    <row r="51" spans="2:12">
      <c r="B51" s="193"/>
      <c r="C51" s="758"/>
      <c r="D51" s="758"/>
      <c r="E51" s="758"/>
      <c r="F51" s="758"/>
      <c r="G51" s="758"/>
      <c r="H51" s="758"/>
      <c r="I51" s="758"/>
      <c r="J51" s="758"/>
      <c r="L51" s="193"/>
    </row>
    <row r="52" spans="2:12">
      <c r="B52" s="193"/>
      <c r="C52" s="758"/>
      <c r="D52" s="758"/>
      <c r="E52" s="758"/>
      <c r="F52" s="758"/>
      <c r="G52" s="758"/>
      <c r="H52" s="758"/>
      <c r="I52" s="758"/>
      <c r="J52" s="758"/>
      <c r="L52" s="193"/>
    </row>
    <row r="53" spans="2:12">
      <c r="B53" s="193"/>
      <c r="C53" s="758"/>
      <c r="D53" s="758"/>
      <c r="E53" s="758"/>
      <c r="F53" s="758"/>
      <c r="G53" s="758"/>
      <c r="H53" s="758"/>
      <c r="I53" s="758"/>
      <c r="J53" s="758"/>
      <c r="L53" s="193"/>
    </row>
    <row r="54" spans="2:12">
      <c r="B54" s="193"/>
      <c r="C54" s="758"/>
      <c r="D54" s="758"/>
      <c r="E54" s="758"/>
      <c r="F54" s="758"/>
      <c r="G54" s="758"/>
      <c r="H54" s="758"/>
      <c r="I54" s="758"/>
      <c r="J54" s="758"/>
      <c r="L54" s="193"/>
    </row>
    <row r="55" spans="2:12">
      <c r="B55" s="193"/>
      <c r="C55" s="758"/>
      <c r="D55" s="758"/>
      <c r="E55" s="758"/>
      <c r="F55" s="758"/>
      <c r="G55" s="758"/>
      <c r="H55" s="758"/>
      <c r="I55" s="758"/>
      <c r="J55" s="758"/>
      <c r="L55" s="193"/>
    </row>
    <row r="56" spans="2:12">
      <c r="B56" s="193"/>
      <c r="C56" s="758"/>
      <c r="D56" s="758"/>
      <c r="E56" s="758"/>
      <c r="F56" s="758"/>
      <c r="G56" s="758"/>
      <c r="H56" s="758"/>
      <c r="I56" s="758"/>
      <c r="J56" s="758"/>
      <c r="L56" s="193"/>
    </row>
    <row r="57" spans="2:12">
      <c r="B57" s="193"/>
      <c r="C57" s="758"/>
      <c r="D57" s="758"/>
      <c r="E57" s="758"/>
      <c r="F57" s="758"/>
      <c r="G57" s="758"/>
      <c r="H57" s="758"/>
      <c r="I57" s="758"/>
      <c r="J57" s="758"/>
      <c r="L57" s="193"/>
    </row>
    <row r="58" spans="2:12">
      <c r="B58" s="193"/>
      <c r="C58" s="758"/>
      <c r="D58" s="758"/>
      <c r="E58" s="758"/>
      <c r="F58" s="758"/>
      <c r="G58" s="758"/>
      <c r="H58" s="758"/>
      <c r="I58" s="758"/>
      <c r="J58" s="758"/>
      <c r="L58" s="193"/>
    </row>
    <row r="59" spans="2:12">
      <c r="B59" s="193"/>
      <c r="C59" s="758"/>
      <c r="D59" s="758"/>
      <c r="E59" s="758"/>
      <c r="F59" s="758"/>
      <c r="G59" s="758"/>
      <c r="H59" s="758"/>
      <c r="I59" s="758"/>
      <c r="J59" s="758"/>
      <c r="L59" s="193"/>
    </row>
    <row r="60" spans="2:12">
      <c r="B60" s="193"/>
      <c r="C60" s="758"/>
      <c r="D60" s="758"/>
      <c r="E60" s="758"/>
      <c r="F60" s="758"/>
      <c r="G60" s="758"/>
      <c r="H60" s="758"/>
      <c r="I60" s="758"/>
      <c r="J60" s="758"/>
      <c r="L60" s="193"/>
    </row>
    <row r="61" spans="2:12" s="194" customFormat="1" ht="13.2">
      <c r="B61" s="76"/>
      <c r="C61" s="761"/>
      <c r="D61" s="785" t="s">
        <v>314</v>
      </c>
      <c r="E61" s="786"/>
      <c r="F61" s="787" t="s">
        <v>315</v>
      </c>
      <c r="G61" s="785" t="s">
        <v>314</v>
      </c>
      <c r="H61" s="786"/>
      <c r="I61" s="786"/>
      <c r="J61" s="788" t="s">
        <v>315</v>
      </c>
      <c r="K61" s="199"/>
      <c r="L61" s="76"/>
    </row>
    <row r="62" spans="2:12">
      <c r="B62" s="193"/>
      <c r="C62" s="758"/>
      <c r="D62" s="758"/>
      <c r="E62" s="758"/>
      <c r="F62" s="758"/>
      <c r="G62" s="758"/>
      <c r="H62" s="758"/>
      <c r="I62" s="758"/>
      <c r="J62" s="758"/>
      <c r="L62" s="193"/>
    </row>
    <row r="63" spans="2:12">
      <c r="B63" s="193"/>
      <c r="C63" s="758"/>
      <c r="D63" s="758"/>
      <c r="E63" s="758"/>
      <c r="F63" s="758"/>
      <c r="G63" s="758"/>
      <c r="H63" s="758"/>
      <c r="I63" s="758"/>
      <c r="J63" s="758"/>
      <c r="L63" s="193"/>
    </row>
    <row r="64" spans="2:12">
      <c r="B64" s="193"/>
      <c r="C64" s="758"/>
      <c r="D64" s="758"/>
      <c r="E64" s="758"/>
      <c r="F64" s="758"/>
      <c r="G64" s="758"/>
      <c r="H64" s="758"/>
      <c r="I64" s="758"/>
      <c r="J64" s="758"/>
      <c r="L64" s="193"/>
    </row>
    <row r="65" spans="2:12" s="194" customFormat="1" ht="13.2">
      <c r="B65" s="76"/>
      <c r="C65" s="761"/>
      <c r="D65" s="783" t="s">
        <v>316</v>
      </c>
      <c r="E65" s="784"/>
      <c r="F65" s="784"/>
      <c r="G65" s="783" t="s">
        <v>317</v>
      </c>
      <c r="H65" s="784"/>
      <c r="I65" s="784"/>
      <c r="J65" s="784"/>
      <c r="K65" s="198"/>
      <c r="L65" s="76"/>
    </row>
    <row r="66" spans="2:12">
      <c r="B66" s="193"/>
      <c r="C66" s="758"/>
      <c r="D66" s="758"/>
      <c r="E66" s="758"/>
      <c r="F66" s="758"/>
      <c r="G66" s="758"/>
      <c r="H66" s="758"/>
      <c r="I66" s="758"/>
      <c r="J66" s="758"/>
      <c r="L66" s="193"/>
    </row>
    <row r="67" spans="2:12">
      <c r="B67" s="193"/>
      <c r="C67" s="758"/>
      <c r="D67" s="758"/>
      <c r="E67" s="758"/>
      <c r="F67" s="758"/>
      <c r="G67" s="758"/>
      <c r="H67" s="758"/>
      <c r="I67" s="758"/>
      <c r="J67" s="758"/>
      <c r="L67" s="193"/>
    </row>
    <row r="68" spans="2:12">
      <c r="B68" s="193"/>
      <c r="C68" s="758"/>
      <c r="D68" s="758"/>
      <c r="E68" s="758"/>
      <c r="F68" s="758"/>
      <c r="G68" s="758"/>
      <c r="H68" s="758"/>
      <c r="I68" s="758"/>
      <c r="J68" s="758"/>
      <c r="L68" s="193"/>
    </row>
    <row r="69" spans="2:12">
      <c r="B69" s="193"/>
      <c r="C69" s="758"/>
      <c r="D69" s="758"/>
      <c r="E69" s="758"/>
      <c r="F69" s="758"/>
      <c r="G69" s="758"/>
      <c r="H69" s="758"/>
      <c r="I69" s="758"/>
      <c r="J69" s="758"/>
      <c r="L69" s="193"/>
    </row>
    <row r="70" spans="2:12">
      <c r="B70" s="193"/>
      <c r="C70" s="758"/>
      <c r="D70" s="758"/>
      <c r="E70" s="758"/>
      <c r="F70" s="758"/>
      <c r="G70" s="758"/>
      <c r="H70" s="758"/>
      <c r="I70" s="758"/>
      <c r="J70" s="758"/>
      <c r="L70" s="193"/>
    </row>
    <row r="71" spans="2:12">
      <c r="B71" s="193"/>
      <c r="C71" s="758"/>
      <c r="D71" s="758"/>
      <c r="E71" s="758"/>
      <c r="F71" s="758"/>
      <c r="G71" s="758"/>
      <c r="H71" s="758"/>
      <c r="I71" s="758"/>
      <c r="J71" s="758"/>
      <c r="L71" s="193"/>
    </row>
    <row r="72" spans="2:12">
      <c r="B72" s="193"/>
      <c r="C72" s="758"/>
      <c r="D72" s="758"/>
      <c r="E72" s="758"/>
      <c r="F72" s="758"/>
      <c r="G72" s="758"/>
      <c r="H72" s="758"/>
      <c r="I72" s="758"/>
      <c r="J72" s="758"/>
      <c r="L72" s="193"/>
    </row>
    <row r="73" spans="2:12">
      <c r="B73" s="193"/>
      <c r="C73" s="758"/>
      <c r="D73" s="758"/>
      <c r="E73" s="758"/>
      <c r="F73" s="758"/>
      <c r="G73" s="758"/>
      <c r="H73" s="758"/>
      <c r="I73" s="758"/>
      <c r="J73" s="758"/>
      <c r="L73" s="193"/>
    </row>
    <row r="74" spans="2:12">
      <c r="B74" s="193"/>
      <c r="C74" s="758"/>
      <c r="D74" s="758"/>
      <c r="E74" s="758"/>
      <c r="F74" s="758"/>
      <c r="G74" s="758"/>
      <c r="H74" s="758"/>
      <c r="I74" s="758"/>
      <c r="J74" s="758"/>
      <c r="L74" s="193"/>
    </row>
    <row r="75" spans="2:12">
      <c r="B75" s="193"/>
      <c r="C75" s="758"/>
      <c r="D75" s="758"/>
      <c r="E75" s="758"/>
      <c r="F75" s="758"/>
      <c r="G75" s="758"/>
      <c r="H75" s="758"/>
      <c r="I75" s="758"/>
      <c r="J75" s="758"/>
      <c r="L75" s="193"/>
    </row>
    <row r="76" spans="2:12" s="194" customFormat="1" ht="13.2">
      <c r="B76" s="76"/>
      <c r="C76" s="761"/>
      <c r="D76" s="785" t="s">
        <v>314</v>
      </c>
      <c r="E76" s="786"/>
      <c r="F76" s="787" t="s">
        <v>315</v>
      </c>
      <c r="G76" s="785" t="s">
        <v>314</v>
      </c>
      <c r="H76" s="786"/>
      <c r="I76" s="786"/>
      <c r="J76" s="788" t="s">
        <v>315</v>
      </c>
      <c r="K76" s="199"/>
      <c r="L76" s="76"/>
    </row>
    <row r="77" spans="2:12" s="194" customFormat="1" ht="14.7" customHeight="1">
      <c r="B77" s="200"/>
      <c r="C77" s="206"/>
      <c r="D77" s="206"/>
      <c r="E77" s="206"/>
      <c r="F77" s="206"/>
      <c r="G77" s="206"/>
      <c r="H77" s="206"/>
      <c r="I77" s="206"/>
      <c r="J77" s="206"/>
      <c r="K77" s="206"/>
      <c r="L77" s="76"/>
    </row>
    <row r="81" spans="2:47" s="194" customFormat="1" ht="7.2" customHeight="1">
      <c r="B81" s="201"/>
      <c r="C81" s="202"/>
      <c r="D81" s="202"/>
      <c r="E81" s="202"/>
      <c r="F81" s="202"/>
      <c r="G81" s="202"/>
      <c r="H81" s="202"/>
      <c r="I81" s="202"/>
      <c r="J81" s="202"/>
      <c r="K81" s="202"/>
      <c r="L81" s="76"/>
    </row>
    <row r="82" spans="2:47" s="194" customFormat="1" ht="25.2" customHeight="1">
      <c r="B82" s="76"/>
      <c r="C82" s="759" t="s">
        <v>323</v>
      </c>
      <c r="D82" s="761"/>
      <c r="E82" s="761"/>
      <c r="F82" s="761"/>
      <c r="G82" s="761"/>
      <c r="H82" s="761"/>
      <c r="I82" s="761"/>
      <c r="J82" s="761"/>
      <c r="L82" s="76"/>
    </row>
    <row r="83" spans="2:47" s="194" customFormat="1" ht="7.2" customHeight="1">
      <c r="B83" s="76"/>
      <c r="C83" s="761"/>
      <c r="D83" s="761"/>
      <c r="E83" s="761"/>
      <c r="F83" s="761"/>
      <c r="G83" s="761"/>
      <c r="H83" s="761"/>
      <c r="I83" s="761"/>
      <c r="J83" s="761"/>
      <c r="L83" s="76"/>
    </row>
    <row r="84" spans="2:47" s="194" customFormat="1" ht="12" customHeight="1">
      <c r="B84" s="76"/>
      <c r="C84" s="760" t="s">
        <v>5</v>
      </c>
      <c r="D84" s="761"/>
      <c r="E84" s="761"/>
      <c r="F84" s="761"/>
      <c r="G84" s="761"/>
      <c r="H84" s="761"/>
      <c r="I84" s="761"/>
      <c r="J84" s="761"/>
      <c r="L84" s="76"/>
    </row>
    <row r="85" spans="2:47" s="194" customFormat="1" ht="16.5" customHeight="1">
      <c r="B85" s="76"/>
      <c r="C85" s="761"/>
      <c r="D85" s="761"/>
      <c r="E85" s="1353" t="str">
        <f>E7</f>
        <v>15709 - Nižná / Tr 110/22kV - komplexná rekonštrukcia</v>
      </c>
      <c r="F85" s="1354"/>
      <c r="G85" s="1354"/>
      <c r="H85" s="1354"/>
      <c r="I85" s="761"/>
      <c r="J85" s="761"/>
      <c r="L85" s="76"/>
    </row>
    <row r="86" spans="2:47" s="194" customFormat="1" ht="12" customHeight="1">
      <c r="B86" s="76"/>
      <c r="C86" s="760" t="s">
        <v>404</v>
      </c>
      <c r="D86" s="761"/>
      <c r="E86" s="761"/>
      <c r="F86" s="761"/>
      <c r="G86" s="761"/>
      <c r="H86" s="761"/>
      <c r="I86" s="761"/>
      <c r="J86" s="761"/>
      <c r="L86" s="76"/>
    </row>
    <row r="87" spans="2:47" s="194" customFormat="1" ht="16.5" customHeight="1">
      <c r="B87" s="76"/>
      <c r="C87" s="761"/>
      <c r="D87" s="761"/>
      <c r="E87" s="1355" t="str">
        <f>E9</f>
        <v>SO49 - Demolácie</v>
      </c>
      <c r="F87" s="1356"/>
      <c r="G87" s="1356"/>
      <c r="H87" s="1356"/>
      <c r="I87" s="761"/>
      <c r="J87" s="761"/>
      <c r="L87" s="76"/>
    </row>
    <row r="88" spans="2:47" s="194" customFormat="1" ht="7.2" customHeight="1">
      <c r="B88" s="76"/>
      <c r="C88" s="761"/>
      <c r="D88" s="761"/>
      <c r="E88" s="761"/>
      <c r="F88" s="761"/>
      <c r="G88" s="761"/>
      <c r="H88" s="761"/>
      <c r="I88" s="761"/>
      <c r="J88" s="761"/>
      <c r="L88" s="76"/>
    </row>
    <row r="89" spans="2:47" s="194" customFormat="1" ht="12" customHeight="1">
      <c r="B89" s="76"/>
      <c r="C89" s="760" t="s">
        <v>296</v>
      </c>
      <c r="D89" s="761"/>
      <c r="E89" s="761"/>
      <c r="F89" s="762" t="str">
        <f>F12</f>
        <v>Nižná</v>
      </c>
      <c r="G89" s="761"/>
      <c r="H89" s="761"/>
      <c r="I89" s="760" t="s">
        <v>1</v>
      </c>
      <c r="J89" s="763">
        <f>IF(J12="","",J12)</f>
        <v>46174</v>
      </c>
      <c r="L89" s="76"/>
    </row>
    <row r="90" spans="2:47" s="194" customFormat="1" ht="7.2" customHeight="1">
      <c r="B90" s="76"/>
      <c r="C90" s="761"/>
      <c r="D90" s="761"/>
      <c r="E90" s="761"/>
      <c r="F90" s="761"/>
      <c r="G90" s="761"/>
      <c r="H90" s="761"/>
      <c r="I90" s="761"/>
      <c r="J90" s="761"/>
      <c r="L90" s="76"/>
    </row>
    <row r="91" spans="2:47" s="194" customFormat="1" ht="15.45" customHeight="1">
      <c r="B91" s="76"/>
      <c r="C91" s="760" t="s">
        <v>2</v>
      </c>
      <c r="D91" s="761"/>
      <c r="E91" s="761"/>
      <c r="F91" s="762" t="str">
        <f>E15</f>
        <v>STREDOSLOVENSKÁ DISTRIBUčNÁ a.s.</v>
      </c>
      <c r="G91" s="761"/>
      <c r="H91" s="761"/>
      <c r="I91" s="760" t="s">
        <v>286</v>
      </c>
      <c r="J91" s="765" t="str">
        <f>E21</f>
        <v>LiV-EPI, s.r.o.</v>
      </c>
      <c r="L91" s="76"/>
    </row>
    <row r="92" spans="2:47" s="194" customFormat="1" ht="15.45" customHeight="1">
      <c r="B92" s="76"/>
      <c r="C92" s="760" t="s">
        <v>15</v>
      </c>
      <c r="D92" s="761"/>
      <c r="E92" s="761"/>
      <c r="F92" s="762" t="str">
        <f>IF(E18="","",E18)</f>
        <v>určený výberom</v>
      </c>
      <c r="G92" s="761"/>
      <c r="H92" s="761"/>
      <c r="I92" s="760" t="s">
        <v>300</v>
      </c>
      <c r="J92" s="765" t="str">
        <f>E24</f>
        <v>Ing Peter Lukačovič</v>
      </c>
      <c r="L92" s="76"/>
    </row>
    <row r="93" spans="2:47" s="194" customFormat="1" ht="10.5" customHeight="1">
      <c r="B93" s="76"/>
      <c r="C93" s="761"/>
      <c r="D93" s="761"/>
      <c r="E93" s="761"/>
      <c r="F93" s="761"/>
      <c r="G93" s="761"/>
      <c r="H93" s="761"/>
      <c r="I93" s="761"/>
      <c r="J93" s="761"/>
      <c r="L93" s="76"/>
    </row>
    <row r="94" spans="2:47" s="194" customFormat="1" ht="29.25" customHeight="1">
      <c r="B94" s="76"/>
      <c r="C94" s="789" t="s">
        <v>324</v>
      </c>
      <c r="D94" s="777"/>
      <c r="E94" s="777"/>
      <c r="F94" s="777"/>
      <c r="G94" s="777"/>
      <c r="H94" s="777"/>
      <c r="I94" s="777"/>
      <c r="J94" s="790" t="s">
        <v>325</v>
      </c>
      <c r="K94" s="203"/>
      <c r="L94" s="76"/>
    </row>
    <row r="95" spans="2:47" s="194" customFormat="1" ht="10.5" customHeight="1">
      <c r="B95" s="76"/>
      <c r="C95" s="761"/>
      <c r="D95" s="761"/>
      <c r="E95" s="761"/>
      <c r="F95" s="761"/>
      <c r="G95" s="761"/>
      <c r="H95" s="761"/>
      <c r="I95" s="761"/>
      <c r="J95" s="761"/>
      <c r="L95" s="76"/>
    </row>
    <row r="96" spans="2:47" s="194" customFormat="1" ht="23.25" customHeight="1">
      <c r="B96" s="76"/>
      <c r="C96" s="791" t="s">
        <v>326</v>
      </c>
      <c r="D96" s="761"/>
      <c r="E96" s="761"/>
      <c r="F96" s="761"/>
      <c r="G96" s="761"/>
      <c r="H96" s="761"/>
      <c r="I96" s="761"/>
      <c r="J96" s="768">
        <f>J97+J102+J104+J107</f>
        <v>0</v>
      </c>
      <c r="L96" s="76"/>
      <c r="AU96" s="337" t="s">
        <v>327</v>
      </c>
    </row>
    <row r="97" spans="2:12" s="368" customFormat="1" ht="25.2" customHeight="1">
      <c r="B97" s="367"/>
      <c r="C97" s="792"/>
      <c r="D97" s="793" t="s">
        <v>328</v>
      </c>
      <c r="E97" s="794"/>
      <c r="F97" s="794"/>
      <c r="G97" s="794"/>
      <c r="H97" s="794"/>
      <c r="I97" s="794"/>
      <c r="J97" s="795">
        <f>J129</f>
        <v>0</v>
      </c>
      <c r="L97" s="367"/>
    </row>
    <row r="98" spans="2:12" s="373" customFormat="1" ht="20.25" customHeight="1">
      <c r="B98" s="372"/>
      <c r="C98" s="796"/>
      <c r="D98" s="797" t="s">
        <v>329</v>
      </c>
      <c r="E98" s="798"/>
      <c r="F98" s="798"/>
      <c r="G98" s="798"/>
      <c r="H98" s="798"/>
      <c r="I98" s="798"/>
      <c r="J98" s="799">
        <f>J130</f>
        <v>0</v>
      </c>
      <c r="L98" s="372"/>
    </row>
    <row r="99" spans="2:12" s="373" customFormat="1" ht="20.25" customHeight="1">
      <c r="B99" s="372"/>
      <c r="C99" s="796"/>
      <c r="D99" s="797" t="s">
        <v>3635</v>
      </c>
      <c r="E99" s="798"/>
      <c r="F99" s="798"/>
      <c r="G99" s="798"/>
      <c r="H99" s="798"/>
      <c r="I99" s="798"/>
      <c r="J99" s="799">
        <f>J148</f>
        <v>0</v>
      </c>
      <c r="L99" s="372"/>
    </row>
    <row r="100" spans="2:12" s="373" customFormat="1" ht="20.25" customHeight="1">
      <c r="B100" s="372"/>
      <c r="C100" s="796"/>
      <c r="D100" s="797" t="s">
        <v>332</v>
      </c>
      <c r="E100" s="798"/>
      <c r="F100" s="798"/>
      <c r="G100" s="798"/>
      <c r="H100" s="798"/>
      <c r="I100" s="798"/>
      <c r="J100" s="799">
        <f>J151</f>
        <v>0</v>
      </c>
      <c r="L100" s="372"/>
    </row>
    <row r="101" spans="2:12" s="373" customFormat="1" ht="20.25" customHeight="1">
      <c r="B101" s="372"/>
      <c r="C101" s="796"/>
      <c r="D101" s="797" t="s">
        <v>333</v>
      </c>
      <c r="E101" s="798"/>
      <c r="F101" s="798"/>
      <c r="G101" s="798"/>
      <c r="H101" s="798"/>
      <c r="I101" s="798"/>
      <c r="J101" s="799">
        <f>J184</f>
        <v>0</v>
      </c>
      <c r="L101" s="372"/>
    </row>
    <row r="102" spans="2:12" s="368" customFormat="1" ht="25.2" customHeight="1">
      <c r="B102" s="367"/>
      <c r="C102" s="792"/>
      <c r="D102" s="793" t="s">
        <v>1153</v>
      </c>
      <c r="E102" s="794"/>
      <c r="F102" s="794"/>
      <c r="G102" s="794"/>
      <c r="H102" s="794"/>
      <c r="I102" s="794"/>
      <c r="J102" s="795">
        <f>J186</f>
        <v>0</v>
      </c>
      <c r="L102" s="367"/>
    </row>
    <row r="103" spans="2:12" s="373" customFormat="1" ht="20.25" customHeight="1">
      <c r="B103" s="372"/>
      <c r="C103" s="796"/>
      <c r="D103" s="797" t="s">
        <v>1603</v>
      </c>
      <c r="E103" s="798"/>
      <c r="F103" s="798"/>
      <c r="G103" s="798"/>
      <c r="H103" s="798"/>
      <c r="I103" s="798"/>
      <c r="J103" s="799">
        <f>J187</f>
        <v>0</v>
      </c>
      <c r="L103" s="372"/>
    </row>
    <row r="104" spans="2:12" s="368" customFormat="1" ht="25.2" customHeight="1">
      <c r="B104" s="367"/>
      <c r="C104" s="792"/>
      <c r="D104" s="793" t="s">
        <v>334</v>
      </c>
      <c r="E104" s="794"/>
      <c r="F104" s="794"/>
      <c r="G104" s="794"/>
      <c r="H104" s="794"/>
      <c r="I104" s="794"/>
      <c r="J104" s="795">
        <f>J192</f>
        <v>0</v>
      </c>
      <c r="L104" s="367"/>
    </row>
    <row r="105" spans="2:12" s="373" customFormat="1" ht="20.25" customHeight="1">
      <c r="B105" s="372"/>
      <c r="C105" s="796"/>
      <c r="D105" s="797" t="s">
        <v>1611</v>
      </c>
      <c r="E105" s="798"/>
      <c r="F105" s="798"/>
      <c r="G105" s="798"/>
      <c r="H105" s="798"/>
      <c r="I105" s="798"/>
      <c r="J105" s="799">
        <f>J193</f>
        <v>0</v>
      </c>
      <c r="L105" s="372"/>
    </row>
    <row r="106" spans="2:12" s="373" customFormat="1" ht="20.25" customHeight="1">
      <c r="B106" s="372"/>
      <c r="C106" s="796"/>
      <c r="D106" s="797" t="s">
        <v>4522</v>
      </c>
      <c r="E106" s="798"/>
      <c r="F106" s="798"/>
      <c r="G106" s="798"/>
      <c r="H106" s="798"/>
      <c r="I106" s="798"/>
      <c r="J106" s="799">
        <f>J196</f>
        <v>0</v>
      </c>
      <c r="L106" s="372"/>
    </row>
    <row r="107" spans="2:12" s="444" customFormat="1" ht="25.2" customHeight="1">
      <c r="B107" s="443"/>
      <c r="C107" s="800"/>
      <c r="D107" s="801" t="s">
        <v>3613</v>
      </c>
      <c r="E107" s="802"/>
      <c r="F107" s="802"/>
      <c r="G107" s="802"/>
      <c r="H107" s="802"/>
      <c r="I107" s="802"/>
      <c r="J107" s="803">
        <f>J201</f>
        <v>0</v>
      </c>
      <c r="L107" s="443"/>
    </row>
    <row r="108" spans="2:12" s="449" customFormat="1" ht="20.25" customHeight="1">
      <c r="B108" s="448"/>
      <c r="C108" s="804"/>
      <c r="D108" s="805" t="str">
        <f>_xlfn.CONCAT("   ",F202)</f>
        <v xml:space="preserve">   Ostatné 
(doprava, vplyvy, pridružené výkony, réžia, drobné montážne práce a materiál...)</v>
      </c>
      <c r="E108" s="806"/>
      <c r="F108" s="806"/>
      <c r="G108" s="806"/>
      <c r="H108" s="806"/>
      <c r="I108" s="806"/>
      <c r="J108" s="807">
        <f>J202</f>
        <v>0</v>
      </c>
      <c r="L108" s="448"/>
    </row>
    <row r="109" spans="2:12" s="194" customFormat="1" ht="21.75" customHeight="1">
      <c r="B109" s="76"/>
      <c r="C109" s="761"/>
      <c r="D109" s="761"/>
      <c r="E109" s="761"/>
      <c r="F109" s="761"/>
      <c r="G109" s="761"/>
      <c r="H109" s="761"/>
      <c r="I109" s="761"/>
      <c r="J109" s="761"/>
      <c r="L109" s="76"/>
    </row>
    <row r="110" spans="2:12" s="194" customFormat="1" ht="7.2" customHeight="1">
      <c r="B110" s="200"/>
      <c r="C110" s="206"/>
      <c r="D110" s="206"/>
      <c r="E110" s="206"/>
      <c r="F110" s="206"/>
      <c r="G110" s="206"/>
      <c r="H110" s="206"/>
      <c r="I110" s="206"/>
      <c r="J110" s="206"/>
      <c r="K110" s="206"/>
      <c r="L110" s="76"/>
    </row>
    <row r="114" spans="2:63" s="194" customFormat="1" ht="7.2" customHeight="1">
      <c r="B114" s="201"/>
      <c r="C114" s="202"/>
      <c r="D114" s="202"/>
      <c r="E114" s="202"/>
      <c r="F114" s="202"/>
      <c r="G114" s="202"/>
      <c r="H114" s="202"/>
      <c r="I114" s="202"/>
      <c r="J114" s="202"/>
      <c r="K114" s="202"/>
      <c r="L114" s="76"/>
    </row>
    <row r="115" spans="2:63" s="194" customFormat="1" ht="25.2" customHeight="1">
      <c r="B115" s="76"/>
      <c r="C115" s="759" t="s">
        <v>281</v>
      </c>
      <c r="D115" s="761"/>
      <c r="E115" s="761"/>
      <c r="F115" s="761"/>
      <c r="G115" s="761"/>
      <c r="H115" s="761"/>
      <c r="I115" s="761"/>
      <c r="J115" s="761"/>
      <c r="L115" s="76"/>
    </row>
    <row r="116" spans="2:63" s="194" customFormat="1" ht="7.2" customHeight="1">
      <c r="B116" s="76"/>
      <c r="C116" s="761"/>
      <c r="D116" s="761"/>
      <c r="E116" s="761"/>
      <c r="F116" s="761"/>
      <c r="G116" s="761"/>
      <c r="H116" s="761"/>
      <c r="I116" s="761"/>
      <c r="J116" s="761"/>
      <c r="L116" s="76"/>
    </row>
    <row r="117" spans="2:63" s="194" customFormat="1" ht="12" customHeight="1">
      <c r="B117" s="76"/>
      <c r="C117" s="760" t="s">
        <v>5</v>
      </c>
      <c r="D117" s="761"/>
      <c r="E117" s="761"/>
      <c r="F117" s="761"/>
      <c r="G117" s="761"/>
      <c r="H117" s="761"/>
      <c r="I117" s="761"/>
      <c r="J117" s="761"/>
      <c r="L117" s="76"/>
    </row>
    <row r="118" spans="2:63" s="194" customFormat="1" ht="16.5" customHeight="1">
      <c r="B118" s="76"/>
      <c r="C118" s="761"/>
      <c r="D118" s="761"/>
      <c r="E118" s="1353" t="str">
        <f>E7</f>
        <v>15709 - Nižná / Tr 110/22kV - komplexná rekonštrukcia</v>
      </c>
      <c r="F118" s="1354"/>
      <c r="G118" s="1354"/>
      <c r="H118" s="1354"/>
      <c r="I118" s="761"/>
      <c r="J118" s="761"/>
      <c r="L118" s="76"/>
    </row>
    <row r="119" spans="2:63" s="194" customFormat="1" ht="12" customHeight="1">
      <c r="B119" s="76"/>
      <c r="C119" s="760" t="s">
        <v>404</v>
      </c>
      <c r="D119" s="761"/>
      <c r="E119" s="761"/>
      <c r="F119" s="761"/>
      <c r="G119" s="761"/>
      <c r="H119" s="761"/>
      <c r="I119" s="761"/>
      <c r="J119" s="761"/>
      <c r="L119" s="76"/>
    </row>
    <row r="120" spans="2:63" s="194" customFormat="1" ht="16.5" customHeight="1">
      <c r="B120" s="76"/>
      <c r="C120" s="761"/>
      <c r="D120" s="761"/>
      <c r="E120" s="1355" t="str">
        <f>E9</f>
        <v>SO49 - Demolácie</v>
      </c>
      <c r="F120" s="1356"/>
      <c r="G120" s="1356"/>
      <c r="H120" s="1356"/>
      <c r="I120" s="761"/>
      <c r="J120" s="761"/>
      <c r="L120" s="76"/>
    </row>
    <row r="121" spans="2:63" s="194" customFormat="1" ht="7.2" customHeight="1">
      <c r="B121" s="76"/>
      <c r="C121" s="761"/>
      <c r="D121" s="761"/>
      <c r="E121" s="761"/>
      <c r="F121" s="761"/>
      <c r="G121" s="761"/>
      <c r="H121" s="761"/>
      <c r="I121" s="761"/>
      <c r="J121" s="761"/>
      <c r="L121" s="76"/>
    </row>
    <row r="122" spans="2:63" s="194" customFormat="1" ht="12" customHeight="1">
      <c r="B122" s="76"/>
      <c r="C122" s="760" t="s">
        <v>296</v>
      </c>
      <c r="D122" s="761"/>
      <c r="E122" s="761"/>
      <c r="F122" s="762" t="str">
        <f>F12</f>
        <v>Nižná</v>
      </c>
      <c r="G122" s="761"/>
      <c r="H122" s="761"/>
      <c r="I122" s="760" t="s">
        <v>1</v>
      </c>
      <c r="J122" s="763">
        <f>IF(J12="","",J12)</f>
        <v>46174</v>
      </c>
      <c r="L122" s="76"/>
    </row>
    <row r="123" spans="2:63" s="194" customFormat="1" ht="7.2" customHeight="1">
      <c r="B123" s="76"/>
      <c r="C123" s="761"/>
      <c r="D123" s="761"/>
      <c r="E123" s="761"/>
      <c r="F123" s="761"/>
      <c r="G123" s="761"/>
      <c r="H123" s="761"/>
      <c r="I123" s="761"/>
      <c r="J123" s="761"/>
      <c r="L123" s="76"/>
    </row>
    <row r="124" spans="2:63" s="194" customFormat="1" ht="15.45" customHeight="1">
      <c r="B124" s="76"/>
      <c r="C124" s="760" t="s">
        <v>2</v>
      </c>
      <c r="D124" s="761"/>
      <c r="E124" s="761"/>
      <c r="F124" s="762" t="str">
        <f>E15</f>
        <v>STREDOSLOVENSKÁ DISTRIBUčNÁ a.s.</v>
      </c>
      <c r="G124" s="761"/>
      <c r="H124" s="761"/>
      <c r="I124" s="760" t="s">
        <v>286</v>
      </c>
      <c r="J124" s="765" t="str">
        <f>E21</f>
        <v>LiV-EPI, s.r.o.</v>
      </c>
      <c r="L124" s="76"/>
    </row>
    <row r="125" spans="2:63" s="194" customFormat="1" ht="15.45" customHeight="1">
      <c r="B125" s="76"/>
      <c r="C125" s="760" t="s">
        <v>15</v>
      </c>
      <c r="D125" s="761"/>
      <c r="E125" s="761"/>
      <c r="F125" s="762" t="str">
        <f>IF(E18="","",E18)</f>
        <v>určený výberom</v>
      </c>
      <c r="G125" s="761"/>
      <c r="H125" s="761"/>
      <c r="I125" s="760" t="s">
        <v>300</v>
      </c>
      <c r="J125" s="765" t="str">
        <f>E24</f>
        <v>Ing Peter Lukačovič</v>
      </c>
      <c r="L125" s="76"/>
    </row>
    <row r="126" spans="2:63" s="194" customFormat="1" ht="10.5" customHeight="1">
      <c r="B126" s="76"/>
      <c r="C126" s="761"/>
      <c r="D126" s="761"/>
      <c r="E126" s="761"/>
      <c r="F126" s="761"/>
      <c r="G126" s="761"/>
      <c r="H126" s="761"/>
      <c r="I126" s="761"/>
      <c r="J126" s="761"/>
      <c r="L126" s="76"/>
    </row>
    <row r="127" spans="2:63" s="208" customFormat="1" ht="29.25" customHeight="1">
      <c r="B127" s="207"/>
      <c r="C127" s="808" t="s">
        <v>335</v>
      </c>
      <c r="D127" s="809" t="s">
        <v>318</v>
      </c>
      <c r="E127" s="809" t="s">
        <v>21</v>
      </c>
      <c r="F127" s="809" t="s">
        <v>54</v>
      </c>
      <c r="G127" s="809" t="s">
        <v>55</v>
      </c>
      <c r="H127" s="809" t="s">
        <v>336</v>
      </c>
      <c r="I127" s="809" t="s">
        <v>337</v>
      </c>
      <c r="J127" s="810" t="s">
        <v>325</v>
      </c>
      <c r="K127" s="380" t="s">
        <v>338</v>
      </c>
      <c r="L127" s="207"/>
      <c r="M127" s="381" t="s">
        <v>290</v>
      </c>
      <c r="N127" s="382" t="s">
        <v>24</v>
      </c>
      <c r="O127" s="382" t="s">
        <v>339</v>
      </c>
      <c r="P127" s="382" t="s">
        <v>340</v>
      </c>
      <c r="Q127" s="382" t="s">
        <v>341</v>
      </c>
      <c r="R127" s="382" t="s">
        <v>342</v>
      </c>
      <c r="S127" s="382" t="s">
        <v>343</v>
      </c>
      <c r="T127" s="383" t="s">
        <v>344</v>
      </c>
    </row>
    <row r="128" spans="2:63" s="194" customFormat="1" ht="23.25" customHeight="1">
      <c r="B128" s="76"/>
      <c r="C128" s="811" t="s">
        <v>326</v>
      </c>
      <c r="D128" s="761"/>
      <c r="E128" s="761"/>
      <c r="F128" s="761"/>
      <c r="G128" s="761"/>
      <c r="H128" s="761"/>
      <c r="I128" s="761"/>
      <c r="J128" s="812">
        <f>J129+J186+J192+J201</f>
        <v>0</v>
      </c>
      <c r="L128" s="76"/>
      <c r="M128" s="386"/>
      <c r="N128" s="197"/>
      <c r="O128" s="197"/>
      <c r="P128" s="387">
        <f>P129+P186+P192</f>
        <v>16136.093947099998</v>
      </c>
      <c r="Q128" s="197"/>
      <c r="R128" s="387">
        <f>R129+R186+R192</f>
        <v>16.513219071500004</v>
      </c>
      <c r="S128" s="197"/>
      <c r="T128" s="388">
        <f>T129+T186+T192</f>
        <v>3610.4280200000003</v>
      </c>
      <c r="AT128" s="337" t="s">
        <v>267</v>
      </c>
      <c r="AU128" s="337" t="s">
        <v>327</v>
      </c>
      <c r="BK128" s="389">
        <f>BK129+BK186+BK192</f>
        <v>0</v>
      </c>
    </row>
    <row r="129" spans="2:65" s="391" customFormat="1" ht="26.25" customHeight="1">
      <c r="B129" s="390"/>
      <c r="C129" s="813"/>
      <c r="D129" s="814" t="s">
        <v>267</v>
      </c>
      <c r="E129" s="815" t="s">
        <v>345</v>
      </c>
      <c r="F129" s="815" t="s">
        <v>346</v>
      </c>
      <c r="G129" s="813"/>
      <c r="H129" s="813"/>
      <c r="I129" s="813"/>
      <c r="J129" s="816">
        <f>BK129</f>
        <v>0</v>
      </c>
      <c r="L129" s="390"/>
      <c r="M129" s="395"/>
      <c r="P129" s="396">
        <f>P130+P148+P151+P184</f>
        <v>15795.577407099998</v>
      </c>
      <c r="R129" s="396">
        <f>R130+R148+R151+R184</f>
        <v>16.117178011500002</v>
      </c>
      <c r="T129" s="397">
        <f>T130+T148+T151+T184</f>
        <v>3603.6346200000003</v>
      </c>
      <c r="AR129" s="392" t="s">
        <v>320</v>
      </c>
      <c r="AT129" s="398" t="s">
        <v>267</v>
      </c>
      <c r="AU129" s="398" t="s">
        <v>319</v>
      </c>
      <c r="AY129" s="392" t="s">
        <v>347</v>
      </c>
      <c r="BK129" s="399">
        <f>BK130+BK148+BK151+BK184</f>
        <v>0</v>
      </c>
    </row>
    <row r="130" spans="2:65" s="391" customFormat="1" ht="23.25" customHeight="1">
      <c r="B130" s="390"/>
      <c r="C130" s="813"/>
      <c r="D130" s="814" t="s">
        <v>267</v>
      </c>
      <c r="E130" s="817" t="s">
        <v>320</v>
      </c>
      <c r="F130" s="817" t="s">
        <v>348</v>
      </c>
      <c r="G130" s="813"/>
      <c r="H130" s="813"/>
      <c r="I130" s="813"/>
      <c r="J130" s="818">
        <f>BK130</f>
        <v>0</v>
      </c>
      <c r="L130" s="390"/>
      <c r="M130" s="395"/>
      <c r="P130" s="396">
        <f>SUM(P131:P147)</f>
        <v>1071.361181</v>
      </c>
      <c r="R130" s="396">
        <f>SUM(R131:R147)</f>
        <v>4.3141020000000002E-2</v>
      </c>
      <c r="T130" s="397">
        <f>SUM(T131:T147)</f>
        <v>1402.2366999999999</v>
      </c>
      <c r="AR130" s="392" t="s">
        <v>320</v>
      </c>
      <c r="AT130" s="398" t="s">
        <v>267</v>
      </c>
      <c r="AU130" s="398" t="s">
        <v>320</v>
      </c>
      <c r="AY130" s="392" t="s">
        <v>347</v>
      </c>
      <c r="BK130" s="399">
        <f>SUM(BK131:BK147)</f>
        <v>0</v>
      </c>
    </row>
    <row r="131" spans="2:65" s="194" customFormat="1" ht="49.5" customHeight="1">
      <c r="B131" s="76"/>
      <c r="C131" s="819" t="s">
        <v>320</v>
      </c>
      <c r="D131" s="819" t="s">
        <v>262</v>
      </c>
      <c r="E131" s="820" t="s">
        <v>1487</v>
      </c>
      <c r="F131" s="821" t="s">
        <v>1488</v>
      </c>
      <c r="G131" s="822" t="s">
        <v>290</v>
      </c>
      <c r="H131" s="823">
        <v>0</v>
      </c>
      <c r="I131" s="824">
        <v>0</v>
      </c>
      <c r="J131" s="824">
        <f t="shared" ref="J131:J147" si="0">ROUND(I131*H131,2)</f>
        <v>0</v>
      </c>
      <c r="K131" s="80"/>
      <c r="L131" s="76"/>
      <c r="M131" s="402" t="s">
        <v>290</v>
      </c>
      <c r="N131" s="403" t="s">
        <v>306</v>
      </c>
      <c r="O131" s="404">
        <v>0.01</v>
      </c>
      <c r="P131" s="404">
        <f t="shared" ref="P131:P147" si="1">O131*H131</f>
        <v>0</v>
      </c>
      <c r="Q131" s="404">
        <v>0</v>
      </c>
      <c r="R131" s="404">
        <f t="shared" ref="R131:R147" si="2">Q131*H131</f>
        <v>0</v>
      </c>
      <c r="S131" s="404">
        <v>0</v>
      </c>
      <c r="T131" s="405">
        <f t="shared" ref="T131:T147" si="3">S131*H131</f>
        <v>0</v>
      </c>
      <c r="AR131" s="406" t="s">
        <v>351</v>
      </c>
      <c r="AT131" s="406" t="s">
        <v>262</v>
      </c>
      <c r="AU131" s="406" t="s">
        <v>352</v>
      </c>
      <c r="AY131" s="337" t="s">
        <v>347</v>
      </c>
      <c r="BE131" s="407">
        <f t="shared" ref="BE131:BE147" si="4">IF(N131="základná",J131,0)</f>
        <v>0</v>
      </c>
      <c r="BF131" s="407">
        <f t="shared" ref="BF131:BF147" si="5">IF(N131="znížená",J131,0)</f>
        <v>0</v>
      </c>
      <c r="BG131" s="407">
        <f t="shared" ref="BG131:BG147" si="6">IF(N131="zákl. prenesená",J131,0)</f>
        <v>0</v>
      </c>
      <c r="BH131" s="407">
        <f t="shared" ref="BH131:BH147" si="7">IF(N131="zníž. prenesená",J131,0)</f>
        <v>0</v>
      </c>
      <c r="BI131" s="407">
        <f t="shared" ref="BI131:BI147" si="8">IF(N131="nulová",J131,0)</f>
        <v>0</v>
      </c>
      <c r="BJ131" s="337" t="s">
        <v>352</v>
      </c>
      <c r="BK131" s="407">
        <f t="shared" ref="BK131:BK147" si="9">ROUND(I131*H131,2)</f>
        <v>0</v>
      </c>
      <c r="BL131" s="337" t="s">
        <v>351</v>
      </c>
      <c r="BM131" s="406" t="s">
        <v>4523</v>
      </c>
    </row>
    <row r="132" spans="2:65" s="194" customFormat="1" ht="24.45" customHeight="1">
      <c r="B132" s="76"/>
      <c r="C132" s="819">
        <f>C131+1</f>
        <v>2</v>
      </c>
      <c r="D132" s="819" t="s">
        <v>262</v>
      </c>
      <c r="E132" s="820" t="s">
        <v>4524</v>
      </c>
      <c r="F132" s="821" t="s">
        <v>4525</v>
      </c>
      <c r="G132" s="822" t="s">
        <v>95</v>
      </c>
      <c r="H132" s="823">
        <v>48.1</v>
      </c>
      <c r="I132" s="844"/>
      <c r="J132" s="824">
        <f t="shared" si="0"/>
        <v>0</v>
      </c>
      <c r="K132" s="80"/>
      <c r="L132" s="76"/>
      <c r="M132" s="402" t="s">
        <v>290</v>
      </c>
      <c r="N132" s="403" t="s">
        <v>306</v>
      </c>
      <c r="O132" s="404">
        <v>0.23599999999999999</v>
      </c>
      <c r="P132" s="404">
        <f t="shared" si="1"/>
        <v>11.351599999999999</v>
      </c>
      <c r="Q132" s="404">
        <v>0</v>
      </c>
      <c r="R132" s="404">
        <f t="shared" si="2"/>
        <v>0</v>
      </c>
      <c r="S132" s="404">
        <v>0.26</v>
      </c>
      <c r="T132" s="405">
        <f t="shared" si="3"/>
        <v>12.506</v>
      </c>
      <c r="AR132" s="406" t="s">
        <v>351</v>
      </c>
      <c r="AT132" s="406" t="s">
        <v>262</v>
      </c>
      <c r="AU132" s="406" t="s">
        <v>352</v>
      </c>
      <c r="AY132" s="337" t="s">
        <v>347</v>
      </c>
      <c r="BE132" s="407">
        <f t="shared" si="4"/>
        <v>0</v>
      </c>
      <c r="BF132" s="407">
        <f t="shared" si="5"/>
        <v>0</v>
      </c>
      <c r="BG132" s="407">
        <f t="shared" si="6"/>
        <v>0</v>
      </c>
      <c r="BH132" s="407">
        <f t="shared" si="7"/>
        <v>0</v>
      </c>
      <c r="BI132" s="407">
        <f t="shared" si="8"/>
        <v>0</v>
      </c>
      <c r="BJ132" s="337" t="s">
        <v>352</v>
      </c>
      <c r="BK132" s="407">
        <f t="shared" si="9"/>
        <v>0</v>
      </c>
      <c r="BL132" s="337" t="s">
        <v>351</v>
      </c>
      <c r="BM132" s="406" t="s">
        <v>4526</v>
      </c>
    </row>
    <row r="133" spans="2:65" s="194" customFormat="1" ht="33" customHeight="1">
      <c r="B133" s="76"/>
      <c r="C133" s="819">
        <f t="shared" ref="C133:C147" si="10">C132+1</f>
        <v>3</v>
      </c>
      <c r="D133" s="819" t="s">
        <v>262</v>
      </c>
      <c r="E133" s="820" t="s">
        <v>4527</v>
      </c>
      <c r="F133" s="821" t="s">
        <v>4528</v>
      </c>
      <c r="G133" s="822" t="s">
        <v>95</v>
      </c>
      <c r="H133" s="823">
        <v>426</v>
      </c>
      <c r="I133" s="844"/>
      <c r="J133" s="824">
        <f t="shared" si="0"/>
        <v>0</v>
      </c>
      <c r="K133" s="80"/>
      <c r="L133" s="76"/>
      <c r="M133" s="402" t="s">
        <v>290</v>
      </c>
      <c r="N133" s="403" t="s">
        <v>306</v>
      </c>
      <c r="O133" s="404">
        <v>4.5100000000000001E-2</v>
      </c>
      <c r="P133" s="404">
        <f t="shared" si="1"/>
        <v>19.212600000000002</v>
      </c>
      <c r="Q133" s="404">
        <v>1.0127E-4</v>
      </c>
      <c r="R133" s="404">
        <f t="shared" si="2"/>
        <v>4.3141020000000002E-2</v>
      </c>
      <c r="S133" s="404">
        <v>0.125</v>
      </c>
      <c r="T133" s="405">
        <f t="shared" si="3"/>
        <v>53.25</v>
      </c>
      <c r="AR133" s="406" t="s">
        <v>351</v>
      </c>
      <c r="AT133" s="406" t="s">
        <v>262</v>
      </c>
      <c r="AU133" s="406" t="s">
        <v>352</v>
      </c>
      <c r="AY133" s="337" t="s">
        <v>347</v>
      </c>
      <c r="BE133" s="407">
        <f t="shared" si="4"/>
        <v>0</v>
      </c>
      <c r="BF133" s="407">
        <f t="shared" si="5"/>
        <v>0</v>
      </c>
      <c r="BG133" s="407">
        <f t="shared" si="6"/>
        <v>0</v>
      </c>
      <c r="BH133" s="407">
        <f t="shared" si="7"/>
        <v>0</v>
      </c>
      <c r="BI133" s="407">
        <f t="shared" si="8"/>
        <v>0</v>
      </c>
      <c r="BJ133" s="337" t="s">
        <v>352</v>
      </c>
      <c r="BK133" s="407">
        <f t="shared" si="9"/>
        <v>0</v>
      </c>
      <c r="BL133" s="337" t="s">
        <v>351</v>
      </c>
      <c r="BM133" s="406" t="s">
        <v>4529</v>
      </c>
    </row>
    <row r="134" spans="2:65" s="194" customFormat="1" ht="38.25" customHeight="1">
      <c r="B134" s="76"/>
      <c r="C134" s="819">
        <f t="shared" si="10"/>
        <v>4</v>
      </c>
      <c r="D134" s="819" t="s">
        <v>262</v>
      </c>
      <c r="E134" s="820" t="s">
        <v>4530</v>
      </c>
      <c r="F134" s="821" t="s">
        <v>4531</v>
      </c>
      <c r="G134" s="822" t="s">
        <v>95</v>
      </c>
      <c r="H134" s="823">
        <v>253.1</v>
      </c>
      <c r="I134" s="844"/>
      <c r="J134" s="824">
        <f t="shared" si="0"/>
        <v>0</v>
      </c>
      <c r="K134" s="80"/>
      <c r="L134" s="76"/>
      <c r="M134" s="402" t="s">
        <v>290</v>
      </c>
      <c r="N134" s="403" t="s">
        <v>306</v>
      </c>
      <c r="O134" s="404">
        <v>8.3650000000000002E-2</v>
      </c>
      <c r="P134" s="404">
        <f t="shared" si="1"/>
        <v>21.171814999999999</v>
      </c>
      <c r="Q134" s="404">
        <v>0</v>
      </c>
      <c r="R134" s="404">
        <f t="shared" si="2"/>
        <v>0</v>
      </c>
      <c r="S134" s="404">
        <v>0.24</v>
      </c>
      <c r="T134" s="405">
        <f t="shared" si="3"/>
        <v>60.744</v>
      </c>
      <c r="AR134" s="406" t="s">
        <v>351</v>
      </c>
      <c r="AT134" s="406" t="s">
        <v>262</v>
      </c>
      <c r="AU134" s="406" t="s">
        <v>352</v>
      </c>
      <c r="AY134" s="337" t="s">
        <v>347</v>
      </c>
      <c r="BE134" s="407">
        <f t="shared" si="4"/>
        <v>0</v>
      </c>
      <c r="BF134" s="407">
        <f t="shared" si="5"/>
        <v>0</v>
      </c>
      <c r="BG134" s="407">
        <f t="shared" si="6"/>
        <v>0</v>
      </c>
      <c r="BH134" s="407">
        <f t="shared" si="7"/>
        <v>0</v>
      </c>
      <c r="BI134" s="407">
        <f t="shared" si="8"/>
        <v>0</v>
      </c>
      <c r="BJ134" s="337" t="s">
        <v>352</v>
      </c>
      <c r="BK134" s="407">
        <f t="shared" si="9"/>
        <v>0</v>
      </c>
      <c r="BL134" s="337" t="s">
        <v>351</v>
      </c>
      <c r="BM134" s="406" t="s">
        <v>4532</v>
      </c>
    </row>
    <row r="135" spans="2:65" s="194" customFormat="1" ht="38.25" customHeight="1">
      <c r="B135" s="76"/>
      <c r="C135" s="819">
        <f t="shared" si="10"/>
        <v>5</v>
      </c>
      <c r="D135" s="819" t="s">
        <v>262</v>
      </c>
      <c r="E135" s="820" t="s">
        <v>4533</v>
      </c>
      <c r="F135" s="821" t="s">
        <v>4534</v>
      </c>
      <c r="G135" s="822" t="s">
        <v>95</v>
      </c>
      <c r="H135" s="823">
        <v>263.10000000000002</v>
      </c>
      <c r="I135" s="844"/>
      <c r="J135" s="824">
        <f t="shared" si="0"/>
        <v>0</v>
      </c>
      <c r="K135" s="80"/>
      <c r="L135" s="76"/>
      <c r="M135" s="402" t="s">
        <v>290</v>
      </c>
      <c r="N135" s="403" t="s">
        <v>306</v>
      </c>
      <c r="O135" s="404">
        <v>0.30730000000000002</v>
      </c>
      <c r="P135" s="404">
        <f t="shared" si="1"/>
        <v>80.85063000000001</v>
      </c>
      <c r="Q135" s="404">
        <v>0</v>
      </c>
      <c r="R135" s="404">
        <f t="shared" si="2"/>
        <v>0</v>
      </c>
      <c r="S135" s="404">
        <v>0.32500000000000001</v>
      </c>
      <c r="T135" s="405">
        <f t="shared" si="3"/>
        <v>85.507500000000007</v>
      </c>
      <c r="AR135" s="406" t="s">
        <v>351</v>
      </c>
      <c r="AT135" s="406" t="s">
        <v>262</v>
      </c>
      <c r="AU135" s="406" t="s">
        <v>352</v>
      </c>
      <c r="AY135" s="337" t="s">
        <v>347</v>
      </c>
      <c r="BE135" s="407">
        <f t="shared" si="4"/>
        <v>0</v>
      </c>
      <c r="BF135" s="407">
        <f t="shared" si="5"/>
        <v>0</v>
      </c>
      <c r="BG135" s="407">
        <f t="shared" si="6"/>
        <v>0</v>
      </c>
      <c r="BH135" s="407">
        <f t="shared" si="7"/>
        <v>0</v>
      </c>
      <c r="BI135" s="407">
        <f t="shared" si="8"/>
        <v>0</v>
      </c>
      <c r="BJ135" s="337" t="s">
        <v>352</v>
      </c>
      <c r="BK135" s="407">
        <f t="shared" si="9"/>
        <v>0</v>
      </c>
      <c r="BL135" s="337" t="s">
        <v>351</v>
      </c>
      <c r="BM135" s="406" t="s">
        <v>4535</v>
      </c>
    </row>
    <row r="136" spans="2:65" s="194" customFormat="1" ht="33" customHeight="1">
      <c r="B136" s="76"/>
      <c r="C136" s="819">
        <f t="shared" si="10"/>
        <v>6</v>
      </c>
      <c r="D136" s="819" t="s">
        <v>262</v>
      </c>
      <c r="E136" s="820" t="s">
        <v>4536</v>
      </c>
      <c r="F136" s="821" t="s">
        <v>4537</v>
      </c>
      <c r="G136" s="822" t="s">
        <v>95</v>
      </c>
      <c r="H136" s="823">
        <v>263.10000000000002</v>
      </c>
      <c r="I136" s="844"/>
      <c r="J136" s="824">
        <f t="shared" si="0"/>
        <v>0</v>
      </c>
      <c r="K136" s="80"/>
      <c r="L136" s="76"/>
      <c r="M136" s="402" t="s">
        <v>290</v>
      </c>
      <c r="N136" s="403" t="s">
        <v>306</v>
      </c>
      <c r="O136" s="404">
        <v>0.21793000000000001</v>
      </c>
      <c r="P136" s="404">
        <f t="shared" si="1"/>
        <v>57.33738300000001</v>
      </c>
      <c r="Q136" s="404">
        <v>0</v>
      </c>
      <c r="R136" s="404">
        <f t="shared" si="2"/>
        <v>0</v>
      </c>
      <c r="S136" s="404">
        <v>0.33</v>
      </c>
      <c r="T136" s="405">
        <f t="shared" si="3"/>
        <v>86.823000000000008</v>
      </c>
      <c r="AR136" s="406" t="s">
        <v>351</v>
      </c>
      <c r="AT136" s="406" t="s">
        <v>262</v>
      </c>
      <c r="AU136" s="406" t="s">
        <v>352</v>
      </c>
      <c r="AY136" s="337" t="s">
        <v>347</v>
      </c>
      <c r="BE136" s="407">
        <f t="shared" si="4"/>
        <v>0</v>
      </c>
      <c r="BF136" s="407">
        <f t="shared" si="5"/>
        <v>0</v>
      </c>
      <c r="BG136" s="407">
        <f t="shared" si="6"/>
        <v>0</v>
      </c>
      <c r="BH136" s="407">
        <f t="shared" si="7"/>
        <v>0</v>
      </c>
      <c r="BI136" s="407">
        <f t="shared" si="8"/>
        <v>0</v>
      </c>
      <c r="BJ136" s="337" t="s">
        <v>352</v>
      </c>
      <c r="BK136" s="407">
        <f t="shared" si="9"/>
        <v>0</v>
      </c>
      <c r="BL136" s="337" t="s">
        <v>351</v>
      </c>
      <c r="BM136" s="406" t="s">
        <v>4538</v>
      </c>
    </row>
    <row r="137" spans="2:65" s="194" customFormat="1" ht="38.25" customHeight="1">
      <c r="B137" s="76"/>
      <c r="C137" s="819">
        <f t="shared" si="10"/>
        <v>7</v>
      </c>
      <c r="D137" s="819" t="s">
        <v>262</v>
      </c>
      <c r="E137" s="820" t="s">
        <v>4539</v>
      </c>
      <c r="F137" s="821" t="s">
        <v>4540</v>
      </c>
      <c r="G137" s="822" t="s">
        <v>95</v>
      </c>
      <c r="H137" s="823">
        <v>385</v>
      </c>
      <c r="I137" s="844"/>
      <c r="J137" s="824">
        <f t="shared" si="0"/>
        <v>0</v>
      </c>
      <c r="K137" s="80"/>
      <c r="L137" s="76"/>
      <c r="M137" s="402" t="s">
        <v>290</v>
      </c>
      <c r="N137" s="403" t="s">
        <v>306</v>
      </c>
      <c r="O137" s="404">
        <v>0.37230000000000002</v>
      </c>
      <c r="P137" s="404">
        <f t="shared" si="1"/>
        <v>143.3355</v>
      </c>
      <c r="Q137" s="404">
        <v>0</v>
      </c>
      <c r="R137" s="404">
        <f t="shared" si="2"/>
        <v>0</v>
      </c>
      <c r="S137" s="404">
        <v>0.33</v>
      </c>
      <c r="T137" s="405">
        <f t="shared" si="3"/>
        <v>127.05000000000001</v>
      </c>
      <c r="AR137" s="406" t="s">
        <v>351</v>
      </c>
      <c r="AT137" s="406" t="s">
        <v>262</v>
      </c>
      <c r="AU137" s="406" t="s">
        <v>352</v>
      </c>
      <c r="AY137" s="337" t="s">
        <v>347</v>
      </c>
      <c r="BE137" s="407">
        <f t="shared" si="4"/>
        <v>0</v>
      </c>
      <c r="BF137" s="407">
        <f t="shared" si="5"/>
        <v>0</v>
      </c>
      <c r="BG137" s="407">
        <f t="shared" si="6"/>
        <v>0</v>
      </c>
      <c r="BH137" s="407">
        <f t="shared" si="7"/>
        <v>0</v>
      </c>
      <c r="BI137" s="407">
        <f t="shared" si="8"/>
        <v>0</v>
      </c>
      <c r="BJ137" s="337" t="s">
        <v>352</v>
      </c>
      <c r="BK137" s="407">
        <f t="shared" si="9"/>
        <v>0</v>
      </c>
      <c r="BL137" s="337" t="s">
        <v>351</v>
      </c>
      <c r="BM137" s="406" t="s">
        <v>4541</v>
      </c>
    </row>
    <row r="138" spans="2:65" s="194" customFormat="1" ht="38.25" customHeight="1">
      <c r="B138" s="76"/>
      <c r="C138" s="819">
        <f t="shared" si="10"/>
        <v>8</v>
      </c>
      <c r="D138" s="819" t="s">
        <v>262</v>
      </c>
      <c r="E138" s="820" t="s">
        <v>4542</v>
      </c>
      <c r="F138" s="821" t="s">
        <v>4543</v>
      </c>
      <c r="G138" s="822" t="s">
        <v>95</v>
      </c>
      <c r="H138" s="823">
        <v>257.5</v>
      </c>
      <c r="I138" s="844"/>
      <c r="J138" s="824">
        <f t="shared" si="0"/>
        <v>0</v>
      </c>
      <c r="K138" s="80"/>
      <c r="L138" s="76"/>
      <c r="M138" s="402" t="s">
        <v>290</v>
      </c>
      <c r="N138" s="403" t="s">
        <v>306</v>
      </c>
      <c r="O138" s="404">
        <v>0.63870000000000005</v>
      </c>
      <c r="P138" s="404">
        <f t="shared" si="1"/>
        <v>164.46525000000003</v>
      </c>
      <c r="Q138" s="404">
        <v>0</v>
      </c>
      <c r="R138" s="404">
        <f t="shared" si="2"/>
        <v>0</v>
      </c>
      <c r="S138" s="404">
        <v>0.63</v>
      </c>
      <c r="T138" s="405">
        <f t="shared" si="3"/>
        <v>162.22499999999999</v>
      </c>
      <c r="AR138" s="406" t="s">
        <v>351</v>
      </c>
      <c r="AT138" s="406" t="s">
        <v>262</v>
      </c>
      <c r="AU138" s="406" t="s">
        <v>352</v>
      </c>
      <c r="AY138" s="337" t="s">
        <v>347</v>
      </c>
      <c r="BE138" s="407">
        <f t="shared" si="4"/>
        <v>0</v>
      </c>
      <c r="BF138" s="407">
        <f t="shared" si="5"/>
        <v>0</v>
      </c>
      <c r="BG138" s="407">
        <f t="shared" si="6"/>
        <v>0</v>
      </c>
      <c r="BH138" s="407">
        <f t="shared" si="7"/>
        <v>0</v>
      </c>
      <c r="BI138" s="407">
        <f t="shared" si="8"/>
        <v>0</v>
      </c>
      <c r="BJ138" s="337" t="s">
        <v>352</v>
      </c>
      <c r="BK138" s="407">
        <f t="shared" si="9"/>
        <v>0</v>
      </c>
      <c r="BL138" s="337" t="s">
        <v>351</v>
      </c>
      <c r="BM138" s="406" t="s">
        <v>4544</v>
      </c>
    </row>
    <row r="139" spans="2:65" s="194" customFormat="1" ht="38.25" customHeight="1">
      <c r="B139" s="76"/>
      <c r="C139" s="819">
        <f t="shared" si="10"/>
        <v>9</v>
      </c>
      <c r="D139" s="819" t="s">
        <v>262</v>
      </c>
      <c r="E139" s="820" t="s">
        <v>4545</v>
      </c>
      <c r="F139" s="821" t="s">
        <v>4546</v>
      </c>
      <c r="G139" s="822" t="s">
        <v>95</v>
      </c>
      <c r="H139" s="823">
        <v>22.1</v>
      </c>
      <c r="I139" s="844"/>
      <c r="J139" s="824">
        <f t="shared" si="0"/>
        <v>0</v>
      </c>
      <c r="K139" s="80"/>
      <c r="L139" s="76"/>
      <c r="M139" s="402" t="s">
        <v>290</v>
      </c>
      <c r="N139" s="403" t="s">
        <v>306</v>
      </c>
      <c r="O139" s="404">
        <v>0.79503000000000001</v>
      </c>
      <c r="P139" s="404">
        <f t="shared" si="1"/>
        <v>17.570163000000001</v>
      </c>
      <c r="Q139" s="404">
        <v>0</v>
      </c>
      <c r="R139" s="404">
        <f t="shared" si="2"/>
        <v>0</v>
      </c>
      <c r="S139" s="404">
        <v>0.93500000000000005</v>
      </c>
      <c r="T139" s="405">
        <f t="shared" si="3"/>
        <v>20.663500000000003</v>
      </c>
      <c r="AR139" s="406" t="s">
        <v>351</v>
      </c>
      <c r="AT139" s="406" t="s">
        <v>262</v>
      </c>
      <c r="AU139" s="406" t="s">
        <v>352</v>
      </c>
      <c r="AY139" s="337" t="s">
        <v>347</v>
      </c>
      <c r="BE139" s="407">
        <f t="shared" si="4"/>
        <v>0</v>
      </c>
      <c r="BF139" s="407">
        <f t="shared" si="5"/>
        <v>0</v>
      </c>
      <c r="BG139" s="407">
        <f t="shared" si="6"/>
        <v>0</v>
      </c>
      <c r="BH139" s="407">
        <f t="shared" si="7"/>
        <v>0</v>
      </c>
      <c r="BI139" s="407">
        <f t="shared" si="8"/>
        <v>0</v>
      </c>
      <c r="BJ139" s="337" t="s">
        <v>352</v>
      </c>
      <c r="BK139" s="407">
        <f t="shared" si="9"/>
        <v>0</v>
      </c>
      <c r="BL139" s="337" t="s">
        <v>351</v>
      </c>
      <c r="BM139" s="406" t="s">
        <v>4547</v>
      </c>
    </row>
    <row r="140" spans="2:65" s="194" customFormat="1" ht="38.25" customHeight="1">
      <c r="B140" s="76"/>
      <c r="C140" s="819">
        <f t="shared" si="10"/>
        <v>10</v>
      </c>
      <c r="D140" s="819" t="s">
        <v>262</v>
      </c>
      <c r="E140" s="820" t="s">
        <v>4548</v>
      </c>
      <c r="F140" s="821" t="s">
        <v>4549</v>
      </c>
      <c r="G140" s="822" t="s">
        <v>95</v>
      </c>
      <c r="H140" s="823">
        <v>180</v>
      </c>
      <c r="I140" s="844"/>
      <c r="J140" s="824">
        <f t="shared" si="0"/>
        <v>0</v>
      </c>
      <c r="K140" s="80"/>
      <c r="L140" s="76"/>
      <c r="M140" s="402" t="s">
        <v>290</v>
      </c>
      <c r="N140" s="403" t="s">
        <v>306</v>
      </c>
      <c r="O140" s="404">
        <v>6.4899999999999999E-2</v>
      </c>
      <c r="P140" s="404">
        <f t="shared" si="1"/>
        <v>11.682</v>
      </c>
      <c r="Q140" s="404">
        <v>0</v>
      </c>
      <c r="R140" s="404">
        <f t="shared" si="2"/>
        <v>0</v>
      </c>
      <c r="S140" s="404">
        <v>0.24</v>
      </c>
      <c r="T140" s="405">
        <f t="shared" si="3"/>
        <v>43.199999999999996</v>
      </c>
      <c r="AR140" s="406" t="s">
        <v>351</v>
      </c>
      <c r="AT140" s="406" t="s">
        <v>262</v>
      </c>
      <c r="AU140" s="406" t="s">
        <v>352</v>
      </c>
      <c r="AY140" s="337" t="s">
        <v>347</v>
      </c>
      <c r="BE140" s="407">
        <f t="shared" si="4"/>
        <v>0</v>
      </c>
      <c r="BF140" s="407">
        <f t="shared" si="5"/>
        <v>0</v>
      </c>
      <c r="BG140" s="407">
        <f t="shared" si="6"/>
        <v>0</v>
      </c>
      <c r="BH140" s="407">
        <f t="shared" si="7"/>
        <v>0</v>
      </c>
      <c r="BI140" s="407">
        <f t="shared" si="8"/>
        <v>0</v>
      </c>
      <c r="BJ140" s="337" t="s">
        <v>352</v>
      </c>
      <c r="BK140" s="407">
        <f t="shared" si="9"/>
        <v>0</v>
      </c>
      <c r="BL140" s="337" t="s">
        <v>351</v>
      </c>
      <c r="BM140" s="406" t="s">
        <v>4550</v>
      </c>
    </row>
    <row r="141" spans="2:65" s="194" customFormat="1" ht="38.25" customHeight="1">
      <c r="B141" s="76"/>
      <c r="C141" s="819">
        <f t="shared" si="10"/>
        <v>11</v>
      </c>
      <c r="D141" s="819" t="s">
        <v>262</v>
      </c>
      <c r="E141" s="820" t="s">
        <v>4551</v>
      </c>
      <c r="F141" s="821" t="s">
        <v>4552</v>
      </c>
      <c r="G141" s="822" t="s">
        <v>95</v>
      </c>
      <c r="H141" s="823">
        <v>282</v>
      </c>
      <c r="I141" s="844"/>
      <c r="J141" s="824">
        <f t="shared" si="0"/>
        <v>0</v>
      </c>
      <c r="K141" s="80"/>
      <c r="L141" s="76"/>
      <c r="M141" s="402" t="s">
        <v>290</v>
      </c>
      <c r="N141" s="403" t="s">
        <v>306</v>
      </c>
      <c r="O141" s="404">
        <v>0.27179999999999999</v>
      </c>
      <c r="P141" s="404">
        <f t="shared" si="1"/>
        <v>76.647599999999997</v>
      </c>
      <c r="Q141" s="404">
        <v>0</v>
      </c>
      <c r="R141" s="404">
        <f t="shared" si="2"/>
        <v>0</v>
      </c>
      <c r="S141" s="404">
        <v>0.32500000000000001</v>
      </c>
      <c r="T141" s="405">
        <f t="shared" si="3"/>
        <v>91.65</v>
      </c>
      <c r="AR141" s="406" t="s">
        <v>351</v>
      </c>
      <c r="AT141" s="406" t="s">
        <v>262</v>
      </c>
      <c r="AU141" s="406" t="s">
        <v>352</v>
      </c>
      <c r="AY141" s="337" t="s">
        <v>347</v>
      </c>
      <c r="BE141" s="407">
        <f t="shared" si="4"/>
        <v>0</v>
      </c>
      <c r="BF141" s="407">
        <f t="shared" si="5"/>
        <v>0</v>
      </c>
      <c r="BG141" s="407">
        <f t="shared" si="6"/>
        <v>0</v>
      </c>
      <c r="BH141" s="407">
        <f t="shared" si="7"/>
        <v>0</v>
      </c>
      <c r="BI141" s="407">
        <f t="shared" si="8"/>
        <v>0</v>
      </c>
      <c r="BJ141" s="337" t="s">
        <v>352</v>
      </c>
      <c r="BK141" s="407">
        <f t="shared" si="9"/>
        <v>0</v>
      </c>
      <c r="BL141" s="337" t="s">
        <v>351</v>
      </c>
      <c r="BM141" s="406" t="s">
        <v>4553</v>
      </c>
    </row>
    <row r="142" spans="2:65" s="194" customFormat="1" ht="33" customHeight="1">
      <c r="B142" s="76"/>
      <c r="C142" s="819">
        <f t="shared" si="10"/>
        <v>12</v>
      </c>
      <c r="D142" s="819" t="s">
        <v>262</v>
      </c>
      <c r="E142" s="820" t="s">
        <v>4554</v>
      </c>
      <c r="F142" s="821" t="s">
        <v>4555</v>
      </c>
      <c r="G142" s="822" t="s">
        <v>95</v>
      </c>
      <c r="H142" s="823">
        <v>282</v>
      </c>
      <c r="I142" s="844"/>
      <c r="J142" s="824">
        <f t="shared" si="0"/>
        <v>0</v>
      </c>
      <c r="K142" s="80"/>
      <c r="L142" s="76"/>
      <c r="M142" s="402" t="s">
        <v>290</v>
      </c>
      <c r="N142" s="403" t="s">
        <v>306</v>
      </c>
      <c r="O142" s="404">
        <v>0.18090000000000001</v>
      </c>
      <c r="P142" s="404">
        <f t="shared" si="1"/>
        <v>51.013800000000003</v>
      </c>
      <c r="Q142" s="404">
        <v>0</v>
      </c>
      <c r="R142" s="404">
        <f t="shared" si="2"/>
        <v>0</v>
      </c>
      <c r="S142" s="404">
        <v>0.33</v>
      </c>
      <c r="T142" s="405">
        <f t="shared" si="3"/>
        <v>93.06</v>
      </c>
      <c r="AR142" s="406" t="s">
        <v>351</v>
      </c>
      <c r="AT142" s="406" t="s">
        <v>262</v>
      </c>
      <c r="AU142" s="406" t="s">
        <v>352</v>
      </c>
      <c r="AY142" s="337" t="s">
        <v>347</v>
      </c>
      <c r="BE142" s="407">
        <f t="shared" si="4"/>
        <v>0</v>
      </c>
      <c r="BF142" s="407">
        <f t="shared" si="5"/>
        <v>0</v>
      </c>
      <c r="BG142" s="407">
        <f t="shared" si="6"/>
        <v>0</v>
      </c>
      <c r="BH142" s="407">
        <f t="shared" si="7"/>
        <v>0</v>
      </c>
      <c r="BI142" s="407">
        <f t="shared" si="8"/>
        <v>0</v>
      </c>
      <c r="BJ142" s="337" t="s">
        <v>352</v>
      </c>
      <c r="BK142" s="407">
        <f t="shared" si="9"/>
        <v>0</v>
      </c>
      <c r="BL142" s="337" t="s">
        <v>351</v>
      </c>
      <c r="BM142" s="406" t="s">
        <v>4556</v>
      </c>
    </row>
    <row r="143" spans="2:65" s="194" customFormat="1" ht="38.25" customHeight="1">
      <c r="B143" s="76"/>
      <c r="C143" s="819">
        <f t="shared" si="10"/>
        <v>13</v>
      </c>
      <c r="D143" s="819" t="s">
        <v>262</v>
      </c>
      <c r="E143" s="820" t="s">
        <v>4557</v>
      </c>
      <c r="F143" s="821" t="s">
        <v>4558</v>
      </c>
      <c r="G143" s="822" t="s">
        <v>95</v>
      </c>
      <c r="H143" s="823">
        <v>157</v>
      </c>
      <c r="I143" s="844"/>
      <c r="J143" s="824">
        <f t="shared" si="0"/>
        <v>0</v>
      </c>
      <c r="K143" s="80"/>
      <c r="L143" s="76"/>
      <c r="M143" s="402" t="s">
        <v>290</v>
      </c>
      <c r="N143" s="403" t="s">
        <v>306</v>
      </c>
      <c r="O143" s="404">
        <v>0.30430000000000001</v>
      </c>
      <c r="P143" s="404">
        <f t="shared" si="1"/>
        <v>47.775100000000002</v>
      </c>
      <c r="Q143" s="404">
        <v>0</v>
      </c>
      <c r="R143" s="404">
        <f t="shared" si="2"/>
        <v>0</v>
      </c>
      <c r="S143" s="404">
        <v>0.33</v>
      </c>
      <c r="T143" s="405">
        <f t="shared" si="3"/>
        <v>51.81</v>
      </c>
      <c r="AR143" s="406" t="s">
        <v>351</v>
      </c>
      <c r="AT143" s="406" t="s">
        <v>262</v>
      </c>
      <c r="AU143" s="406" t="s">
        <v>352</v>
      </c>
      <c r="AY143" s="337" t="s">
        <v>347</v>
      </c>
      <c r="BE143" s="407">
        <f t="shared" si="4"/>
        <v>0</v>
      </c>
      <c r="BF143" s="407">
        <f t="shared" si="5"/>
        <v>0</v>
      </c>
      <c r="BG143" s="407">
        <f t="shared" si="6"/>
        <v>0</v>
      </c>
      <c r="BH143" s="407">
        <f t="shared" si="7"/>
        <v>0</v>
      </c>
      <c r="BI143" s="407">
        <f t="shared" si="8"/>
        <v>0</v>
      </c>
      <c r="BJ143" s="337" t="s">
        <v>352</v>
      </c>
      <c r="BK143" s="407">
        <f t="shared" si="9"/>
        <v>0</v>
      </c>
      <c r="BL143" s="337" t="s">
        <v>351</v>
      </c>
      <c r="BM143" s="406" t="s">
        <v>4559</v>
      </c>
    </row>
    <row r="144" spans="2:65" s="194" customFormat="1" ht="38.25" customHeight="1">
      <c r="B144" s="76"/>
      <c r="C144" s="819">
        <f t="shared" si="10"/>
        <v>14</v>
      </c>
      <c r="D144" s="819" t="s">
        <v>262</v>
      </c>
      <c r="E144" s="820" t="s">
        <v>4560</v>
      </c>
      <c r="F144" s="821" t="s">
        <v>4561</v>
      </c>
      <c r="G144" s="822" t="s">
        <v>95</v>
      </c>
      <c r="H144" s="823">
        <v>532.1</v>
      </c>
      <c r="I144" s="844"/>
      <c r="J144" s="824">
        <f t="shared" si="0"/>
        <v>0</v>
      </c>
      <c r="K144" s="80"/>
      <c r="L144" s="76"/>
      <c r="M144" s="402" t="s">
        <v>290</v>
      </c>
      <c r="N144" s="403" t="s">
        <v>306</v>
      </c>
      <c r="O144" s="404">
        <v>0.63149999999999995</v>
      </c>
      <c r="P144" s="404">
        <f t="shared" si="1"/>
        <v>336.02114999999998</v>
      </c>
      <c r="Q144" s="404">
        <v>0</v>
      </c>
      <c r="R144" s="404">
        <f t="shared" si="2"/>
        <v>0</v>
      </c>
      <c r="S144" s="404">
        <v>0.93500000000000005</v>
      </c>
      <c r="T144" s="405">
        <f t="shared" si="3"/>
        <v>497.51350000000002</v>
      </c>
      <c r="AR144" s="406" t="s">
        <v>351</v>
      </c>
      <c r="AT144" s="406" t="s">
        <v>262</v>
      </c>
      <c r="AU144" s="406" t="s">
        <v>352</v>
      </c>
      <c r="AY144" s="337" t="s">
        <v>347</v>
      </c>
      <c r="BE144" s="407">
        <f t="shared" si="4"/>
        <v>0</v>
      </c>
      <c r="BF144" s="407">
        <f t="shared" si="5"/>
        <v>0</v>
      </c>
      <c r="BG144" s="407">
        <f t="shared" si="6"/>
        <v>0</v>
      </c>
      <c r="BH144" s="407">
        <f t="shared" si="7"/>
        <v>0</v>
      </c>
      <c r="BI144" s="407">
        <f t="shared" si="8"/>
        <v>0</v>
      </c>
      <c r="BJ144" s="337" t="s">
        <v>352</v>
      </c>
      <c r="BK144" s="407">
        <f t="shared" si="9"/>
        <v>0</v>
      </c>
      <c r="BL144" s="337" t="s">
        <v>351</v>
      </c>
      <c r="BM144" s="406" t="s">
        <v>4562</v>
      </c>
    </row>
    <row r="145" spans="2:65" s="194" customFormat="1" ht="24.45" customHeight="1">
      <c r="B145" s="76"/>
      <c r="C145" s="819">
        <f t="shared" si="10"/>
        <v>15</v>
      </c>
      <c r="D145" s="819" t="s">
        <v>262</v>
      </c>
      <c r="E145" s="820" t="s">
        <v>4563</v>
      </c>
      <c r="F145" s="821" t="s">
        <v>4564</v>
      </c>
      <c r="G145" s="822" t="s">
        <v>63</v>
      </c>
      <c r="H145" s="823">
        <v>60.3</v>
      </c>
      <c r="I145" s="844"/>
      <c r="J145" s="824">
        <f t="shared" si="0"/>
        <v>0</v>
      </c>
      <c r="K145" s="80"/>
      <c r="L145" s="76"/>
      <c r="M145" s="402" t="s">
        <v>290</v>
      </c>
      <c r="N145" s="403" t="s">
        <v>306</v>
      </c>
      <c r="O145" s="404">
        <v>0.1143</v>
      </c>
      <c r="P145" s="404">
        <f t="shared" si="1"/>
        <v>6.89229</v>
      </c>
      <c r="Q145" s="404">
        <v>0</v>
      </c>
      <c r="R145" s="404">
        <f t="shared" si="2"/>
        <v>0</v>
      </c>
      <c r="S145" s="404">
        <v>6.5000000000000002E-2</v>
      </c>
      <c r="T145" s="405">
        <f t="shared" si="3"/>
        <v>3.9194999999999998</v>
      </c>
      <c r="AR145" s="406" t="s">
        <v>351</v>
      </c>
      <c r="AT145" s="406" t="s">
        <v>262</v>
      </c>
      <c r="AU145" s="406" t="s">
        <v>352</v>
      </c>
      <c r="AY145" s="337" t="s">
        <v>347</v>
      </c>
      <c r="BE145" s="407">
        <f t="shared" si="4"/>
        <v>0</v>
      </c>
      <c r="BF145" s="407">
        <f t="shared" si="5"/>
        <v>0</v>
      </c>
      <c r="BG145" s="407">
        <f t="shared" si="6"/>
        <v>0</v>
      </c>
      <c r="BH145" s="407">
        <f t="shared" si="7"/>
        <v>0</v>
      </c>
      <c r="BI145" s="407">
        <f t="shared" si="8"/>
        <v>0</v>
      </c>
      <c r="BJ145" s="337" t="s">
        <v>352</v>
      </c>
      <c r="BK145" s="407">
        <f t="shared" si="9"/>
        <v>0</v>
      </c>
      <c r="BL145" s="337" t="s">
        <v>351</v>
      </c>
      <c r="BM145" s="406" t="s">
        <v>4565</v>
      </c>
    </row>
    <row r="146" spans="2:65" s="194" customFormat="1" ht="21.75" customHeight="1">
      <c r="B146" s="76"/>
      <c r="C146" s="819">
        <f t="shared" si="10"/>
        <v>16</v>
      </c>
      <c r="D146" s="819" t="s">
        <v>262</v>
      </c>
      <c r="E146" s="820" t="s">
        <v>4566</v>
      </c>
      <c r="F146" s="821" t="s">
        <v>4567</v>
      </c>
      <c r="G146" s="822" t="s">
        <v>63</v>
      </c>
      <c r="H146" s="823">
        <v>90.6</v>
      </c>
      <c r="I146" s="844"/>
      <c r="J146" s="824">
        <f t="shared" si="0"/>
        <v>0</v>
      </c>
      <c r="K146" s="80"/>
      <c r="L146" s="76"/>
      <c r="M146" s="402" t="s">
        <v>290</v>
      </c>
      <c r="N146" s="403" t="s">
        <v>306</v>
      </c>
      <c r="O146" s="404">
        <v>6.7500000000000004E-2</v>
      </c>
      <c r="P146" s="404">
        <f t="shared" si="1"/>
        <v>6.1154999999999999</v>
      </c>
      <c r="Q146" s="404">
        <v>0</v>
      </c>
      <c r="R146" s="404">
        <f t="shared" si="2"/>
        <v>0</v>
      </c>
      <c r="S146" s="404">
        <v>2.1000000000000001E-2</v>
      </c>
      <c r="T146" s="405">
        <f t="shared" si="3"/>
        <v>1.9026000000000001</v>
      </c>
      <c r="AR146" s="406" t="s">
        <v>351</v>
      </c>
      <c r="AT146" s="406" t="s">
        <v>262</v>
      </c>
      <c r="AU146" s="406" t="s">
        <v>352</v>
      </c>
      <c r="AY146" s="337" t="s">
        <v>347</v>
      </c>
      <c r="BE146" s="407">
        <f t="shared" si="4"/>
        <v>0</v>
      </c>
      <c r="BF146" s="407">
        <f t="shared" si="5"/>
        <v>0</v>
      </c>
      <c r="BG146" s="407">
        <f t="shared" si="6"/>
        <v>0</v>
      </c>
      <c r="BH146" s="407">
        <f t="shared" si="7"/>
        <v>0</v>
      </c>
      <c r="BI146" s="407">
        <f t="shared" si="8"/>
        <v>0</v>
      </c>
      <c r="BJ146" s="337" t="s">
        <v>352</v>
      </c>
      <c r="BK146" s="407">
        <f t="shared" si="9"/>
        <v>0</v>
      </c>
      <c r="BL146" s="337" t="s">
        <v>351</v>
      </c>
      <c r="BM146" s="406" t="s">
        <v>4568</v>
      </c>
    </row>
    <row r="147" spans="2:65" s="194" customFormat="1" ht="38.25" customHeight="1">
      <c r="B147" s="76"/>
      <c r="C147" s="819">
        <f t="shared" si="10"/>
        <v>17</v>
      </c>
      <c r="D147" s="819" t="s">
        <v>262</v>
      </c>
      <c r="E147" s="820" t="s">
        <v>4569</v>
      </c>
      <c r="F147" s="821" t="s">
        <v>4570</v>
      </c>
      <c r="G147" s="822" t="s">
        <v>63</v>
      </c>
      <c r="H147" s="823">
        <v>150.9</v>
      </c>
      <c r="I147" s="844"/>
      <c r="J147" s="824">
        <f t="shared" si="0"/>
        <v>0</v>
      </c>
      <c r="K147" s="80"/>
      <c r="L147" s="76"/>
      <c r="M147" s="402" t="s">
        <v>290</v>
      </c>
      <c r="N147" s="403" t="s">
        <v>306</v>
      </c>
      <c r="O147" s="404">
        <v>0.13200000000000001</v>
      </c>
      <c r="P147" s="404">
        <f t="shared" si="1"/>
        <v>19.918800000000001</v>
      </c>
      <c r="Q147" s="404">
        <v>0</v>
      </c>
      <c r="R147" s="404">
        <f t="shared" si="2"/>
        <v>0</v>
      </c>
      <c r="S147" s="404">
        <v>6.9000000000000006E-2</v>
      </c>
      <c r="T147" s="405">
        <f t="shared" si="3"/>
        <v>10.412100000000001</v>
      </c>
      <c r="AR147" s="406" t="s">
        <v>351</v>
      </c>
      <c r="AT147" s="406" t="s">
        <v>262</v>
      </c>
      <c r="AU147" s="406" t="s">
        <v>352</v>
      </c>
      <c r="AY147" s="337" t="s">
        <v>347</v>
      </c>
      <c r="BE147" s="407">
        <f t="shared" si="4"/>
        <v>0</v>
      </c>
      <c r="BF147" s="407">
        <f t="shared" si="5"/>
        <v>0</v>
      </c>
      <c r="BG147" s="407">
        <f t="shared" si="6"/>
        <v>0</v>
      </c>
      <c r="BH147" s="407">
        <f t="shared" si="7"/>
        <v>0</v>
      </c>
      <c r="BI147" s="407">
        <f t="shared" si="8"/>
        <v>0</v>
      </c>
      <c r="BJ147" s="337" t="s">
        <v>352</v>
      </c>
      <c r="BK147" s="407">
        <f t="shared" si="9"/>
        <v>0</v>
      </c>
      <c r="BL147" s="337" t="s">
        <v>351</v>
      </c>
      <c r="BM147" s="406" t="s">
        <v>4571</v>
      </c>
    </row>
    <row r="148" spans="2:65" s="391" customFormat="1" ht="23.25" customHeight="1">
      <c r="B148" s="390"/>
      <c r="C148" s="813"/>
      <c r="D148" s="814" t="s">
        <v>267</v>
      </c>
      <c r="E148" s="817" t="s">
        <v>382</v>
      </c>
      <c r="F148" s="817" t="s">
        <v>3672</v>
      </c>
      <c r="G148" s="813"/>
      <c r="H148" s="813"/>
      <c r="I148" s="813"/>
      <c r="J148" s="818">
        <f>BK148</f>
        <v>0</v>
      </c>
      <c r="L148" s="390"/>
      <c r="M148" s="395"/>
      <c r="P148" s="396">
        <f>SUM(P149:P150)</f>
        <v>16.961112</v>
      </c>
      <c r="R148" s="396">
        <f>SUM(R149:R150)</f>
        <v>4.7634243999999999</v>
      </c>
      <c r="T148" s="397">
        <f>SUM(T149:T150)</f>
        <v>0</v>
      </c>
      <c r="AR148" s="392" t="s">
        <v>320</v>
      </c>
      <c r="AT148" s="398" t="s">
        <v>267</v>
      </c>
      <c r="AU148" s="398" t="s">
        <v>320</v>
      </c>
      <c r="AY148" s="392" t="s">
        <v>347</v>
      </c>
      <c r="BK148" s="399">
        <f>SUM(BK149:BK150)</f>
        <v>0</v>
      </c>
    </row>
    <row r="149" spans="2:65" s="194" customFormat="1" ht="38.25" customHeight="1">
      <c r="B149" s="76"/>
      <c r="C149" s="819">
        <f>C147+1</f>
        <v>18</v>
      </c>
      <c r="D149" s="819" t="s">
        <v>262</v>
      </c>
      <c r="E149" s="820" t="s">
        <v>4572</v>
      </c>
      <c r="F149" s="821" t="s">
        <v>4573</v>
      </c>
      <c r="G149" s="822" t="s">
        <v>95</v>
      </c>
      <c r="H149" s="823">
        <v>5.6</v>
      </c>
      <c r="I149" s="844"/>
      <c r="J149" s="824">
        <f>ROUND(I149*H149,2)</f>
        <v>0</v>
      </c>
      <c r="K149" s="80"/>
      <c r="L149" s="76"/>
      <c r="M149" s="402" t="s">
        <v>290</v>
      </c>
      <c r="N149" s="403" t="s">
        <v>306</v>
      </c>
      <c r="O149" s="404">
        <v>1.597</v>
      </c>
      <c r="P149" s="404">
        <f>O149*H149</f>
        <v>8.9431999999999992</v>
      </c>
      <c r="Q149" s="404">
        <v>0.39561000000000002</v>
      </c>
      <c r="R149" s="404">
        <f>Q149*H149</f>
        <v>2.2154159999999998</v>
      </c>
      <c r="S149" s="404">
        <v>0</v>
      </c>
      <c r="T149" s="405">
        <f>S149*H149</f>
        <v>0</v>
      </c>
      <c r="AR149" s="406" t="s">
        <v>351</v>
      </c>
      <c r="AT149" s="406" t="s">
        <v>262</v>
      </c>
      <c r="AU149" s="406" t="s">
        <v>352</v>
      </c>
      <c r="AY149" s="337" t="s">
        <v>347</v>
      </c>
      <c r="BE149" s="407">
        <f>IF(N149="základná",J149,0)</f>
        <v>0</v>
      </c>
      <c r="BF149" s="407">
        <f>IF(N149="znížená",J149,0)</f>
        <v>0</v>
      </c>
      <c r="BG149" s="407">
        <f>IF(N149="zákl. prenesená",J149,0)</f>
        <v>0</v>
      </c>
      <c r="BH149" s="407">
        <f>IF(N149="zníž. prenesená",J149,0)</f>
        <v>0</v>
      </c>
      <c r="BI149" s="407">
        <f>IF(N149="nulová",J149,0)</f>
        <v>0</v>
      </c>
      <c r="BJ149" s="337" t="s">
        <v>352</v>
      </c>
      <c r="BK149" s="407">
        <f>ROUND(I149*H149,2)</f>
        <v>0</v>
      </c>
      <c r="BL149" s="337" t="s">
        <v>351</v>
      </c>
      <c r="BM149" s="406" t="s">
        <v>4574</v>
      </c>
    </row>
    <row r="150" spans="2:65" s="194" customFormat="1" ht="38.25" customHeight="1">
      <c r="B150" s="76"/>
      <c r="C150" s="819">
        <f>C149+1</f>
        <v>19</v>
      </c>
      <c r="D150" s="819" t="s">
        <v>262</v>
      </c>
      <c r="E150" s="820" t="s">
        <v>4575</v>
      </c>
      <c r="F150" s="821" t="s">
        <v>4576</v>
      </c>
      <c r="G150" s="822" t="s">
        <v>95</v>
      </c>
      <c r="H150" s="823">
        <v>5.6</v>
      </c>
      <c r="I150" s="844"/>
      <c r="J150" s="824">
        <f>ROUND(I150*H150,2)</f>
        <v>0</v>
      </c>
      <c r="K150" s="80"/>
      <c r="L150" s="76"/>
      <c r="M150" s="402" t="s">
        <v>290</v>
      </c>
      <c r="N150" s="403" t="s">
        <v>306</v>
      </c>
      <c r="O150" s="404">
        <v>1.43177</v>
      </c>
      <c r="P150" s="404">
        <f>O150*H150</f>
        <v>8.017911999999999</v>
      </c>
      <c r="Q150" s="404">
        <v>0.4550015</v>
      </c>
      <c r="R150" s="404">
        <f>Q150*H150</f>
        <v>2.5480084000000001</v>
      </c>
      <c r="S150" s="404">
        <v>0</v>
      </c>
      <c r="T150" s="405">
        <f>S150*H150</f>
        <v>0</v>
      </c>
      <c r="AR150" s="406" t="s">
        <v>351</v>
      </c>
      <c r="AT150" s="406" t="s">
        <v>262</v>
      </c>
      <c r="AU150" s="406" t="s">
        <v>352</v>
      </c>
      <c r="AY150" s="337" t="s">
        <v>347</v>
      </c>
      <c r="BE150" s="407">
        <f>IF(N150="základná",J150,0)</f>
        <v>0</v>
      </c>
      <c r="BF150" s="407">
        <f>IF(N150="znížená",J150,0)</f>
        <v>0</v>
      </c>
      <c r="BG150" s="407">
        <f>IF(N150="zákl. prenesená",J150,0)</f>
        <v>0</v>
      </c>
      <c r="BH150" s="407">
        <f>IF(N150="zníž. prenesená",J150,0)</f>
        <v>0</v>
      </c>
      <c r="BI150" s="407">
        <f>IF(N150="nulová",J150,0)</f>
        <v>0</v>
      </c>
      <c r="BJ150" s="337" t="s">
        <v>352</v>
      </c>
      <c r="BK150" s="407">
        <f>ROUND(I150*H150,2)</f>
        <v>0</v>
      </c>
      <c r="BL150" s="337" t="s">
        <v>351</v>
      </c>
      <c r="BM150" s="406" t="s">
        <v>4577</v>
      </c>
    </row>
    <row r="151" spans="2:65" s="391" customFormat="1" ht="23.25" customHeight="1">
      <c r="B151" s="390"/>
      <c r="C151" s="813"/>
      <c r="D151" s="814" t="s">
        <v>267</v>
      </c>
      <c r="E151" s="817" t="s">
        <v>365</v>
      </c>
      <c r="F151" s="817" t="s">
        <v>366</v>
      </c>
      <c r="G151" s="813"/>
      <c r="H151" s="813"/>
      <c r="I151" s="813"/>
      <c r="J151" s="818">
        <f>BK151</f>
        <v>0</v>
      </c>
      <c r="L151" s="390"/>
      <c r="M151" s="395"/>
      <c r="P151" s="396">
        <f>SUM(P152:P183)</f>
        <v>14667.558943099999</v>
      </c>
      <c r="R151" s="396">
        <f>SUM(R152:R183)</f>
        <v>11.3106125915</v>
      </c>
      <c r="T151" s="397">
        <f>SUM(T152:T183)</f>
        <v>2201.3979200000003</v>
      </c>
      <c r="AR151" s="392" t="s">
        <v>320</v>
      </c>
      <c r="AT151" s="398" t="s">
        <v>267</v>
      </c>
      <c r="AU151" s="398" t="s">
        <v>320</v>
      </c>
      <c r="AY151" s="392" t="s">
        <v>347</v>
      </c>
      <c r="BK151" s="399">
        <f>SUM(BK152:BK183)</f>
        <v>0</v>
      </c>
    </row>
    <row r="152" spans="2:65" s="194" customFormat="1" ht="24.45" customHeight="1">
      <c r="B152" s="76"/>
      <c r="C152" s="819">
        <f>C150+1</f>
        <v>20</v>
      </c>
      <c r="D152" s="819" t="s">
        <v>262</v>
      </c>
      <c r="E152" s="820" t="s">
        <v>4578</v>
      </c>
      <c r="F152" s="821" t="s">
        <v>4579</v>
      </c>
      <c r="G152" s="822" t="s">
        <v>63</v>
      </c>
      <c r="H152" s="823">
        <v>12.3</v>
      </c>
      <c r="I152" s="844"/>
      <c r="J152" s="824">
        <f t="shared" ref="J152:J183" si="11">ROUND(I152*H152,2)</f>
        <v>0</v>
      </c>
      <c r="K152" s="80"/>
      <c r="L152" s="76"/>
      <c r="M152" s="402" t="s">
        <v>290</v>
      </c>
      <c r="N152" s="403" t="s">
        <v>306</v>
      </c>
      <c r="O152" s="404">
        <v>0.29499999999999998</v>
      </c>
      <c r="P152" s="404">
        <f t="shared" ref="P152:P183" si="12">O152*H152</f>
        <v>3.6284999999999998</v>
      </c>
      <c r="Q152" s="404">
        <v>2.9999999999999999E-7</v>
      </c>
      <c r="R152" s="404">
        <f t="shared" ref="R152:R183" si="13">Q152*H152</f>
        <v>3.6900000000000002E-6</v>
      </c>
      <c r="S152" s="404">
        <v>0</v>
      </c>
      <c r="T152" s="405">
        <f t="shared" ref="T152:T183" si="14">S152*H152</f>
        <v>0</v>
      </c>
      <c r="AR152" s="406" t="s">
        <v>351</v>
      </c>
      <c r="AT152" s="406" t="s">
        <v>262</v>
      </c>
      <c r="AU152" s="406" t="s">
        <v>352</v>
      </c>
      <c r="AY152" s="337" t="s">
        <v>347</v>
      </c>
      <c r="BE152" s="407">
        <f t="shared" ref="BE152:BE183" si="15">IF(N152="základná",J152,0)</f>
        <v>0</v>
      </c>
      <c r="BF152" s="407">
        <f t="shared" ref="BF152:BF183" si="16">IF(N152="znížená",J152,0)</f>
        <v>0</v>
      </c>
      <c r="BG152" s="407">
        <f t="shared" ref="BG152:BG183" si="17">IF(N152="zákl. prenesená",J152,0)</f>
        <v>0</v>
      </c>
      <c r="BH152" s="407">
        <f t="shared" ref="BH152:BH183" si="18">IF(N152="zníž. prenesená",J152,0)</f>
        <v>0</v>
      </c>
      <c r="BI152" s="407">
        <f t="shared" ref="BI152:BI183" si="19">IF(N152="nulová",J152,0)</f>
        <v>0</v>
      </c>
      <c r="BJ152" s="337" t="s">
        <v>352</v>
      </c>
      <c r="BK152" s="407">
        <f t="shared" ref="BK152:BK183" si="20">ROUND(I152*H152,2)</f>
        <v>0</v>
      </c>
      <c r="BL152" s="337" t="s">
        <v>351</v>
      </c>
      <c r="BM152" s="406" t="s">
        <v>4580</v>
      </c>
    </row>
    <row r="153" spans="2:65" s="194" customFormat="1" ht="24.45" customHeight="1">
      <c r="B153" s="76"/>
      <c r="C153" s="819">
        <f>C152+1</f>
        <v>21</v>
      </c>
      <c r="D153" s="819" t="s">
        <v>262</v>
      </c>
      <c r="E153" s="820" t="s">
        <v>4581</v>
      </c>
      <c r="F153" s="821" t="s">
        <v>4582</v>
      </c>
      <c r="G153" s="822" t="s">
        <v>63</v>
      </c>
      <c r="H153" s="823">
        <v>12.3</v>
      </c>
      <c r="I153" s="844"/>
      <c r="J153" s="824">
        <f t="shared" si="11"/>
        <v>0</v>
      </c>
      <c r="K153" s="80"/>
      <c r="L153" s="76"/>
      <c r="M153" s="402" t="s">
        <v>290</v>
      </c>
      <c r="N153" s="403" t="s">
        <v>306</v>
      </c>
      <c r="O153" s="404">
        <v>0.47900999999999999</v>
      </c>
      <c r="P153" s="404">
        <f t="shared" si="12"/>
        <v>5.8918230000000005</v>
      </c>
      <c r="Q153" s="404">
        <v>1.11E-5</v>
      </c>
      <c r="R153" s="404">
        <f t="shared" si="13"/>
        <v>1.3653000000000002E-4</v>
      </c>
      <c r="S153" s="404">
        <v>0</v>
      </c>
      <c r="T153" s="405">
        <f t="shared" si="14"/>
        <v>0</v>
      </c>
      <c r="AR153" s="406" t="s">
        <v>351</v>
      </c>
      <c r="AT153" s="406" t="s">
        <v>262</v>
      </c>
      <c r="AU153" s="406" t="s">
        <v>352</v>
      </c>
      <c r="AY153" s="337" t="s">
        <v>347</v>
      </c>
      <c r="BE153" s="407">
        <f t="shared" si="15"/>
        <v>0</v>
      </c>
      <c r="BF153" s="407">
        <f t="shared" si="16"/>
        <v>0</v>
      </c>
      <c r="BG153" s="407">
        <f t="shared" si="17"/>
        <v>0</v>
      </c>
      <c r="BH153" s="407">
        <f t="shared" si="18"/>
        <v>0</v>
      </c>
      <c r="BI153" s="407">
        <f t="shared" si="19"/>
        <v>0</v>
      </c>
      <c r="BJ153" s="337" t="s">
        <v>352</v>
      </c>
      <c r="BK153" s="407">
        <f t="shared" si="20"/>
        <v>0</v>
      </c>
      <c r="BL153" s="337" t="s">
        <v>351</v>
      </c>
      <c r="BM153" s="406" t="s">
        <v>4583</v>
      </c>
    </row>
    <row r="154" spans="2:65" s="194" customFormat="1" ht="33" customHeight="1">
      <c r="B154" s="76"/>
      <c r="C154" s="819">
        <f t="shared" ref="C154:C183" si="21">C153+1</f>
        <v>22</v>
      </c>
      <c r="D154" s="819" t="s">
        <v>262</v>
      </c>
      <c r="E154" s="820" t="s">
        <v>4584</v>
      </c>
      <c r="F154" s="821" t="s">
        <v>4585</v>
      </c>
      <c r="G154" s="822" t="s">
        <v>95</v>
      </c>
      <c r="H154" s="823">
        <v>219.7</v>
      </c>
      <c r="I154" s="844"/>
      <c r="J154" s="824">
        <f t="shared" si="11"/>
        <v>0</v>
      </c>
      <c r="K154" s="80"/>
      <c r="L154" s="76"/>
      <c r="M154" s="402" t="s">
        <v>290</v>
      </c>
      <c r="N154" s="403" t="s">
        <v>306</v>
      </c>
      <c r="O154" s="404">
        <v>0.14599999999999999</v>
      </c>
      <c r="P154" s="404">
        <f t="shared" si="12"/>
        <v>32.076199999999993</v>
      </c>
      <c r="Q154" s="404">
        <v>2.5710569999999999E-2</v>
      </c>
      <c r="R154" s="404">
        <f t="shared" si="13"/>
        <v>5.6486122289999994</v>
      </c>
      <c r="S154" s="404">
        <v>0</v>
      </c>
      <c r="T154" s="405">
        <f t="shared" si="14"/>
        <v>0</v>
      </c>
      <c r="AR154" s="406" t="s">
        <v>351</v>
      </c>
      <c r="AT154" s="406" t="s">
        <v>262</v>
      </c>
      <c r="AU154" s="406" t="s">
        <v>352</v>
      </c>
      <c r="AY154" s="337" t="s">
        <v>347</v>
      </c>
      <c r="BE154" s="407">
        <f t="shared" si="15"/>
        <v>0</v>
      </c>
      <c r="BF154" s="407">
        <f t="shared" si="16"/>
        <v>0</v>
      </c>
      <c r="BG154" s="407">
        <f t="shared" si="17"/>
        <v>0</v>
      </c>
      <c r="BH154" s="407">
        <f t="shared" si="18"/>
        <v>0</v>
      </c>
      <c r="BI154" s="407">
        <f t="shared" si="19"/>
        <v>0</v>
      </c>
      <c r="BJ154" s="337" t="s">
        <v>352</v>
      </c>
      <c r="BK154" s="407">
        <f t="shared" si="20"/>
        <v>0</v>
      </c>
      <c r="BL154" s="337" t="s">
        <v>351</v>
      </c>
      <c r="BM154" s="406" t="s">
        <v>4586</v>
      </c>
    </row>
    <row r="155" spans="2:65" s="194" customFormat="1" ht="44.25" customHeight="1">
      <c r="B155" s="76"/>
      <c r="C155" s="819">
        <f t="shared" si="21"/>
        <v>23</v>
      </c>
      <c r="D155" s="819" t="s">
        <v>262</v>
      </c>
      <c r="E155" s="820" t="s">
        <v>4587</v>
      </c>
      <c r="F155" s="821" t="s">
        <v>4588</v>
      </c>
      <c r="G155" s="822" t="s">
        <v>95</v>
      </c>
      <c r="H155" s="823">
        <v>439.4</v>
      </c>
      <c r="I155" s="844"/>
      <c r="J155" s="824">
        <f t="shared" si="11"/>
        <v>0</v>
      </c>
      <c r="K155" s="80"/>
      <c r="L155" s="76"/>
      <c r="M155" s="402" t="s">
        <v>290</v>
      </c>
      <c r="N155" s="403" t="s">
        <v>306</v>
      </c>
      <c r="O155" s="404">
        <v>6.1999999999999998E-3</v>
      </c>
      <c r="P155" s="404">
        <f t="shared" si="12"/>
        <v>2.7242799999999998</v>
      </c>
      <c r="Q155" s="404">
        <v>0</v>
      </c>
      <c r="R155" s="404">
        <f t="shared" si="13"/>
        <v>0</v>
      </c>
      <c r="S155" s="404">
        <v>0</v>
      </c>
      <c r="T155" s="405">
        <f t="shared" si="14"/>
        <v>0</v>
      </c>
      <c r="AR155" s="406" t="s">
        <v>351</v>
      </c>
      <c r="AT155" s="406" t="s">
        <v>262</v>
      </c>
      <c r="AU155" s="406" t="s">
        <v>352</v>
      </c>
      <c r="AY155" s="337" t="s">
        <v>347</v>
      </c>
      <c r="BE155" s="407">
        <f t="shared" si="15"/>
        <v>0</v>
      </c>
      <c r="BF155" s="407">
        <f t="shared" si="16"/>
        <v>0</v>
      </c>
      <c r="BG155" s="407">
        <f t="shared" si="17"/>
        <v>0</v>
      </c>
      <c r="BH155" s="407">
        <f t="shared" si="18"/>
        <v>0</v>
      </c>
      <c r="BI155" s="407">
        <f t="shared" si="19"/>
        <v>0</v>
      </c>
      <c r="BJ155" s="337" t="s">
        <v>352</v>
      </c>
      <c r="BK155" s="407">
        <f t="shared" si="20"/>
        <v>0</v>
      </c>
      <c r="BL155" s="337" t="s">
        <v>351</v>
      </c>
      <c r="BM155" s="406" t="s">
        <v>4589</v>
      </c>
    </row>
    <row r="156" spans="2:65" s="194" customFormat="1" ht="33" customHeight="1">
      <c r="B156" s="76"/>
      <c r="C156" s="819">
        <f t="shared" si="21"/>
        <v>24</v>
      </c>
      <c r="D156" s="819" t="s">
        <v>262</v>
      </c>
      <c r="E156" s="820" t="s">
        <v>4590</v>
      </c>
      <c r="F156" s="821" t="s">
        <v>4591</v>
      </c>
      <c r="G156" s="822" t="s">
        <v>95</v>
      </c>
      <c r="H156" s="823">
        <v>219.7</v>
      </c>
      <c r="I156" s="844"/>
      <c r="J156" s="824">
        <f t="shared" si="11"/>
        <v>0</v>
      </c>
      <c r="K156" s="80"/>
      <c r="L156" s="76"/>
      <c r="M156" s="402" t="s">
        <v>290</v>
      </c>
      <c r="N156" s="403" t="s">
        <v>306</v>
      </c>
      <c r="O156" s="404">
        <v>0.104</v>
      </c>
      <c r="P156" s="404">
        <f t="shared" si="12"/>
        <v>22.848799999999997</v>
      </c>
      <c r="Q156" s="404">
        <v>2.571E-2</v>
      </c>
      <c r="R156" s="404">
        <f t="shared" si="13"/>
        <v>5.6484869999999994</v>
      </c>
      <c r="S156" s="404">
        <v>0</v>
      </c>
      <c r="T156" s="405">
        <f t="shared" si="14"/>
        <v>0</v>
      </c>
      <c r="AR156" s="406" t="s">
        <v>351</v>
      </c>
      <c r="AT156" s="406" t="s">
        <v>262</v>
      </c>
      <c r="AU156" s="406" t="s">
        <v>352</v>
      </c>
      <c r="AY156" s="337" t="s">
        <v>347</v>
      </c>
      <c r="BE156" s="407">
        <f t="shared" si="15"/>
        <v>0</v>
      </c>
      <c r="BF156" s="407">
        <f t="shared" si="16"/>
        <v>0</v>
      </c>
      <c r="BG156" s="407">
        <f t="shared" si="17"/>
        <v>0</v>
      </c>
      <c r="BH156" s="407">
        <f t="shared" si="18"/>
        <v>0</v>
      </c>
      <c r="BI156" s="407">
        <f t="shared" si="19"/>
        <v>0</v>
      </c>
      <c r="BJ156" s="337" t="s">
        <v>352</v>
      </c>
      <c r="BK156" s="407">
        <f t="shared" si="20"/>
        <v>0</v>
      </c>
      <c r="BL156" s="337" t="s">
        <v>351</v>
      </c>
      <c r="BM156" s="406" t="s">
        <v>4592</v>
      </c>
    </row>
    <row r="157" spans="2:65" s="194" customFormat="1" ht="16.5" customHeight="1">
      <c r="B157" s="76"/>
      <c r="C157" s="819">
        <f t="shared" si="21"/>
        <v>25</v>
      </c>
      <c r="D157" s="819" t="s">
        <v>262</v>
      </c>
      <c r="E157" s="820" t="s">
        <v>1993</v>
      </c>
      <c r="F157" s="821" t="s">
        <v>1994</v>
      </c>
      <c r="G157" s="822" t="s">
        <v>95</v>
      </c>
      <c r="H157" s="823">
        <v>219.7</v>
      </c>
      <c r="I157" s="844"/>
      <c r="J157" s="824">
        <f t="shared" si="11"/>
        <v>0</v>
      </c>
      <c r="K157" s="80"/>
      <c r="L157" s="76"/>
      <c r="M157" s="402" t="s">
        <v>290</v>
      </c>
      <c r="N157" s="403" t="s">
        <v>306</v>
      </c>
      <c r="O157" s="404">
        <v>4.0129999999999999E-2</v>
      </c>
      <c r="P157" s="404">
        <f t="shared" si="12"/>
        <v>8.8165610000000001</v>
      </c>
      <c r="Q157" s="404">
        <v>5.4950000000000001E-5</v>
      </c>
      <c r="R157" s="404">
        <f t="shared" si="13"/>
        <v>1.2072514999999999E-2</v>
      </c>
      <c r="S157" s="404">
        <v>0</v>
      </c>
      <c r="T157" s="405">
        <f t="shared" si="14"/>
        <v>0</v>
      </c>
      <c r="AR157" s="406" t="s">
        <v>351</v>
      </c>
      <c r="AT157" s="406" t="s">
        <v>262</v>
      </c>
      <c r="AU157" s="406" t="s">
        <v>352</v>
      </c>
      <c r="AY157" s="337" t="s">
        <v>347</v>
      </c>
      <c r="BE157" s="407">
        <f t="shared" si="15"/>
        <v>0</v>
      </c>
      <c r="BF157" s="407">
        <f t="shared" si="16"/>
        <v>0</v>
      </c>
      <c r="BG157" s="407">
        <f t="shared" si="17"/>
        <v>0</v>
      </c>
      <c r="BH157" s="407">
        <f t="shared" si="18"/>
        <v>0</v>
      </c>
      <c r="BI157" s="407">
        <f t="shared" si="19"/>
        <v>0</v>
      </c>
      <c r="BJ157" s="337" t="s">
        <v>352</v>
      </c>
      <c r="BK157" s="407">
        <f t="shared" si="20"/>
        <v>0</v>
      </c>
      <c r="BL157" s="337" t="s">
        <v>351</v>
      </c>
      <c r="BM157" s="406" t="s">
        <v>4593</v>
      </c>
    </row>
    <row r="158" spans="2:65" s="194" customFormat="1" ht="16.5" customHeight="1">
      <c r="B158" s="76"/>
      <c r="C158" s="819">
        <f t="shared" si="21"/>
        <v>26</v>
      </c>
      <c r="D158" s="819" t="s">
        <v>262</v>
      </c>
      <c r="E158" s="820" t="s">
        <v>1997</v>
      </c>
      <c r="F158" s="821" t="s">
        <v>1998</v>
      </c>
      <c r="G158" s="822" t="s">
        <v>95</v>
      </c>
      <c r="H158" s="823">
        <v>219.7</v>
      </c>
      <c r="I158" s="844"/>
      <c r="J158" s="824">
        <f t="shared" si="11"/>
        <v>0</v>
      </c>
      <c r="K158" s="80"/>
      <c r="L158" s="76"/>
      <c r="M158" s="402" t="s">
        <v>290</v>
      </c>
      <c r="N158" s="403" t="s">
        <v>306</v>
      </c>
      <c r="O158" s="404">
        <v>0.04</v>
      </c>
      <c r="P158" s="404">
        <f t="shared" si="12"/>
        <v>8.7880000000000003</v>
      </c>
      <c r="Q158" s="404">
        <v>0</v>
      </c>
      <c r="R158" s="404">
        <f t="shared" si="13"/>
        <v>0</v>
      </c>
      <c r="S158" s="404">
        <v>0</v>
      </c>
      <c r="T158" s="405">
        <f t="shared" si="14"/>
        <v>0</v>
      </c>
      <c r="AR158" s="406" t="s">
        <v>351</v>
      </c>
      <c r="AT158" s="406" t="s">
        <v>262</v>
      </c>
      <c r="AU158" s="406" t="s">
        <v>352</v>
      </c>
      <c r="AY158" s="337" t="s">
        <v>347</v>
      </c>
      <c r="BE158" s="407">
        <f t="shared" si="15"/>
        <v>0</v>
      </c>
      <c r="BF158" s="407">
        <f t="shared" si="16"/>
        <v>0</v>
      </c>
      <c r="BG158" s="407">
        <f t="shared" si="17"/>
        <v>0</v>
      </c>
      <c r="BH158" s="407">
        <f t="shared" si="18"/>
        <v>0</v>
      </c>
      <c r="BI158" s="407">
        <f t="shared" si="19"/>
        <v>0</v>
      </c>
      <c r="BJ158" s="337" t="s">
        <v>352</v>
      </c>
      <c r="BK158" s="407">
        <f t="shared" si="20"/>
        <v>0</v>
      </c>
      <c r="BL158" s="337" t="s">
        <v>351</v>
      </c>
      <c r="BM158" s="406" t="s">
        <v>4594</v>
      </c>
    </row>
    <row r="159" spans="2:65" s="194" customFormat="1" ht="38.25" customHeight="1">
      <c r="B159" s="76"/>
      <c r="C159" s="819">
        <f t="shared" si="21"/>
        <v>27</v>
      </c>
      <c r="D159" s="819" t="s">
        <v>262</v>
      </c>
      <c r="E159" s="820" t="s">
        <v>4595</v>
      </c>
      <c r="F159" s="821" t="s">
        <v>4596</v>
      </c>
      <c r="G159" s="822" t="s">
        <v>216</v>
      </c>
      <c r="H159" s="823">
        <v>120.94</v>
      </c>
      <c r="I159" s="844"/>
      <c r="J159" s="824">
        <f t="shared" si="11"/>
        <v>0</v>
      </c>
      <c r="K159" s="80"/>
      <c r="L159" s="76"/>
      <c r="M159" s="402" t="s">
        <v>290</v>
      </c>
      <c r="N159" s="403" t="s">
        <v>306</v>
      </c>
      <c r="O159" s="404">
        <v>5.1219999999999999</v>
      </c>
      <c r="P159" s="404">
        <f t="shared" si="12"/>
        <v>619.45467999999994</v>
      </c>
      <c r="Q159" s="404">
        <v>0</v>
      </c>
      <c r="R159" s="404">
        <f t="shared" si="13"/>
        <v>0</v>
      </c>
      <c r="S159" s="404">
        <v>2.2000000000000002</v>
      </c>
      <c r="T159" s="405">
        <f t="shared" si="14"/>
        <v>266.06800000000004</v>
      </c>
      <c r="AR159" s="406" t="s">
        <v>351</v>
      </c>
      <c r="AT159" s="406" t="s">
        <v>262</v>
      </c>
      <c r="AU159" s="406" t="s">
        <v>352</v>
      </c>
      <c r="AY159" s="337" t="s">
        <v>347</v>
      </c>
      <c r="BE159" s="407">
        <f t="shared" si="15"/>
        <v>0</v>
      </c>
      <c r="BF159" s="407">
        <f t="shared" si="16"/>
        <v>0</v>
      </c>
      <c r="BG159" s="407">
        <f t="shared" si="17"/>
        <v>0</v>
      </c>
      <c r="BH159" s="407">
        <f t="shared" si="18"/>
        <v>0</v>
      </c>
      <c r="BI159" s="407">
        <f t="shared" si="19"/>
        <v>0</v>
      </c>
      <c r="BJ159" s="337" t="s">
        <v>352</v>
      </c>
      <c r="BK159" s="407">
        <f t="shared" si="20"/>
        <v>0</v>
      </c>
      <c r="BL159" s="337" t="s">
        <v>351</v>
      </c>
      <c r="BM159" s="406" t="s">
        <v>4597</v>
      </c>
    </row>
    <row r="160" spans="2:65" s="194" customFormat="1" ht="38.25" customHeight="1">
      <c r="B160" s="76"/>
      <c r="C160" s="819">
        <f t="shared" si="21"/>
        <v>28</v>
      </c>
      <c r="D160" s="819" t="s">
        <v>262</v>
      </c>
      <c r="E160" s="820" t="s">
        <v>4598</v>
      </c>
      <c r="F160" s="821" t="s">
        <v>4599</v>
      </c>
      <c r="G160" s="822" t="s">
        <v>216</v>
      </c>
      <c r="H160" s="823">
        <v>5.96</v>
      </c>
      <c r="I160" s="844"/>
      <c r="J160" s="824">
        <f t="shared" si="11"/>
        <v>0</v>
      </c>
      <c r="K160" s="80"/>
      <c r="L160" s="76"/>
      <c r="M160" s="402" t="s">
        <v>290</v>
      </c>
      <c r="N160" s="403" t="s">
        <v>306</v>
      </c>
      <c r="O160" s="404">
        <v>5.1219999999999999</v>
      </c>
      <c r="P160" s="404">
        <f t="shared" si="12"/>
        <v>30.52712</v>
      </c>
      <c r="Q160" s="404">
        <v>0</v>
      </c>
      <c r="R160" s="404">
        <f t="shared" si="13"/>
        <v>0</v>
      </c>
      <c r="S160" s="404">
        <v>0</v>
      </c>
      <c r="T160" s="405">
        <f t="shared" si="14"/>
        <v>0</v>
      </c>
      <c r="AR160" s="406" t="s">
        <v>351</v>
      </c>
      <c r="AT160" s="406" t="s">
        <v>262</v>
      </c>
      <c r="AU160" s="406" t="s">
        <v>352</v>
      </c>
      <c r="AY160" s="337" t="s">
        <v>347</v>
      </c>
      <c r="BE160" s="407">
        <f t="shared" si="15"/>
        <v>0</v>
      </c>
      <c r="BF160" s="407">
        <f t="shared" si="16"/>
        <v>0</v>
      </c>
      <c r="BG160" s="407">
        <f t="shared" si="17"/>
        <v>0</v>
      </c>
      <c r="BH160" s="407">
        <f t="shared" si="18"/>
        <v>0</v>
      </c>
      <c r="BI160" s="407">
        <f t="shared" si="19"/>
        <v>0</v>
      </c>
      <c r="BJ160" s="337" t="s">
        <v>352</v>
      </c>
      <c r="BK160" s="407">
        <f t="shared" si="20"/>
        <v>0</v>
      </c>
      <c r="BL160" s="337" t="s">
        <v>351</v>
      </c>
      <c r="BM160" s="406" t="s">
        <v>4600</v>
      </c>
    </row>
    <row r="161" spans="2:65" s="194" customFormat="1" ht="33" customHeight="1">
      <c r="B161" s="76"/>
      <c r="C161" s="819">
        <f t="shared" si="21"/>
        <v>29</v>
      </c>
      <c r="D161" s="819" t="s">
        <v>262</v>
      </c>
      <c r="E161" s="820" t="s">
        <v>2031</v>
      </c>
      <c r="F161" s="821" t="s">
        <v>2032</v>
      </c>
      <c r="G161" s="822" t="s">
        <v>216</v>
      </c>
      <c r="H161" s="823">
        <v>702.10500000000002</v>
      </c>
      <c r="I161" s="844"/>
      <c r="J161" s="824">
        <f t="shared" si="11"/>
        <v>0</v>
      </c>
      <c r="K161" s="80"/>
      <c r="L161" s="76"/>
      <c r="M161" s="402" t="s">
        <v>290</v>
      </c>
      <c r="N161" s="403" t="s">
        <v>306</v>
      </c>
      <c r="O161" s="404">
        <v>12.606</v>
      </c>
      <c r="P161" s="404">
        <f t="shared" si="12"/>
        <v>8850.735630000001</v>
      </c>
      <c r="Q161" s="404">
        <v>0</v>
      </c>
      <c r="R161" s="404">
        <f t="shared" si="13"/>
        <v>0</v>
      </c>
      <c r="S161" s="404">
        <v>2.4</v>
      </c>
      <c r="T161" s="405">
        <f t="shared" si="14"/>
        <v>1685.0519999999999</v>
      </c>
      <c r="AR161" s="406" t="s">
        <v>351</v>
      </c>
      <c r="AT161" s="406" t="s">
        <v>262</v>
      </c>
      <c r="AU161" s="406" t="s">
        <v>352</v>
      </c>
      <c r="AY161" s="337" t="s">
        <v>347</v>
      </c>
      <c r="BE161" s="407">
        <f t="shared" si="15"/>
        <v>0</v>
      </c>
      <c r="BF161" s="407">
        <f t="shared" si="16"/>
        <v>0</v>
      </c>
      <c r="BG161" s="407">
        <f t="shared" si="17"/>
        <v>0</v>
      </c>
      <c r="BH161" s="407">
        <f t="shared" si="18"/>
        <v>0</v>
      </c>
      <c r="BI161" s="407">
        <f t="shared" si="19"/>
        <v>0</v>
      </c>
      <c r="BJ161" s="337" t="s">
        <v>352</v>
      </c>
      <c r="BK161" s="407">
        <f t="shared" si="20"/>
        <v>0</v>
      </c>
      <c r="BL161" s="337" t="s">
        <v>351</v>
      </c>
      <c r="BM161" s="406" t="s">
        <v>4601</v>
      </c>
    </row>
    <row r="162" spans="2:65" s="194" customFormat="1" ht="33" customHeight="1">
      <c r="B162" s="76"/>
      <c r="C162" s="819">
        <f t="shared" si="21"/>
        <v>30</v>
      </c>
      <c r="D162" s="819" t="s">
        <v>262</v>
      </c>
      <c r="E162" s="820" t="s">
        <v>4602</v>
      </c>
      <c r="F162" s="821" t="s">
        <v>4603</v>
      </c>
      <c r="G162" s="822" t="s">
        <v>95</v>
      </c>
      <c r="H162" s="823">
        <v>7.0119999999999996</v>
      </c>
      <c r="I162" s="844"/>
      <c r="J162" s="824">
        <f t="shared" si="11"/>
        <v>0</v>
      </c>
      <c r="K162" s="80"/>
      <c r="L162" s="76"/>
      <c r="M162" s="402" t="s">
        <v>290</v>
      </c>
      <c r="N162" s="403" t="s">
        <v>306</v>
      </c>
      <c r="O162" s="404">
        <v>0.43240000000000001</v>
      </c>
      <c r="P162" s="404">
        <f t="shared" si="12"/>
        <v>3.0319887999999997</v>
      </c>
      <c r="Q162" s="404">
        <v>0</v>
      </c>
      <c r="R162" s="404">
        <f t="shared" si="13"/>
        <v>0</v>
      </c>
      <c r="S162" s="404">
        <v>0.2</v>
      </c>
      <c r="T162" s="405">
        <f t="shared" si="14"/>
        <v>1.4024000000000001</v>
      </c>
      <c r="AR162" s="406" t="s">
        <v>351</v>
      </c>
      <c r="AT162" s="406" t="s">
        <v>262</v>
      </c>
      <c r="AU162" s="406" t="s">
        <v>352</v>
      </c>
      <c r="AY162" s="337" t="s">
        <v>347</v>
      </c>
      <c r="BE162" s="407">
        <f t="shared" si="15"/>
        <v>0</v>
      </c>
      <c r="BF162" s="407">
        <f t="shared" si="16"/>
        <v>0</v>
      </c>
      <c r="BG162" s="407">
        <f t="shared" si="17"/>
        <v>0</v>
      </c>
      <c r="BH162" s="407">
        <f t="shared" si="18"/>
        <v>0</v>
      </c>
      <c r="BI162" s="407">
        <f t="shared" si="19"/>
        <v>0</v>
      </c>
      <c r="BJ162" s="337" t="s">
        <v>352</v>
      </c>
      <c r="BK162" s="407">
        <f t="shared" si="20"/>
        <v>0</v>
      </c>
      <c r="BL162" s="337" t="s">
        <v>351</v>
      </c>
      <c r="BM162" s="406" t="s">
        <v>4604</v>
      </c>
    </row>
    <row r="163" spans="2:65" s="194" customFormat="1" ht="38.25" customHeight="1">
      <c r="B163" s="76"/>
      <c r="C163" s="819">
        <f t="shared" si="21"/>
        <v>31</v>
      </c>
      <c r="D163" s="819" t="s">
        <v>262</v>
      </c>
      <c r="E163" s="820" t="s">
        <v>4605</v>
      </c>
      <c r="F163" s="821" t="s">
        <v>4606</v>
      </c>
      <c r="G163" s="822" t="s">
        <v>216</v>
      </c>
      <c r="H163" s="823">
        <v>26.3</v>
      </c>
      <c r="I163" s="844"/>
      <c r="J163" s="824">
        <f t="shared" si="11"/>
        <v>0</v>
      </c>
      <c r="K163" s="80"/>
      <c r="L163" s="76"/>
      <c r="M163" s="402" t="s">
        <v>290</v>
      </c>
      <c r="N163" s="403" t="s">
        <v>306</v>
      </c>
      <c r="O163" s="404">
        <v>6.1440000000000001</v>
      </c>
      <c r="P163" s="404">
        <f t="shared" si="12"/>
        <v>161.5872</v>
      </c>
      <c r="Q163" s="404">
        <v>0</v>
      </c>
      <c r="R163" s="404">
        <f t="shared" si="13"/>
        <v>0</v>
      </c>
      <c r="S163" s="404">
        <v>2.165</v>
      </c>
      <c r="T163" s="405">
        <f t="shared" si="14"/>
        <v>56.939500000000002</v>
      </c>
      <c r="AR163" s="406" t="s">
        <v>351</v>
      </c>
      <c r="AT163" s="406" t="s">
        <v>262</v>
      </c>
      <c r="AU163" s="406" t="s">
        <v>352</v>
      </c>
      <c r="AY163" s="337" t="s">
        <v>347</v>
      </c>
      <c r="BE163" s="407">
        <f t="shared" si="15"/>
        <v>0</v>
      </c>
      <c r="BF163" s="407">
        <f t="shared" si="16"/>
        <v>0</v>
      </c>
      <c r="BG163" s="407">
        <f t="shared" si="17"/>
        <v>0</v>
      </c>
      <c r="BH163" s="407">
        <f t="shared" si="18"/>
        <v>0</v>
      </c>
      <c r="BI163" s="407">
        <f t="shared" si="19"/>
        <v>0</v>
      </c>
      <c r="BJ163" s="337" t="s">
        <v>352</v>
      </c>
      <c r="BK163" s="407">
        <f t="shared" si="20"/>
        <v>0</v>
      </c>
      <c r="BL163" s="337" t="s">
        <v>351</v>
      </c>
      <c r="BM163" s="406" t="s">
        <v>4607</v>
      </c>
    </row>
    <row r="164" spans="2:65" s="194" customFormat="1" ht="33" customHeight="1">
      <c r="B164" s="76"/>
      <c r="C164" s="819">
        <f t="shared" si="21"/>
        <v>32</v>
      </c>
      <c r="D164" s="819" t="s">
        <v>262</v>
      </c>
      <c r="E164" s="820" t="s">
        <v>4608</v>
      </c>
      <c r="F164" s="821" t="s">
        <v>4609</v>
      </c>
      <c r="G164" s="822" t="s">
        <v>216</v>
      </c>
      <c r="H164" s="823">
        <v>64.531999999999996</v>
      </c>
      <c r="I164" s="844"/>
      <c r="J164" s="824">
        <f t="shared" si="11"/>
        <v>0</v>
      </c>
      <c r="K164" s="80"/>
      <c r="L164" s="76"/>
      <c r="M164" s="402" t="s">
        <v>290</v>
      </c>
      <c r="N164" s="403" t="s">
        <v>306</v>
      </c>
      <c r="O164" s="404">
        <v>9.7377000000000002</v>
      </c>
      <c r="P164" s="404">
        <f t="shared" si="12"/>
        <v>628.39325639999993</v>
      </c>
      <c r="Q164" s="404">
        <v>0</v>
      </c>
      <c r="R164" s="404">
        <f t="shared" si="13"/>
        <v>0</v>
      </c>
      <c r="S164" s="404">
        <v>2.4</v>
      </c>
      <c r="T164" s="405">
        <f t="shared" si="14"/>
        <v>154.87679999999997</v>
      </c>
      <c r="AR164" s="406" t="s">
        <v>351</v>
      </c>
      <c r="AT164" s="406" t="s">
        <v>262</v>
      </c>
      <c r="AU164" s="406" t="s">
        <v>352</v>
      </c>
      <c r="AY164" s="337" t="s">
        <v>347</v>
      </c>
      <c r="BE164" s="407">
        <f t="shared" si="15"/>
        <v>0</v>
      </c>
      <c r="BF164" s="407">
        <f t="shared" si="16"/>
        <v>0</v>
      </c>
      <c r="BG164" s="407">
        <f t="shared" si="17"/>
        <v>0</v>
      </c>
      <c r="BH164" s="407">
        <f t="shared" si="18"/>
        <v>0</v>
      </c>
      <c r="BI164" s="407">
        <f t="shared" si="19"/>
        <v>0</v>
      </c>
      <c r="BJ164" s="337" t="s">
        <v>352</v>
      </c>
      <c r="BK164" s="407">
        <f t="shared" si="20"/>
        <v>0</v>
      </c>
      <c r="BL164" s="337" t="s">
        <v>351</v>
      </c>
      <c r="BM164" s="406" t="s">
        <v>4610</v>
      </c>
    </row>
    <row r="165" spans="2:65" s="194" customFormat="1" ht="24.45" customHeight="1">
      <c r="B165" s="76"/>
      <c r="C165" s="819">
        <f t="shared" si="21"/>
        <v>33</v>
      </c>
      <c r="D165" s="819" t="s">
        <v>262</v>
      </c>
      <c r="E165" s="820" t="s">
        <v>4611</v>
      </c>
      <c r="F165" s="821" t="s">
        <v>4612</v>
      </c>
      <c r="G165" s="822" t="s">
        <v>62</v>
      </c>
      <c r="H165" s="823">
        <v>278</v>
      </c>
      <c r="I165" s="844"/>
      <c r="J165" s="824">
        <f t="shared" si="11"/>
        <v>0</v>
      </c>
      <c r="K165" s="80"/>
      <c r="L165" s="76"/>
      <c r="M165" s="402" t="s">
        <v>290</v>
      </c>
      <c r="N165" s="403" t="s">
        <v>306</v>
      </c>
      <c r="O165" s="404">
        <v>0.72499999999999998</v>
      </c>
      <c r="P165" s="404">
        <f t="shared" si="12"/>
        <v>201.54999999999998</v>
      </c>
      <c r="Q165" s="404">
        <v>0</v>
      </c>
      <c r="R165" s="404">
        <f t="shared" si="13"/>
        <v>0</v>
      </c>
      <c r="S165" s="404">
        <v>0.01</v>
      </c>
      <c r="T165" s="405">
        <f t="shared" si="14"/>
        <v>2.7800000000000002</v>
      </c>
      <c r="AR165" s="406" t="s">
        <v>351</v>
      </c>
      <c r="AT165" s="406" t="s">
        <v>262</v>
      </c>
      <c r="AU165" s="406" t="s">
        <v>352</v>
      </c>
      <c r="AY165" s="337" t="s">
        <v>347</v>
      </c>
      <c r="BE165" s="407">
        <f t="shared" si="15"/>
        <v>0</v>
      </c>
      <c r="BF165" s="407">
        <f t="shared" si="16"/>
        <v>0</v>
      </c>
      <c r="BG165" s="407">
        <f t="shared" si="17"/>
        <v>0</v>
      </c>
      <c r="BH165" s="407">
        <f t="shared" si="18"/>
        <v>0</v>
      </c>
      <c r="BI165" s="407">
        <f t="shared" si="19"/>
        <v>0</v>
      </c>
      <c r="BJ165" s="337" t="s">
        <v>352</v>
      </c>
      <c r="BK165" s="407">
        <f t="shared" si="20"/>
        <v>0</v>
      </c>
      <c r="BL165" s="337" t="s">
        <v>351</v>
      </c>
      <c r="BM165" s="406" t="s">
        <v>4613</v>
      </c>
    </row>
    <row r="166" spans="2:65" s="194" customFormat="1" ht="24.45" customHeight="1">
      <c r="B166" s="76"/>
      <c r="C166" s="819">
        <f t="shared" si="21"/>
        <v>34</v>
      </c>
      <c r="D166" s="819" t="s">
        <v>262</v>
      </c>
      <c r="E166" s="820" t="s">
        <v>4614</v>
      </c>
      <c r="F166" s="821" t="s">
        <v>4615</v>
      </c>
      <c r="G166" s="822" t="s">
        <v>216</v>
      </c>
      <c r="H166" s="823">
        <v>1.2</v>
      </c>
      <c r="I166" s="844"/>
      <c r="J166" s="824">
        <f t="shared" si="11"/>
        <v>0</v>
      </c>
      <c r="K166" s="80"/>
      <c r="L166" s="76"/>
      <c r="M166" s="402" t="s">
        <v>290</v>
      </c>
      <c r="N166" s="403" t="s">
        <v>306</v>
      </c>
      <c r="O166" s="404">
        <v>5.7830000000000004</v>
      </c>
      <c r="P166" s="404">
        <f t="shared" si="12"/>
        <v>6.9396000000000004</v>
      </c>
      <c r="Q166" s="404">
        <v>0</v>
      </c>
      <c r="R166" s="404">
        <f t="shared" si="13"/>
        <v>0</v>
      </c>
      <c r="S166" s="404">
        <v>2.4</v>
      </c>
      <c r="T166" s="405">
        <f t="shared" si="14"/>
        <v>2.88</v>
      </c>
      <c r="AR166" s="406" t="s">
        <v>351</v>
      </c>
      <c r="AT166" s="406" t="s">
        <v>262</v>
      </c>
      <c r="AU166" s="406" t="s">
        <v>352</v>
      </c>
      <c r="AY166" s="337" t="s">
        <v>347</v>
      </c>
      <c r="BE166" s="407">
        <f t="shared" si="15"/>
        <v>0</v>
      </c>
      <c r="BF166" s="407">
        <f t="shared" si="16"/>
        <v>0</v>
      </c>
      <c r="BG166" s="407">
        <f t="shared" si="17"/>
        <v>0</v>
      </c>
      <c r="BH166" s="407">
        <f t="shared" si="18"/>
        <v>0</v>
      </c>
      <c r="BI166" s="407">
        <f t="shared" si="19"/>
        <v>0</v>
      </c>
      <c r="BJ166" s="337" t="s">
        <v>352</v>
      </c>
      <c r="BK166" s="407">
        <f t="shared" si="20"/>
        <v>0</v>
      </c>
      <c r="BL166" s="337" t="s">
        <v>351</v>
      </c>
      <c r="BM166" s="406" t="s">
        <v>4616</v>
      </c>
    </row>
    <row r="167" spans="2:65" s="194" customFormat="1" ht="24.45" customHeight="1">
      <c r="B167" s="76"/>
      <c r="C167" s="819">
        <f t="shared" si="21"/>
        <v>35</v>
      </c>
      <c r="D167" s="819" t="s">
        <v>262</v>
      </c>
      <c r="E167" s="820" t="s">
        <v>4617</v>
      </c>
      <c r="F167" s="821" t="s">
        <v>4618</v>
      </c>
      <c r="G167" s="822" t="s">
        <v>63</v>
      </c>
      <c r="H167" s="823">
        <v>263</v>
      </c>
      <c r="I167" s="844"/>
      <c r="J167" s="824">
        <f t="shared" si="11"/>
        <v>0</v>
      </c>
      <c r="K167" s="80"/>
      <c r="L167" s="76"/>
      <c r="M167" s="402" t="s">
        <v>290</v>
      </c>
      <c r="N167" s="403" t="s">
        <v>306</v>
      </c>
      <c r="O167" s="404">
        <v>0.45400000000000001</v>
      </c>
      <c r="P167" s="404">
        <f t="shared" si="12"/>
        <v>119.402</v>
      </c>
      <c r="Q167" s="404">
        <v>0</v>
      </c>
      <c r="R167" s="404">
        <f t="shared" si="13"/>
        <v>0</v>
      </c>
      <c r="S167" s="404">
        <v>0.01</v>
      </c>
      <c r="T167" s="405">
        <f t="shared" si="14"/>
        <v>2.63</v>
      </c>
      <c r="AR167" s="406" t="s">
        <v>351</v>
      </c>
      <c r="AT167" s="406" t="s">
        <v>262</v>
      </c>
      <c r="AU167" s="406" t="s">
        <v>352</v>
      </c>
      <c r="AY167" s="337" t="s">
        <v>347</v>
      </c>
      <c r="BE167" s="407">
        <f t="shared" si="15"/>
        <v>0</v>
      </c>
      <c r="BF167" s="407">
        <f t="shared" si="16"/>
        <v>0</v>
      </c>
      <c r="BG167" s="407">
        <f t="shared" si="17"/>
        <v>0</v>
      </c>
      <c r="BH167" s="407">
        <f t="shared" si="18"/>
        <v>0</v>
      </c>
      <c r="BI167" s="407">
        <f t="shared" si="19"/>
        <v>0</v>
      </c>
      <c r="BJ167" s="337" t="s">
        <v>352</v>
      </c>
      <c r="BK167" s="407">
        <f t="shared" si="20"/>
        <v>0</v>
      </c>
      <c r="BL167" s="337" t="s">
        <v>351</v>
      </c>
      <c r="BM167" s="406" t="s">
        <v>4619</v>
      </c>
    </row>
    <row r="168" spans="2:65" s="194" customFormat="1" ht="21.75" customHeight="1">
      <c r="B168" s="76"/>
      <c r="C168" s="819">
        <f t="shared" si="21"/>
        <v>36</v>
      </c>
      <c r="D168" s="819" t="s">
        <v>262</v>
      </c>
      <c r="E168" s="820" t="s">
        <v>4620</v>
      </c>
      <c r="F168" s="821" t="s">
        <v>4621</v>
      </c>
      <c r="G168" s="822" t="s">
        <v>62</v>
      </c>
      <c r="H168" s="823">
        <v>63</v>
      </c>
      <c r="I168" s="844"/>
      <c r="J168" s="824">
        <f t="shared" si="11"/>
        <v>0</v>
      </c>
      <c r="K168" s="80"/>
      <c r="L168" s="76"/>
      <c r="M168" s="402" t="s">
        <v>290</v>
      </c>
      <c r="N168" s="403" t="s">
        <v>306</v>
      </c>
      <c r="O168" s="404">
        <v>0.19078999999999999</v>
      </c>
      <c r="P168" s="404">
        <f t="shared" si="12"/>
        <v>12.019769999999999</v>
      </c>
      <c r="Q168" s="404">
        <v>0</v>
      </c>
      <c r="R168" s="404">
        <f t="shared" si="13"/>
        <v>0</v>
      </c>
      <c r="S168" s="404">
        <v>0</v>
      </c>
      <c r="T168" s="405">
        <f t="shared" si="14"/>
        <v>0</v>
      </c>
      <c r="AR168" s="406" t="s">
        <v>351</v>
      </c>
      <c r="AT168" s="406" t="s">
        <v>262</v>
      </c>
      <c r="AU168" s="406" t="s">
        <v>352</v>
      </c>
      <c r="AY168" s="337" t="s">
        <v>347</v>
      </c>
      <c r="BE168" s="407">
        <f t="shared" si="15"/>
        <v>0</v>
      </c>
      <c r="BF168" s="407">
        <f t="shared" si="16"/>
        <v>0</v>
      </c>
      <c r="BG168" s="407">
        <f t="shared" si="17"/>
        <v>0</v>
      </c>
      <c r="BH168" s="407">
        <f t="shared" si="18"/>
        <v>0</v>
      </c>
      <c r="BI168" s="407">
        <f t="shared" si="19"/>
        <v>0</v>
      </c>
      <c r="BJ168" s="337" t="s">
        <v>352</v>
      </c>
      <c r="BK168" s="407">
        <f t="shared" si="20"/>
        <v>0</v>
      </c>
      <c r="BL168" s="337" t="s">
        <v>351</v>
      </c>
      <c r="BM168" s="406" t="s">
        <v>4622</v>
      </c>
    </row>
    <row r="169" spans="2:65" s="194" customFormat="1" ht="21.75" customHeight="1">
      <c r="B169" s="76"/>
      <c r="C169" s="819">
        <f t="shared" si="21"/>
        <v>37</v>
      </c>
      <c r="D169" s="819" t="s">
        <v>262</v>
      </c>
      <c r="E169" s="820" t="s">
        <v>4623</v>
      </c>
      <c r="F169" s="821" t="s">
        <v>4624</v>
      </c>
      <c r="G169" s="822" t="s">
        <v>62</v>
      </c>
      <c r="H169" s="823">
        <v>16</v>
      </c>
      <c r="I169" s="844"/>
      <c r="J169" s="824">
        <f t="shared" si="11"/>
        <v>0</v>
      </c>
      <c r="K169" s="80"/>
      <c r="L169" s="76"/>
      <c r="M169" s="402" t="s">
        <v>290</v>
      </c>
      <c r="N169" s="403" t="s">
        <v>306</v>
      </c>
      <c r="O169" s="404">
        <v>0.38252000000000003</v>
      </c>
      <c r="P169" s="404">
        <f t="shared" si="12"/>
        <v>6.1203200000000004</v>
      </c>
      <c r="Q169" s="404">
        <v>0</v>
      </c>
      <c r="R169" s="404">
        <f t="shared" si="13"/>
        <v>0</v>
      </c>
      <c r="S169" s="404">
        <v>0</v>
      </c>
      <c r="T169" s="405">
        <f t="shared" si="14"/>
        <v>0</v>
      </c>
      <c r="AR169" s="406" t="s">
        <v>351</v>
      </c>
      <c r="AT169" s="406" t="s">
        <v>262</v>
      </c>
      <c r="AU169" s="406" t="s">
        <v>352</v>
      </c>
      <c r="AY169" s="337" t="s">
        <v>347</v>
      </c>
      <c r="BE169" s="407">
        <f t="shared" si="15"/>
        <v>0</v>
      </c>
      <c r="BF169" s="407">
        <f t="shared" si="16"/>
        <v>0</v>
      </c>
      <c r="BG169" s="407">
        <f t="shared" si="17"/>
        <v>0</v>
      </c>
      <c r="BH169" s="407">
        <f t="shared" si="18"/>
        <v>0</v>
      </c>
      <c r="BI169" s="407">
        <f t="shared" si="19"/>
        <v>0</v>
      </c>
      <c r="BJ169" s="337" t="s">
        <v>352</v>
      </c>
      <c r="BK169" s="407">
        <f t="shared" si="20"/>
        <v>0</v>
      </c>
      <c r="BL169" s="337" t="s">
        <v>351</v>
      </c>
      <c r="BM169" s="406" t="s">
        <v>4625</v>
      </c>
    </row>
    <row r="170" spans="2:65" s="194" customFormat="1" ht="24.45" customHeight="1">
      <c r="B170" s="76"/>
      <c r="C170" s="819">
        <f t="shared" si="21"/>
        <v>38</v>
      </c>
      <c r="D170" s="819" t="s">
        <v>262</v>
      </c>
      <c r="E170" s="820" t="s">
        <v>4626</v>
      </c>
      <c r="F170" s="821" t="s">
        <v>4627</v>
      </c>
      <c r="G170" s="822" t="s">
        <v>63</v>
      </c>
      <c r="H170" s="823">
        <v>7.81</v>
      </c>
      <c r="I170" s="844"/>
      <c r="J170" s="824">
        <f t="shared" si="11"/>
        <v>0</v>
      </c>
      <c r="K170" s="80"/>
      <c r="L170" s="76"/>
      <c r="M170" s="402" t="s">
        <v>290</v>
      </c>
      <c r="N170" s="403" t="s">
        <v>306</v>
      </c>
      <c r="O170" s="404">
        <v>4.5380399999999996</v>
      </c>
      <c r="P170" s="404">
        <f t="shared" si="12"/>
        <v>35.442092399999993</v>
      </c>
      <c r="Q170" s="404">
        <v>4.0710000000000002E-5</v>
      </c>
      <c r="R170" s="404">
        <f t="shared" si="13"/>
        <v>3.1794510000000001E-4</v>
      </c>
      <c r="S170" s="404">
        <v>2.4E-2</v>
      </c>
      <c r="T170" s="405">
        <f t="shared" si="14"/>
        <v>0.18744</v>
      </c>
      <c r="AR170" s="406" t="s">
        <v>351</v>
      </c>
      <c r="AT170" s="406" t="s">
        <v>262</v>
      </c>
      <c r="AU170" s="406" t="s">
        <v>352</v>
      </c>
      <c r="AY170" s="337" t="s">
        <v>347</v>
      </c>
      <c r="BE170" s="407">
        <f t="shared" si="15"/>
        <v>0</v>
      </c>
      <c r="BF170" s="407">
        <f t="shared" si="16"/>
        <v>0</v>
      </c>
      <c r="BG170" s="407">
        <f t="shared" si="17"/>
        <v>0</v>
      </c>
      <c r="BH170" s="407">
        <f t="shared" si="18"/>
        <v>0</v>
      </c>
      <c r="BI170" s="407">
        <f t="shared" si="19"/>
        <v>0</v>
      </c>
      <c r="BJ170" s="337" t="s">
        <v>352</v>
      </c>
      <c r="BK170" s="407">
        <f t="shared" si="20"/>
        <v>0</v>
      </c>
      <c r="BL170" s="337" t="s">
        <v>351</v>
      </c>
      <c r="BM170" s="406" t="s">
        <v>4628</v>
      </c>
    </row>
    <row r="171" spans="2:65" s="194" customFormat="1" ht="24.45" customHeight="1">
      <c r="B171" s="76"/>
      <c r="C171" s="819">
        <f t="shared" si="21"/>
        <v>39</v>
      </c>
      <c r="D171" s="819" t="s">
        <v>262</v>
      </c>
      <c r="E171" s="820" t="s">
        <v>4629</v>
      </c>
      <c r="F171" s="821" t="s">
        <v>4630</v>
      </c>
      <c r="G171" s="822" t="s">
        <v>63</v>
      </c>
      <c r="H171" s="823">
        <v>10.085000000000001</v>
      </c>
      <c r="I171" s="844"/>
      <c r="J171" s="824">
        <f t="shared" si="11"/>
        <v>0</v>
      </c>
      <c r="K171" s="80"/>
      <c r="L171" s="76"/>
      <c r="M171" s="402" t="s">
        <v>290</v>
      </c>
      <c r="N171" s="403" t="s">
        <v>306</v>
      </c>
      <c r="O171" s="404">
        <v>9.0761000000000003</v>
      </c>
      <c r="P171" s="404">
        <f t="shared" si="12"/>
        <v>91.532468500000007</v>
      </c>
      <c r="Q171" s="404">
        <v>9.7440000000000002E-5</v>
      </c>
      <c r="R171" s="404">
        <f t="shared" si="13"/>
        <v>9.8268240000000005E-4</v>
      </c>
      <c r="S171" s="404">
        <v>4.8000000000000001E-2</v>
      </c>
      <c r="T171" s="405">
        <f t="shared" si="14"/>
        <v>0.48408000000000007</v>
      </c>
      <c r="AR171" s="406" t="s">
        <v>351</v>
      </c>
      <c r="AT171" s="406" t="s">
        <v>262</v>
      </c>
      <c r="AU171" s="406" t="s">
        <v>352</v>
      </c>
      <c r="AY171" s="337" t="s">
        <v>347</v>
      </c>
      <c r="BE171" s="407">
        <f t="shared" si="15"/>
        <v>0</v>
      </c>
      <c r="BF171" s="407">
        <f t="shared" si="16"/>
        <v>0</v>
      </c>
      <c r="BG171" s="407">
        <f t="shared" si="17"/>
        <v>0</v>
      </c>
      <c r="BH171" s="407">
        <f t="shared" si="18"/>
        <v>0</v>
      </c>
      <c r="BI171" s="407">
        <f t="shared" si="19"/>
        <v>0</v>
      </c>
      <c r="BJ171" s="337" t="s">
        <v>352</v>
      </c>
      <c r="BK171" s="407">
        <f t="shared" si="20"/>
        <v>0</v>
      </c>
      <c r="BL171" s="337" t="s">
        <v>351</v>
      </c>
      <c r="BM171" s="406" t="s">
        <v>4631</v>
      </c>
    </row>
    <row r="172" spans="2:65" s="194" customFormat="1" ht="33" customHeight="1">
      <c r="B172" s="76"/>
      <c r="C172" s="819">
        <f t="shared" si="21"/>
        <v>40</v>
      </c>
      <c r="D172" s="819" t="s">
        <v>262</v>
      </c>
      <c r="E172" s="820" t="s">
        <v>4632</v>
      </c>
      <c r="F172" s="821" t="s">
        <v>4633</v>
      </c>
      <c r="G172" s="822" t="s">
        <v>95</v>
      </c>
      <c r="H172" s="823">
        <v>105.2</v>
      </c>
      <c r="I172" s="844"/>
      <c r="J172" s="824">
        <f t="shared" si="11"/>
        <v>0</v>
      </c>
      <c r="K172" s="80"/>
      <c r="L172" s="76"/>
      <c r="M172" s="402" t="s">
        <v>290</v>
      </c>
      <c r="N172" s="403" t="s">
        <v>306</v>
      </c>
      <c r="O172" s="404">
        <v>1.353</v>
      </c>
      <c r="P172" s="404">
        <f t="shared" si="12"/>
        <v>142.3356</v>
      </c>
      <c r="Q172" s="404">
        <v>0</v>
      </c>
      <c r="R172" s="404">
        <f t="shared" si="13"/>
        <v>0</v>
      </c>
      <c r="S172" s="404">
        <v>0.216</v>
      </c>
      <c r="T172" s="405">
        <f t="shared" si="14"/>
        <v>22.723200000000002</v>
      </c>
      <c r="AR172" s="406" t="s">
        <v>351</v>
      </c>
      <c r="AT172" s="406" t="s">
        <v>262</v>
      </c>
      <c r="AU172" s="406" t="s">
        <v>352</v>
      </c>
      <c r="AY172" s="337" t="s">
        <v>347</v>
      </c>
      <c r="BE172" s="407">
        <f t="shared" si="15"/>
        <v>0</v>
      </c>
      <c r="BF172" s="407">
        <f t="shared" si="16"/>
        <v>0</v>
      </c>
      <c r="BG172" s="407">
        <f t="shared" si="17"/>
        <v>0</v>
      </c>
      <c r="BH172" s="407">
        <f t="shared" si="18"/>
        <v>0</v>
      </c>
      <c r="BI172" s="407">
        <f t="shared" si="19"/>
        <v>0</v>
      </c>
      <c r="BJ172" s="337" t="s">
        <v>352</v>
      </c>
      <c r="BK172" s="407">
        <f t="shared" si="20"/>
        <v>0</v>
      </c>
      <c r="BL172" s="337" t="s">
        <v>351</v>
      </c>
      <c r="BM172" s="406" t="s">
        <v>4634</v>
      </c>
    </row>
    <row r="173" spans="2:65" s="194" customFormat="1" ht="16.5" customHeight="1">
      <c r="B173" s="76"/>
      <c r="C173" s="819">
        <f t="shared" si="21"/>
        <v>41</v>
      </c>
      <c r="D173" s="819" t="s">
        <v>262</v>
      </c>
      <c r="E173" s="820" t="s">
        <v>2194</v>
      </c>
      <c r="F173" s="821" t="s">
        <v>2195</v>
      </c>
      <c r="G173" s="822" t="s">
        <v>63</v>
      </c>
      <c r="H173" s="823">
        <v>140.5</v>
      </c>
      <c r="I173" s="844"/>
      <c r="J173" s="824">
        <f t="shared" si="11"/>
        <v>0</v>
      </c>
      <c r="K173" s="80"/>
      <c r="L173" s="76"/>
      <c r="M173" s="402" t="s">
        <v>290</v>
      </c>
      <c r="N173" s="403" t="s">
        <v>306</v>
      </c>
      <c r="O173" s="404">
        <v>0.52</v>
      </c>
      <c r="P173" s="404">
        <f t="shared" si="12"/>
        <v>73.06</v>
      </c>
      <c r="Q173" s="404">
        <v>0</v>
      </c>
      <c r="R173" s="404">
        <f t="shared" si="13"/>
        <v>0</v>
      </c>
      <c r="S173" s="404">
        <v>3.6999999999999998E-2</v>
      </c>
      <c r="T173" s="405">
        <f t="shared" si="14"/>
        <v>5.1985000000000001</v>
      </c>
      <c r="AR173" s="406" t="s">
        <v>351</v>
      </c>
      <c r="AT173" s="406" t="s">
        <v>262</v>
      </c>
      <c r="AU173" s="406" t="s">
        <v>352</v>
      </c>
      <c r="AY173" s="337" t="s">
        <v>347</v>
      </c>
      <c r="BE173" s="407">
        <f t="shared" si="15"/>
        <v>0</v>
      </c>
      <c r="BF173" s="407">
        <f t="shared" si="16"/>
        <v>0</v>
      </c>
      <c r="BG173" s="407">
        <f t="shared" si="17"/>
        <v>0</v>
      </c>
      <c r="BH173" s="407">
        <f t="shared" si="18"/>
        <v>0</v>
      </c>
      <c r="BI173" s="407">
        <f t="shared" si="19"/>
        <v>0</v>
      </c>
      <c r="BJ173" s="337" t="s">
        <v>352</v>
      </c>
      <c r="BK173" s="407">
        <f t="shared" si="20"/>
        <v>0</v>
      </c>
      <c r="BL173" s="337" t="s">
        <v>351</v>
      </c>
      <c r="BM173" s="406" t="s">
        <v>4635</v>
      </c>
    </row>
    <row r="174" spans="2:65" s="194" customFormat="1" ht="24.45" customHeight="1">
      <c r="B174" s="76"/>
      <c r="C174" s="819">
        <f t="shared" si="21"/>
        <v>42</v>
      </c>
      <c r="D174" s="819" t="s">
        <v>262</v>
      </c>
      <c r="E174" s="820" t="s">
        <v>4636</v>
      </c>
      <c r="F174" s="821" t="s">
        <v>4637</v>
      </c>
      <c r="G174" s="822" t="s">
        <v>62</v>
      </c>
      <c r="H174" s="823">
        <v>4</v>
      </c>
      <c r="I174" s="844"/>
      <c r="J174" s="824">
        <f t="shared" si="11"/>
        <v>0</v>
      </c>
      <c r="K174" s="80"/>
      <c r="L174" s="76"/>
      <c r="M174" s="402" t="s">
        <v>290</v>
      </c>
      <c r="N174" s="403" t="s">
        <v>306</v>
      </c>
      <c r="O174" s="404">
        <v>0.25</v>
      </c>
      <c r="P174" s="404">
        <f t="shared" si="12"/>
        <v>1</v>
      </c>
      <c r="Q174" s="404">
        <v>0</v>
      </c>
      <c r="R174" s="404">
        <f t="shared" si="13"/>
        <v>0</v>
      </c>
      <c r="S174" s="404">
        <v>4.3999999999999997E-2</v>
      </c>
      <c r="T174" s="405">
        <f t="shared" si="14"/>
        <v>0.17599999999999999</v>
      </c>
      <c r="AR174" s="406" t="s">
        <v>351</v>
      </c>
      <c r="AT174" s="406" t="s">
        <v>262</v>
      </c>
      <c r="AU174" s="406" t="s">
        <v>352</v>
      </c>
      <c r="AY174" s="337" t="s">
        <v>347</v>
      </c>
      <c r="BE174" s="407">
        <f t="shared" si="15"/>
        <v>0</v>
      </c>
      <c r="BF174" s="407">
        <f t="shared" si="16"/>
        <v>0</v>
      </c>
      <c r="BG174" s="407">
        <f t="shared" si="17"/>
        <v>0</v>
      </c>
      <c r="BH174" s="407">
        <f t="shared" si="18"/>
        <v>0</v>
      </c>
      <c r="BI174" s="407">
        <f t="shared" si="19"/>
        <v>0</v>
      </c>
      <c r="BJ174" s="337" t="s">
        <v>352</v>
      </c>
      <c r="BK174" s="407">
        <f t="shared" si="20"/>
        <v>0</v>
      </c>
      <c r="BL174" s="337" t="s">
        <v>351</v>
      </c>
      <c r="BM174" s="406" t="s">
        <v>4638</v>
      </c>
    </row>
    <row r="175" spans="2:65" s="194" customFormat="1" ht="21.75" customHeight="1">
      <c r="B175" s="76"/>
      <c r="C175" s="819">
        <f t="shared" si="21"/>
        <v>43</v>
      </c>
      <c r="D175" s="819" t="s">
        <v>262</v>
      </c>
      <c r="E175" s="820" t="s">
        <v>2214</v>
      </c>
      <c r="F175" s="821" t="s">
        <v>2215</v>
      </c>
      <c r="G175" s="822" t="s">
        <v>271</v>
      </c>
      <c r="H175" s="823">
        <v>3610.384</v>
      </c>
      <c r="I175" s="844"/>
      <c r="J175" s="824">
        <f t="shared" si="11"/>
        <v>0</v>
      </c>
      <c r="K175" s="80"/>
      <c r="L175" s="76"/>
      <c r="M175" s="402" t="s">
        <v>290</v>
      </c>
      <c r="N175" s="403" t="s">
        <v>306</v>
      </c>
      <c r="O175" s="404">
        <v>7.0000000000000001E-3</v>
      </c>
      <c r="P175" s="404">
        <f t="shared" si="12"/>
        <v>25.272688000000002</v>
      </c>
      <c r="Q175" s="404">
        <v>0</v>
      </c>
      <c r="R175" s="404">
        <f t="shared" si="13"/>
        <v>0</v>
      </c>
      <c r="S175" s="404">
        <v>0</v>
      </c>
      <c r="T175" s="405">
        <f t="shared" si="14"/>
        <v>0</v>
      </c>
      <c r="AR175" s="406" t="s">
        <v>351</v>
      </c>
      <c r="AT175" s="406" t="s">
        <v>262</v>
      </c>
      <c r="AU175" s="406" t="s">
        <v>352</v>
      </c>
      <c r="AY175" s="337" t="s">
        <v>347</v>
      </c>
      <c r="BE175" s="407">
        <f t="shared" si="15"/>
        <v>0</v>
      </c>
      <c r="BF175" s="407">
        <f t="shared" si="16"/>
        <v>0</v>
      </c>
      <c r="BG175" s="407">
        <f t="shared" si="17"/>
        <v>0</v>
      </c>
      <c r="BH175" s="407">
        <f t="shared" si="18"/>
        <v>0</v>
      </c>
      <c r="BI175" s="407">
        <f t="shared" si="19"/>
        <v>0</v>
      </c>
      <c r="BJ175" s="337" t="s">
        <v>352</v>
      </c>
      <c r="BK175" s="407">
        <f t="shared" si="20"/>
        <v>0</v>
      </c>
      <c r="BL175" s="337" t="s">
        <v>351</v>
      </c>
      <c r="BM175" s="406" t="s">
        <v>4639</v>
      </c>
    </row>
    <row r="176" spans="2:65" s="194" customFormat="1" ht="24.45" customHeight="1">
      <c r="B176" s="76"/>
      <c r="C176" s="819">
        <f t="shared" si="21"/>
        <v>44</v>
      </c>
      <c r="D176" s="819" t="s">
        <v>262</v>
      </c>
      <c r="E176" s="820" t="s">
        <v>4640</v>
      </c>
      <c r="F176" s="821" t="s">
        <v>4641</v>
      </c>
      <c r="G176" s="822" t="s">
        <v>271</v>
      </c>
      <c r="H176" s="823">
        <v>14.315</v>
      </c>
      <c r="I176" s="844"/>
      <c r="J176" s="824">
        <f t="shared" si="11"/>
        <v>0</v>
      </c>
      <c r="K176" s="80"/>
      <c r="L176" s="76"/>
      <c r="M176" s="402" t="s">
        <v>290</v>
      </c>
      <c r="N176" s="403" t="s">
        <v>306</v>
      </c>
      <c r="O176" s="404">
        <v>7.0000000000000001E-3</v>
      </c>
      <c r="P176" s="404">
        <f t="shared" si="12"/>
        <v>0.100205</v>
      </c>
      <c r="Q176" s="404">
        <v>0</v>
      </c>
      <c r="R176" s="404">
        <f t="shared" si="13"/>
        <v>0</v>
      </c>
      <c r="S176" s="404">
        <v>0</v>
      </c>
      <c r="T176" s="405">
        <f t="shared" si="14"/>
        <v>0</v>
      </c>
      <c r="AR176" s="406" t="s">
        <v>351</v>
      </c>
      <c r="AT176" s="406" t="s">
        <v>262</v>
      </c>
      <c r="AU176" s="406" t="s">
        <v>352</v>
      </c>
      <c r="AY176" s="337" t="s">
        <v>347</v>
      </c>
      <c r="BE176" s="407">
        <f t="shared" si="15"/>
        <v>0</v>
      </c>
      <c r="BF176" s="407">
        <f t="shared" si="16"/>
        <v>0</v>
      </c>
      <c r="BG176" s="407">
        <f t="shared" si="17"/>
        <v>0</v>
      </c>
      <c r="BH176" s="407">
        <f t="shared" si="18"/>
        <v>0</v>
      </c>
      <c r="BI176" s="407">
        <f t="shared" si="19"/>
        <v>0</v>
      </c>
      <c r="BJ176" s="337" t="s">
        <v>352</v>
      </c>
      <c r="BK176" s="407">
        <f t="shared" si="20"/>
        <v>0</v>
      </c>
      <c r="BL176" s="337" t="s">
        <v>351</v>
      </c>
      <c r="BM176" s="406" t="s">
        <v>4642</v>
      </c>
    </row>
    <row r="177" spans="2:65" s="194" customFormat="1" ht="24.45" customHeight="1">
      <c r="B177" s="76"/>
      <c r="C177" s="819">
        <f t="shared" si="21"/>
        <v>45</v>
      </c>
      <c r="D177" s="819" t="s">
        <v>262</v>
      </c>
      <c r="E177" s="820" t="s">
        <v>2218</v>
      </c>
      <c r="F177" s="821" t="s">
        <v>2219</v>
      </c>
      <c r="G177" s="822" t="s">
        <v>271</v>
      </c>
      <c r="H177" s="823">
        <v>3610.384</v>
      </c>
      <c r="I177" s="844"/>
      <c r="J177" s="824">
        <f t="shared" si="11"/>
        <v>0</v>
      </c>
      <c r="K177" s="80"/>
      <c r="L177" s="76"/>
      <c r="M177" s="402" t="s">
        <v>290</v>
      </c>
      <c r="N177" s="403" t="s">
        <v>306</v>
      </c>
      <c r="O177" s="404">
        <v>0.89</v>
      </c>
      <c r="P177" s="404">
        <f t="shared" si="12"/>
        <v>3213.2417599999999</v>
      </c>
      <c r="Q177" s="404">
        <v>0</v>
      </c>
      <c r="R177" s="404">
        <f t="shared" si="13"/>
        <v>0</v>
      </c>
      <c r="S177" s="404">
        <v>0</v>
      </c>
      <c r="T177" s="405">
        <f t="shared" si="14"/>
        <v>0</v>
      </c>
      <c r="AR177" s="406" t="s">
        <v>351</v>
      </c>
      <c r="AT177" s="406" t="s">
        <v>262</v>
      </c>
      <c r="AU177" s="406" t="s">
        <v>352</v>
      </c>
      <c r="AY177" s="337" t="s">
        <v>347</v>
      </c>
      <c r="BE177" s="407">
        <f t="shared" si="15"/>
        <v>0</v>
      </c>
      <c r="BF177" s="407">
        <f t="shared" si="16"/>
        <v>0</v>
      </c>
      <c r="BG177" s="407">
        <f t="shared" si="17"/>
        <v>0</v>
      </c>
      <c r="BH177" s="407">
        <f t="shared" si="18"/>
        <v>0</v>
      </c>
      <c r="BI177" s="407">
        <f t="shared" si="19"/>
        <v>0</v>
      </c>
      <c r="BJ177" s="337" t="s">
        <v>352</v>
      </c>
      <c r="BK177" s="407">
        <f t="shared" si="20"/>
        <v>0</v>
      </c>
      <c r="BL177" s="337" t="s">
        <v>351</v>
      </c>
      <c r="BM177" s="406" t="s">
        <v>4643</v>
      </c>
    </row>
    <row r="178" spans="2:65" s="194" customFormat="1" ht="24.45" customHeight="1">
      <c r="B178" s="76"/>
      <c r="C178" s="819">
        <f t="shared" si="21"/>
        <v>46</v>
      </c>
      <c r="D178" s="819" t="s">
        <v>262</v>
      </c>
      <c r="E178" s="820" t="s">
        <v>2222</v>
      </c>
      <c r="F178" s="821" t="s">
        <v>2223</v>
      </c>
      <c r="G178" s="822" t="s">
        <v>271</v>
      </c>
      <c r="H178" s="823">
        <v>3610.384</v>
      </c>
      <c r="I178" s="844"/>
      <c r="J178" s="824">
        <f t="shared" si="11"/>
        <v>0</v>
      </c>
      <c r="K178" s="80"/>
      <c r="L178" s="76"/>
      <c r="M178" s="402" t="s">
        <v>290</v>
      </c>
      <c r="N178" s="403" t="s">
        <v>306</v>
      </c>
      <c r="O178" s="404">
        <v>0.1</v>
      </c>
      <c r="P178" s="404">
        <f t="shared" si="12"/>
        <v>361.03840000000002</v>
      </c>
      <c r="Q178" s="404">
        <v>0</v>
      </c>
      <c r="R178" s="404">
        <f t="shared" si="13"/>
        <v>0</v>
      </c>
      <c r="S178" s="404">
        <v>0</v>
      </c>
      <c r="T178" s="405">
        <f t="shared" si="14"/>
        <v>0</v>
      </c>
      <c r="AR178" s="406" t="s">
        <v>351</v>
      </c>
      <c r="AT178" s="406" t="s">
        <v>262</v>
      </c>
      <c r="AU178" s="406" t="s">
        <v>352</v>
      </c>
      <c r="AY178" s="337" t="s">
        <v>347</v>
      </c>
      <c r="BE178" s="407">
        <f t="shared" si="15"/>
        <v>0</v>
      </c>
      <c r="BF178" s="407">
        <f t="shared" si="16"/>
        <v>0</v>
      </c>
      <c r="BG178" s="407">
        <f t="shared" si="17"/>
        <v>0</v>
      </c>
      <c r="BH178" s="407">
        <f t="shared" si="18"/>
        <v>0</v>
      </c>
      <c r="BI178" s="407">
        <f t="shared" si="19"/>
        <v>0</v>
      </c>
      <c r="BJ178" s="337" t="s">
        <v>352</v>
      </c>
      <c r="BK178" s="407">
        <f t="shared" si="20"/>
        <v>0</v>
      </c>
      <c r="BL178" s="337" t="s">
        <v>351</v>
      </c>
      <c r="BM178" s="406" t="s">
        <v>4644</v>
      </c>
    </row>
    <row r="179" spans="2:65" s="194" customFormat="1" ht="24.45" customHeight="1">
      <c r="B179" s="76"/>
      <c r="C179" s="819">
        <f t="shared" si="21"/>
        <v>47</v>
      </c>
      <c r="D179" s="819" t="s">
        <v>262</v>
      </c>
      <c r="E179" s="820" t="s">
        <v>2229</v>
      </c>
      <c r="F179" s="821" t="s">
        <v>2230</v>
      </c>
      <c r="G179" s="822" t="s">
        <v>271</v>
      </c>
      <c r="H179" s="823">
        <v>14.315</v>
      </c>
      <c r="I179" s="844"/>
      <c r="J179" s="824">
        <f t="shared" si="11"/>
        <v>0</v>
      </c>
      <c r="K179" s="80"/>
      <c r="L179" s="76"/>
      <c r="M179" s="402" t="s">
        <v>290</v>
      </c>
      <c r="N179" s="403" t="s">
        <v>306</v>
      </c>
      <c r="O179" s="404">
        <v>0</v>
      </c>
      <c r="P179" s="404">
        <f t="shared" si="12"/>
        <v>0</v>
      </c>
      <c r="Q179" s="404">
        <v>0</v>
      </c>
      <c r="R179" s="404">
        <f t="shared" si="13"/>
        <v>0</v>
      </c>
      <c r="S179" s="404">
        <v>0</v>
      </c>
      <c r="T179" s="405">
        <f t="shared" si="14"/>
        <v>0</v>
      </c>
      <c r="AR179" s="406" t="s">
        <v>351</v>
      </c>
      <c r="AT179" s="406" t="s">
        <v>262</v>
      </c>
      <c r="AU179" s="406" t="s">
        <v>352</v>
      </c>
      <c r="AY179" s="337" t="s">
        <v>347</v>
      </c>
      <c r="BE179" s="407">
        <f t="shared" si="15"/>
        <v>0</v>
      </c>
      <c r="BF179" s="407">
        <f t="shared" si="16"/>
        <v>0</v>
      </c>
      <c r="BG179" s="407">
        <f t="shared" si="17"/>
        <v>0</v>
      </c>
      <c r="BH179" s="407">
        <f t="shared" si="18"/>
        <v>0</v>
      </c>
      <c r="BI179" s="407">
        <f t="shared" si="19"/>
        <v>0</v>
      </c>
      <c r="BJ179" s="337" t="s">
        <v>352</v>
      </c>
      <c r="BK179" s="407">
        <f t="shared" si="20"/>
        <v>0</v>
      </c>
      <c r="BL179" s="337" t="s">
        <v>351</v>
      </c>
      <c r="BM179" s="406" t="s">
        <v>4645</v>
      </c>
    </row>
    <row r="180" spans="2:65" s="194" customFormat="1" ht="24.45" customHeight="1">
      <c r="B180" s="76"/>
      <c r="C180" s="819">
        <f t="shared" si="21"/>
        <v>48</v>
      </c>
      <c r="D180" s="819" t="s">
        <v>262</v>
      </c>
      <c r="E180" s="820" t="s">
        <v>2233</v>
      </c>
      <c r="F180" s="821" t="s">
        <v>2234</v>
      </c>
      <c r="G180" s="822" t="s">
        <v>271</v>
      </c>
      <c r="H180" s="823">
        <v>3375.7089999999998</v>
      </c>
      <c r="I180" s="844"/>
      <c r="J180" s="824">
        <f t="shared" si="11"/>
        <v>0</v>
      </c>
      <c r="K180" s="80"/>
      <c r="L180" s="76"/>
      <c r="M180" s="402" t="s">
        <v>290</v>
      </c>
      <c r="N180" s="403" t="s">
        <v>306</v>
      </c>
      <c r="O180" s="404">
        <v>0</v>
      </c>
      <c r="P180" s="404">
        <f t="shared" si="12"/>
        <v>0</v>
      </c>
      <c r="Q180" s="404">
        <v>0</v>
      </c>
      <c r="R180" s="404">
        <f t="shared" si="13"/>
        <v>0</v>
      </c>
      <c r="S180" s="404">
        <v>0</v>
      </c>
      <c r="T180" s="405">
        <f t="shared" si="14"/>
        <v>0</v>
      </c>
      <c r="AR180" s="406" t="s">
        <v>351</v>
      </c>
      <c r="AT180" s="406" t="s">
        <v>262</v>
      </c>
      <c r="AU180" s="406" t="s">
        <v>352</v>
      </c>
      <c r="AY180" s="337" t="s">
        <v>347</v>
      </c>
      <c r="BE180" s="407">
        <f t="shared" si="15"/>
        <v>0</v>
      </c>
      <c r="BF180" s="407">
        <f t="shared" si="16"/>
        <v>0</v>
      </c>
      <c r="BG180" s="407">
        <f t="shared" si="17"/>
        <v>0</v>
      </c>
      <c r="BH180" s="407">
        <f t="shared" si="18"/>
        <v>0</v>
      </c>
      <c r="BI180" s="407">
        <f t="shared" si="19"/>
        <v>0</v>
      </c>
      <c r="BJ180" s="337" t="s">
        <v>352</v>
      </c>
      <c r="BK180" s="407">
        <f t="shared" si="20"/>
        <v>0</v>
      </c>
      <c r="BL180" s="337" t="s">
        <v>351</v>
      </c>
      <c r="BM180" s="406" t="s">
        <v>4646</v>
      </c>
    </row>
    <row r="181" spans="2:65" s="194" customFormat="1" ht="24.45" customHeight="1">
      <c r="B181" s="76"/>
      <c r="C181" s="819">
        <f t="shared" si="21"/>
        <v>49</v>
      </c>
      <c r="D181" s="819" t="s">
        <v>262</v>
      </c>
      <c r="E181" s="820" t="s">
        <v>2237</v>
      </c>
      <c r="F181" s="821" t="s">
        <v>2238</v>
      </c>
      <c r="G181" s="822" t="s">
        <v>271</v>
      </c>
      <c r="H181" s="823">
        <v>126.363</v>
      </c>
      <c r="I181" s="844"/>
      <c r="J181" s="824">
        <f t="shared" si="11"/>
        <v>0</v>
      </c>
      <c r="K181" s="80"/>
      <c r="L181" s="76"/>
      <c r="M181" s="402" t="s">
        <v>290</v>
      </c>
      <c r="N181" s="403" t="s">
        <v>306</v>
      </c>
      <c r="O181" s="404">
        <v>0</v>
      </c>
      <c r="P181" s="404">
        <f t="shared" si="12"/>
        <v>0</v>
      </c>
      <c r="Q181" s="404">
        <v>0</v>
      </c>
      <c r="R181" s="404">
        <f t="shared" si="13"/>
        <v>0</v>
      </c>
      <c r="S181" s="404">
        <v>0</v>
      </c>
      <c r="T181" s="405">
        <f t="shared" si="14"/>
        <v>0</v>
      </c>
      <c r="AR181" s="406" t="s">
        <v>351</v>
      </c>
      <c r="AT181" s="406" t="s">
        <v>262</v>
      </c>
      <c r="AU181" s="406" t="s">
        <v>352</v>
      </c>
      <c r="AY181" s="337" t="s">
        <v>347</v>
      </c>
      <c r="BE181" s="407">
        <f t="shared" si="15"/>
        <v>0</v>
      </c>
      <c r="BF181" s="407">
        <f t="shared" si="16"/>
        <v>0</v>
      </c>
      <c r="BG181" s="407">
        <f t="shared" si="17"/>
        <v>0</v>
      </c>
      <c r="BH181" s="407">
        <f t="shared" si="18"/>
        <v>0</v>
      </c>
      <c r="BI181" s="407">
        <f t="shared" si="19"/>
        <v>0</v>
      </c>
      <c r="BJ181" s="337" t="s">
        <v>352</v>
      </c>
      <c r="BK181" s="407">
        <f t="shared" si="20"/>
        <v>0</v>
      </c>
      <c r="BL181" s="337" t="s">
        <v>351</v>
      </c>
      <c r="BM181" s="406" t="s">
        <v>4647</v>
      </c>
    </row>
    <row r="182" spans="2:65" s="194" customFormat="1" ht="24.45" customHeight="1">
      <c r="B182" s="76"/>
      <c r="C182" s="819">
        <f t="shared" si="21"/>
        <v>50</v>
      </c>
      <c r="D182" s="819" t="s">
        <v>262</v>
      </c>
      <c r="E182" s="820" t="s">
        <v>2241</v>
      </c>
      <c r="F182" s="821" t="s">
        <v>2242</v>
      </c>
      <c r="G182" s="822" t="s">
        <v>271</v>
      </c>
      <c r="H182" s="823">
        <v>108.312</v>
      </c>
      <c r="I182" s="844"/>
      <c r="J182" s="824">
        <f t="shared" si="11"/>
        <v>0</v>
      </c>
      <c r="K182" s="80"/>
      <c r="L182" s="76"/>
      <c r="M182" s="402" t="s">
        <v>290</v>
      </c>
      <c r="N182" s="403" t="s">
        <v>306</v>
      </c>
      <c r="O182" s="404">
        <v>0</v>
      </c>
      <c r="P182" s="404">
        <f t="shared" si="12"/>
        <v>0</v>
      </c>
      <c r="Q182" s="404">
        <v>0</v>
      </c>
      <c r="R182" s="404">
        <f t="shared" si="13"/>
        <v>0</v>
      </c>
      <c r="S182" s="404">
        <v>0</v>
      </c>
      <c r="T182" s="405">
        <f t="shared" si="14"/>
        <v>0</v>
      </c>
      <c r="AR182" s="406" t="s">
        <v>351</v>
      </c>
      <c r="AT182" s="406" t="s">
        <v>262</v>
      </c>
      <c r="AU182" s="406" t="s">
        <v>352</v>
      </c>
      <c r="AY182" s="337" t="s">
        <v>347</v>
      </c>
      <c r="BE182" s="407">
        <f t="shared" si="15"/>
        <v>0</v>
      </c>
      <c r="BF182" s="407">
        <f t="shared" si="16"/>
        <v>0</v>
      </c>
      <c r="BG182" s="407">
        <f t="shared" si="17"/>
        <v>0</v>
      </c>
      <c r="BH182" s="407">
        <f t="shared" si="18"/>
        <v>0</v>
      </c>
      <c r="BI182" s="407">
        <f t="shared" si="19"/>
        <v>0</v>
      </c>
      <c r="BJ182" s="337" t="s">
        <v>352</v>
      </c>
      <c r="BK182" s="407">
        <f t="shared" si="20"/>
        <v>0</v>
      </c>
      <c r="BL182" s="337" t="s">
        <v>351</v>
      </c>
      <c r="BM182" s="406" t="s">
        <v>4648</v>
      </c>
    </row>
    <row r="183" spans="2:65" s="194" customFormat="1" ht="16.5" customHeight="1">
      <c r="B183" s="76"/>
      <c r="C183" s="819">
        <f t="shared" si="21"/>
        <v>51</v>
      </c>
      <c r="D183" s="819" t="s">
        <v>262</v>
      </c>
      <c r="E183" s="820" t="s">
        <v>2249</v>
      </c>
      <c r="F183" s="821" t="s">
        <v>2250</v>
      </c>
      <c r="G183" s="822" t="s">
        <v>62</v>
      </c>
      <c r="H183" s="823">
        <v>722.08600000000001</v>
      </c>
      <c r="I183" s="844"/>
      <c r="J183" s="824">
        <f t="shared" si="11"/>
        <v>0</v>
      </c>
      <c r="K183" s="80"/>
      <c r="L183" s="76"/>
      <c r="M183" s="402" t="s">
        <v>290</v>
      </c>
      <c r="N183" s="403" t="s">
        <v>306</v>
      </c>
      <c r="O183" s="404">
        <v>0</v>
      </c>
      <c r="P183" s="404">
        <f t="shared" si="12"/>
        <v>0</v>
      </c>
      <c r="Q183" s="404">
        <v>0</v>
      </c>
      <c r="R183" s="404">
        <f t="shared" si="13"/>
        <v>0</v>
      </c>
      <c r="S183" s="404">
        <v>0</v>
      </c>
      <c r="T183" s="405">
        <f t="shared" si="14"/>
        <v>0</v>
      </c>
      <c r="AR183" s="406" t="s">
        <v>351</v>
      </c>
      <c r="AT183" s="406" t="s">
        <v>262</v>
      </c>
      <c r="AU183" s="406" t="s">
        <v>352</v>
      </c>
      <c r="AY183" s="337" t="s">
        <v>347</v>
      </c>
      <c r="BE183" s="407">
        <f t="shared" si="15"/>
        <v>0</v>
      </c>
      <c r="BF183" s="407">
        <f t="shared" si="16"/>
        <v>0</v>
      </c>
      <c r="BG183" s="407">
        <f t="shared" si="17"/>
        <v>0</v>
      </c>
      <c r="BH183" s="407">
        <f t="shared" si="18"/>
        <v>0</v>
      </c>
      <c r="BI183" s="407">
        <f t="shared" si="19"/>
        <v>0</v>
      </c>
      <c r="BJ183" s="337" t="s">
        <v>352</v>
      </c>
      <c r="BK183" s="407">
        <f t="shared" si="20"/>
        <v>0</v>
      </c>
      <c r="BL183" s="337" t="s">
        <v>351</v>
      </c>
      <c r="BM183" s="406" t="s">
        <v>4649</v>
      </c>
    </row>
    <row r="184" spans="2:65" s="391" customFormat="1" ht="23.25" customHeight="1">
      <c r="B184" s="390"/>
      <c r="C184" s="813"/>
      <c r="D184" s="814" t="s">
        <v>267</v>
      </c>
      <c r="E184" s="817" t="s">
        <v>367</v>
      </c>
      <c r="F184" s="817" t="s">
        <v>368</v>
      </c>
      <c r="G184" s="813"/>
      <c r="H184" s="813"/>
      <c r="I184" s="813"/>
      <c r="J184" s="818">
        <f>BK184</f>
        <v>0</v>
      </c>
      <c r="L184" s="390"/>
      <c r="M184" s="395"/>
      <c r="P184" s="396">
        <f>P185</f>
        <v>39.696171000000007</v>
      </c>
      <c r="R184" s="396">
        <f>R185</f>
        <v>0</v>
      </c>
      <c r="T184" s="397">
        <f>T185</f>
        <v>0</v>
      </c>
      <c r="AR184" s="392" t="s">
        <v>320</v>
      </c>
      <c r="AT184" s="398" t="s">
        <v>267</v>
      </c>
      <c r="AU184" s="398" t="s">
        <v>320</v>
      </c>
      <c r="AY184" s="392" t="s">
        <v>347</v>
      </c>
      <c r="BK184" s="399">
        <f>BK185</f>
        <v>0</v>
      </c>
    </row>
    <row r="185" spans="2:65" s="194" customFormat="1" ht="24.45" customHeight="1">
      <c r="B185" s="76"/>
      <c r="C185" s="819">
        <f>C183+1</f>
        <v>52</v>
      </c>
      <c r="D185" s="819" t="s">
        <v>262</v>
      </c>
      <c r="E185" s="820" t="s">
        <v>1548</v>
      </c>
      <c r="F185" s="821" t="s">
        <v>1549</v>
      </c>
      <c r="G185" s="822" t="s">
        <v>271</v>
      </c>
      <c r="H185" s="823">
        <v>16.117000000000001</v>
      </c>
      <c r="I185" s="844"/>
      <c r="J185" s="824">
        <f>ROUND(I185*H185,2)</f>
        <v>0</v>
      </c>
      <c r="K185" s="80"/>
      <c r="L185" s="76"/>
      <c r="M185" s="402" t="s">
        <v>290</v>
      </c>
      <c r="N185" s="403" t="s">
        <v>306</v>
      </c>
      <c r="O185" s="404">
        <v>2.4630000000000001</v>
      </c>
      <c r="P185" s="404">
        <f>O185*H185</f>
        <v>39.696171000000007</v>
      </c>
      <c r="Q185" s="404">
        <v>0</v>
      </c>
      <c r="R185" s="404">
        <f>Q185*H185</f>
        <v>0</v>
      </c>
      <c r="S185" s="404">
        <v>0</v>
      </c>
      <c r="T185" s="405">
        <f>S185*H185</f>
        <v>0</v>
      </c>
      <c r="AR185" s="406" t="s">
        <v>351</v>
      </c>
      <c r="AT185" s="406" t="s">
        <v>262</v>
      </c>
      <c r="AU185" s="406" t="s">
        <v>352</v>
      </c>
      <c r="AY185" s="337" t="s">
        <v>347</v>
      </c>
      <c r="BE185" s="407">
        <f>IF(N185="základná",J185,0)</f>
        <v>0</v>
      </c>
      <c r="BF185" s="407">
        <f>IF(N185="znížená",J185,0)</f>
        <v>0</v>
      </c>
      <c r="BG185" s="407">
        <f>IF(N185="zákl. prenesená",J185,0)</f>
        <v>0</v>
      </c>
      <c r="BH185" s="407">
        <f>IF(N185="zníž. prenesená",J185,0)</f>
        <v>0</v>
      </c>
      <c r="BI185" s="407">
        <f>IF(N185="nulová",J185,0)</f>
        <v>0</v>
      </c>
      <c r="BJ185" s="337" t="s">
        <v>352</v>
      </c>
      <c r="BK185" s="407">
        <f>ROUND(I185*H185,2)</f>
        <v>0</v>
      </c>
      <c r="BL185" s="337" t="s">
        <v>351</v>
      </c>
      <c r="BM185" s="406" t="s">
        <v>4650</v>
      </c>
    </row>
    <row r="186" spans="2:65" s="391" customFormat="1" ht="26.25" customHeight="1">
      <c r="B186" s="390"/>
      <c r="C186" s="813"/>
      <c r="D186" s="814" t="s">
        <v>267</v>
      </c>
      <c r="E186" s="815" t="s">
        <v>1156</v>
      </c>
      <c r="F186" s="815" t="s">
        <v>1157</v>
      </c>
      <c r="G186" s="813"/>
      <c r="H186" s="813"/>
      <c r="I186" s="813"/>
      <c r="J186" s="816">
        <f>BK186</f>
        <v>0</v>
      </c>
      <c r="L186" s="390"/>
      <c r="M186" s="395"/>
      <c r="P186" s="396">
        <f>P187</f>
        <v>300.92654000000005</v>
      </c>
      <c r="R186" s="396">
        <f>R187</f>
        <v>0.31340479999999998</v>
      </c>
      <c r="T186" s="397">
        <f>T187</f>
        <v>6.7494000000000005</v>
      </c>
      <c r="AR186" s="392" t="s">
        <v>352</v>
      </c>
      <c r="AT186" s="398" t="s">
        <v>267</v>
      </c>
      <c r="AU186" s="398" t="s">
        <v>319</v>
      </c>
      <c r="AY186" s="392" t="s">
        <v>347</v>
      </c>
      <c r="BK186" s="399">
        <f>BK187</f>
        <v>0</v>
      </c>
    </row>
    <row r="187" spans="2:65" s="391" customFormat="1" ht="23.25" customHeight="1">
      <c r="B187" s="390"/>
      <c r="C187" s="813"/>
      <c r="D187" s="814" t="s">
        <v>267</v>
      </c>
      <c r="E187" s="817" t="s">
        <v>2724</v>
      </c>
      <c r="F187" s="817" t="s">
        <v>2725</v>
      </c>
      <c r="G187" s="813"/>
      <c r="H187" s="813"/>
      <c r="I187" s="813"/>
      <c r="J187" s="818">
        <f>BK187</f>
        <v>0</v>
      </c>
      <c r="L187" s="390"/>
      <c r="M187" s="395"/>
      <c r="P187" s="396">
        <f>SUM(P188:P191)</f>
        <v>300.92654000000005</v>
      </c>
      <c r="R187" s="396">
        <f>SUM(R188:R191)</f>
        <v>0.31340479999999998</v>
      </c>
      <c r="T187" s="397">
        <f>SUM(T188:T191)</f>
        <v>6.7494000000000005</v>
      </c>
      <c r="AR187" s="392" t="s">
        <v>352</v>
      </c>
      <c r="AT187" s="398" t="s">
        <v>267</v>
      </c>
      <c r="AU187" s="398" t="s">
        <v>320</v>
      </c>
      <c r="AY187" s="392" t="s">
        <v>347</v>
      </c>
      <c r="BK187" s="399">
        <f>SUM(BK188:BK191)</f>
        <v>0</v>
      </c>
    </row>
    <row r="188" spans="2:65" s="194" customFormat="1" ht="24.45" customHeight="1">
      <c r="B188" s="76"/>
      <c r="C188" s="819">
        <f>C185+1</f>
        <v>53</v>
      </c>
      <c r="D188" s="819" t="s">
        <v>262</v>
      </c>
      <c r="E188" s="820" t="s">
        <v>4651</v>
      </c>
      <c r="F188" s="821" t="s">
        <v>4652</v>
      </c>
      <c r="G188" s="822" t="s">
        <v>63</v>
      </c>
      <c r="H188" s="823">
        <v>43.6</v>
      </c>
      <c r="I188" s="844"/>
      <c r="J188" s="824">
        <f>ROUND(I188*H188,2)</f>
        <v>0</v>
      </c>
      <c r="K188" s="80"/>
      <c r="L188" s="76"/>
      <c r="M188" s="402" t="s">
        <v>290</v>
      </c>
      <c r="N188" s="403" t="s">
        <v>306</v>
      </c>
      <c r="O188" s="404">
        <v>0.28499999999999998</v>
      </c>
      <c r="P188" s="404">
        <f>O188*H188</f>
        <v>12.426</v>
      </c>
      <c r="Q188" s="404">
        <v>0</v>
      </c>
      <c r="R188" s="404">
        <f>Q188*H188</f>
        <v>0</v>
      </c>
      <c r="S188" s="404">
        <v>8.9999999999999993E-3</v>
      </c>
      <c r="T188" s="405">
        <f>S188*H188</f>
        <v>0.39239999999999997</v>
      </c>
      <c r="AR188" s="406" t="s">
        <v>607</v>
      </c>
      <c r="AT188" s="406" t="s">
        <v>262</v>
      </c>
      <c r="AU188" s="406" t="s">
        <v>352</v>
      </c>
      <c r="AY188" s="337" t="s">
        <v>347</v>
      </c>
      <c r="BE188" s="407">
        <f>IF(N188="základná",J188,0)</f>
        <v>0</v>
      </c>
      <c r="BF188" s="407">
        <f>IF(N188="znížená",J188,0)</f>
        <v>0</v>
      </c>
      <c r="BG188" s="407">
        <f>IF(N188="zákl. prenesená",J188,0)</f>
        <v>0</v>
      </c>
      <c r="BH188" s="407">
        <f>IF(N188="zníž. prenesená",J188,0)</f>
        <v>0</v>
      </c>
      <c r="BI188" s="407">
        <f>IF(N188="nulová",J188,0)</f>
        <v>0</v>
      </c>
      <c r="BJ188" s="337" t="s">
        <v>352</v>
      </c>
      <c r="BK188" s="407">
        <f>ROUND(I188*H188,2)</f>
        <v>0</v>
      </c>
      <c r="BL188" s="337" t="s">
        <v>607</v>
      </c>
      <c r="BM188" s="406" t="s">
        <v>4653</v>
      </c>
    </row>
    <row r="189" spans="2:65" s="194" customFormat="1" ht="24.45" customHeight="1">
      <c r="B189" s="76"/>
      <c r="C189" s="819">
        <f>C188+1</f>
        <v>54</v>
      </c>
      <c r="D189" s="819" t="s">
        <v>262</v>
      </c>
      <c r="E189" s="820" t="s">
        <v>4654</v>
      </c>
      <c r="F189" s="821" t="s">
        <v>4655</v>
      </c>
      <c r="G189" s="822" t="s">
        <v>62</v>
      </c>
      <c r="H189" s="823">
        <v>4</v>
      </c>
      <c r="I189" s="844"/>
      <c r="J189" s="824">
        <f>ROUND(I189*H189,2)</f>
        <v>0</v>
      </c>
      <c r="K189" s="80"/>
      <c r="L189" s="76"/>
      <c r="M189" s="402" t="s">
        <v>290</v>
      </c>
      <c r="N189" s="403" t="s">
        <v>306</v>
      </c>
      <c r="O189" s="404">
        <v>0.70899999999999996</v>
      </c>
      <c r="P189" s="404">
        <f>O189*H189</f>
        <v>2.8359999999999999</v>
      </c>
      <c r="Q189" s="404">
        <v>0</v>
      </c>
      <c r="R189" s="404">
        <f>Q189*H189</f>
        <v>0</v>
      </c>
      <c r="S189" s="404">
        <v>0.21</v>
      </c>
      <c r="T189" s="405">
        <f>S189*H189</f>
        <v>0.84</v>
      </c>
      <c r="AR189" s="406" t="s">
        <v>607</v>
      </c>
      <c r="AT189" s="406" t="s">
        <v>262</v>
      </c>
      <c r="AU189" s="406" t="s">
        <v>352</v>
      </c>
      <c r="AY189" s="337" t="s">
        <v>347</v>
      </c>
      <c r="BE189" s="407">
        <f>IF(N189="základná",J189,0)</f>
        <v>0</v>
      </c>
      <c r="BF189" s="407">
        <f>IF(N189="znížená",J189,0)</f>
        <v>0</v>
      </c>
      <c r="BG189" s="407">
        <f>IF(N189="zákl. prenesená",J189,0)</f>
        <v>0</v>
      </c>
      <c r="BH189" s="407">
        <f>IF(N189="zníž. prenesená",J189,0)</f>
        <v>0</v>
      </c>
      <c r="BI189" s="407">
        <f>IF(N189="nulová",J189,0)</f>
        <v>0</v>
      </c>
      <c r="BJ189" s="337" t="s">
        <v>352</v>
      </c>
      <c r="BK189" s="407">
        <f>ROUND(I189*H189,2)</f>
        <v>0</v>
      </c>
      <c r="BL189" s="337" t="s">
        <v>607</v>
      </c>
      <c r="BM189" s="406" t="s">
        <v>4656</v>
      </c>
    </row>
    <row r="190" spans="2:65" s="194" customFormat="1" ht="33" customHeight="1">
      <c r="B190" s="76"/>
      <c r="C190" s="819">
        <f t="shared" ref="C190:C191" si="22">C189+1</f>
        <v>55</v>
      </c>
      <c r="D190" s="819" t="s">
        <v>262</v>
      </c>
      <c r="E190" s="820" t="s">
        <v>4657</v>
      </c>
      <c r="F190" s="821" t="s">
        <v>4658</v>
      </c>
      <c r="G190" s="822" t="s">
        <v>82</v>
      </c>
      <c r="H190" s="823">
        <v>1203.49</v>
      </c>
      <c r="I190" s="844"/>
      <c r="J190" s="824">
        <f>ROUND(I190*H190,2)</f>
        <v>0</v>
      </c>
      <c r="K190" s="80"/>
      <c r="L190" s="76"/>
      <c r="M190" s="402" t="s">
        <v>290</v>
      </c>
      <c r="N190" s="403" t="s">
        <v>306</v>
      </c>
      <c r="O190" s="404">
        <v>4.9000000000000002E-2</v>
      </c>
      <c r="P190" s="404">
        <f>O190*H190</f>
        <v>58.97101</v>
      </c>
      <c r="Q190" s="404">
        <v>5.0000000000000002E-5</v>
      </c>
      <c r="R190" s="404">
        <f>Q190*H190</f>
        <v>6.0174500000000006E-2</v>
      </c>
      <c r="S190" s="404">
        <v>0</v>
      </c>
      <c r="T190" s="405">
        <f>S190*H190</f>
        <v>0</v>
      </c>
      <c r="AR190" s="406" t="s">
        <v>607</v>
      </c>
      <c r="AT190" s="406" t="s">
        <v>262</v>
      </c>
      <c r="AU190" s="406" t="s">
        <v>352</v>
      </c>
      <c r="AY190" s="337" t="s">
        <v>347</v>
      </c>
      <c r="BE190" s="407">
        <f>IF(N190="základná",J190,0)</f>
        <v>0</v>
      </c>
      <c r="BF190" s="407">
        <f>IF(N190="znížená",J190,0)</f>
        <v>0</v>
      </c>
      <c r="BG190" s="407">
        <f>IF(N190="zákl. prenesená",J190,0)</f>
        <v>0</v>
      </c>
      <c r="BH190" s="407">
        <f>IF(N190="zníž. prenesená",J190,0)</f>
        <v>0</v>
      </c>
      <c r="BI190" s="407">
        <f>IF(N190="nulová",J190,0)</f>
        <v>0</v>
      </c>
      <c r="BJ190" s="337" t="s">
        <v>352</v>
      </c>
      <c r="BK190" s="407">
        <f>ROUND(I190*H190,2)</f>
        <v>0</v>
      </c>
      <c r="BL190" s="337" t="s">
        <v>607</v>
      </c>
      <c r="BM190" s="406" t="s">
        <v>4659</v>
      </c>
    </row>
    <row r="191" spans="2:65" s="194" customFormat="1" ht="33" customHeight="1">
      <c r="B191" s="76"/>
      <c r="C191" s="819">
        <f t="shared" si="22"/>
        <v>56</v>
      </c>
      <c r="D191" s="819" t="s">
        <v>262</v>
      </c>
      <c r="E191" s="820" t="s">
        <v>4660</v>
      </c>
      <c r="F191" s="821" t="s">
        <v>4661</v>
      </c>
      <c r="G191" s="822" t="s">
        <v>82</v>
      </c>
      <c r="H191" s="823">
        <v>5517</v>
      </c>
      <c r="I191" s="844"/>
      <c r="J191" s="824">
        <f>ROUND(I191*H191,2)</f>
        <v>0</v>
      </c>
      <c r="K191" s="80"/>
      <c r="L191" s="76"/>
      <c r="M191" s="402" t="s">
        <v>290</v>
      </c>
      <c r="N191" s="403" t="s">
        <v>306</v>
      </c>
      <c r="O191" s="404">
        <v>4.1090000000000002E-2</v>
      </c>
      <c r="P191" s="404">
        <f>O191*H191</f>
        <v>226.69353000000001</v>
      </c>
      <c r="Q191" s="404">
        <v>4.5899999999999998E-5</v>
      </c>
      <c r="R191" s="404">
        <f>Q191*H191</f>
        <v>0.25323029999999996</v>
      </c>
      <c r="S191" s="404">
        <v>1E-3</v>
      </c>
      <c r="T191" s="405">
        <f>S191*H191</f>
        <v>5.5170000000000003</v>
      </c>
      <c r="AR191" s="406" t="s">
        <v>607</v>
      </c>
      <c r="AT191" s="406" t="s">
        <v>262</v>
      </c>
      <c r="AU191" s="406" t="s">
        <v>352</v>
      </c>
      <c r="AY191" s="337" t="s">
        <v>347</v>
      </c>
      <c r="BE191" s="407">
        <f>IF(N191="základná",J191,0)</f>
        <v>0</v>
      </c>
      <c r="BF191" s="407">
        <f>IF(N191="znížená",J191,0)</f>
        <v>0</v>
      </c>
      <c r="BG191" s="407">
        <f>IF(N191="zákl. prenesená",J191,0)</f>
        <v>0</v>
      </c>
      <c r="BH191" s="407">
        <f>IF(N191="zníž. prenesená",J191,0)</f>
        <v>0</v>
      </c>
      <c r="BI191" s="407">
        <f>IF(N191="nulová",J191,0)</f>
        <v>0</v>
      </c>
      <c r="BJ191" s="337" t="s">
        <v>352</v>
      </c>
      <c r="BK191" s="407">
        <f>ROUND(I191*H191,2)</f>
        <v>0</v>
      </c>
      <c r="BL191" s="337" t="s">
        <v>607</v>
      </c>
      <c r="BM191" s="406" t="s">
        <v>4662</v>
      </c>
    </row>
    <row r="192" spans="2:65" s="391" customFormat="1" ht="26.25" customHeight="1">
      <c r="B192" s="390"/>
      <c r="C192" s="813"/>
      <c r="D192" s="814" t="s">
        <v>267</v>
      </c>
      <c r="E192" s="815" t="s">
        <v>59</v>
      </c>
      <c r="F192" s="815" t="s">
        <v>371</v>
      </c>
      <c r="G192" s="813"/>
      <c r="H192" s="813"/>
      <c r="I192" s="813"/>
      <c r="J192" s="816">
        <f>BK192</f>
        <v>0</v>
      </c>
      <c r="L192" s="390"/>
      <c r="M192" s="395"/>
      <c r="P192" s="396">
        <f>P193+P196</f>
        <v>39.590000000000003</v>
      </c>
      <c r="R192" s="396">
        <f>R193+R196</f>
        <v>8.2636260000000003E-2</v>
      </c>
      <c r="T192" s="397">
        <f>T193+T196</f>
        <v>4.3999999999999997E-2</v>
      </c>
      <c r="AR192" s="392" t="s">
        <v>372</v>
      </c>
      <c r="AT192" s="398" t="s">
        <v>267</v>
      </c>
      <c r="AU192" s="398" t="s">
        <v>319</v>
      </c>
      <c r="AY192" s="392" t="s">
        <v>347</v>
      </c>
      <c r="BK192" s="399">
        <f>BK193+BK196</f>
        <v>0</v>
      </c>
    </row>
    <row r="193" spans="2:65" s="391" customFormat="1" ht="23.25" customHeight="1">
      <c r="B193" s="390"/>
      <c r="C193" s="813"/>
      <c r="D193" s="814" t="s">
        <v>267</v>
      </c>
      <c r="E193" s="817" t="s">
        <v>136</v>
      </c>
      <c r="F193" s="817" t="s">
        <v>375</v>
      </c>
      <c r="G193" s="813"/>
      <c r="H193" s="813"/>
      <c r="I193" s="813"/>
      <c r="J193" s="818">
        <f>BK193</f>
        <v>0</v>
      </c>
      <c r="L193" s="390"/>
      <c r="M193" s="395"/>
      <c r="P193" s="396">
        <f>SUM(P194:P195)</f>
        <v>34.54</v>
      </c>
      <c r="R193" s="396">
        <f>SUM(R194:R195)</f>
        <v>0</v>
      </c>
      <c r="T193" s="397">
        <f>SUM(T194:T195)</f>
        <v>4.3999999999999997E-2</v>
      </c>
      <c r="AR193" s="392" t="s">
        <v>372</v>
      </c>
      <c r="AT193" s="398" t="s">
        <v>267</v>
      </c>
      <c r="AU193" s="398" t="s">
        <v>320</v>
      </c>
      <c r="AY193" s="392" t="s">
        <v>347</v>
      </c>
      <c r="BK193" s="399">
        <f>SUM(BK194:BK195)</f>
        <v>0</v>
      </c>
    </row>
    <row r="194" spans="2:65" s="194" customFormat="1" ht="24.45" customHeight="1">
      <c r="B194" s="76"/>
      <c r="C194" s="819">
        <f>C191+1</f>
        <v>57</v>
      </c>
      <c r="D194" s="819" t="s">
        <v>262</v>
      </c>
      <c r="E194" s="820" t="s">
        <v>4663</v>
      </c>
      <c r="F194" s="821" t="s">
        <v>4664</v>
      </c>
      <c r="G194" s="822" t="s">
        <v>62</v>
      </c>
      <c r="H194" s="823">
        <v>22</v>
      </c>
      <c r="I194" s="844"/>
      <c r="J194" s="824">
        <f>ROUND(I194*H194,2)</f>
        <v>0</v>
      </c>
      <c r="K194" s="80"/>
      <c r="L194" s="76"/>
      <c r="M194" s="402" t="s">
        <v>290</v>
      </c>
      <c r="N194" s="403" t="s">
        <v>306</v>
      </c>
      <c r="O194" s="404">
        <v>1.375</v>
      </c>
      <c r="P194" s="404">
        <f>O194*H194</f>
        <v>30.25</v>
      </c>
      <c r="Q194" s="404">
        <v>0</v>
      </c>
      <c r="R194" s="404">
        <f>Q194*H194</f>
        <v>0</v>
      </c>
      <c r="S194" s="404">
        <v>0</v>
      </c>
      <c r="T194" s="405">
        <f>S194*H194</f>
        <v>0</v>
      </c>
      <c r="AR194" s="406" t="s">
        <v>373</v>
      </c>
      <c r="AT194" s="406" t="s">
        <v>262</v>
      </c>
      <c r="AU194" s="406" t="s">
        <v>352</v>
      </c>
      <c r="AY194" s="337" t="s">
        <v>347</v>
      </c>
      <c r="BE194" s="407">
        <f>IF(N194="základná",J194,0)</f>
        <v>0</v>
      </c>
      <c r="BF194" s="407">
        <f>IF(N194="znížená",J194,0)</f>
        <v>0</v>
      </c>
      <c r="BG194" s="407">
        <f>IF(N194="zákl. prenesená",J194,0)</f>
        <v>0</v>
      </c>
      <c r="BH194" s="407">
        <f>IF(N194="zníž. prenesená",J194,0)</f>
        <v>0</v>
      </c>
      <c r="BI194" s="407">
        <f>IF(N194="nulová",J194,0)</f>
        <v>0</v>
      </c>
      <c r="BJ194" s="337" t="s">
        <v>352</v>
      </c>
      <c r="BK194" s="407">
        <f>ROUND(I194*H194,2)</f>
        <v>0</v>
      </c>
      <c r="BL194" s="337" t="s">
        <v>373</v>
      </c>
      <c r="BM194" s="406" t="s">
        <v>4665</v>
      </c>
    </row>
    <row r="195" spans="2:65" s="194" customFormat="1" ht="24.45" customHeight="1">
      <c r="B195" s="76"/>
      <c r="C195" s="819">
        <f>C194+1</f>
        <v>58</v>
      </c>
      <c r="D195" s="819" t="s">
        <v>262</v>
      </c>
      <c r="E195" s="820" t="s">
        <v>4666</v>
      </c>
      <c r="F195" s="821" t="s">
        <v>4667</v>
      </c>
      <c r="G195" s="822" t="s">
        <v>62</v>
      </c>
      <c r="H195" s="823">
        <v>22</v>
      </c>
      <c r="I195" s="844"/>
      <c r="J195" s="824">
        <f>ROUND(I195*H195,2)</f>
        <v>0</v>
      </c>
      <c r="K195" s="80"/>
      <c r="L195" s="76"/>
      <c r="M195" s="402" t="s">
        <v>290</v>
      </c>
      <c r="N195" s="403" t="s">
        <v>306</v>
      </c>
      <c r="O195" s="404">
        <v>0.19500000000000001</v>
      </c>
      <c r="P195" s="404">
        <f>O195*H195</f>
        <v>4.29</v>
      </c>
      <c r="Q195" s="404">
        <v>0</v>
      </c>
      <c r="R195" s="404">
        <f>Q195*H195</f>
        <v>0</v>
      </c>
      <c r="S195" s="404">
        <v>2E-3</v>
      </c>
      <c r="T195" s="405">
        <f>S195*H195</f>
        <v>4.3999999999999997E-2</v>
      </c>
      <c r="AR195" s="406" t="s">
        <v>373</v>
      </c>
      <c r="AT195" s="406" t="s">
        <v>262</v>
      </c>
      <c r="AU195" s="406" t="s">
        <v>352</v>
      </c>
      <c r="AY195" s="337" t="s">
        <v>347</v>
      </c>
      <c r="BE195" s="407">
        <f>IF(N195="základná",J195,0)</f>
        <v>0</v>
      </c>
      <c r="BF195" s="407">
        <f>IF(N195="znížená",J195,0)</f>
        <v>0</v>
      </c>
      <c r="BG195" s="407">
        <f>IF(N195="zákl. prenesená",J195,0)</f>
        <v>0</v>
      </c>
      <c r="BH195" s="407">
        <f>IF(N195="zníž. prenesená",J195,0)</f>
        <v>0</v>
      </c>
      <c r="BI195" s="407">
        <f>IF(N195="nulová",J195,0)</f>
        <v>0</v>
      </c>
      <c r="BJ195" s="337" t="s">
        <v>352</v>
      </c>
      <c r="BK195" s="407">
        <f>ROUND(I195*H195,2)</f>
        <v>0</v>
      </c>
      <c r="BL195" s="337" t="s">
        <v>373</v>
      </c>
      <c r="BM195" s="406" t="s">
        <v>4668</v>
      </c>
    </row>
    <row r="196" spans="2:65" s="391" customFormat="1" ht="23.25" customHeight="1">
      <c r="B196" s="390"/>
      <c r="C196" s="813"/>
      <c r="D196" s="814" t="s">
        <v>267</v>
      </c>
      <c r="E196" s="817" t="s">
        <v>4669</v>
      </c>
      <c r="F196" s="817" t="s">
        <v>4670</v>
      </c>
      <c r="G196" s="813"/>
      <c r="H196" s="813"/>
      <c r="I196" s="813"/>
      <c r="J196" s="818">
        <f>BK196</f>
        <v>0</v>
      </c>
      <c r="L196" s="390"/>
      <c r="M196" s="395"/>
      <c r="P196" s="396">
        <f>SUM(P197:P200)</f>
        <v>5.0500000000000007</v>
      </c>
      <c r="R196" s="396">
        <f>SUM(R197:R200)</f>
        <v>8.2636260000000003E-2</v>
      </c>
      <c r="T196" s="397">
        <f>SUM(T197:T200)</f>
        <v>0</v>
      </c>
      <c r="AR196" s="392" t="s">
        <v>372</v>
      </c>
      <c r="AT196" s="398" t="s">
        <v>267</v>
      </c>
      <c r="AU196" s="398" t="s">
        <v>320</v>
      </c>
      <c r="AY196" s="392" t="s">
        <v>347</v>
      </c>
      <c r="BK196" s="399">
        <f>SUM(BK197:BK200)</f>
        <v>0</v>
      </c>
    </row>
    <row r="197" spans="2:65" s="194" customFormat="1" ht="24.45" customHeight="1">
      <c r="B197" s="76"/>
      <c r="C197" s="819">
        <f>C195+1</f>
        <v>59</v>
      </c>
      <c r="D197" s="819" t="s">
        <v>262</v>
      </c>
      <c r="E197" s="820" t="s">
        <v>4671</v>
      </c>
      <c r="F197" s="821" t="s">
        <v>4672</v>
      </c>
      <c r="G197" s="822" t="s">
        <v>62</v>
      </c>
      <c r="H197" s="823">
        <v>2</v>
      </c>
      <c r="I197" s="844"/>
      <c r="J197" s="824">
        <f>ROUND(I197*H197,2)</f>
        <v>0</v>
      </c>
      <c r="K197" s="80"/>
      <c r="L197" s="76"/>
      <c r="M197" s="402" t="s">
        <v>290</v>
      </c>
      <c r="N197" s="403" t="s">
        <v>306</v>
      </c>
      <c r="O197" s="404">
        <v>2.1560000000000001</v>
      </c>
      <c r="P197" s="404">
        <f>O197*H197</f>
        <v>4.3120000000000003</v>
      </c>
      <c r="Q197" s="404">
        <v>1.21813E-3</v>
      </c>
      <c r="R197" s="404">
        <f>Q197*H197</f>
        <v>2.43626E-3</v>
      </c>
      <c r="S197" s="404">
        <v>0</v>
      </c>
      <c r="T197" s="405">
        <f>S197*H197</f>
        <v>0</v>
      </c>
      <c r="AR197" s="406" t="s">
        <v>373</v>
      </c>
      <c r="AT197" s="406" t="s">
        <v>262</v>
      </c>
      <c r="AU197" s="406" t="s">
        <v>352</v>
      </c>
      <c r="AY197" s="337" t="s">
        <v>347</v>
      </c>
      <c r="BE197" s="407">
        <f>IF(N197="základná",J197,0)</f>
        <v>0</v>
      </c>
      <c r="BF197" s="407">
        <f>IF(N197="znížená",J197,0)</f>
        <v>0</v>
      </c>
      <c r="BG197" s="407">
        <f>IF(N197="zákl. prenesená",J197,0)</f>
        <v>0</v>
      </c>
      <c r="BH197" s="407">
        <f>IF(N197="zníž. prenesená",J197,0)</f>
        <v>0</v>
      </c>
      <c r="BI197" s="407">
        <f>IF(N197="nulová",J197,0)</f>
        <v>0</v>
      </c>
      <c r="BJ197" s="337" t="s">
        <v>352</v>
      </c>
      <c r="BK197" s="407">
        <f>ROUND(I197*H197,2)</f>
        <v>0</v>
      </c>
      <c r="BL197" s="337" t="s">
        <v>373</v>
      </c>
      <c r="BM197" s="406" t="s">
        <v>4673</v>
      </c>
    </row>
    <row r="198" spans="2:65" s="194" customFormat="1" ht="24.45" customHeight="1">
      <c r="B198" s="76"/>
      <c r="C198" s="825">
        <f>C197+1</f>
        <v>60</v>
      </c>
      <c r="D198" s="825" t="s">
        <v>59</v>
      </c>
      <c r="E198" s="826" t="s">
        <v>4674</v>
      </c>
      <c r="F198" s="827" t="s">
        <v>4675</v>
      </c>
      <c r="G198" s="828" t="s">
        <v>62</v>
      </c>
      <c r="H198" s="829">
        <v>2</v>
      </c>
      <c r="I198" s="845"/>
      <c r="J198" s="830">
        <f>ROUND(I198*H198,2)</f>
        <v>0</v>
      </c>
      <c r="K198" s="94"/>
      <c r="L198" s="408"/>
      <c r="M198" s="409" t="s">
        <v>290</v>
      </c>
      <c r="N198" s="410" t="s">
        <v>306</v>
      </c>
      <c r="O198" s="404">
        <v>0</v>
      </c>
      <c r="P198" s="404">
        <f>O198*H198</f>
        <v>0</v>
      </c>
      <c r="Q198" s="404">
        <v>1.5800000000000002E-2</v>
      </c>
      <c r="R198" s="404">
        <f>Q198*H198</f>
        <v>3.1600000000000003E-2</v>
      </c>
      <c r="S198" s="404">
        <v>0</v>
      </c>
      <c r="T198" s="405">
        <f>S198*H198</f>
        <v>0</v>
      </c>
      <c r="AR198" s="406" t="s">
        <v>386</v>
      </c>
      <c r="AT198" s="406" t="s">
        <v>59</v>
      </c>
      <c r="AU198" s="406" t="s">
        <v>352</v>
      </c>
      <c r="AY198" s="337" t="s">
        <v>347</v>
      </c>
      <c r="BE198" s="407">
        <f>IF(N198="základná",J198,0)</f>
        <v>0</v>
      </c>
      <c r="BF198" s="407">
        <f>IF(N198="znížená",J198,0)</f>
        <v>0</v>
      </c>
      <c r="BG198" s="407">
        <f>IF(N198="zákl. prenesená",J198,0)</f>
        <v>0</v>
      </c>
      <c r="BH198" s="407">
        <f>IF(N198="zníž. prenesená",J198,0)</f>
        <v>0</v>
      </c>
      <c r="BI198" s="407">
        <f>IF(N198="nulová",J198,0)</f>
        <v>0</v>
      </c>
      <c r="BJ198" s="337" t="s">
        <v>352</v>
      </c>
      <c r="BK198" s="407">
        <f>ROUND(I198*H198,2)</f>
        <v>0</v>
      </c>
      <c r="BL198" s="337" t="s">
        <v>386</v>
      </c>
      <c r="BM198" s="406" t="s">
        <v>4676</v>
      </c>
    </row>
    <row r="199" spans="2:65" s="194" customFormat="1" ht="16.5" customHeight="1">
      <c r="B199" s="76"/>
      <c r="C199" s="819">
        <f>C197+1</f>
        <v>60</v>
      </c>
      <c r="D199" s="819" t="s">
        <v>262</v>
      </c>
      <c r="E199" s="820" t="s">
        <v>4677</v>
      </c>
      <c r="F199" s="821" t="s">
        <v>4678</v>
      </c>
      <c r="G199" s="822" t="s">
        <v>4679</v>
      </c>
      <c r="H199" s="823">
        <v>2</v>
      </c>
      <c r="I199" s="844"/>
      <c r="J199" s="824">
        <f>ROUND(I199*H199,2)</f>
        <v>0</v>
      </c>
      <c r="K199" s="80"/>
      <c r="L199" s="76"/>
      <c r="M199" s="402" t="s">
        <v>290</v>
      </c>
      <c r="N199" s="403" t="s">
        <v>306</v>
      </c>
      <c r="O199" s="404">
        <v>0.36899999999999999</v>
      </c>
      <c r="P199" s="404">
        <f>O199*H199</f>
        <v>0.73799999999999999</v>
      </c>
      <c r="Q199" s="404">
        <v>0</v>
      </c>
      <c r="R199" s="404">
        <f>Q199*H199</f>
        <v>0</v>
      </c>
      <c r="S199" s="404">
        <v>0</v>
      </c>
      <c r="T199" s="405">
        <f>S199*H199</f>
        <v>0</v>
      </c>
      <c r="AR199" s="406" t="s">
        <v>373</v>
      </c>
      <c r="AT199" s="406" t="s">
        <v>262</v>
      </c>
      <c r="AU199" s="406" t="s">
        <v>352</v>
      </c>
      <c r="AY199" s="337" t="s">
        <v>347</v>
      </c>
      <c r="BE199" s="407">
        <f>IF(N199="základná",J199,0)</f>
        <v>0</v>
      </c>
      <c r="BF199" s="407">
        <f>IF(N199="znížená",J199,0)</f>
        <v>0</v>
      </c>
      <c r="BG199" s="407">
        <f>IF(N199="zákl. prenesená",J199,0)</f>
        <v>0</v>
      </c>
      <c r="BH199" s="407">
        <f>IF(N199="zníž. prenesená",J199,0)</f>
        <v>0</v>
      </c>
      <c r="BI199" s="407">
        <f>IF(N199="nulová",J199,0)</f>
        <v>0</v>
      </c>
      <c r="BJ199" s="337" t="s">
        <v>352</v>
      </c>
      <c r="BK199" s="407">
        <f>ROUND(I199*H199,2)</f>
        <v>0</v>
      </c>
      <c r="BL199" s="337" t="s">
        <v>373</v>
      </c>
      <c r="BM199" s="406" t="s">
        <v>4680</v>
      </c>
    </row>
    <row r="200" spans="2:65" s="194" customFormat="1" ht="24.45" customHeight="1">
      <c r="B200" s="76"/>
      <c r="C200" s="825">
        <f>C199+1</f>
        <v>61</v>
      </c>
      <c r="D200" s="825" t="s">
        <v>59</v>
      </c>
      <c r="E200" s="826" t="s">
        <v>4681</v>
      </c>
      <c r="F200" s="827" t="s">
        <v>4682</v>
      </c>
      <c r="G200" s="828" t="s">
        <v>62</v>
      </c>
      <c r="H200" s="829">
        <v>2</v>
      </c>
      <c r="I200" s="845"/>
      <c r="J200" s="830">
        <f>ROUND(I200*H200,2)</f>
        <v>0</v>
      </c>
      <c r="K200" s="94"/>
      <c r="L200" s="408"/>
      <c r="M200" s="482" t="s">
        <v>290</v>
      </c>
      <c r="N200" s="483" t="s">
        <v>306</v>
      </c>
      <c r="O200" s="455">
        <v>0</v>
      </c>
      <c r="P200" s="455">
        <f>O200*H200</f>
        <v>0</v>
      </c>
      <c r="Q200" s="455">
        <v>2.4299999999999999E-2</v>
      </c>
      <c r="R200" s="455">
        <f>Q200*H200</f>
        <v>4.8599999999999997E-2</v>
      </c>
      <c r="S200" s="455">
        <v>0</v>
      </c>
      <c r="T200" s="456">
        <f>S200*H200</f>
        <v>0</v>
      </c>
      <c r="AR200" s="406" t="s">
        <v>386</v>
      </c>
      <c r="AT200" s="406" t="s">
        <v>59</v>
      </c>
      <c r="AU200" s="406" t="s">
        <v>352</v>
      </c>
      <c r="AY200" s="337" t="s">
        <v>347</v>
      </c>
      <c r="BE200" s="407">
        <f>IF(N200="základná",J200,0)</f>
        <v>0</v>
      </c>
      <c r="BF200" s="407">
        <f>IF(N200="znížená",J200,0)</f>
        <v>0</v>
      </c>
      <c r="BG200" s="407">
        <f>IF(N200="zákl. prenesená",J200,0)</f>
        <v>0</v>
      </c>
      <c r="BH200" s="407">
        <f>IF(N200="zníž. prenesená",J200,0)</f>
        <v>0</v>
      </c>
      <c r="BI200" s="407">
        <f>IF(N200="nulová",J200,0)</f>
        <v>0</v>
      </c>
      <c r="BJ200" s="337" t="s">
        <v>352</v>
      </c>
      <c r="BK200" s="407">
        <f>ROUND(I200*H200,2)</f>
        <v>0</v>
      </c>
      <c r="BL200" s="337" t="s">
        <v>386</v>
      </c>
      <c r="BM200" s="406" t="s">
        <v>4683</v>
      </c>
    </row>
    <row r="201" spans="2:65" s="458" customFormat="1" ht="26.25" customHeight="1">
      <c r="B201" s="457"/>
      <c r="C201" s="831"/>
      <c r="D201" s="832" t="s">
        <v>267</v>
      </c>
      <c r="E201" s="833" t="s">
        <v>27</v>
      </c>
      <c r="F201" s="833" t="s">
        <v>254</v>
      </c>
      <c r="G201" s="831"/>
      <c r="H201" s="831"/>
      <c r="I201" s="831"/>
      <c r="J201" s="834">
        <f>J202</f>
        <v>0</v>
      </c>
      <c r="L201" s="457"/>
      <c r="M201" s="462"/>
      <c r="P201" s="463" t="e">
        <f>#REF!+#REF!</f>
        <v>#REF!</v>
      </c>
      <c r="R201" s="463" t="e">
        <f>#REF!+#REF!</f>
        <v>#REF!</v>
      </c>
      <c r="T201" s="464" t="e">
        <f>#REF!+#REF!</f>
        <v>#REF!</v>
      </c>
      <c r="AR201" s="459" t="s">
        <v>382</v>
      </c>
      <c r="AT201" s="465" t="s">
        <v>267</v>
      </c>
      <c r="AU201" s="465" t="s">
        <v>319</v>
      </c>
      <c r="AY201" s="459" t="s">
        <v>347</v>
      </c>
      <c r="BK201" s="466">
        <f>BK202</f>
        <v>0</v>
      </c>
    </row>
    <row r="202" spans="2:65" s="476" customFormat="1" ht="34.200000000000003">
      <c r="B202" s="110"/>
      <c r="C202" s="835">
        <f>C200+1</f>
        <v>62</v>
      </c>
      <c r="D202" s="836" t="s">
        <v>262</v>
      </c>
      <c r="E202" s="837" t="s">
        <v>255</v>
      </c>
      <c r="F202" s="838" t="s">
        <v>282</v>
      </c>
      <c r="G202" s="839" t="s">
        <v>79</v>
      </c>
      <c r="H202" s="849"/>
      <c r="I202" s="848"/>
      <c r="J202" s="841">
        <f>H202*I202/100</f>
        <v>0</v>
      </c>
      <c r="K202" s="112"/>
      <c r="L202" s="110"/>
      <c r="M202" s="472" t="s">
        <v>290</v>
      </c>
      <c r="N202" s="473" t="s">
        <v>306</v>
      </c>
      <c r="O202" s="474">
        <v>0</v>
      </c>
      <c r="P202" s="474">
        <f>O202*H202</f>
        <v>0</v>
      </c>
      <c r="Q202" s="474">
        <v>0</v>
      </c>
      <c r="R202" s="474">
        <f>Q202*H202</f>
        <v>0</v>
      </c>
      <c r="S202" s="474">
        <v>0</v>
      </c>
      <c r="T202" s="475">
        <f>S202*H202</f>
        <v>0</v>
      </c>
      <c r="AR202" s="477" t="s">
        <v>1193</v>
      </c>
      <c r="AT202" s="477" t="s">
        <v>262</v>
      </c>
      <c r="AU202" s="477" t="s">
        <v>352</v>
      </c>
      <c r="AY202" s="478" t="s">
        <v>347</v>
      </c>
      <c r="BE202" s="479">
        <f>IF(N202="základná",J202,0)</f>
        <v>0</v>
      </c>
      <c r="BF202" s="479">
        <f>IF(N202="znížená",J202,0)</f>
        <v>0</v>
      </c>
      <c r="BG202" s="479">
        <f>IF(N202="zákl. prenesená",J202,0)</f>
        <v>0</v>
      </c>
      <c r="BH202" s="479">
        <f>IF(N202="zníž. prenesená",J202,0)</f>
        <v>0</v>
      </c>
      <c r="BI202" s="479">
        <f>IF(N202="nulová",J202,0)</f>
        <v>0</v>
      </c>
      <c r="BJ202" s="478" t="s">
        <v>352</v>
      </c>
      <c r="BK202" s="479">
        <f>ROUND(I202*H202,2)/100</f>
        <v>0</v>
      </c>
      <c r="BL202" s="478" t="s">
        <v>1193</v>
      </c>
      <c r="BM202" s="477" t="s">
        <v>5406</v>
      </c>
    </row>
    <row r="203" spans="2:65" s="194" customFormat="1" ht="7.2" customHeight="1">
      <c r="B203" s="200"/>
      <c r="C203" s="206"/>
      <c r="D203" s="206"/>
      <c r="E203" s="206"/>
      <c r="F203" s="206"/>
      <c r="G203" s="206"/>
      <c r="H203" s="206"/>
      <c r="I203" s="206"/>
      <c r="J203" s="206"/>
      <c r="K203" s="206"/>
      <c r="L203" s="76"/>
    </row>
  </sheetData>
  <autoFilter ref="C127:K200"/>
  <mergeCells count="8">
    <mergeCell ref="E118:H118"/>
    <mergeCell ref="E120:H120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scale="90" fitToHeight="100" orientation="portrait" blackAndWhite="1" r:id="rId1"/>
  <headerFooter>
    <oddFooter>&amp;CStrana &amp;P z &amp;N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0">
    <tabColor rgb="FF00B050"/>
    <outlinePr summaryBelow="0" summaryRight="0"/>
  </sheetPr>
  <dimension ref="A1:N55"/>
  <sheetViews>
    <sheetView view="pageBreakPreview" zoomScale="120" zoomScaleNormal="100" zoomScaleSheetLayoutView="120" workbookViewId="0">
      <pane xSplit="9" ySplit="11" topLeftCell="J18" activePane="bottomRight" state="frozen"/>
      <selection activeCell="N20" sqref="N20"/>
      <selection pane="topRight" activeCell="N20" sqref="N20"/>
      <selection pane="bottomLeft" activeCell="N20" sqref="N20"/>
      <selection pane="bottomRight" activeCell="D27" sqref="D27"/>
    </sheetView>
  </sheetViews>
  <sheetFormatPr defaultColWidth="7" defaultRowHeight="11.25" customHeight="1"/>
  <cols>
    <col min="1" max="1" width="3.54296875" style="332" customWidth="1"/>
    <col min="2" max="2" width="8.26953125" style="333" customWidth="1"/>
    <col min="3" max="3" width="11.26953125" style="333" customWidth="1"/>
    <col min="4" max="4" width="47.26953125" style="333" customWidth="1"/>
    <col min="5" max="5" width="3.54296875" style="334" customWidth="1"/>
    <col min="6" max="6" width="7.54296875" style="335" hidden="1" customWidth="1"/>
    <col min="7" max="7" width="7.54296875" style="335" customWidth="1"/>
    <col min="8" max="8" width="9" style="336" customWidth="1"/>
    <col min="9" max="9" width="10.26953125" style="336" customWidth="1"/>
    <col min="10" max="16384" width="7" style="162"/>
  </cols>
  <sheetData>
    <row r="1" spans="1:14" ht="35.25" customHeight="1">
      <c r="A1" s="651" t="str">
        <f>TL!A13</f>
        <v>VÝKAZ VÝMER</v>
      </c>
      <c r="B1" s="651"/>
      <c r="C1" s="651"/>
      <c r="D1" s="651"/>
      <c r="E1" s="651"/>
      <c r="F1" s="651"/>
      <c r="G1" s="651" t="s">
        <v>5491</v>
      </c>
      <c r="H1" s="651"/>
      <c r="I1" s="651"/>
    </row>
    <row r="2" spans="1:14" s="212" customFormat="1" ht="12.75" customHeight="1">
      <c r="A2" s="652" t="s">
        <v>44</v>
      </c>
      <c r="B2" s="652"/>
      <c r="C2" s="652"/>
      <c r="D2" s="1046" t="str">
        <f>Obsah!N1</f>
        <v>15709 - Nižná / Tr 110/22kV</v>
      </c>
      <c r="E2" s="653"/>
      <c r="F2" s="653"/>
      <c r="G2" s="653"/>
      <c r="H2" s="653"/>
      <c r="I2" s="653"/>
    </row>
    <row r="3" spans="1:14" s="212" customFormat="1" ht="12.75" customHeight="1">
      <c r="A3" s="652"/>
      <c r="B3" s="652"/>
      <c r="C3" s="652"/>
      <c r="D3" s="1046" t="str">
        <f>Obsah!N2</f>
        <v>- komplexná rekonštrukcia</v>
      </c>
      <c r="E3" s="653"/>
      <c r="F3" s="653"/>
      <c r="G3" s="653"/>
      <c r="H3" s="653"/>
      <c r="I3" s="653"/>
    </row>
    <row r="4" spans="1:14" s="212" customFormat="1" ht="12.75" customHeight="1">
      <c r="A4" s="652"/>
      <c r="B4" s="652"/>
      <c r="C4" s="652"/>
      <c r="D4" s="1046" t="str">
        <f>Obsah!N3</f>
        <v xml:space="preserve"> </v>
      </c>
      <c r="E4" s="653"/>
      <c r="F4" s="653"/>
      <c r="G4" s="653"/>
      <c r="H4" s="653"/>
      <c r="I4" s="653"/>
    </row>
    <row r="5" spans="1:14" s="212" customFormat="1" ht="13.5" customHeight="1">
      <c r="A5" s="654" t="s">
        <v>6</v>
      </c>
      <c r="B5" s="654"/>
      <c r="C5" s="655"/>
      <c r="D5" s="656" t="str">
        <f>Obsah!B6</f>
        <v>D. Dokumentácia stavebných objektov a prevádzkových súborov</v>
      </c>
      <c r="E5" s="657"/>
      <c r="F5" s="657"/>
      <c r="G5" s="657"/>
      <c r="H5" s="657"/>
      <c r="I5" s="657"/>
    </row>
    <row r="6" spans="1:14" ht="12.75" customHeight="1">
      <c r="A6" s="654" t="s">
        <v>45</v>
      </c>
      <c r="B6" s="654"/>
      <c r="C6" s="655"/>
      <c r="D6" s="657" t="str">
        <f>Obsah!B23</f>
        <v>P17_PS92_Bezpečnostné značenie a ochranné pomôcky</v>
      </c>
      <c r="E6" s="657"/>
      <c r="F6" s="657"/>
      <c r="G6" s="657"/>
      <c r="H6" s="657"/>
      <c r="I6" s="657"/>
    </row>
    <row r="7" spans="1:14" ht="13.5" customHeight="1">
      <c r="A7" s="659"/>
      <c r="B7" s="659"/>
      <c r="C7" s="660"/>
      <c r="D7" s="660"/>
      <c r="E7" s="661"/>
      <c r="F7" s="659"/>
      <c r="G7" s="659"/>
      <c r="H7" s="662"/>
      <c r="I7" s="1161"/>
    </row>
    <row r="8" spans="1:14" s="169" customFormat="1" ht="13.5" customHeight="1">
      <c r="A8" s="658" t="s">
        <v>46</v>
      </c>
      <c r="B8" s="658"/>
      <c r="C8" s="658"/>
      <c r="D8" s="658" t="str">
        <f>Obsah!Z1</f>
        <v>Stredoslovenská distribučná, a. s., Pri Rajčianke 2927/8, 010 47 Žilina</v>
      </c>
      <c r="E8" s="664"/>
      <c r="F8" s="658"/>
      <c r="G8" s="658"/>
      <c r="H8" s="665" t="s">
        <v>47</v>
      </c>
      <c r="I8" s="665" t="s">
        <v>48</v>
      </c>
    </row>
    <row r="9" spans="1:14" s="169" customFormat="1" ht="13.5" customHeight="1">
      <c r="A9" s="658" t="s">
        <v>49</v>
      </c>
      <c r="B9" s="658"/>
      <c r="C9" s="658"/>
      <c r="D9" s="658" t="str">
        <f>Obsah!Z2</f>
        <v>Tr 110/22 kV Nižná</v>
      </c>
      <c r="E9" s="666"/>
      <c r="F9" s="667"/>
      <c r="G9" s="667"/>
      <c r="H9" s="665" t="s">
        <v>50</v>
      </c>
      <c r="I9" s="43">
        <f>Obsah!Z3</f>
        <v>46174</v>
      </c>
      <c r="J9" s="226"/>
      <c r="K9" s="226"/>
      <c r="L9" s="222"/>
      <c r="M9" s="222"/>
      <c r="N9" s="222"/>
    </row>
    <row r="10" spans="1:14" ht="6.75" customHeight="1">
      <c r="A10" s="668"/>
      <c r="B10" s="668"/>
      <c r="C10" s="668"/>
      <c r="D10" s="668"/>
      <c r="E10" s="669"/>
      <c r="F10" s="668"/>
      <c r="G10" s="668"/>
      <c r="H10" s="670"/>
      <c r="I10" s="670"/>
    </row>
    <row r="11" spans="1:14" ht="24" customHeight="1">
      <c r="A11" s="671" t="s">
        <v>51</v>
      </c>
      <c r="B11" s="671" t="s">
        <v>52</v>
      </c>
      <c r="C11" s="672" t="s">
        <v>53</v>
      </c>
      <c r="D11" s="671" t="s">
        <v>54</v>
      </c>
      <c r="E11" s="671" t="s">
        <v>55</v>
      </c>
      <c r="F11" s="671" t="s">
        <v>56</v>
      </c>
      <c r="G11" s="671" t="s">
        <v>56</v>
      </c>
      <c r="H11" s="672" t="s">
        <v>57</v>
      </c>
      <c r="I11" s="672" t="s">
        <v>58</v>
      </c>
    </row>
    <row r="12" spans="1:14" ht="30" customHeight="1">
      <c r="A12" s="1162"/>
      <c r="B12" s="1163" t="s">
        <v>59</v>
      </c>
      <c r="C12" s="1163"/>
      <c r="D12" s="1163" t="s">
        <v>60</v>
      </c>
      <c r="E12" s="1164"/>
      <c r="F12" s="1165"/>
      <c r="G12" s="1165"/>
      <c r="H12" s="1166"/>
      <c r="I12" s="1167">
        <f>SUM(I13,I22,I34,I42)</f>
        <v>0</v>
      </c>
    </row>
    <row r="13" spans="1:14" ht="28.5" customHeight="1">
      <c r="A13" s="1168"/>
      <c r="B13" s="1169" t="s">
        <v>80</v>
      </c>
      <c r="C13" s="1169"/>
      <c r="D13" s="1170" t="s">
        <v>81</v>
      </c>
      <c r="E13" s="1170"/>
      <c r="F13" s="1171"/>
      <c r="G13" s="1171"/>
      <c r="H13" s="1167"/>
      <c r="I13" s="684">
        <f>SUM(I14:I21)</f>
        <v>0</v>
      </c>
    </row>
    <row r="14" spans="1:14" s="233" customFormat="1" ht="12">
      <c r="A14" s="685">
        <f>+A13+1</f>
        <v>1</v>
      </c>
      <c r="B14" s="1172">
        <v>210220020</v>
      </c>
      <c r="C14" s="686"/>
      <c r="D14" s="686" t="s">
        <v>462</v>
      </c>
      <c r="E14" s="687" t="s">
        <v>63</v>
      </c>
      <c r="F14" s="688">
        <v>3240</v>
      </c>
      <c r="G14" s="688">
        <f>F14</f>
        <v>3240</v>
      </c>
      <c r="H14" s="1187"/>
      <c r="I14" s="77">
        <f t="shared" ref="I14:I19" si="0">H14*F14</f>
        <v>0</v>
      </c>
    </row>
    <row r="15" spans="1:14" s="233" customFormat="1" ht="12">
      <c r="A15" s="685">
        <f t="shared" ref="A15:A21" si="1">A14+1</f>
        <v>2</v>
      </c>
      <c r="B15" s="686">
        <v>210220002</v>
      </c>
      <c r="C15" s="686"/>
      <c r="D15" s="686" t="s">
        <v>83</v>
      </c>
      <c r="E15" s="687" t="s">
        <v>63</v>
      </c>
      <c r="F15" s="688">
        <v>110</v>
      </c>
      <c r="G15" s="688">
        <f t="shared" ref="G15:G19" si="2">F15</f>
        <v>110</v>
      </c>
      <c r="H15" s="1187"/>
      <c r="I15" s="77">
        <f t="shared" si="0"/>
        <v>0</v>
      </c>
    </row>
    <row r="16" spans="1:14" s="233" customFormat="1" ht="12">
      <c r="A16" s="685">
        <f t="shared" si="1"/>
        <v>3</v>
      </c>
      <c r="B16" s="1172" t="s">
        <v>90</v>
      </c>
      <c r="C16" s="686"/>
      <c r="D16" s="686" t="s">
        <v>463</v>
      </c>
      <c r="E16" s="687" t="s">
        <v>85</v>
      </c>
      <c r="F16" s="688">
        <v>4</v>
      </c>
      <c r="G16" s="688">
        <f t="shared" si="2"/>
        <v>4</v>
      </c>
      <c r="H16" s="1187"/>
      <c r="I16" s="77">
        <f t="shared" si="0"/>
        <v>0</v>
      </c>
    </row>
    <row r="17" spans="1:9" s="233" customFormat="1" ht="12">
      <c r="A17" s="685">
        <f t="shared" si="1"/>
        <v>4</v>
      </c>
      <c r="B17" s="686" t="s">
        <v>91</v>
      </c>
      <c r="C17" s="686"/>
      <c r="D17" s="686" t="s">
        <v>464</v>
      </c>
      <c r="E17" s="687" t="s">
        <v>85</v>
      </c>
      <c r="F17" s="688">
        <v>40</v>
      </c>
      <c r="G17" s="688">
        <f t="shared" si="2"/>
        <v>40</v>
      </c>
      <c r="H17" s="1187"/>
      <c r="I17" s="77">
        <f t="shared" si="0"/>
        <v>0</v>
      </c>
    </row>
    <row r="18" spans="1:9" s="233" customFormat="1" ht="20.399999999999999">
      <c r="A18" s="685">
        <f t="shared" si="1"/>
        <v>5</v>
      </c>
      <c r="B18" s="1172">
        <v>210220011</v>
      </c>
      <c r="C18" s="686"/>
      <c r="D18" s="686" t="s">
        <v>465</v>
      </c>
      <c r="E18" s="687" t="s">
        <v>62</v>
      </c>
      <c r="F18" s="688">
        <v>400</v>
      </c>
      <c r="G18" s="688">
        <f t="shared" si="2"/>
        <v>400</v>
      </c>
      <c r="H18" s="1187"/>
      <c r="I18" s="77">
        <f t="shared" si="0"/>
        <v>0</v>
      </c>
    </row>
    <row r="19" spans="1:9" s="233" customFormat="1" ht="12">
      <c r="A19" s="685">
        <f t="shared" si="1"/>
        <v>6</v>
      </c>
      <c r="B19" s="686" t="s">
        <v>92</v>
      </c>
      <c r="C19" s="686"/>
      <c r="D19" s="686" t="s">
        <v>466</v>
      </c>
      <c r="E19" s="687" t="s">
        <v>85</v>
      </c>
      <c r="F19" s="688">
        <v>7</v>
      </c>
      <c r="G19" s="688">
        <f t="shared" si="2"/>
        <v>7</v>
      </c>
      <c r="H19" s="1187"/>
      <c r="I19" s="77">
        <f t="shared" si="0"/>
        <v>0</v>
      </c>
    </row>
    <row r="20" spans="1:9" ht="10.199999999999999">
      <c r="A20" s="685">
        <f t="shared" si="1"/>
        <v>7</v>
      </c>
      <c r="B20" s="1173" t="s">
        <v>86</v>
      </c>
      <c r="C20" s="698"/>
      <c r="D20" s="1071" t="s">
        <v>87</v>
      </c>
      <c r="E20" s="58" t="s">
        <v>79</v>
      </c>
      <c r="F20" s="755">
        <f>G20</f>
        <v>0</v>
      </c>
      <c r="G20" s="755"/>
      <c r="H20" s="701">
        <f>SUM(I14:I19)</f>
        <v>0</v>
      </c>
      <c r="I20" s="1174">
        <f>(F20*H20)/100</f>
        <v>0</v>
      </c>
    </row>
    <row r="21" spans="1:9" ht="13.5" customHeight="1">
      <c r="A21" s="685">
        <f t="shared" si="1"/>
        <v>8</v>
      </c>
      <c r="B21" s="1173" t="s">
        <v>88</v>
      </c>
      <c r="C21" s="698"/>
      <c r="D21" s="1071" t="s">
        <v>89</v>
      </c>
      <c r="E21" s="58" t="s">
        <v>79</v>
      </c>
      <c r="F21" s="755">
        <f>G21</f>
        <v>0</v>
      </c>
      <c r="G21" s="755"/>
      <c r="H21" s="701">
        <f>SUM(I14:I20)</f>
        <v>0</v>
      </c>
      <c r="I21" s="1174">
        <f>(F21*H21)/100</f>
        <v>0</v>
      </c>
    </row>
    <row r="22" spans="1:9" ht="28.5" customHeight="1">
      <c r="A22" s="1175"/>
      <c r="B22" s="1176" t="s">
        <v>130</v>
      </c>
      <c r="C22" s="1176"/>
      <c r="D22" s="1177" t="s">
        <v>131</v>
      </c>
      <c r="E22" s="1177"/>
      <c r="F22" s="1171"/>
      <c r="G22" s="1171"/>
      <c r="H22" s="1167"/>
      <c r="I22" s="684">
        <f>SUM(I23,I28,I32,I33)</f>
        <v>0</v>
      </c>
    </row>
    <row r="23" spans="1:9" s="222" customFormat="1" ht="10.199999999999999">
      <c r="A23" s="1178"/>
      <c r="B23" s="24"/>
      <c r="C23" s="24"/>
      <c r="D23" s="25" t="s">
        <v>196</v>
      </c>
      <c r="E23" s="29" t="s">
        <v>61</v>
      </c>
      <c r="F23" s="30">
        <v>1</v>
      </c>
      <c r="G23" s="30"/>
      <c r="H23" s="31">
        <f>SUM(I24:I27)</f>
        <v>0</v>
      </c>
      <c r="I23" s="31">
        <f>F23*H23</f>
        <v>0</v>
      </c>
    </row>
    <row r="24" spans="1:9" s="222" customFormat="1" ht="10.199999999999999">
      <c r="A24" s="692">
        <f>+A21+1</f>
        <v>9</v>
      </c>
      <c r="B24" s="32">
        <v>1</v>
      </c>
      <c r="C24" s="693" t="s">
        <v>467</v>
      </c>
      <c r="D24" s="24" t="s">
        <v>468</v>
      </c>
      <c r="E24" s="27" t="s">
        <v>63</v>
      </c>
      <c r="F24" s="979">
        <v>3350</v>
      </c>
      <c r="G24" s="1189">
        <f>F24*$F$23</f>
        <v>3350</v>
      </c>
      <c r="H24" s="1188"/>
      <c r="I24" s="695">
        <f t="shared" ref="I24:I27" si="3">H24*F24</f>
        <v>0</v>
      </c>
    </row>
    <row r="25" spans="1:9" s="222" customFormat="1" ht="10.199999999999999">
      <c r="A25" s="692">
        <f t="shared" ref="A25:A26" si="4">A24+1</f>
        <v>10</v>
      </c>
      <c r="B25" s="32">
        <f>B24+1</f>
        <v>2</v>
      </c>
      <c r="C25" s="693" t="s">
        <v>469</v>
      </c>
      <c r="D25" s="24" t="s">
        <v>470</v>
      </c>
      <c r="E25" s="27" t="s">
        <v>63</v>
      </c>
      <c r="F25" s="979">
        <v>30</v>
      </c>
      <c r="G25" s="1189">
        <f t="shared" ref="G25:G27" si="5">F25*$F$23</f>
        <v>30</v>
      </c>
      <c r="H25" s="1188"/>
      <c r="I25" s="695">
        <f t="shared" si="3"/>
        <v>0</v>
      </c>
    </row>
    <row r="26" spans="1:9" s="222" customFormat="1" ht="20.399999999999999">
      <c r="A26" s="692">
        <f t="shared" si="4"/>
        <v>11</v>
      </c>
      <c r="B26" s="32">
        <f>B25+1</f>
        <v>3</v>
      </c>
      <c r="C26" s="693" t="s">
        <v>471</v>
      </c>
      <c r="D26" s="24" t="s">
        <v>472</v>
      </c>
      <c r="E26" s="27" t="s">
        <v>95</v>
      </c>
      <c r="F26" s="979">
        <v>50</v>
      </c>
      <c r="G26" s="1189">
        <f t="shared" si="5"/>
        <v>50</v>
      </c>
      <c r="H26" s="1188"/>
      <c r="I26" s="695">
        <f t="shared" si="3"/>
        <v>0</v>
      </c>
    </row>
    <row r="27" spans="1:9" s="222" customFormat="1" ht="10.199999999999999">
      <c r="A27" s="692">
        <f>A26+1</f>
        <v>12</v>
      </c>
      <c r="B27" s="32">
        <f>B26+1</f>
        <v>4</v>
      </c>
      <c r="C27" s="693" t="s">
        <v>473</v>
      </c>
      <c r="D27" s="24" t="s">
        <v>474</v>
      </c>
      <c r="E27" s="27" t="s">
        <v>134</v>
      </c>
      <c r="F27" s="979">
        <v>2</v>
      </c>
      <c r="G27" s="1189">
        <f t="shared" si="5"/>
        <v>2</v>
      </c>
      <c r="H27" s="1188"/>
      <c r="I27" s="695">
        <f t="shared" si="3"/>
        <v>0</v>
      </c>
    </row>
    <row r="28" spans="1:9" s="222" customFormat="1" ht="13.5" customHeight="1">
      <c r="A28" s="1178"/>
      <c r="B28" s="24"/>
      <c r="C28" s="24"/>
      <c r="D28" s="25" t="s">
        <v>204</v>
      </c>
      <c r="E28" s="29" t="s">
        <v>61</v>
      </c>
      <c r="F28" s="30">
        <v>1</v>
      </c>
      <c r="G28" s="30"/>
      <c r="H28" s="31">
        <f>SUM(I29:I31)</f>
        <v>0</v>
      </c>
      <c r="I28" s="31">
        <f>F28*H28</f>
        <v>0</v>
      </c>
    </row>
    <row r="29" spans="1:9" s="222" customFormat="1" ht="13.5" customHeight="1">
      <c r="A29" s="692">
        <f>+A27+1</f>
        <v>13</v>
      </c>
      <c r="B29" s="32">
        <f>B27+1</f>
        <v>5</v>
      </c>
      <c r="C29" s="130" t="s">
        <v>133</v>
      </c>
      <c r="D29" s="130" t="s">
        <v>209</v>
      </c>
      <c r="E29" s="1179" t="s">
        <v>82</v>
      </c>
      <c r="F29" s="1180">
        <v>0.2</v>
      </c>
      <c r="G29" s="1269">
        <f>F29*$F$28</f>
        <v>0.2</v>
      </c>
      <c r="H29" s="1188"/>
      <c r="I29" s="1117">
        <f>H29*F29</f>
        <v>0</v>
      </c>
    </row>
    <row r="30" spans="1:9" s="222" customFormat="1" ht="13.5" customHeight="1">
      <c r="A30" s="1054">
        <f>A29+1</f>
        <v>14</v>
      </c>
      <c r="B30" s="32">
        <f>B29+1</f>
        <v>6</v>
      </c>
      <c r="C30" s="130" t="s">
        <v>133</v>
      </c>
      <c r="D30" s="1181" t="s">
        <v>211</v>
      </c>
      <c r="E30" s="1179" t="s">
        <v>82</v>
      </c>
      <c r="F30" s="1180">
        <v>2</v>
      </c>
      <c r="G30" s="1269">
        <f t="shared" ref="G30:G31" si="6">F30*$F$28</f>
        <v>2</v>
      </c>
      <c r="H30" s="1188"/>
      <c r="I30" s="1117">
        <f>H30*F30</f>
        <v>0</v>
      </c>
    </row>
    <row r="31" spans="1:9" s="222" customFormat="1" ht="13.5" customHeight="1">
      <c r="A31" s="1054">
        <f>A30+1</f>
        <v>15</v>
      </c>
      <c r="B31" s="32">
        <f>B30+1</f>
        <v>7</v>
      </c>
      <c r="C31" s="130" t="s">
        <v>133</v>
      </c>
      <c r="D31" s="1181" t="s">
        <v>213</v>
      </c>
      <c r="E31" s="1179" t="s">
        <v>82</v>
      </c>
      <c r="F31" s="1180">
        <v>2.2000000000000002</v>
      </c>
      <c r="G31" s="1269">
        <f t="shared" si="6"/>
        <v>2.2000000000000002</v>
      </c>
      <c r="H31" s="1188"/>
      <c r="I31" s="1117">
        <f>H31*F31</f>
        <v>0</v>
      </c>
    </row>
    <row r="32" spans="1:9" ht="13.5" customHeight="1">
      <c r="A32" s="685">
        <f t="shared" ref="A32" si="7">A31+1</f>
        <v>16</v>
      </c>
      <c r="B32" s="57" t="s">
        <v>136</v>
      </c>
      <c r="C32" s="698"/>
      <c r="D32" s="57" t="s">
        <v>137</v>
      </c>
      <c r="E32" s="58" t="s">
        <v>79</v>
      </c>
      <c r="F32" s="755">
        <f>G32</f>
        <v>0</v>
      </c>
      <c r="G32" s="756"/>
      <c r="H32" s="700">
        <f>SUM(I23,I28)</f>
        <v>0</v>
      </c>
      <c r="I32" s="701">
        <f>(F32*H32)/100</f>
        <v>0</v>
      </c>
    </row>
    <row r="33" spans="1:9" ht="13.5" customHeight="1">
      <c r="A33" s="697">
        <f>A32+1</f>
        <v>17</v>
      </c>
      <c r="B33" s="702" t="s">
        <v>138</v>
      </c>
      <c r="C33" s="703"/>
      <c r="D33" s="702" t="s">
        <v>139</v>
      </c>
      <c r="E33" s="704" t="s">
        <v>79</v>
      </c>
      <c r="F33" s="756">
        <f>G33</f>
        <v>0</v>
      </c>
      <c r="G33" s="756"/>
      <c r="H33" s="700">
        <f>SUM(I23,I28,I32)</f>
        <v>0</v>
      </c>
      <c r="I33" s="700">
        <f>(F33*H33)/100</f>
        <v>0</v>
      </c>
    </row>
    <row r="34" spans="1:9" s="233" customFormat="1" ht="28.5" customHeight="1">
      <c r="A34" s="1182"/>
      <c r="B34" s="724" t="s">
        <v>383</v>
      </c>
      <c r="C34" s="724"/>
      <c r="D34" s="724" t="s">
        <v>229</v>
      </c>
      <c r="E34" s="725"/>
      <c r="F34" s="726"/>
      <c r="G34" s="726"/>
      <c r="H34" s="701"/>
      <c r="I34" s="684">
        <f>SUM(I35:I41)</f>
        <v>0</v>
      </c>
    </row>
    <row r="35" spans="1:9" s="233" customFormat="1" ht="37.200000000000003" customHeight="1">
      <c r="A35" s="697">
        <f>A33+1</f>
        <v>18</v>
      </c>
      <c r="B35" s="57" t="s">
        <v>898</v>
      </c>
      <c r="C35" s="698"/>
      <c r="D35" s="57" t="s">
        <v>897</v>
      </c>
      <c r="E35" s="58" t="s">
        <v>216</v>
      </c>
      <c r="F35" s="699">
        <v>373.58</v>
      </c>
      <c r="G35" s="1270">
        <f>F35</f>
        <v>373.58</v>
      </c>
      <c r="H35" s="929"/>
      <c r="I35" s="701">
        <f t="shared" ref="I35:I40" si="8">F35*H35</f>
        <v>0</v>
      </c>
    </row>
    <row r="36" spans="1:9" s="233" customFormat="1" ht="28.2" customHeight="1">
      <c r="A36" s="697">
        <f t="shared" ref="A36:A41" si="9">A35+1</f>
        <v>19</v>
      </c>
      <c r="B36" s="57" t="s">
        <v>218</v>
      </c>
      <c r="C36" s="698"/>
      <c r="D36" s="57" t="s">
        <v>219</v>
      </c>
      <c r="E36" s="58" t="s">
        <v>216</v>
      </c>
      <c r="F36" s="699">
        <f>+F35/3</f>
        <v>124.52666666666666</v>
      </c>
      <c r="G36" s="1270">
        <f t="shared" ref="G36:G40" si="10">F36</f>
        <v>124.52666666666666</v>
      </c>
      <c r="H36" s="929"/>
      <c r="I36" s="701">
        <f t="shared" si="8"/>
        <v>0</v>
      </c>
    </row>
    <row r="37" spans="1:9" s="233" customFormat="1" ht="30" customHeight="1">
      <c r="A37" s="697">
        <f t="shared" si="9"/>
        <v>20</v>
      </c>
      <c r="B37" s="57" t="s">
        <v>475</v>
      </c>
      <c r="C37" s="698"/>
      <c r="D37" s="57" t="s">
        <v>476</v>
      </c>
      <c r="E37" s="58" t="s">
        <v>63</v>
      </c>
      <c r="F37" s="1183">
        <v>1350</v>
      </c>
      <c r="G37" s="1270">
        <f t="shared" si="10"/>
        <v>1350</v>
      </c>
      <c r="H37" s="929"/>
      <c r="I37" s="701">
        <f t="shared" si="8"/>
        <v>0</v>
      </c>
    </row>
    <row r="38" spans="1:9" s="233" customFormat="1" ht="25.5" customHeight="1">
      <c r="A38" s="697">
        <f t="shared" si="9"/>
        <v>21</v>
      </c>
      <c r="B38" s="57" t="s">
        <v>899</v>
      </c>
      <c r="C38" s="698"/>
      <c r="D38" s="57" t="s">
        <v>900</v>
      </c>
      <c r="E38" s="58" t="s">
        <v>216</v>
      </c>
      <c r="F38" s="1183">
        <f>F35-52.5</f>
        <v>321.08</v>
      </c>
      <c r="G38" s="1270">
        <f t="shared" si="10"/>
        <v>321.08</v>
      </c>
      <c r="H38" s="929"/>
      <c r="I38" s="701">
        <f t="shared" si="8"/>
        <v>0</v>
      </c>
    </row>
    <row r="39" spans="1:9" s="233" customFormat="1" ht="12">
      <c r="A39" s="697">
        <f t="shared" si="9"/>
        <v>22</v>
      </c>
      <c r="B39" s="57" t="s">
        <v>222</v>
      </c>
      <c r="C39" s="698"/>
      <c r="D39" s="57" t="s">
        <v>901</v>
      </c>
      <c r="E39" s="58" t="s">
        <v>216</v>
      </c>
      <c r="F39" s="699">
        <f>+F38</f>
        <v>321.08</v>
      </c>
      <c r="G39" s="1270">
        <f t="shared" si="10"/>
        <v>321.08</v>
      </c>
      <c r="H39" s="929"/>
      <c r="I39" s="701">
        <f t="shared" si="8"/>
        <v>0</v>
      </c>
    </row>
    <row r="40" spans="1:9" s="233" customFormat="1" ht="33.75" customHeight="1">
      <c r="A40" s="697">
        <f t="shared" si="9"/>
        <v>23</v>
      </c>
      <c r="B40" s="57" t="s">
        <v>223</v>
      </c>
      <c r="C40" s="698"/>
      <c r="D40" s="57" t="s">
        <v>224</v>
      </c>
      <c r="E40" s="58" t="s">
        <v>95</v>
      </c>
      <c r="F40" s="699">
        <f>+F37*0.5</f>
        <v>675</v>
      </c>
      <c r="G40" s="1270">
        <f t="shared" si="10"/>
        <v>675</v>
      </c>
      <c r="H40" s="929"/>
      <c r="I40" s="701">
        <f t="shared" si="8"/>
        <v>0</v>
      </c>
    </row>
    <row r="41" spans="1:9" s="233" customFormat="1" ht="13.5" customHeight="1">
      <c r="A41" s="697">
        <f t="shared" si="9"/>
        <v>24</v>
      </c>
      <c r="B41" s="1097" t="s">
        <v>227</v>
      </c>
      <c r="C41" s="698"/>
      <c r="D41" s="1097" t="s">
        <v>228</v>
      </c>
      <c r="E41" s="1098" t="s">
        <v>79</v>
      </c>
      <c r="F41" s="755">
        <f>G41</f>
        <v>0</v>
      </c>
      <c r="G41" s="1267"/>
      <c r="H41" s="1128">
        <f>SUM(I35:I40)</f>
        <v>0</v>
      </c>
      <c r="I41" s="701">
        <f>F41*H41/100</f>
        <v>0</v>
      </c>
    </row>
    <row r="42" spans="1:9" ht="28.5" customHeight="1">
      <c r="A42" s="1168"/>
      <c r="B42" s="1169" t="s">
        <v>230</v>
      </c>
      <c r="C42" s="1169"/>
      <c r="D42" s="1170" t="s">
        <v>231</v>
      </c>
      <c r="E42" s="1170"/>
      <c r="F42" s="1184"/>
      <c r="G42" s="1184"/>
      <c r="H42" s="1185"/>
      <c r="I42" s="1185">
        <f>SUM(I43:I44)</f>
        <v>0</v>
      </c>
    </row>
    <row r="43" spans="1:9" s="233" customFormat="1" ht="13.5" customHeight="1">
      <c r="A43" s="697">
        <f>A41+1</f>
        <v>25</v>
      </c>
      <c r="B43" s="57" t="s">
        <v>233</v>
      </c>
      <c r="C43" s="57"/>
      <c r="D43" s="57" t="s">
        <v>477</v>
      </c>
      <c r="E43" s="58" t="s">
        <v>85</v>
      </c>
      <c r="F43" s="699">
        <v>80</v>
      </c>
      <c r="G43" s="1259">
        <f>F43</f>
        <v>80</v>
      </c>
      <c r="H43" s="1132"/>
      <c r="I43" s="701">
        <f t="shared" ref="I43:I44" si="11">F43*H43</f>
        <v>0</v>
      </c>
    </row>
    <row r="44" spans="1:9" s="233" customFormat="1" ht="12">
      <c r="A44" s="697">
        <f>A43+1</f>
        <v>26</v>
      </c>
      <c r="B44" s="57" t="s">
        <v>234</v>
      </c>
      <c r="C44" s="57"/>
      <c r="D44" s="57" t="s">
        <v>239</v>
      </c>
      <c r="E44" s="58" t="s">
        <v>61</v>
      </c>
      <c r="F44" s="699">
        <v>1</v>
      </c>
      <c r="G44" s="1259">
        <f>F44</f>
        <v>1</v>
      </c>
      <c r="H44" s="1132"/>
      <c r="I44" s="701">
        <f t="shared" si="11"/>
        <v>0</v>
      </c>
    </row>
    <row r="45" spans="1:9" s="222" customFormat="1" ht="21" customHeight="1">
      <c r="A45" s="712"/>
      <c r="B45" s="713"/>
      <c r="C45" s="713"/>
      <c r="D45" s="3" t="s">
        <v>240</v>
      </c>
      <c r="E45" s="714"/>
      <c r="F45" s="715"/>
      <c r="G45" s="715"/>
      <c r="H45" s="716"/>
      <c r="I45" s="68">
        <f>I12</f>
        <v>0</v>
      </c>
    </row>
    <row r="46" spans="1:9" ht="28.5" customHeight="1">
      <c r="A46" s="717"/>
      <c r="B46" s="718" t="s">
        <v>241</v>
      </c>
      <c r="C46" s="718"/>
      <c r="D46" s="718" t="s">
        <v>242</v>
      </c>
      <c r="E46" s="719"/>
      <c r="F46" s="720"/>
      <c r="G46" s="720"/>
      <c r="H46" s="721"/>
      <c r="I46" s="721">
        <f>SUM(I47:I47)</f>
        <v>0</v>
      </c>
    </row>
    <row r="47" spans="1:9" ht="13.5" customHeight="1">
      <c r="A47" s="697">
        <f>A44+1</f>
        <v>27</v>
      </c>
      <c r="B47" s="708" t="s">
        <v>243</v>
      </c>
      <c r="C47" s="708"/>
      <c r="D47" s="708" t="s">
        <v>250</v>
      </c>
      <c r="E47" s="998" t="s">
        <v>85</v>
      </c>
      <c r="F47" s="710">
        <v>16</v>
      </c>
      <c r="G47" s="710">
        <f>F47</f>
        <v>16</v>
      </c>
      <c r="H47" s="933"/>
      <c r="I47" s="711">
        <f t="shared" ref="I47" si="12">H47*F47</f>
        <v>0</v>
      </c>
    </row>
    <row r="48" spans="1:9" s="293" customFormat="1" ht="21" customHeight="1">
      <c r="A48" s="723"/>
      <c r="B48" s="724"/>
      <c r="C48" s="724"/>
      <c r="D48" s="65" t="s">
        <v>252</v>
      </c>
      <c r="E48" s="725"/>
      <c r="F48" s="726"/>
      <c r="G48" s="726"/>
      <c r="H48" s="684"/>
      <c r="I48" s="68">
        <f>I46</f>
        <v>0</v>
      </c>
    </row>
    <row r="49" spans="1:9" s="222" customFormat="1" ht="28.5" customHeight="1">
      <c r="A49" s="5"/>
      <c r="B49" s="1186" t="s">
        <v>253</v>
      </c>
      <c r="C49" s="6"/>
      <c r="D49" s="728" t="s">
        <v>254</v>
      </c>
      <c r="E49" s="7"/>
      <c r="F49" s="8"/>
      <c r="G49" s="8"/>
      <c r="H49" s="9"/>
      <c r="I49" s="729">
        <f>SUM(I50)</f>
        <v>0</v>
      </c>
    </row>
    <row r="50" spans="1:9" s="233" customFormat="1" ht="30.6">
      <c r="A50" s="697">
        <f>A47+1</f>
        <v>28</v>
      </c>
      <c r="B50" s="37" t="s">
        <v>255</v>
      </c>
      <c r="C50" s="37"/>
      <c r="D50" s="731" t="s">
        <v>1198</v>
      </c>
      <c r="E50" s="38" t="s">
        <v>79</v>
      </c>
      <c r="F50" s="757">
        <f>G50</f>
        <v>0</v>
      </c>
      <c r="G50" s="757"/>
      <c r="H50" s="39">
        <f>$I$45</f>
        <v>0</v>
      </c>
      <c r="I50" s="40">
        <f>H50*F50/100</f>
        <v>0</v>
      </c>
    </row>
    <row r="51" spans="1:9" s="222" customFormat="1" ht="21" customHeight="1">
      <c r="A51" s="732"/>
      <c r="B51" s="733"/>
      <c r="C51" s="733"/>
      <c r="D51" s="734" t="s">
        <v>256</v>
      </c>
      <c r="E51" s="732"/>
      <c r="F51" s="735"/>
      <c r="G51" s="735"/>
      <c r="H51" s="736"/>
      <c r="I51" s="737">
        <f>I49</f>
        <v>0</v>
      </c>
    </row>
    <row r="52" spans="1:9" s="222" customFormat="1" ht="13.5" customHeight="1">
      <c r="A52" s="738"/>
      <c r="B52" s="739"/>
      <c r="C52" s="739"/>
      <c r="D52" s="740"/>
      <c r="E52" s="741"/>
      <c r="F52" s="742"/>
      <c r="G52" s="742"/>
      <c r="H52" s="743"/>
      <c r="I52" s="743"/>
    </row>
    <row r="53" spans="1:9" s="293" customFormat="1" ht="21" customHeight="1">
      <c r="A53" s="744"/>
      <c r="B53" s="744"/>
      <c r="C53" s="744"/>
      <c r="D53" s="745" t="s">
        <v>257</v>
      </c>
      <c r="E53" s="746"/>
      <c r="F53" s="747"/>
      <c r="G53" s="747"/>
      <c r="H53" s="748"/>
      <c r="I53" s="749">
        <f>I45+I48+I51</f>
        <v>0</v>
      </c>
    </row>
    <row r="54" spans="1:9" s="329" customFormat="1" ht="13.5" customHeight="1">
      <c r="A54" s="10"/>
      <c r="B54" s="10"/>
      <c r="C54" s="10"/>
      <c r="D54" s="11"/>
      <c r="E54" s="12"/>
      <c r="F54" s="15"/>
      <c r="G54" s="15"/>
      <c r="H54" s="22"/>
      <c r="I54" s="23"/>
    </row>
    <row r="55" spans="1:9" s="329" customFormat="1" ht="21" customHeight="1">
      <c r="A55" s="324"/>
      <c r="B55" s="324"/>
      <c r="C55" s="324"/>
      <c r="D55" s="179"/>
      <c r="E55" s="320"/>
      <c r="F55" s="321"/>
      <c r="G55" s="321"/>
      <c r="H55" s="330"/>
      <c r="I55" s="331"/>
    </row>
  </sheetData>
  <autoFilter ref="A11:I380"/>
  <dataConsolidate/>
  <customSheetViews>
    <customSheetView guid="{528951BC-AEE0-4955-AE94-C32C5D2DEF39}" scale="115" showPageBreaks="1" printArea="1" showAutoFilter="1" view="pageBreakPreview">
      <pane xSplit="13" ySplit="11" topLeftCell="N12" activePane="bottomRight" state="frozen"/>
      <selection pane="bottomRight" activeCell="G50" sqref="G50"/>
      <pageMargins left="0.19685039370078741" right="0.19685039370078741" top="0.39370078740157483" bottom="0.78740157480314965" header="0.39370078740157483" footer="0.19685039370078741"/>
      <printOptions horizontalCentered="1"/>
      <pageSetup paperSize="9" scale="80" fitToHeight="0" orientation="portrait" r:id="rId1"/>
      <headerFooter>
        <oddFooter>&amp;C&amp;"Arial,Normálne"&amp;10Výmery uvedené v tabuľke majú len informatívny charakter. Dodávateľ je povinný si výmery overiť a prípadne opraviť, resp. doplniť chýbajúce položky na základe kontroly priloženej dokumentácie.
&amp;RList č.: &amp;P</oddFooter>
      </headerFooter>
      <autoFilter ref="A11:BI382">
        <sortState ref="A12:BI382">
          <sortCondition ref="L11:L382"/>
        </sortState>
      </autoFilter>
    </customSheetView>
    <customSheetView guid="{61BB9AB2-CC6F-4923-A5A4-B8772605E1EF}" scale="115" showPageBreaks="1" printArea="1" showAutoFilter="1" view="pageBreakPreview">
      <pane xSplit="13" ySplit="11" topLeftCell="N12" activePane="bottomRight" state="frozen"/>
      <selection pane="bottomRight" activeCell="G30" sqref="G30"/>
      <pageMargins left="0.19685039370078741" right="0.19685039370078741" top="0.39370078740157483" bottom="0.78740157480314965" header="0.39370078740157483" footer="0.19685039370078741"/>
      <printOptions horizontalCentered="1"/>
      <pageSetup paperSize="9" scale="80" fitToHeight="0" orientation="portrait" r:id="rId2"/>
      <headerFooter>
        <oddFooter>&amp;C&amp;"Arial,Normálne"&amp;10Výmery uvedené v tabuľke majú len informatívny charakter. Dodávateľ je povinný si výmery overiť a prípadne opraviť, resp. doplniť chýbajúce položky na základe kontroly priloženej dokumentácie.
&amp;RList č.: &amp;P</oddFooter>
      </headerFooter>
      <autoFilter ref="A11:BI381">
        <sortState ref="A12:BI381">
          <sortCondition ref="L11:L381"/>
        </sortState>
      </autoFilter>
    </customSheetView>
    <customSheetView guid="{91BDB633-9259-4256-B41C-66F4E297D14F}" showPageBreaks="1" printArea="1" showAutoFilter="1" view="pageBreakPreview">
      <pane xSplit="12.584362139917696" ySplit="11" topLeftCell="N12" activePane="bottomRight" state="frozen"/>
      <selection pane="bottomRight" activeCell="K14" sqref="K14"/>
      <pageMargins left="0.19685039370078741" right="0.19685039370078741" top="0.39370078740157483" bottom="0.78740157480314965" header="0.39370078740157483" footer="0.19685039370078741"/>
      <printOptions horizontalCentered="1"/>
      <pageSetup paperSize="9" scale="80" fitToHeight="0" orientation="portrait" r:id="rId3"/>
      <headerFooter>
        <oddFooter>&amp;C&amp;"Arial,Normálne"&amp;10Výmery uvedené v tabuľke majú len informatívny charakter. Dodávateľ je povinný si výmery overiť a prípadne opraviť, resp. doplniť chýbajúce položky na základe kontroly priloženej dokumentácie.
&amp;RList č.: &amp;P</oddFooter>
      </headerFooter>
      <autoFilter ref="A11:BI381">
        <sortState ref="A12:BI381">
          <sortCondition ref="L11:L381"/>
        </sortState>
      </autoFilter>
    </customSheetView>
    <customSheetView guid="{A9D1DD74-94BA-42CE-815C-B24B34713708}" scale="115" showPageBreaks="1" printArea="1" showAutoFilter="1" view="pageBreakPreview">
      <pane xSplit="13" ySplit="11" topLeftCell="N12" activePane="bottomRight" state="frozen"/>
      <selection pane="bottomRight" activeCell="G30" sqref="G30"/>
      <pageMargins left="0.19685039370078741" right="0.19685039370078741" top="0.39370078740157483" bottom="0.78740157480314965" header="0.39370078740157483" footer="0.19685039370078741"/>
      <printOptions horizontalCentered="1"/>
      <pageSetup paperSize="9" scale="80" fitToHeight="0" orientation="portrait" r:id="rId4"/>
      <headerFooter>
        <oddFooter>&amp;C&amp;"Arial,Normálne"&amp;10Výmery uvedené v tabuľke majú len informatívny charakter. Dodávateľ je povinný si výmery overiť a prípadne opraviť, resp. doplniť chýbajúce položky na základe kontroly priloženej dokumentácie.
&amp;RList č.: &amp;P</oddFooter>
      </headerFooter>
      <autoFilter ref="A11:BI382">
        <sortState ref="A12:BI382">
          <sortCondition ref="L11:L382"/>
        </sortState>
      </autoFilter>
    </customSheetView>
  </customSheetViews>
  <printOptions horizontalCentered="1"/>
  <pageMargins left="0.19685039370078741" right="0.19685039370078741" top="0.39370078740157483" bottom="0.78740157480314965" header="0.39370078740157483" footer="0.19685039370078741"/>
  <pageSetup paperSize="9" scale="80" fitToHeight="0" orientation="portrait" r:id="rId5"/>
  <headerFooter>
    <oddFooter>&amp;C&amp;"Arial,Normálne"&amp;10Výmery uvedené v tabuľke majú len informatívny charakter. Dodávateľ je povinný si výmery overiť a prípadne opraviť, resp. doplniť chýbajúce položky na základe kontroly priloženej dokumentácie.
&amp;RList č.: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9">
    <pageSetUpPr fitToPage="1"/>
  </sheetPr>
  <dimension ref="A1:H106"/>
  <sheetViews>
    <sheetView showGridLines="0" view="pageBreakPreview" zoomScale="130" zoomScaleNormal="120" zoomScaleSheetLayoutView="130" workbookViewId="0">
      <selection activeCell="F19" sqref="F19"/>
    </sheetView>
  </sheetViews>
  <sheetFormatPr defaultColWidth="7" defaultRowHeight="12" customHeight="1"/>
  <cols>
    <col min="1" max="1" width="2.54296875" style="439" customWidth="1"/>
    <col min="2" max="2" width="10.7265625" style="440" customWidth="1"/>
    <col min="3" max="3" width="33" style="440" customWidth="1"/>
    <col min="4" max="4" width="2.54296875" style="440" customWidth="1"/>
    <col min="5" max="5" width="7.54296875" style="441" customWidth="1"/>
    <col min="6" max="6" width="7.54296875" style="442" customWidth="1"/>
    <col min="7" max="7" width="11.54296875" style="442" customWidth="1"/>
    <col min="8" max="8" width="9" style="441" customWidth="1"/>
    <col min="9" max="256" width="7" style="438"/>
    <col min="257" max="257" width="2.54296875" style="438" customWidth="1"/>
    <col min="258" max="258" width="10.7265625" style="438" customWidth="1"/>
    <col min="259" max="259" width="33" style="438" customWidth="1"/>
    <col min="260" max="260" width="2.54296875" style="438" customWidth="1"/>
    <col min="261" max="262" width="7.54296875" style="438" customWidth="1"/>
    <col min="263" max="263" width="11.54296875" style="438" customWidth="1"/>
    <col min="264" max="264" width="9" style="438" customWidth="1"/>
    <col min="265" max="512" width="7" style="438"/>
    <col min="513" max="513" width="2.54296875" style="438" customWidth="1"/>
    <col min="514" max="514" width="10.7265625" style="438" customWidth="1"/>
    <col min="515" max="515" width="33" style="438" customWidth="1"/>
    <col min="516" max="516" width="2.54296875" style="438" customWidth="1"/>
    <col min="517" max="518" width="7.54296875" style="438" customWidth="1"/>
    <col min="519" max="519" width="11.54296875" style="438" customWidth="1"/>
    <col min="520" max="520" width="9" style="438" customWidth="1"/>
    <col min="521" max="768" width="7" style="438"/>
    <col min="769" max="769" width="2.54296875" style="438" customWidth="1"/>
    <col min="770" max="770" width="10.7265625" style="438" customWidth="1"/>
    <col min="771" max="771" width="33" style="438" customWidth="1"/>
    <col min="772" max="772" width="2.54296875" style="438" customWidth="1"/>
    <col min="773" max="774" width="7.54296875" style="438" customWidth="1"/>
    <col min="775" max="775" width="11.54296875" style="438" customWidth="1"/>
    <col min="776" max="776" width="9" style="438" customWidth="1"/>
    <col min="777" max="1024" width="7" style="438"/>
    <col min="1025" max="1025" width="2.54296875" style="438" customWidth="1"/>
    <col min="1026" max="1026" width="10.7265625" style="438" customWidth="1"/>
    <col min="1027" max="1027" width="33" style="438" customWidth="1"/>
    <col min="1028" max="1028" width="2.54296875" style="438" customWidth="1"/>
    <col min="1029" max="1030" width="7.54296875" style="438" customWidth="1"/>
    <col min="1031" max="1031" width="11.54296875" style="438" customWidth="1"/>
    <col min="1032" max="1032" width="9" style="438" customWidth="1"/>
    <col min="1033" max="1280" width="7" style="438"/>
    <col min="1281" max="1281" width="2.54296875" style="438" customWidth="1"/>
    <col min="1282" max="1282" width="10.7265625" style="438" customWidth="1"/>
    <col min="1283" max="1283" width="33" style="438" customWidth="1"/>
    <col min="1284" max="1284" width="2.54296875" style="438" customWidth="1"/>
    <col min="1285" max="1286" width="7.54296875" style="438" customWidth="1"/>
    <col min="1287" max="1287" width="11.54296875" style="438" customWidth="1"/>
    <col min="1288" max="1288" width="9" style="438" customWidth="1"/>
    <col min="1289" max="1536" width="7" style="438"/>
    <col min="1537" max="1537" width="2.54296875" style="438" customWidth="1"/>
    <col min="1538" max="1538" width="10.7265625" style="438" customWidth="1"/>
    <col min="1539" max="1539" width="33" style="438" customWidth="1"/>
    <col min="1540" max="1540" width="2.54296875" style="438" customWidth="1"/>
    <col min="1541" max="1542" width="7.54296875" style="438" customWidth="1"/>
    <col min="1543" max="1543" width="11.54296875" style="438" customWidth="1"/>
    <col min="1544" max="1544" width="9" style="438" customWidth="1"/>
    <col min="1545" max="1792" width="7" style="438"/>
    <col min="1793" max="1793" width="2.54296875" style="438" customWidth="1"/>
    <col min="1794" max="1794" width="10.7265625" style="438" customWidth="1"/>
    <col min="1795" max="1795" width="33" style="438" customWidth="1"/>
    <col min="1796" max="1796" width="2.54296875" style="438" customWidth="1"/>
    <col min="1797" max="1798" width="7.54296875" style="438" customWidth="1"/>
    <col min="1799" max="1799" width="11.54296875" style="438" customWidth="1"/>
    <col min="1800" max="1800" width="9" style="438" customWidth="1"/>
    <col min="1801" max="2048" width="7" style="438"/>
    <col min="2049" max="2049" width="2.54296875" style="438" customWidth="1"/>
    <col min="2050" max="2050" width="10.7265625" style="438" customWidth="1"/>
    <col min="2051" max="2051" width="33" style="438" customWidth="1"/>
    <col min="2052" max="2052" width="2.54296875" style="438" customWidth="1"/>
    <col min="2053" max="2054" width="7.54296875" style="438" customWidth="1"/>
    <col min="2055" max="2055" width="11.54296875" style="438" customWidth="1"/>
    <col min="2056" max="2056" width="9" style="438" customWidth="1"/>
    <col min="2057" max="2304" width="7" style="438"/>
    <col min="2305" max="2305" width="2.54296875" style="438" customWidth="1"/>
    <col min="2306" max="2306" width="10.7265625" style="438" customWidth="1"/>
    <col min="2307" max="2307" width="33" style="438" customWidth="1"/>
    <col min="2308" max="2308" width="2.54296875" style="438" customWidth="1"/>
    <col min="2309" max="2310" width="7.54296875" style="438" customWidth="1"/>
    <col min="2311" max="2311" width="11.54296875" style="438" customWidth="1"/>
    <col min="2312" max="2312" width="9" style="438" customWidth="1"/>
    <col min="2313" max="2560" width="7" style="438"/>
    <col min="2561" max="2561" width="2.54296875" style="438" customWidth="1"/>
    <col min="2562" max="2562" width="10.7265625" style="438" customWidth="1"/>
    <col min="2563" max="2563" width="33" style="438" customWidth="1"/>
    <col min="2564" max="2564" width="2.54296875" style="438" customWidth="1"/>
    <col min="2565" max="2566" width="7.54296875" style="438" customWidth="1"/>
    <col min="2567" max="2567" width="11.54296875" style="438" customWidth="1"/>
    <col min="2568" max="2568" width="9" style="438" customWidth="1"/>
    <col min="2569" max="2816" width="7" style="438"/>
    <col min="2817" max="2817" width="2.54296875" style="438" customWidth="1"/>
    <col min="2818" max="2818" width="10.7265625" style="438" customWidth="1"/>
    <col min="2819" max="2819" width="33" style="438" customWidth="1"/>
    <col min="2820" max="2820" width="2.54296875" style="438" customWidth="1"/>
    <col min="2821" max="2822" width="7.54296875" style="438" customWidth="1"/>
    <col min="2823" max="2823" width="11.54296875" style="438" customWidth="1"/>
    <col min="2824" max="2824" width="9" style="438" customWidth="1"/>
    <col min="2825" max="3072" width="7" style="438"/>
    <col min="3073" max="3073" width="2.54296875" style="438" customWidth="1"/>
    <col min="3074" max="3074" width="10.7265625" style="438" customWidth="1"/>
    <col min="3075" max="3075" width="33" style="438" customWidth="1"/>
    <col min="3076" max="3076" width="2.54296875" style="438" customWidth="1"/>
    <col min="3077" max="3078" width="7.54296875" style="438" customWidth="1"/>
    <col min="3079" max="3079" width="11.54296875" style="438" customWidth="1"/>
    <col min="3080" max="3080" width="9" style="438" customWidth="1"/>
    <col min="3081" max="3328" width="7" style="438"/>
    <col min="3329" max="3329" width="2.54296875" style="438" customWidth="1"/>
    <col min="3330" max="3330" width="10.7265625" style="438" customWidth="1"/>
    <col min="3331" max="3331" width="33" style="438" customWidth="1"/>
    <col min="3332" max="3332" width="2.54296875" style="438" customWidth="1"/>
    <col min="3333" max="3334" width="7.54296875" style="438" customWidth="1"/>
    <col min="3335" max="3335" width="11.54296875" style="438" customWidth="1"/>
    <col min="3336" max="3336" width="9" style="438" customWidth="1"/>
    <col min="3337" max="3584" width="7" style="438"/>
    <col min="3585" max="3585" width="2.54296875" style="438" customWidth="1"/>
    <col min="3586" max="3586" width="10.7265625" style="438" customWidth="1"/>
    <col min="3587" max="3587" width="33" style="438" customWidth="1"/>
    <col min="3588" max="3588" width="2.54296875" style="438" customWidth="1"/>
    <col min="3589" max="3590" width="7.54296875" style="438" customWidth="1"/>
    <col min="3591" max="3591" width="11.54296875" style="438" customWidth="1"/>
    <col min="3592" max="3592" width="9" style="438" customWidth="1"/>
    <col min="3593" max="3840" width="7" style="438"/>
    <col min="3841" max="3841" width="2.54296875" style="438" customWidth="1"/>
    <col min="3842" max="3842" width="10.7265625" style="438" customWidth="1"/>
    <col min="3843" max="3843" width="33" style="438" customWidth="1"/>
    <col min="3844" max="3844" width="2.54296875" style="438" customWidth="1"/>
    <col min="3845" max="3846" width="7.54296875" style="438" customWidth="1"/>
    <col min="3847" max="3847" width="11.54296875" style="438" customWidth="1"/>
    <col min="3848" max="3848" width="9" style="438" customWidth="1"/>
    <col min="3849" max="4096" width="7" style="438"/>
    <col min="4097" max="4097" width="2.54296875" style="438" customWidth="1"/>
    <col min="4098" max="4098" width="10.7265625" style="438" customWidth="1"/>
    <col min="4099" max="4099" width="33" style="438" customWidth="1"/>
    <col min="4100" max="4100" width="2.54296875" style="438" customWidth="1"/>
    <col min="4101" max="4102" width="7.54296875" style="438" customWidth="1"/>
    <col min="4103" max="4103" width="11.54296875" style="438" customWidth="1"/>
    <col min="4104" max="4104" width="9" style="438" customWidth="1"/>
    <col min="4105" max="4352" width="7" style="438"/>
    <col min="4353" max="4353" width="2.54296875" style="438" customWidth="1"/>
    <col min="4354" max="4354" width="10.7265625" style="438" customWidth="1"/>
    <col min="4355" max="4355" width="33" style="438" customWidth="1"/>
    <col min="4356" max="4356" width="2.54296875" style="438" customWidth="1"/>
    <col min="4357" max="4358" width="7.54296875" style="438" customWidth="1"/>
    <col min="4359" max="4359" width="11.54296875" style="438" customWidth="1"/>
    <col min="4360" max="4360" width="9" style="438" customWidth="1"/>
    <col min="4361" max="4608" width="7" style="438"/>
    <col min="4609" max="4609" width="2.54296875" style="438" customWidth="1"/>
    <col min="4610" max="4610" width="10.7265625" style="438" customWidth="1"/>
    <col min="4611" max="4611" width="33" style="438" customWidth="1"/>
    <col min="4612" max="4612" width="2.54296875" style="438" customWidth="1"/>
    <col min="4613" max="4614" width="7.54296875" style="438" customWidth="1"/>
    <col min="4615" max="4615" width="11.54296875" style="438" customWidth="1"/>
    <col min="4616" max="4616" width="9" style="438" customWidth="1"/>
    <col min="4617" max="4864" width="7" style="438"/>
    <col min="4865" max="4865" width="2.54296875" style="438" customWidth="1"/>
    <col min="4866" max="4866" width="10.7265625" style="438" customWidth="1"/>
    <col min="4867" max="4867" width="33" style="438" customWidth="1"/>
    <col min="4868" max="4868" width="2.54296875" style="438" customWidth="1"/>
    <col min="4869" max="4870" width="7.54296875" style="438" customWidth="1"/>
    <col min="4871" max="4871" width="11.54296875" style="438" customWidth="1"/>
    <col min="4872" max="4872" width="9" style="438" customWidth="1"/>
    <col min="4873" max="5120" width="7" style="438"/>
    <col min="5121" max="5121" width="2.54296875" style="438" customWidth="1"/>
    <col min="5122" max="5122" width="10.7265625" style="438" customWidth="1"/>
    <col min="5123" max="5123" width="33" style="438" customWidth="1"/>
    <col min="5124" max="5124" width="2.54296875" style="438" customWidth="1"/>
    <col min="5125" max="5126" width="7.54296875" style="438" customWidth="1"/>
    <col min="5127" max="5127" width="11.54296875" style="438" customWidth="1"/>
    <col min="5128" max="5128" width="9" style="438" customWidth="1"/>
    <col min="5129" max="5376" width="7" style="438"/>
    <col min="5377" max="5377" width="2.54296875" style="438" customWidth="1"/>
    <col min="5378" max="5378" width="10.7265625" style="438" customWidth="1"/>
    <col min="5379" max="5379" width="33" style="438" customWidth="1"/>
    <col min="5380" max="5380" width="2.54296875" style="438" customWidth="1"/>
    <col min="5381" max="5382" width="7.54296875" style="438" customWidth="1"/>
    <col min="5383" max="5383" width="11.54296875" style="438" customWidth="1"/>
    <col min="5384" max="5384" width="9" style="438" customWidth="1"/>
    <col min="5385" max="5632" width="7" style="438"/>
    <col min="5633" max="5633" width="2.54296875" style="438" customWidth="1"/>
    <col min="5634" max="5634" width="10.7265625" style="438" customWidth="1"/>
    <col min="5635" max="5635" width="33" style="438" customWidth="1"/>
    <col min="5636" max="5636" width="2.54296875" style="438" customWidth="1"/>
    <col min="5637" max="5638" width="7.54296875" style="438" customWidth="1"/>
    <col min="5639" max="5639" width="11.54296875" style="438" customWidth="1"/>
    <col min="5640" max="5640" width="9" style="438" customWidth="1"/>
    <col min="5641" max="5888" width="7" style="438"/>
    <col min="5889" max="5889" width="2.54296875" style="438" customWidth="1"/>
    <col min="5890" max="5890" width="10.7265625" style="438" customWidth="1"/>
    <col min="5891" max="5891" width="33" style="438" customWidth="1"/>
    <col min="5892" max="5892" width="2.54296875" style="438" customWidth="1"/>
    <col min="5893" max="5894" width="7.54296875" style="438" customWidth="1"/>
    <col min="5895" max="5895" width="11.54296875" style="438" customWidth="1"/>
    <col min="5896" max="5896" width="9" style="438" customWidth="1"/>
    <col min="5897" max="6144" width="7" style="438"/>
    <col min="6145" max="6145" width="2.54296875" style="438" customWidth="1"/>
    <col min="6146" max="6146" width="10.7265625" style="438" customWidth="1"/>
    <col min="6147" max="6147" width="33" style="438" customWidth="1"/>
    <col min="6148" max="6148" width="2.54296875" style="438" customWidth="1"/>
    <col min="6149" max="6150" width="7.54296875" style="438" customWidth="1"/>
    <col min="6151" max="6151" width="11.54296875" style="438" customWidth="1"/>
    <col min="6152" max="6152" width="9" style="438" customWidth="1"/>
    <col min="6153" max="6400" width="7" style="438"/>
    <col min="6401" max="6401" width="2.54296875" style="438" customWidth="1"/>
    <col min="6402" max="6402" width="10.7265625" style="438" customWidth="1"/>
    <col min="6403" max="6403" width="33" style="438" customWidth="1"/>
    <col min="6404" max="6404" width="2.54296875" style="438" customWidth="1"/>
    <col min="6405" max="6406" width="7.54296875" style="438" customWidth="1"/>
    <col min="6407" max="6407" width="11.54296875" style="438" customWidth="1"/>
    <col min="6408" max="6408" width="9" style="438" customWidth="1"/>
    <col min="6409" max="6656" width="7" style="438"/>
    <col min="6657" max="6657" width="2.54296875" style="438" customWidth="1"/>
    <col min="6658" max="6658" width="10.7265625" style="438" customWidth="1"/>
    <col min="6659" max="6659" width="33" style="438" customWidth="1"/>
    <col min="6660" max="6660" width="2.54296875" style="438" customWidth="1"/>
    <col min="6661" max="6662" width="7.54296875" style="438" customWidth="1"/>
    <col min="6663" max="6663" width="11.54296875" style="438" customWidth="1"/>
    <col min="6664" max="6664" width="9" style="438" customWidth="1"/>
    <col min="6665" max="6912" width="7" style="438"/>
    <col min="6913" max="6913" width="2.54296875" style="438" customWidth="1"/>
    <col min="6914" max="6914" width="10.7265625" style="438" customWidth="1"/>
    <col min="6915" max="6915" width="33" style="438" customWidth="1"/>
    <col min="6916" max="6916" width="2.54296875" style="438" customWidth="1"/>
    <col min="6917" max="6918" width="7.54296875" style="438" customWidth="1"/>
    <col min="6919" max="6919" width="11.54296875" style="438" customWidth="1"/>
    <col min="6920" max="6920" width="9" style="438" customWidth="1"/>
    <col min="6921" max="7168" width="7" style="438"/>
    <col min="7169" max="7169" width="2.54296875" style="438" customWidth="1"/>
    <col min="7170" max="7170" width="10.7265625" style="438" customWidth="1"/>
    <col min="7171" max="7171" width="33" style="438" customWidth="1"/>
    <col min="7172" max="7172" width="2.54296875" style="438" customWidth="1"/>
    <col min="7173" max="7174" width="7.54296875" style="438" customWidth="1"/>
    <col min="7175" max="7175" width="11.54296875" style="438" customWidth="1"/>
    <col min="7176" max="7176" width="9" style="438" customWidth="1"/>
    <col min="7177" max="7424" width="7" style="438"/>
    <col min="7425" max="7425" width="2.54296875" style="438" customWidth="1"/>
    <col min="7426" max="7426" width="10.7265625" style="438" customWidth="1"/>
    <col min="7427" max="7427" width="33" style="438" customWidth="1"/>
    <col min="7428" max="7428" width="2.54296875" style="438" customWidth="1"/>
    <col min="7429" max="7430" width="7.54296875" style="438" customWidth="1"/>
    <col min="7431" max="7431" width="11.54296875" style="438" customWidth="1"/>
    <col min="7432" max="7432" width="9" style="438" customWidth="1"/>
    <col min="7433" max="7680" width="7" style="438"/>
    <col min="7681" max="7681" width="2.54296875" style="438" customWidth="1"/>
    <col min="7682" max="7682" width="10.7265625" style="438" customWidth="1"/>
    <col min="7683" max="7683" width="33" style="438" customWidth="1"/>
    <col min="7684" max="7684" width="2.54296875" style="438" customWidth="1"/>
    <col min="7685" max="7686" width="7.54296875" style="438" customWidth="1"/>
    <col min="7687" max="7687" width="11.54296875" style="438" customWidth="1"/>
    <col min="7688" max="7688" width="9" style="438" customWidth="1"/>
    <col min="7689" max="7936" width="7" style="438"/>
    <col min="7937" max="7937" width="2.54296875" style="438" customWidth="1"/>
    <col min="7938" max="7938" width="10.7265625" style="438" customWidth="1"/>
    <col min="7939" max="7939" width="33" style="438" customWidth="1"/>
    <col min="7940" max="7940" width="2.54296875" style="438" customWidth="1"/>
    <col min="7941" max="7942" width="7.54296875" style="438" customWidth="1"/>
    <col min="7943" max="7943" width="11.54296875" style="438" customWidth="1"/>
    <col min="7944" max="7944" width="9" style="438" customWidth="1"/>
    <col min="7945" max="8192" width="7" style="438"/>
    <col min="8193" max="8193" width="2.54296875" style="438" customWidth="1"/>
    <col min="8194" max="8194" width="10.7265625" style="438" customWidth="1"/>
    <col min="8195" max="8195" width="33" style="438" customWidth="1"/>
    <col min="8196" max="8196" width="2.54296875" style="438" customWidth="1"/>
    <col min="8197" max="8198" width="7.54296875" style="438" customWidth="1"/>
    <col min="8199" max="8199" width="11.54296875" style="438" customWidth="1"/>
    <col min="8200" max="8200" width="9" style="438" customWidth="1"/>
    <col min="8201" max="8448" width="7" style="438"/>
    <col min="8449" max="8449" width="2.54296875" style="438" customWidth="1"/>
    <col min="8450" max="8450" width="10.7265625" style="438" customWidth="1"/>
    <col min="8451" max="8451" width="33" style="438" customWidth="1"/>
    <col min="8452" max="8452" width="2.54296875" style="438" customWidth="1"/>
    <col min="8453" max="8454" width="7.54296875" style="438" customWidth="1"/>
    <col min="8455" max="8455" width="11.54296875" style="438" customWidth="1"/>
    <col min="8456" max="8456" width="9" style="438" customWidth="1"/>
    <col min="8457" max="8704" width="7" style="438"/>
    <col min="8705" max="8705" width="2.54296875" style="438" customWidth="1"/>
    <col min="8706" max="8706" width="10.7265625" style="438" customWidth="1"/>
    <col min="8707" max="8707" width="33" style="438" customWidth="1"/>
    <col min="8708" max="8708" width="2.54296875" style="438" customWidth="1"/>
    <col min="8709" max="8710" width="7.54296875" style="438" customWidth="1"/>
    <col min="8711" max="8711" width="11.54296875" style="438" customWidth="1"/>
    <col min="8712" max="8712" width="9" style="438" customWidth="1"/>
    <col min="8713" max="8960" width="7" style="438"/>
    <col min="8961" max="8961" width="2.54296875" style="438" customWidth="1"/>
    <col min="8962" max="8962" width="10.7265625" style="438" customWidth="1"/>
    <col min="8963" max="8963" width="33" style="438" customWidth="1"/>
    <col min="8964" max="8964" width="2.54296875" style="438" customWidth="1"/>
    <col min="8965" max="8966" width="7.54296875" style="438" customWidth="1"/>
    <col min="8967" max="8967" width="11.54296875" style="438" customWidth="1"/>
    <col min="8968" max="8968" width="9" style="438" customWidth="1"/>
    <col min="8969" max="9216" width="7" style="438"/>
    <col min="9217" max="9217" width="2.54296875" style="438" customWidth="1"/>
    <col min="9218" max="9218" width="10.7265625" style="438" customWidth="1"/>
    <col min="9219" max="9219" width="33" style="438" customWidth="1"/>
    <col min="9220" max="9220" width="2.54296875" style="438" customWidth="1"/>
    <col min="9221" max="9222" width="7.54296875" style="438" customWidth="1"/>
    <col min="9223" max="9223" width="11.54296875" style="438" customWidth="1"/>
    <col min="9224" max="9224" width="9" style="438" customWidth="1"/>
    <col min="9225" max="9472" width="7" style="438"/>
    <col min="9473" max="9473" width="2.54296875" style="438" customWidth="1"/>
    <col min="9474" max="9474" width="10.7265625" style="438" customWidth="1"/>
    <col min="9475" max="9475" width="33" style="438" customWidth="1"/>
    <col min="9476" max="9476" width="2.54296875" style="438" customWidth="1"/>
    <col min="9477" max="9478" width="7.54296875" style="438" customWidth="1"/>
    <col min="9479" max="9479" width="11.54296875" style="438" customWidth="1"/>
    <col min="9480" max="9480" width="9" style="438" customWidth="1"/>
    <col min="9481" max="9728" width="7" style="438"/>
    <col min="9729" max="9729" width="2.54296875" style="438" customWidth="1"/>
    <col min="9730" max="9730" width="10.7265625" style="438" customWidth="1"/>
    <col min="9731" max="9731" width="33" style="438" customWidth="1"/>
    <col min="9732" max="9732" width="2.54296875" style="438" customWidth="1"/>
    <col min="9733" max="9734" width="7.54296875" style="438" customWidth="1"/>
    <col min="9735" max="9735" width="11.54296875" style="438" customWidth="1"/>
    <col min="9736" max="9736" width="9" style="438" customWidth="1"/>
    <col min="9737" max="9984" width="7" style="438"/>
    <col min="9985" max="9985" width="2.54296875" style="438" customWidth="1"/>
    <col min="9986" max="9986" width="10.7265625" style="438" customWidth="1"/>
    <col min="9987" max="9987" width="33" style="438" customWidth="1"/>
    <col min="9988" max="9988" width="2.54296875" style="438" customWidth="1"/>
    <col min="9989" max="9990" width="7.54296875" style="438" customWidth="1"/>
    <col min="9991" max="9991" width="11.54296875" style="438" customWidth="1"/>
    <col min="9992" max="9992" width="9" style="438" customWidth="1"/>
    <col min="9993" max="10240" width="7" style="438"/>
    <col min="10241" max="10241" width="2.54296875" style="438" customWidth="1"/>
    <col min="10242" max="10242" width="10.7265625" style="438" customWidth="1"/>
    <col min="10243" max="10243" width="33" style="438" customWidth="1"/>
    <col min="10244" max="10244" width="2.54296875" style="438" customWidth="1"/>
    <col min="10245" max="10246" width="7.54296875" style="438" customWidth="1"/>
    <col min="10247" max="10247" width="11.54296875" style="438" customWidth="1"/>
    <col min="10248" max="10248" width="9" style="438" customWidth="1"/>
    <col min="10249" max="10496" width="7" style="438"/>
    <col min="10497" max="10497" width="2.54296875" style="438" customWidth="1"/>
    <col min="10498" max="10498" width="10.7265625" style="438" customWidth="1"/>
    <col min="10499" max="10499" width="33" style="438" customWidth="1"/>
    <col min="10500" max="10500" width="2.54296875" style="438" customWidth="1"/>
    <col min="10501" max="10502" width="7.54296875" style="438" customWidth="1"/>
    <col min="10503" max="10503" width="11.54296875" style="438" customWidth="1"/>
    <col min="10504" max="10504" width="9" style="438" customWidth="1"/>
    <col min="10505" max="10752" width="7" style="438"/>
    <col min="10753" max="10753" width="2.54296875" style="438" customWidth="1"/>
    <col min="10754" max="10754" width="10.7265625" style="438" customWidth="1"/>
    <col min="10755" max="10755" width="33" style="438" customWidth="1"/>
    <col min="10756" max="10756" width="2.54296875" style="438" customWidth="1"/>
    <col min="10757" max="10758" width="7.54296875" style="438" customWidth="1"/>
    <col min="10759" max="10759" width="11.54296875" style="438" customWidth="1"/>
    <col min="10760" max="10760" width="9" style="438" customWidth="1"/>
    <col min="10761" max="11008" width="7" style="438"/>
    <col min="11009" max="11009" width="2.54296875" style="438" customWidth="1"/>
    <col min="11010" max="11010" width="10.7265625" style="438" customWidth="1"/>
    <col min="11011" max="11011" width="33" style="438" customWidth="1"/>
    <col min="11012" max="11012" width="2.54296875" style="438" customWidth="1"/>
    <col min="11013" max="11014" width="7.54296875" style="438" customWidth="1"/>
    <col min="11015" max="11015" width="11.54296875" style="438" customWidth="1"/>
    <col min="11016" max="11016" width="9" style="438" customWidth="1"/>
    <col min="11017" max="11264" width="7" style="438"/>
    <col min="11265" max="11265" width="2.54296875" style="438" customWidth="1"/>
    <col min="11266" max="11266" width="10.7265625" style="438" customWidth="1"/>
    <col min="11267" max="11267" width="33" style="438" customWidth="1"/>
    <col min="11268" max="11268" width="2.54296875" style="438" customWidth="1"/>
    <col min="11269" max="11270" width="7.54296875" style="438" customWidth="1"/>
    <col min="11271" max="11271" width="11.54296875" style="438" customWidth="1"/>
    <col min="11272" max="11272" width="9" style="438" customWidth="1"/>
    <col min="11273" max="11520" width="7" style="438"/>
    <col min="11521" max="11521" width="2.54296875" style="438" customWidth="1"/>
    <col min="11522" max="11522" width="10.7265625" style="438" customWidth="1"/>
    <col min="11523" max="11523" width="33" style="438" customWidth="1"/>
    <col min="11524" max="11524" width="2.54296875" style="438" customWidth="1"/>
    <col min="11525" max="11526" width="7.54296875" style="438" customWidth="1"/>
    <col min="11527" max="11527" width="11.54296875" style="438" customWidth="1"/>
    <col min="11528" max="11528" width="9" style="438" customWidth="1"/>
    <col min="11529" max="11776" width="7" style="438"/>
    <col min="11777" max="11777" width="2.54296875" style="438" customWidth="1"/>
    <col min="11778" max="11778" width="10.7265625" style="438" customWidth="1"/>
    <col min="11779" max="11779" width="33" style="438" customWidth="1"/>
    <col min="11780" max="11780" width="2.54296875" style="438" customWidth="1"/>
    <col min="11781" max="11782" width="7.54296875" style="438" customWidth="1"/>
    <col min="11783" max="11783" width="11.54296875" style="438" customWidth="1"/>
    <col min="11784" max="11784" width="9" style="438" customWidth="1"/>
    <col min="11785" max="12032" width="7" style="438"/>
    <col min="12033" max="12033" width="2.54296875" style="438" customWidth="1"/>
    <col min="12034" max="12034" width="10.7265625" style="438" customWidth="1"/>
    <col min="12035" max="12035" width="33" style="438" customWidth="1"/>
    <col min="12036" max="12036" width="2.54296875" style="438" customWidth="1"/>
    <col min="12037" max="12038" width="7.54296875" style="438" customWidth="1"/>
    <col min="12039" max="12039" width="11.54296875" style="438" customWidth="1"/>
    <col min="12040" max="12040" width="9" style="438" customWidth="1"/>
    <col min="12041" max="12288" width="7" style="438"/>
    <col min="12289" max="12289" width="2.54296875" style="438" customWidth="1"/>
    <col min="12290" max="12290" width="10.7265625" style="438" customWidth="1"/>
    <col min="12291" max="12291" width="33" style="438" customWidth="1"/>
    <col min="12292" max="12292" width="2.54296875" style="438" customWidth="1"/>
    <col min="12293" max="12294" width="7.54296875" style="438" customWidth="1"/>
    <col min="12295" max="12295" width="11.54296875" style="438" customWidth="1"/>
    <col min="12296" max="12296" width="9" style="438" customWidth="1"/>
    <col min="12297" max="12544" width="7" style="438"/>
    <col min="12545" max="12545" width="2.54296875" style="438" customWidth="1"/>
    <col min="12546" max="12546" width="10.7265625" style="438" customWidth="1"/>
    <col min="12547" max="12547" width="33" style="438" customWidth="1"/>
    <col min="12548" max="12548" width="2.54296875" style="438" customWidth="1"/>
    <col min="12549" max="12550" width="7.54296875" style="438" customWidth="1"/>
    <col min="12551" max="12551" width="11.54296875" style="438" customWidth="1"/>
    <col min="12552" max="12552" width="9" style="438" customWidth="1"/>
    <col min="12553" max="12800" width="7" style="438"/>
    <col min="12801" max="12801" width="2.54296875" style="438" customWidth="1"/>
    <col min="12802" max="12802" width="10.7265625" style="438" customWidth="1"/>
    <col min="12803" max="12803" width="33" style="438" customWidth="1"/>
    <col min="12804" max="12804" width="2.54296875" style="438" customWidth="1"/>
    <col min="12805" max="12806" width="7.54296875" style="438" customWidth="1"/>
    <col min="12807" max="12807" width="11.54296875" style="438" customWidth="1"/>
    <col min="12808" max="12808" width="9" style="438" customWidth="1"/>
    <col min="12809" max="13056" width="7" style="438"/>
    <col min="13057" max="13057" width="2.54296875" style="438" customWidth="1"/>
    <col min="13058" max="13058" width="10.7265625" style="438" customWidth="1"/>
    <col min="13059" max="13059" width="33" style="438" customWidth="1"/>
    <col min="13060" max="13060" width="2.54296875" style="438" customWidth="1"/>
    <col min="13061" max="13062" width="7.54296875" style="438" customWidth="1"/>
    <col min="13063" max="13063" width="11.54296875" style="438" customWidth="1"/>
    <col min="13064" max="13064" width="9" style="438" customWidth="1"/>
    <col min="13065" max="13312" width="7" style="438"/>
    <col min="13313" max="13313" width="2.54296875" style="438" customWidth="1"/>
    <col min="13314" max="13314" width="10.7265625" style="438" customWidth="1"/>
    <col min="13315" max="13315" width="33" style="438" customWidth="1"/>
    <col min="13316" max="13316" width="2.54296875" style="438" customWidth="1"/>
    <col min="13317" max="13318" width="7.54296875" style="438" customWidth="1"/>
    <col min="13319" max="13319" width="11.54296875" style="438" customWidth="1"/>
    <col min="13320" max="13320" width="9" style="438" customWidth="1"/>
    <col min="13321" max="13568" width="7" style="438"/>
    <col min="13569" max="13569" width="2.54296875" style="438" customWidth="1"/>
    <col min="13570" max="13570" width="10.7265625" style="438" customWidth="1"/>
    <col min="13571" max="13571" width="33" style="438" customWidth="1"/>
    <col min="13572" max="13572" width="2.54296875" style="438" customWidth="1"/>
    <col min="13573" max="13574" width="7.54296875" style="438" customWidth="1"/>
    <col min="13575" max="13575" width="11.54296875" style="438" customWidth="1"/>
    <col min="13576" max="13576" width="9" style="438" customWidth="1"/>
    <col min="13577" max="13824" width="7" style="438"/>
    <col min="13825" max="13825" width="2.54296875" style="438" customWidth="1"/>
    <col min="13826" max="13826" width="10.7265625" style="438" customWidth="1"/>
    <col min="13827" max="13827" width="33" style="438" customWidth="1"/>
    <col min="13828" max="13828" width="2.54296875" style="438" customWidth="1"/>
    <col min="13829" max="13830" width="7.54296875" style="438" customWidth="1"/>
    <col min="13831" max="13831" width="11.54296875" style="438" customWidth="1"/>
    <col min="13832" max="13832" width="9" style="438" customWidth="1"/>
    <col min="13833" max="14080" width="7" style="438"/>
    <col min="14081" max="14081" width="2.54296875" style="438" customWidth="1"/>
    <col min="14082" max="14082" width="10.7265625" style="438" customWidth="1"/>
    <col min="14083" max="14083" width="33" style="438" customWidth="1"/>
    <col min="14084" max="14084" width="2.54296875" style="438" customWidth="1"/>
    <col min="14085" max="14086" width="7.54296875" style="438" customWidth="1"/>
    <col min="14087" max="14087" width="11.54296875" style="438" customWidth="1"/>
    <col min="14088" max="14088" width="9" style="438" customWidth="1"/>
    <col min="14089" max="14336" width="7" style="438"/>
    <col min="14337" max="14337" width="2.54296875" style="438" customWidth="1"/>
    <col min="14338" max="14338" width="10.7265625" style="438" customWidth="1"/>
    <col min="14339" max="14339" width="33" style="438" customWidth="1"/>
    <col min="14340" max="14340" width="2.54296875" style="438" customWidth="1"/>
    <col min="14341" max="14342" width="7.54296875" style="438" customWidth="1"/>
    <col min="14343" max="14343" width="11.54296875" style="438" customWidth="1"/>
    <col min="14344" max="14344" width="9" style="438" customWidth="1"/>
    <col min="14345" max="14592" width="7" style="438"/>
    <col min="14593" max="14593" width="2.54296875" style="438" customWidth="1"/>
    <col min="14594" max="14594" width="10.7265625" style="438" customWidth="1"/>
    <col min="14595" max="14595" width="33" style="438" customWidth="1"/>
    <col min="14596" max="14596" width="2.54296875" style="438" customWidth="1"/>
    <col min="14597" max="14598" width="7.54296875" style="438" customWidth="1"/>
    <col min="14599" max="14599" width="11.54296875" style="438" customWidth="1"/>
    <col min="14600" max="14600" width="9" style="438" customWidth="1"/>
    <col min="14601" max="14848" width="7" style="438"/>
    <col min="14849" max="14849" width="2.54296875" style="438" customWidth="1"/>
    <col min="14850" max="14850" width="10.7265625" style="438" customWidth="1"/>
    <col min="14851" max="14851" width="33" style="438" customWidth="1"/>
    <col min="14852" max="14852" width="2.54296875" style="438" customWidth="1"/>
    <col min="14853" max="14854" width="7.54296875" style="438" customWidth="1"/>
    <col min="14855" max="14855" width="11.54296875" style="438" customWidth="1"/>
    <col min="14856" max="14856" width="9" style="438" customWidth="1"/>
    <col min="14857" max="15104" width="7" style="438"/>
    <col min="15105" max="15105" width="2.54296875" style="438" customWidth="1"/>
    <col min="15106" max="15106" width="10.7265625" style="438" customWidth="1"/>
    <col min="15107" max="15107" width="33" style="438" customWidth="1"/>
    <col min="15108" max="15108" width="2.54296875" style="438" customWidth="1"/>
    <col min="15109" max="15110" width="7.54296875" style="438" customWidth="1"/>
    <col min="15111" max="15111" width="11.54296875" style="438" customWidth="1"/>
    <col min="15112" max="15112" width="9" style="438" customWidth="1"/>
    <col min="15113" max="15360" width="7" style="438"/>
    <col min="15361" max="15361" width="2.54296875" style="438" customWidth="1"/>
    <col min="15362" max="15362" width="10.7265625" style="438" customWidth="1"/>
    <col min="15363" max="15363" width="33" style="438" customWidth="1"/>
    <col min="15364" max="15364" width="2.54296875" style="438" customWidth="1"/>
    <col min="15365" max="15366" width="7.54296875" style="438" customWidth="1"/>
    <col min="15367" max="15367" width="11.54296875" style="438" customWidth="1"/>
    <col min="15368" max="15368" width="9" style="438" customWidth="1"/>
    <col min="15369" max="15616" width="7" style="438"/>
    <col min="15617" max="15617" width="2.54296875" style="438" customWidth="1"/>
    <col min="15618" max="15618" width="10.7265625" style="438" customWidth="1"/>
    <col min="15619" max="15619" width="33" style="438" customWidth="1"/>
    <col min="15620" max="15620" width="2.54296875" style="438" customWidth="1"/>
    <col min="15621" max="15622" width="7.54296875" style="438" customWidth="1"/>
    <col min="15623" max="15623" width="11.54296875" style="438" customWidth="1"/>
    <col min="15624" max="15624" width="9" style="438" customWidth="1"/>
    <col min="15625" max="15872" width="7" style="438"/>
    <col min="15873" max="15873" width="2.54296875" style="438" customWidth="1"/>
    <col min="15874" max="15874" width="10.7265625" style="438" customWidth="1"/>
    <col min="15875" max="15875" width="33" style="438" customWidth="1"/>
    <col min="15876" max="15876" width="2.54296875" style="438" customWidth="1"/>
    <col min="15877" max="15878" width="7.54296875" style="438" customWidth="1"/>
    <col min="15879" max="15879" width="11.54296875" style="438" customWidth="1"/>
    <col min="15880" max="15880" width="9" style="438" customWidth="1"/>
    <col min="15881" max="16128" width="7" style="438"/>
    <col min="16129" max="16129" width="2.54296875" style="438" customWidth="1"/>
    <col min="16130" max="16130" width="10.7265625" style="438" customWidth="1"/>
    <col min="16131" max="16131" width="33" style="438" customWidth="1"/>
    <col min="16132" max="16132" width="2.54296875" style="438" customWidth="1"/>
    <col min="16133" max="16134" width="7.54296875" style="438" customWidth="1"/>
    <col min="16135" max="16135" width="11.54296875" style="438" customWidth="1"/>
    <col min="16136" max="16136" width="9" style="438" customWidth="1"/>
    <col min="16137" max="16384" width="7" style="438"/>
  </cols>
  <sheetData>
    <row r="1" spans="1:8" ht="27.75" customHeight="1">
      <c r="A1" s="1360" t="s">
        <v>4979</v>
      </c>
      <c r="B1" s="1361"/>
      <c r="C1" s="1361"/>
      <c r="D1" s="1361"/>
      <c r="E1" s="1361"/>
      <c r="F1" s="1361"/>
      <c r="G1" s="1361"/>
      <c r="H1" s="1361"/>
    </row>
    <row r="2" spans="1:8" ht="12.75" customHeight="1">
      <c r="A2" s="95" t="s">
        <v>4980</v>
      </c>
      <c r="B2" s="96"/>
      <c r="C2" s="96"/>
      <c r="D2" s="96"/>
      <c r="E2" s="96"/>
      <c r="F2" s="96"/>
      <c r="G2" s="96"/>
      <c r="H2" s="96"/>
    </row>
    <row r="3" spans="1:8" ht="12.75" customHeight="1">
      <c r="A3" s="95" t="s">
        <v>4981</v>
      </c>
      <c r="B3" s="96"/>
      <c r="C3" s="96"/>
      <c r="D3" s="96"/>
      <c r="E3" s="96"/>
      <c r="F3" s="96"/>
      <c r="G3" s="96"/>
      <c r="H3" s="96"/>
    </row>
    <row r="4" spans="1:8" ht="13.5" customHeight="1">
      <c r="A4" s="97" t="s">
        <v>6</v>
      </c>
      <c r="B4" s="95"/>
      <c r="C4" s="97" t="s">
        <v>5192</v>
      </c>
      <c r="D4" s="98"/>
      <c r="E4" s="98"/>
      <c r="F4" s="98"/>
      <c r="G4" s="98"/>
      <c r="H4" s="98"/>
    </row>
    <row r="5" spans="1:8" ht="6.75" customHeight="1">
      <c r="A5" s="99"/>
      <c r="B5" s="100"/>
      <c r="C5" s="100"/>
      <c r="D5" s="100"/>
      <c r="E5" s="101"/>
      <c r="F5" s="102"/>
      <c r="G5" s="102"/>
      <c r="H5" s="101"/>
    </row>
    <row r="6" spans="1:8" ht="12.75" customHeight="1">
      <c r="A6" s="96" t="s">
        <v>4983</v>
      </c>
      <c r="B6" s="96"/>
      <c r="C6" s="96"/>
      <c r="D6" s="96"/>
      <c r="E6" s="96"/>
      <c r="F6" s="96"/>
      <c r="G6" s="96"/>
      <c r="H6" s="96"/>
    </row>
    <row r="7" spans="1:8" ht="13.5" customHeight="1">
      <c r="A7" s="96" t="s">
        <v>4984</v>
      </c>
      <c r="B7" s="96"/>
      <c r="C7" s="96"/>
      <c r="D7" s="96"/>
      <c r="E7" s="96" t="s">
        <v>5409</v>
      </c>
      <c r="F7" s="96" t="s">
        <v>5410</v>
      </c>
      <c r="G7" s="96"/>
      <c r="H7" s="96"/>
    </row>
    <row r="8" spans="1:8" ht="13.5" customHeight="1">
      <c r="A8" s="1362" t="s">
        <v>4985</v>
      </c>
      <c r="B8" s="1363"/>
      <c r="C8" s="1363"/>
      <c r="D8" s="103"/>
      <c r="E8" s="96" t="s">
        <v>1</v>
      </c>
      <c r="F8" s="113">
        <f>Obsah!Z3</f>
        <v>46174</v>
      </c>
      <c r="G8" s="104"/>
      <c r="H8" s="105"/>
    </row>
    <row r="9" spans="1:8" ht="6.75" customHeight="1">
      <c r="A9" s="99"/>
      <c r="B9" s="99"/>
      <c r="C9" s="99"/>
      <c r="D9" s="99"/>
      <c r="E9" s="99"/>
      <c r="F9" s="99"/>
      <c r="G9" s="99"/>
      <c r="H9" s="99"/>
    </row>
    <row r="10" spans="1:8" ht="28.5" customHeight="1">
      <c r="A10" s="106" t="s">
        <v>4986</v>
      </c>
      <c r="B10" s="106" t="s">
        <v>52</v>
      </c>
      <c r="C10" s="106" t="s">
        <v>54</v>
      </c>
      <c r="D10" s="106" t="s">
        <v>55</v>
      </c>
      <c r="E10" s="106" t="s">
        <v>56</v>
      </c>
      <c r="F10" s="106" t="s">
        <v>57</v>
      </c>
      <c r="G10" s="106" t="s">
        <v>58</v>
      </c>
      <c r="H10" s="106" t="s">
        <v>4987</v>
      </c>
    </row>
    <row r="11" spans="1:8" ht="12.75" hidden="1" customHeight="1">
      <c r="A11" s="106" t="s">
        <v>320</v>
      </c>
      <c r="B11" s="106" t="s">
        <v>352</v>
      </c>
      <c r="C11" s="106" t="s">
        <v>372</v>
      </c>
      <c r="D11" s="106" t="s">
        <v>351</v>
      </c>
      <c r="E11" s="106" t="s">
        <v>382</v>
      </c>
      <c r="F11" s="106" t="s">
        <v>388</v>
      </c>
      <c r="G11" s="106" t="s">
        <v>390</v>
      </c>
      <c r="H11" s="106" t="s">
        <v>361</v>
      </c>
    </row>
    <row r="12" spans="1:8" ht="3" customHeight="1">
      <c r="A12" s="99"/>
      <c r="B12" s="99"/>
      <c r="C12" s="99"/>
      <c r="D12" s="99"/>
      <c r="E12" s="99"/>
      <c r="F12" s="99"/>
      <c r="G12" s="99"/>
      <c r="H12" s="99"/>
    </row>
    <row r="13" spans="1:8" ht="30.75" customHeight="1">
      <c r="A13" s="852"/>
      <c r="B13" s="853" t="s">
        <v>345</v>
      </c>
      <c r="C13" s="853" t="s">
        <v>4988</v>
      </c>
      <c r="D13" s="853"/>
      <c r="E13" s="854"/>
      <c r="F13" s="855"/>
      <c r="G13" s="855">
        <f>SUM(G14,G36,G38,G41,G87)</f>
        <v>0</v>
      </c>
      <c r="H13" s="854">
        <f>SUM(H14,H36,H38,H41,H87)</f>
        <v>480.13709367999991</v>
      </c>
    </row>
    <row r="14" spans="1:8" ht="28.5" customHeight="1">
      <c r="A14" s="856"/>
      <c r="B14" s="857" t="s">
        <v>320</v>
      </c>
      <c r="C14" s="857" t="s">
        <v>1009</v>
      </c>
      <c r="D14" s="857"/>
      <c r="E14" s="858"/>
      <c r="F14" s="859"/>
      <c r="G14" s="859">
        <f>SUM(G15:G35)</f>
        <v>0</v>
      </c>
      <c r="H14" s="858">
        <f>SUM(H15:H35)</f>
        <v>450.34098499999993</v>
      </c>
    </row>
    <row r="15" spans="1:8" ht="24" customHeight="1">
      <c r="A15" s="860">
        <v>1</v>
      </c>
      <c r="B15" s="861" t="s">
        <v>4098</v>
      </c>
      <c r="C15" s="861" t="s">
        <v>5193</v>
      </c>
      <c r="D15" s="861" t="s">
        <v>85</v>
      </c>
      <c r="E15" s="862">
        <v>64</v>
      </c>
      <c r="F15" s="1232"/>
      <c r="G15" s="863">
        <f>F15*E15</f>
        <v>0</v>
      </c>
      <c r="H15" s="862">
        <v>0</v>
      </c>
    </row>
    <row r="16" spans="1:8" ht="24" customHeight="1">
      <c r="A16" s="860">
        <v>2</v>
      </c>
      <c r="B16" s="861" t="s">
        <v>4101</v>
      </c>
      <c r="C16" s="861" t="s">
        <v>5194</v>
      </c>
      <c r="D16" s="861" t="s">
        <v>4103</v>
      </c>
      <c r="E16" s="862">
        <v>8</v>
      </c>
      <c r="F16" s="1232"/>
      <c r="G16" s="863">
        <f t="shared" ref="G16:G35" si="0">F16*E16</f>
        <v>0</v>
      </c>
      <c r="H16" s="862">
        <v>0</v>
      </c>
    </row>
    <row r="17" spans="1:8" ht="13.5" customHeight="1">
      <c r="A17" s="860">
        <v>3</v>
      </c>
      <c r="B17" s="861" t="s">
        <v>898</v>
      </c>
      <c r="C17" s="861" t="s">
        <v>5195</v>
      </c>
      <c r="D17" s="861" t="s">
        <v>216</v>
      </c>
      <c r="E17" s="862">
        <v>217.72800000000001</v>
      </c>
      <c r="F17" s="1232"/>
      <c r="G17" s="863">
        <f t="shared" si="0"/>
        <v>0</v>
      </c>
      <c r="H17" s="862">
        <v>0</v>
      </c>
    </row>
    <row r="18" spans="1:8" ht="24" customHeight="1">
      <c r="A18" s="860">
        <v>4</v>
      </c>
      <c r="B18" s="861" t="s">
        <v>4114</v>
      </c>
      <c r="C18" s="861" t="s">
        <v>5196</v>
      </c>
      <c r="D18" s="861" t="s">
        <v>216</v>
      </c>
      <c r="E18" s="862">
        <v>65.317999999999998</v>
      </c>
      <c r="F18" s="1232"/>
      <c r="G18" s="863">
        <f t="shared" si="0"/>
        <v>0</v>
      </c>
      <c r="H18" s="862">
        <v>0</v>
      </c>
    </row>
    <row r="19" spans="1:8" ht="13.5" customHeight="1">
      <c r="A19" s="860">
        <v>5</v>
      </c>
      <c r="B19" s="861" t="s">
        <v>4684</v>
      </c>
      <c r="C19" s="861" t="s">
        <v>5197</v>
      </c>
      <c r="D19" s="861" t="s">
        <v>216</v>
      </c>
      <c r="E19" s="862">
        <v>114.75</v>
      </c>
      <c r="F19" s="1232"/>
      <c r="G19" s="863">
        <f t="shared" si="0"/>
        <v>0</v>
      </c>
      <c r="H19" s="862">
        <v>0</v>
      </c>
    </row>
    <row r="20" spans="1:8" ht="34.5" customHeight="1">
      <c r="A20" s="860">
        <v>6</v>
      </c>
      <c r="B20" s="861" t="s">
        <v>4685</v>
      </c>
      <c r="C20" s="861" t="s">
        <v>5198</v>
      </c>
      <c r="D20" s="861" t="s">
        <v>216</v>
      </c>
      <c r="E20" s="862">
        <v>34.424999999999997</v>
      </c>
      <c r="F20" s="1232"/>
      <c r="G20" s="863">
        <f t="shared" si="0"/>
        <v>0</v>
      </c>
      <c r="H20" s="862">
        <v>0</v>
      </c>
    </row>
    <row r="21" spans="1:8" ht="13.5" customHeight="1">
      <c r="A21" s="860">
        <v>7</v>
      </c>
      <c r="B21" s="861" t="s">
        <v>5199</v>
      </c>
      <c r="C21" s="861" t="s">
        <v>5200</v>
      </c>
      <c r="D21" s="861" t="s">
        <v>216</v>
      </c>
      <c r="E21" s="862">
        <v>19.8</v>
      </c>
      <c r="F21" s="1232"/>
      <c r="G21" s="863">
        <f t="shared" si="0"/>
        <v>0</v>
      </c>
      <c r="H21" s="862">
        <v>0</v>
      </c>
    </row>
    <row r="22" spans="1:8" ht="13.5" customHeight="1">
      <c r="A22" s="860">
        <v>8</v>
      </c>
      <c r="B22" s="861" t="s">
        <v>5201</v>
      </c>
      <c r="C22" s="861" t="s">
        <v>5202</v>
      </c>
      <c r="D22" s="861" t="s">
        <v>216</v>
      </c>
      <c r="E22" s="862">
        <v>5.94</v>
      </c>
      <c r="F22" s="1232"/>
      <c r="G22" s="863">
        <f t="shared" si="0"/>
        <v>0</v>
      </c>
      <c r="H22" s="862">
        <v>0</v>
      </c>
    </row>
    <row r="23" spans="1:8" ht="24" customHeight="1">
      <c r="A23" s="860">
        <v>9</v>
      </c>
      <c r="B23" s="861" t="s">
        <v>5203</v>
      </c>
      <c r="C23" s="861" t="s">
        <v>5204</v>
      </c>
      <c r="D23" s="861" t="s">
        <v>95</v>
      </c>
      <c r="E23" s="862">
        <v>283.5</v>
      </c>
      <c r="F23" s="1232"/>
      <c r="G23" s="863">
        <f t="shared" si="0"/>
        <v>0</v>
      </c>
      <c r="H23" s="862">
        <v>0.25798500000000002</v>
      </c>
    </row>
    <row r="24" spans="1:8" ht="24" customHeight="1">
      <c r="A24" s="860">
        <v>10</v>
      </c>
      <c r="B24" s="861" t="s">
        <v>5205</v>
      </c>
      <c r="C24" s="861" t="s">
        <v>5206</v>
      </c>
      <c r="D24" s="861" t="s">
        <v>95</v>
      </c>
      <c r="E24" s="862">
        <v>283.5</v>
      </c>
      <c r="F24" s="1232"/>
      <c r="G24" s="863">
        <f t="shared" si="0"/>
        <v>0</v>
      </c>
      <c r="H24" s="862">
        <v>0</v>
      </c>
    </row>
    <row r="25" spans="1:8" ht="34.5" customHeight="1">
      <c r="A25" s="860">
        <v>11</v>
      </c>
      <c r="B25" s="861" t="s">
        <v>353</v>
      </c>
      <c r="C25" s="861" t="s">
        <v>5207</v>
      </c>
      <c r="D25" s="861" t="s">
        <v>216</v>
      </c>
      <c r="E25" s="862">
        <v>310.12</v>
      </c>
      <c r="F25" s="1232"/>
      <c r="G25" s="863">
        <f t="shared" si="0"/>
        <v>0</v>
      </c>
      <c r="H25" s="862">
        <v>0</v>
      </c>
    </row>
    <row r="26" spans="1:8" ht="24" customHeight="1">
      <c r="A26" s="860">
        <v>12</v>
      </c>
      <c r="B26" s="861" t="s">
        <v>354</v>
      </c>
      <c r="C26" s="861" t="s">
        <v>5208</v>
      </c>
      <c r="D26" s="861" t="s">
        <v>216</v>
      </c>
      <c r="E26" s="862">
        <v>310.12</v>
      </c>
      <c r="F26" s="1232"/>
      <c r="G26" s="863">
        <f t="shared" si="0"/>
        <v>0</v>
      </c>
      <c r="H26" s="862">
        <v>0</v>
      </c>
    </row>
    <row r="27" spans="1:8" ht="13.5" customHeight="1">
      <c r="A27" s="860">
        <v>13</v>
      </c>
      <c r="B27" s="861" t="s">
        <v>356</v>
      </c>
      <c r="C27" s="861" t="s">
        <v>5209</v>
      </c>
      <c r="D27" s="861" t="s">
        <v>216</v>
      </c>
      <c r="E27" s="862">
        <v>310.12</v>
      </c>
      <c r="F27" s="1232"/>
      <c r="G27" s="863">
        <f t="shared" si="0"/>
        <v>0</v>
      </c>
      <c r="H27" s="862">
        <v>0</v>
      </c>
    </row>
    <row r="28" spans="1:8" ht="24" customHeight="1">
      <c r="A28" s="860">
        <v>14</v>
      </c>
      <c r="B28" s="861" t="s">
        <v>4995</v>
      </c>
      <c r="C28" s="861" t="s">
        <v>4996</v>
      </c>
      <c r="D28" s="861" t="s">
        <v>216</v>
      </c>
      <c r="E28" s="862">
        <v>310.12</v>
      </c>
      <c r="F28" s="1232"/>
      <c r="G28" s="863">
        <f t="shared" si="0"/>
        <v>0</v>
      </c>
      <c r="H28" s="862">
        <v>0</v>
      </c>
    </row>
    <row r="29" spans="1:8" ht="24" customHeight="1">
      <c r="A29" s="860">
        <v>15</v>
      </c>
      <c r="B29" s="861" t="s">
        <v>4690</v>
      </c>
      <c r="C29" s="861" t="s">
        <v>5210</v>
      </c>
      <c r="D29" s="861" t="s">
        <v>216</v>
      </c>
      <c r="E29" s="862">
        <v>186.51400000000001</v>
      </c>
      <c r="F29" s="1232"/>
      <c r="G29" s="863">
        <f t="shared" si="0"/>
        <v>0</v>
      </c>
      <c r="H29" s="862">
        <v>0</v>
      </c>
    </row>
    <row r="30" spans="1:8" ht="13.5" customHeight="1">
      <c r="A30" s="864">
        <v>16</v>
      </c>
      <c r="B30" s="865" t="s">
        <v>5211</v>
      </c>
      <c r="C30" s="865" t="s">
        <v>5212</v>
      </c>
      <c r="D30" s="865" t="s">
        <v>271</v>
      </c>
      <c r="E30" s="866">
        <v>234.637</v>
      </c>
      <c r="F30" s="1233"/>
      <c r="G30" s="1239">
        <f t="shared" si="0"/>
        <v>0</v>
      </c>
      <c r="H30" s="866">
        <v>234.637</v>
      </c>
    </row>
    <row r="31" spans="1:8" ht="13.5" customHeight="1">
      <c r="A31" s="864">
        <v>17</v>
      </c>
      <c r="B31" s="865" t="s">
        <v>5213</v>
      </c>
      <c r="C31" s="865" t="s">
        <v>5214</v>
      </c>
      <c r="D31" s="865" t="s">
        <v>271</v>
      </c>
      <c r="E31" s="866">
        <v>6.4390000000000001</v>
      </c>
      <c r="F31" s="1233"/>
      <c r="G31" s="1239">
        <f t="shared" si="0"/>
        <v>0</v>
      </c>
      <c r="H31" s="866">
        <v>6.4390000000000001</v>
      </c>
    </row>
    <row r="32" spans="1:8" ht="24" customHeight="1">
      <c r="A32" s="860">
        <v>18</v>
      </c>
      <c r="B32" s="861" t="s">
        <v>3791</v>
      </c>
      <c r="C32" s="861" t="s">
        <v>4998</v>
      </c>
      <c r="D32" s="861" t="s">
        <v>216</v>
      </c>
      <c r="E32" s="862">
        <v>33.840000000000003</v>
      </c>
      <c r="F32" s="1232"/>
      <c r="G32" s="863">
        <f t="shared" si="0"/>
        <v>0</v>
      </c>
      <c r="H32" s="862">
        <v>0</v>
      </c>
    </row>
    <row r="33" spans="1:8" ht="13.5" customHeight="1">
      <c r="A33" s="864">
        <v>19</v>
      </c>
      <c r="B33" s="865" t="s">
        <v>4717</v>
      </c>
      <c r="C33" s="865" t="s">
        <v>4999</v>
      </c>
      <c r="D33" s="865" t="s">
        <v>271</v>
      </c>
      <c r="E33" s="866">
        <v>56.512999999999998</v>
      </c>
      <c r="F33" s="1233"/>
      <c r="G33" s="1239">
        <f t="shared" si="0"/>
        <v>0</v>
      </c>
      <c r="H33" s="866">
        <v>56.512999999999998</v>
      </c>
    </row>
    <row r="34" spans="1:8" ht="24" customHeight="1">
      <c r="A34" s="860">
        <v>20</v>
      </c>
      <c r="B34" s="861" t="s">
        <v>5215</v>
      </c>
      <c r="C34" s="861" t="s">
        <v>5216</v>
      </c>
      <c r="D34" s="861" t="s">
        <v>216</v>
      </c>
      <c r="E34" s="862">
        <v>91.313999999999993</v>
      </c>
      <c r="F34" s="1232"/>
      <c r="G34" s="863">
        <f t="shared" si="0"/>
        <v>0</v>
      </c>
      <c r="H34" s="862">
        <v>0</v>
      </c>
    </row>
    <row r="35" spans="1:8" ht="13.5" customHeight="1">
      <c r="A35" s="864">
        <v>21</v>
      </c>
      <c r="B35" s="865" t="s">
        <v>5217</v>
      </c>
      <c r="C35" s="865" t="s">
        <v>5218</v>
      </c>
      <c r="D35" s="865" t="s">
        <v>271</v>
      </c>
      <c r="E35" s="866">
        <v>152.494</v>
      </c>
      <c r="F35" s="1233"/>
      <c r="G35" s="1239">
        <f t="shared" si="0"/>
        <v>0</v>
      </c>
      <c r="H35" s="866">
        <v>152.494</v>
      </c>
    </row>
    <row r="36" spans="1:8" ht="28.5" customHeight="1">
      <c r="A36" s="856"/>
      <c r="B36" s="857" t="s">
        <v>352</v>
      </c>
      <c r="C36" s="857" t="s">
        <v>5219</v>
      </c>
      <c r="D36" s="857"/>
      <c r="E36" s="858"/>
      <c r="F36" s="859"/>
      <c r="G36" s="859">
        <f>G37</f>
        <v>0</v>
      </c>
      <c r="H36" s="858">
        <f>H37</f>
        <v>5.4939000000000002E-2</v>
      </c>
    </row>
    <row r="37" spans="1:8" ht="24" customHeight="1">
      <c r="A37" s="860">
        <v>22</v>
      </c>
      <c r="B37" s="861" t="s">
        <v>5220</v>
      </c>
      <c r="C37" s="861" t="s">
        <v>5221</v>
      </c>
      <c r="D37" s="861" t="s">
        <v>62</v>
      </c>
      <c r="E37" s="862">
        <v>6</v>
      </c>
      <c r="F37" s="1232"/>
      <c r="G37" s="863">
        <f>F37*E37</f>
        <v>0</v>
      </c>
      <c r="H37" s="862">
        <v>5.4939000000000002E-2</v>
      </c>
    </row>
    <row r="38" spans="1:8" ht="28.5" customHeight="1">
      <c r="A38" s="856"/>
      <c r="B38" s="857" t="s">
        <v>351</v>
      </c>
      <c r="C38" s="857" t="s">
        <v>5000</v>
      </c>
      <c r="D38" s="857"/>
      <c r="E38" s="858"/>
      <c r="F38" s="859"/>
      <c r="G38" s="859">
        <f>SUM(G39:G40)</f>
        <v>0</v>
      </c>
      <c r="H38" s="858">
        <f>SUM(H39:H40)</f>
        <v>23.256594</v>
      </c>
    </row>
    <row r="39" spans="1:8" ht="24" customHeight="1">
      <c r="A39" s="860">
        <v>23</v>
      </c>
      <c r="B39" s="861" t="s">
        <v>3889</v>
      </c>
      <c r="C39" s="861" t="s">
        <v>5001</v>
      </c>
      <c r="D39" s="861" t="s">
        <v>216</v>
      </c>
      <c r="E39" s="862">
        <v>12.3</v>
      </c>
      <c r="F39" s="1232"/>
      <c r="G39" s="863">
        <f>F39*E39</f>
        <v>0</v>
      </c>
      <c r="H39" s="862">
        <v>23.256594</v>
      </c>
    </row>
    <row r="40" spans="1:8" ht="24" customHeight="1">
      <c r="A40" s="860">
        <v>24</v>
      </c>
      <c r="B40" s="861" t="s">
        <v>5222</v>
      </c>
      <c r="C40" s="861" t="s">
        <v>5223</v>
      </c>
      <c r="D40" s="861" t="s">
        <v>216</v>
      </c>
      <c r="E40" s="862">
        <v>16.128</v>
      </c>
      <c r="F40" s="1232"/>
      <c r="G40" s="863">
        <f>F40*E40</f>
        <v>0</v>
      </c>
      <c r="H40" s="862">
        <v>0</v>
      </c>
    </row>
    <row r="41" spans="1:8" ht="28.5" customHeight="1">
      <c r="A41" s="856"/>
      <c r="B41" s="857" t="s">
        <v>361</v>
      </c>
      <c r="C41" s="857" t="s">
        <v>5224</v>
      </c>
      <c r="D41" s="857"/>
      <c r="E41" s="858"/>
      <c r="F41" s="859"/>
      <c r="G41" s="859">
        <f>SUM(G42:G86)</f>
        <v>0</v>
      </c>
      <c r="H41" s="858">
        <f>SUM(H42:H86)</f>
        <v>6.4845756799999998</v>
      </c>
    </row>
    <row r="42" spans="1:8" ht="24" customHeight="1">
      <c r="A42" s="860">
        <v>25</v>
      </c>
      <c r="B42" s="861" t="s">
        <v>5225</v>
      </c>
      <c r="C42" s="861" t="s">
        <v>5226</v>
      </c>
      <c r="D42" s="861" t="s">
        <v>63</v>
      </c>
      <c r="E42" s="862">
        <v>45</v>
      </c>
      <c r="F42" s="1232"/>
      <c r="G42" s="863">
        <f>F42*E42</f>
        <v>0</v>
      </c>
      <c r="H42" s="862">
        <v>0</v>
      </c>
    </row>
    <row r="43" spans="1:8" ht="13.5" customHeight="1">
      <c r="A43" s="864">
        <v>26</v>
      </c>
      <c r="B43" s="865" t="s">
        <v>5227</v>
      </c>
      <c r="C43" s="865" t="s">
        <v>5228</v>
      </c>
      <c r="D43" s="865" t="s">
        <v>63</v>
      </c>
      <c r="E43" s="866">
        <v>45</v>
      </c>
      <c r="F43" s="1233"/>
      <c r="G43" s="1242">
        <f t="shared" ref="G43:G86" si="1">F43*E43</f>
        <v>0</v>
      </c>
      <c r="H43" s="866">
        <v>1.26E-2</v>
      </c>
    </row>
    <row r="44" spans="1:8" ht="24" customHeight="1">
      <c r="A44" s="860">
        <v>27</v>
      </c>
      <c r="B44" s="861" t="s">
        <v>5229</v>
      </c>
      <c r="C44" s="861" t="s">
        <v>5230</v>
      </c>
      <c r="D44" s="861" t="s">
        <v>63</v>
      </c>
      <c r="E44" s="862">
        <v>30</v>
      </c>
      <c r="F44" s="1232"/>
      <c r="G44" s="863">
        <f t="shared" si="1"/>
        <v>0</v>
      </c>
      <c r="H44" s="862">
        <v>2.9999999999999997E-4</v>
      </c>
    </row>
    <row r="45" spans="1:8" ht="24" customHeight="1">
      <c r="A45" s="864">
        <v>28</v>
      </c>
      <c r="B45" s="865" t="s">
        <v>5231</v>
      </c>
      <c r="C45" s="865" t="s">
        <v>5232</v>
      </c>
      <c r="D45" s="865" t="s">
        <v>62</v>
      </c>
      <c r="E45" s="866">
        <v>6</v>
      </c>
      <c r="F45" s="1233"/>
      <c r="G45" s="1242">
        <f t="shared" si="1"/>
        <v>0</v>
      </c>
      <c r="H45" s="866">
        <v>0.10002</v>
      </c>
    </row>
    <row r="46" spans="1:8" ht="24" customHeight="1">
      <c r="A46" s="860">
        <v>29</v>
      </c>
      <c r="B46" s="861" t="s">
        <v>5233</v>
      </c>
      <c r="C46" s="861" t="s">
        <v>5234</v>
      </c>
      <c r="D46" s="861" t="s">
        <v>63</v>
      </c>
      <c r="E46" s="862">
        <v>25</v>
      </c>
      <c r="F46" s="1232"/>
      <c r="G46" s="863">
        <f t="shared" si="1"/>
        <v>0</v>
      </c>
      <c r="H46" s="862">
        <v>2.5000000000000001E-4</v>
      </c>
    </row>
    <row r="47" spans="1:8" ht="24" customHeight="1">
      <c r="A47" s="864">
        <v>30</v>
      </c>
      <c r="B47" s="865" t="s">
        <v>5235</v>
      </c>
      <c r="C47" s="865" t="s">
        <v>5236</v>
      </c>
      <c r="D47" s="865" t="s">
        <v>62</v>
      </c>
      <c r="E47" s="866">
        <v>5</v>
      </c>
      <c r="F47" s="1233"/>
      <c r="G47" s="1242">
        <f t="shared" si="1"/>
        <v>0</v>
      </c>
      <c r="H47" s="866">
        <v>0.13005</v>
      </c>
    </row>
    <row r="48" spans="1:8" ht="13.5" customHeight="1">
      <c r="A48" s="860">
        <v>31</v>
      </c>
      <c r="B48" s="861" t="s">
        <v>5237</v>
      </c>
      <c r="C48" s="861" t="s">
        <v>5238</v>
      </c>
      <c r="D48" s="861" t="s">
        <v>62</v>
      </c>
      <c r="E48" s="862">
        <v>12</v>
      </c>
      <c r="F48" s="1232"/>
      <c r="G48" s="863">
        <f t="shared" si="1"/>
        <v>0</v>
      </c>
      <c r="H48" s="862">
        <v>4.8000000000000001E-4</v>
      </c>
    </row>
    <row r="49" spans="1:8" ht="13.5" customHeight="1">
      <c r="A49" s="864">
        <v>32</v>
      </c>
      <c r="B49" s="865" t="s">
        <v>5239</v>
      </c>
      <c r="C49" s="865" t="s">
        <v>5240</v>
      </c>
      <c r="D49" s="865" t="s">
        <v>62</v>
      </c>
      <c r="E49" s="866">
        <v>12</v>
      </c>
      <c r="F49" s="1233"/>
      <c r="G49" s="1242">
        <f t="shared" si="1"/>
        <v>0</v>
      </c>
      <c r="H49" s="866">
        <v>5.5199999999999997E-3</v>
      </c>
    </row>
    <row r="50" spans="1:8" ht="13.5" customHeight="1">
      <c r="A50" s="860">
        <v>33</v>
      </c>
      <c r="B50" s="861" t="s">
        <v>4691</v>
      </c>
      <c r="C50" s="861" t="s">
        <v>5241</v>
      </c>
      <c r="D50" s="861" t="s">
        <v>62</v>
      </c>
      <c r="E50" s="862">
        <v>12</v>
      </c>
      <c r="F50" s="1232"/>
      <c r="G50" s="863">
        <f t="shared" si="1"/>
        <v>0</v>
      </c>
      <c r="H50" s="862">
        <v>5.9999999999999995E-4</v>
      </c>
    </row>
    <row r="51" spans="1:8" ht="13.5" customHeight="1">
      <c r="A51" s="864">
        <v>34</v>
      </c>
      <c r="B51" s="865" t="s">
        <v>5242</v>
      </c>
      <c r="C51" s="865" t="s">
        <v>5243</v>
      </c>
      <c r="D51" s="865" t="s">
        <v>62</v>
      </c>
      <c r="E51" s="866">
        <v>12</v>
      </c>
      <c r="F51" s="1233"/>
      <c r="G51" s="1242">
        <f t="shared" si="1"/>
        <v>0</v>
      </c>
      <c r="H51" s="866">
        <v>1.0200000000000001E-2</v>
      </c>
    </row>
    <row r="52" spans="1:8" ht="13.5" customHeight="1">
      <c r="A52" s="860">
        <v>35</v>
      </c>
      <c r="B52" s="861" t="s">
        <v>5244</v>
      </c>
      <c r="C52" s="861" t="s">
        <v>5245</v>
      </c>
      <c r="D52" s="861" t="s">
        <v>62</v>
      </c>
      <c r="E52" s="862">
        <v>6</v>
      </c>
      <c r="F52" s="1232"/>
      <c r="G52" s="863">
        <f t="shared" si="1"/>
        <v>0</v>
      </c>
      <c r="H52" s="862">
        <v>2.9999999999999997E-4</v>
      </c>
    </row>
    <row r="53" spans="1:8" ht="24" customHeight="1">
      <c r="A53" s="864">
        <v>36</v>
      </c>
      <c r="B53" s="865" t="s">
        <v>5246</v>
      </c>
      <c r="C53" s="865" t="s">
        <v>5247</v>
      </c>
      <c r="D53" s="865" t="s">
        <v>62</v>
      </c>
      <c r="E53" s="866">
        <v>6</v>
      </c>
      <c r="F53" s="1233"/>
      <c r="G53" s="1242">
        <f t="shared" si="1"/>
        <v>0</v>
      </c>
      <c r="H53" s="866">
        <v>3.48E-3</v>
      </c>
    </row>
    <row r="54" spans="1:8" ht="13.5" customHeight="1">
      <c r="A54" s="860">
        <v>37</v>
      </c>
      <c r="B54" s="861" t="s">
        <v>5248</v>
      </c>
      <c r="C54" s="861" t="s">
        <v>5249</v>
      </c>
      <c r="D54" s="861" t="s">
        <v>62</v>
      </c>
      <c r="E54" s="862">
        <v>6</v>
      </c>
      <c r="F54" s="1232"/>
      <c r="G54" s="863">
        <f t="shared" si="1"/>
        <v>0</v>
      </c>
      <c r="H54" s="862">
        <v>4.2000000000000002E-4</v>
      </c>
    </row>
    <row r="55" spans="1:8" ht="24" customHeight="1">
      <c r="A55" s="864">
        <v>38</v>
      </c>
      <c r="B55" s="865" t="s">
        <v>5250</v>
      </c>
      <c r="C55" s="865" t="s">
        <v>5251</v>
      </c>
      <c r="D55" s="865" t="s">
        <v>62</v>
      </c>
      <c r="E55" s="866">
        <v>6</v>
      </c>
      <c r="F55" s="1233"/>
      <c r="G55" s="1242">
        <f t="shared" si="1"/>
        <v>0</v>
      </c>
      <c r="H55" s="866">
        <v>7.0200000000000002E-3</v>
      </c>
    </row>
    <row r="56" spans="1:8" ht="24" customHeight="1">
      <c r="A56" s="860">
        <v>39</v>
      </c>
      <c r="B56" s="861" t="s">
        <v>5252</v>
      </c>
      <c r="C56" s="861" t="s">
        <v>5253</v>
      </c>
      <c r="D56" s="861" t="s">
        <v>63</v>
      </c>
      <c r="E56" s="862">
        <v>45</v>
      </c>
      <c r="F56" s="1232"/>
      <c r="G56" s="863">
        <f t="shared" si="1"/>
        <v>0</v>
      </c>
      <c r="H56" s="862">
        <v>0</v>
      </c>
    </row>
    <row r="57" spans="1:8" ht="24" customHeight="1">
      <c r="A57" s="860">
        <v>40</v>
      </c>
      <c r="B57" s="861" t="s">
        <v>5254</v>
      </c>
      <c r="C57" s="861" t="s">
        <v>5255</v>
      </c>
      <c r="D57" s="861" t="s">
        <v>63</v>
      </c>
      <c r="E57" s="862">
        <v>45</v>
      </c>
      <c r="F57" s="1232"/>
      <c r="G57" s="863">
        <f t="shared" si="1"/>
        <v>0</v>
      </c>
      <c r="H57" s="862">
        <v>0</v>
      </c>
    </row>
    <row r="58" spans="1:8" ht="13.5" customHeight="1">
      <c r="A58" s="860">
        <v>41</v>
      </c>
      <c r="B58" s="861" t="s">
        <v>3973</v>
      </c>
      <c r="C58" s="861" t="s">
        <v>5256</v>
      </c>
      <c r="D58" s="861" t="s">
        <v>63</v>
      </c>
      <c r="E58" s="862">
        <v>30</v>
      </c>
      <c r="F58" s="1232"/>
      <c r="G58" s="863">
        <f t="shared" si="1"/>
        <v>0</v>
      </c>
      <c r="H58" s="862">
        <v>0</v>
      </c>
    </row>
    <row r="59" spans="1:8" ht="13.5" customHeight="1">
      <c r="A59" s="860">
        <v>42</v>
      </c>
      <c r="B59" s="861" t="s">
        <v>3976</v>
      </c>
      <c r="C59" s="861" t="s">
        <v>5257</v>
      </c>
      <c r="D59" s="861" t="s">
        <v>63</v>
      </c>
      <c r="E59" s="862">
        <v>25</v>
      </c>
      <c r="F59" s="1232"/>
      <c r="G59" s="863">
        <f t="shared" si="1"/>
        <v>0</v>
      </c>
      <c r="H59" s="862">
        <v>0</v>
      </c>
    </row>
    <row r="60" spans="1:8" ht="24" customHeight="1">
      <c r="A60" s="860">
        <v>43</v>
      </c>
      <c r="B60" s="861" t="s">
        <v>4692</v>
      </c>
      <c r="C60" s="861" t="s">
        <v>5258</v>
      </c>
      <c r="D60" s="861" t="s">
        <v>62</v>
      </c>
      <c r="E60" s="862">
        <v>3</v>
      </c>
      <c r="F60" s="1232"/>
      <c r="G60" s="863">
        <f t="shared" si="1"/>
        <v>0</v>
      </c>
      <c r="H60" s="862">
        <v>0</v>
      </c>
    </row>
    <row r="61" spans="1:8" ht="13.5" customHeight="1">
      <c r="A61" s="860">
        <v>44</v>
      </c>
      <c r="B61" s="861" t="s">
        <v>5259</v>
      </c>
      <c r="C61" s="861" t="s">
        <v>5260</v>
      </c>
      <c r="D61" s="861" t="s">
        <v>63</v>
      </c>
      <c r="E61" s="862">
        <v>1.5</v>
      </c>
      <c r="F61" s="1232"/>
      <c r="G61" s="863">
        <f t="shared" si="1"/>
        <v>0</v>
      </c>
      <c r="H61" s="862">
        <v>0</v>
      </c>
    </row>
    <row r="62" spans="1:8" ht="13.5" customHeight="1">
      <c r="A62" s="864">
        <v>45</v>
      </c>
      <c r="B62" s="865" t="s">
        <v>5261</v>
      </c>
      <c r="C62" s="865" t="s">
        <v>5262</v>
      </c>
      <c r="D62" s="865" t="s">
        <v>62</v>
      </c>
      <c r="E62" s="866">
        <v>3</v>
      </c>
      <c r="F62" s="1233"/>
      <c r="G62" s="1242">
        <f t="shared" si="1"/>
        <v>0</v>
      </c>
      <c r="H62" s="866">
        <v>6.6000000000000003E-2</v>
      </c>
    </row>
    <row r="63" spans="1:8" ht="24" customHeight="1">
      <c r="A63" s="864">
        <v>46</v>
      </c>
      <c r="B63" s="865" t="s">
        <v>4693</v>
      </c>
      <c r="C63" s="865" t="s">
        <v>5263</v>
      </c>
      <c r="D63" s="865" t="s">
        <v>62</v>
      </c>
      <c r="E63" s="866">
        <v>3</v>
      </c>
      <c r="F63" s="1233"/>
      <c r="G63" s="1242">
        <f t="shared" si="1"/>
        <v>0</v>
      </c>
      <c r="H63" s="866">
        <v>2.5499999999999998E-2</v>
      </c>
    </row>
    <row r="64" spans="1:8" ht="24" customHeight="1">
      <c r="A64" s="864">
        <v>47</v>
      </c>
      <c r="B64" s="865" t="s">
        <v>4694</v>
      </c>
      <c r="C64" s="865" t="s">
        <v>5264</v>
      </c>
      <c r="D64" s="865" t="s">
        <v>62</v>
      </c>
      <c r="E64" s="866">
        <v>3</v>
      </c>
      <c r="F64" s="1233"/>
      <c r="G64" s="1242">
        <f t="shared" si="1"/>
        <v>0</v>
      </c>
      <c r="H64" s="866">
        <v>4.7999999999999996E-3</v>
      </c>
    </row>
    <row r="65" spans="1:8" ht="24" customHeight="1">
      <c r="A65" s="860">
        <v>48</v>
      </c>
      <c r="B65" s="861" t="s">
        <v>3703</v>
      </c>
      <c r="C65" s="861" t="s">
        <v>5265</v>
      </c>
      <c r="D65" s="861" t="s">
        <v>62</v>
      </c>
      <c r="E65" s="862">
        <v>8</v>
      </c>
      <c r="F65" s="1232"/>
      <c r="G65" s="863">
        <f t="shared" si="1"/>
        <v>0</v>
      </c>
      <c r="H65" s="862">
        <v>2.7279200000000001</v>
      </c>
    </row>
    <row r="66" spans="1:8" ht="13.5" customHeight="1">
      <c r="A66" s="864">
        <v>49</v>
      </c>
      <c r="B66" s="865" t="s">
        <v>3712</v>
      </c>
      <c r="C66" s="865" t="s">
        <v>5266</v>
      </c>
      <c r="D66" s="865" t="s">
        <v>62</v>
      </c>
      <c r="E66" s="866">
        <v>8</v>
      </c>
      <c r="F66" s="1233"/>
      <c r="G66" s="1242">
        <f t="shared" si="1"/>
        <v>0</v>
      </c>
      <c r="H66" s="866">
        <v>0.224</v>
      </c>
    </row>
    <row r="67" spans="1:8" ht="13.5" customHeight="1">
      <c r="A67" s="864">
        <v>50</v>
      </c>
      <c r="B67" s="865" t="s">
        <v>5267</v>
      </c>
      <c r="C67" s="865" t="s">
        <v>5268</v>
      </c>
      <c r="D67" s="865" t="s">
        <v>62</v>
      </c>
      <c r="E67" s="866">
        <v>8</v>
      </c>
      <c r="F67" s="1233"/>
      <c r="G67" s="1242">
        <f t="shared" si="1"/>
        <v>0</v>
      </c>
      <c r="H67" s="866">
        <v>0.35199999999999998</v>
      </c>
    </row>
    <row r="68" spans="1:8" ht="13.5" customHeight="1">
      <c r="A68" s="864">
        <v>51</v>
      </c>
      <c r="B68" s="865" t="s">
        <v>3718</v>
      </c>
      <c r="C68" s="865" t="s">
        <v>5269</v>
      </c>
      <c r="D68" s="865" t="s">
        <v>62</v>
      </c>
      <c r="E68" s="866">
        <v>8</v>
      </c>
      <c r="F68" s="1233"/>
      <c r="G68" s="1242">
        <f t="shared" si="1"/>
        <v>0</v>
      </c>
      <c r="H68" s="866">
        <v>0.51200000000000001</v>
      </c>
    </row>
    <row r="69" spans="1:8" ht="24" customHeight="1">
      <c r="A69" s="864">
        <v>52</v>
      </c>
      <c r="B69" s="865" t="s">
        <v>5270</v>
      </c>
      <c r="C69" s="865" t="s">
        <v>5271</v>
      </c>
      <c r="D69" s="865" t="s">
        <v>62</v>
      </c>
      <c r="E69" s="866">
        <v>8</v>
      </c>
      <c r="F69" s="1233"/>
      <c r="G69" s="863">
        <f t="shared" si="1"/>
        <v>0</v>
      </c>
      <c r="H69" s="866">
        <v>1.72</v>
      </c>
    </row>
    <row r="70" spans="1:8" ht="24" customHeight="1">
      <c r="A70" s="860">
        <v>53</v>
      </c>
      <c r="B70" s="861" t="s">
        <v>4697</v>
      </c>
      <c r="C70" s="861" t="s">
        <v>5272</v>
      </c>
      <c r="D70" s="861" t="s">
        <v>216</v>
      </c>
      <c r="E70" s="862">
        <v>26.622</v>
      </c>
      <c r="F70" s="1232"/>
      <c r="G70" s="863">
        <f t="shared" si="1"/>
        <v>0</v>
      </c>
      <c r="H70" s="862">
        <v>3.8335679999999997E-2</v>
      </c>
    </row>
    <row r="71" spans="1:8" ht="13.5" customHeight="1">
      <c r="A71" s="864">
        <v>54</v>
      </c>
      <c r="B71" s="865" t="s">
        <v>5273</v>
      </c>
      <c r="C71" s="865" t="s">
        <v>5274</v>
      </c>
      <c r="D71" s="865" t="s">
        <v>62</v>
      </c>
      <c r="E71" s="866">
        <v>109</v>
      </c>
      <c r="F71" s="1233"/>
      <c r="G71" s="1242">
        <f t="shared" si="1"/>
        <v>0</v>
      </c>
      <c r="H71" s="866">
        <v>0</v>
      </c>
    </row>
    <row r="72" spans="1:8" ht="13.5" customHeight="1">
      <c r="A72" s="864">
        <v>55</v>
      </c>
      <c r="B72" s="865" t="s">
        <v>5275</v>
      </c>
      <c r="C72" s="865" t="s">
        <v>5276</v>
      </c>
      <c r="D72" s="865" t="s">
        <v>62</v>
      </c>
      <c r="E72" s="866">
        <v>6</v>
      </c>
      <c r="F72" s="1233"/>
      <c r="G72" s="1242">
        <f t="shared" si="1"/>
        <v>0</v>
      </c>
      <c r="H72" s="866">
        <v>0</v>
      </c>
    </row>
    <row r="73" spans="1:8" ht="13.5" customHeight="1">
      <c r="A73" s="864">
        <v>56</v>
      </c>
      <c r="B73" s="865" t="s">
        <v>5277</v>
      </c>
      <c r="C73" s="865" t="s">
        <v>5278</v>
      </c>
      <c r="D73" s="865" t="s">
        <v>62</v>
      </c>
      <c r="E73" s="866">
        <v>14</v>
      </c>
      <c r="F73" s="1233"/>
      <c r="G73" s="1242">
        <f t="shared" si="1"/>
        <v>0</v>
      </c>
      <c r="H73" s="866">
        <v>0</v>
      </c>
    </row>
    <row r="74" spans="1:8" ht="13.5" customHeight="1">
      <c r="A74" s="864">
        <v>57</v>
      </c>
      <c r="B74" s="865" t="s">
        <v>5279</v>
      </c>
      <c r="C74" s="865" t="s">
        <v>5280</v>
      </c>
      <c r="D74" s="865" t="s">
        <v>95</v>
      </c>
      <c r="E74" s="866">
        <v>190.72800000000001</v>
      </c>
      <c r="F74" s="1233"/>
      <c r="G74" s="1242">
        <f t="shared" si="1"/>
        <v>0</v>
      </c>
      <c r="H74" s="866">
        <v>0</v>
      </c>
    </row>
    <row r="75" spans="1:8" ht="13.5" customHeight="1">
      <c r="A75" s="860">
        <v>58</v>
      </c>
      <c r="B75" s="861" t="s">
        <v>4695</v>
      </c>
      <c r="C75" s="861" t="s">
        <v>5281</v>
      </c>
      <c r="D75" s="861" t="s">
        <v>62</v>
      </c>
      <c r="E75" s="862">
        <v>121</v>
      </c>
      <c r="F75" s="1232"/>
      <c r="G75" s="1243">
        <f t="shared" si="1"/>
        <v>0</v>
      </c>
      <c r="H75" s="862">
        <v>0</v>
      </c>
    </row>
    <row r="76" spans="1:8" ht="13.5" customHeight="1">
      <c r="A76" s="864">
        <v>59</v>
      </c>
      <c r="B76" s="865" t="s">
        <v>5282</v>
      </c>
      <c r="C76" s="865" t="s">
        <v>5283</v>
      </c>
      <c r="D76" s="865" t="s">
        <v>62</v>
      </c>
      <c r="E76" s="866">
        <v>121</v>
      </c>
      <c r="F76" s="1233"/>
      <c r="G76" s="1242">
        <f t="shared" si="1"/>
        <v>0</v>
      </c>
      <c r="H76" s="866">
        <v>0</v>
      </c>
    </row>
    <row r="77" spans="1:8" ht="13.5" customHeight="1">
      <c r="A77" s="860">
        <v>60</v>
      </c>
      <c r="B77" s="861" t="s">
        <v>4696</v>
      </c>
      <c r="C77" s="861" t="s">
        <v>5284</v>
      </c>
      <c r="D77" s="861" t="s">
        <v>62</v>
      </c>
      <c r="E77" s="862">
        <v>87</v>
      </c>
      <c r="F77" s="1232"/>
      <c r="G77" s="863">
        <f t="shared" si="1"/>
        <v>0</v>
      </c>
      <c r="H77" s="862">
        <v>0</v>
      </c>
    </row>
    <row r="78" spans="1:8" ht="13.5" customHeight="1">
      <c r="A78" s="864">
        <v>61</v>
      </c>
      <c r="B78" s="865" t="s">
        <v>5285</v>
      </c>
      <c r="C78" s="865" t="s">
        <v>5286</v>
      </c>
      <c r="D78" s="865" t="s">
        <v>62</v>
      </c>
      <c r="E78" s="866">
        <v>109</v>
      </c>
      <c r="F78" s="1233"/>
      <c r="G78" s="1242">
        <f t="shared" si="1"/>
        <v>0</v>
      </c>
      <c r="H78" s="866">
        <v>0</v>
      </c>
    </row>
    <row r="79" spans="1:8" ht="24" customHeight="1">
      <c r="A79" s="860">
        <v>62</v>
      </c>
      <c r="B79" s="861" t="s">
        <v>4698</v>
      </c>
      <c r="C79" s="861" t="s">
        <v>5287</v>
      </c>
      <c r="D79" s="861" t="s">
        <v>62</v>
      </c>
      <c r="E79" s="862">
        <v>6</v>
      </c>
      <c r="F79" s="1232"/>
      <c r="G79" s="863">
        <f t="shared" si="1"/>
        <v>0</v>
      </c>
      <c r="H79" s="862">
        <v>0</v>
      </c>
    </row>
    <row r="80" spans="1:8" ht="13.5" customHeight="1">
      <c r="A80" s="864">
        <v>63</v>
      </c>
      <c r="B80" s="865" t="s">
        <v>5288</v>
      </c>
      <c r="C80" s="865" t="s">
        <v>5289</v>
      </c>
      <c r="D80" s="865" t="s">
        <v>62</v>
      </c>
      <c r="E80" s="866">
        <v>6</v>
      </c>
      <c r="F80" s="1233"/>
      <c r="G80" s="1242">
        <f t="shared" si="1"/>
        <v>0</v>
      </c>
      <c r="H80" s="866">
        <v>0</v>
      </c>
    </row>
    <row r="81" spans="1:8" ht="13.5" customHeight="1">
      <c r="A81" s="864">
        <v>64</v>
      </c>
      <c r="B81" s="865" t="s">
        <v>5290</v>
      </c>
      <c r="C81" s="865" t="s">
        <v>5291</v>
      </c>
      <c r="D81" s="865" t="s">
        <v>62</v>
      </c>
      <c r="E81" s="866">
        <v>6</v>
      </c>
      <c r="F81" s="1233"/>
      <c r="G81" s="1242">
        <f t="shared" si="1"/>
        <v>0</v>
      </c>
      <c r="H81" s="866">
        <v>0.14712</v>
      </c>
    </row>
    <row r="82" spans="1:8" ht="24" customHeight="1">
      <c r="A82" s="860">
        <v>65</v>
      </c>
      <c r="B82" s="861" t="s">
        <v>3729</v>
      </c>
      <c r="C82" s="861" t="s">
        <v>5292</v>
      </c>
      <c r="D82" s="861" t="s">
        <v>62</v>
      </c>
      <c r="E82" s="862">
        <v>8</v>
      </c>
      <c r="F82" s="1232"/>
      <c r="G82" s="863">
        <f t="shared" si="1"/>
        <v>0</v>
      </c>
      <c r="H82" s="862">
        <v>6.7199999999999996E-2</v>
      </c>
    </row>
    <row r="83" spans="1:8" ht="13.5" customHeight="1">
      <c r="A83" s="864">
        <v>66</v>
      </c>
      <c r="B83" s="865" t="s">
        <v>5293</v>
      </c>
      <c r="C83" s="865" t="s">
        <v>5294</v>
      </c>
      <c r="D83" s="865" t="s">
        <v>62</v>
      </c>
      <c r="E83" s="866">
        <v>8</v>
      </c>
      <c r="F83" s="1233"/>
      <c r="G83" s="1242">
        <f t="shared" si="1"/>
        <v>0</v>
      </c>
      <c r="H83" s="866">
        <v>0.32</v>
      </c>
    </row>
    <row r="84" spans="1:8" ht="24" customHeight="1">
      <c r="A84" s="860">
        <v>67</v>
      </c>
      <c r="B84" s="861" t="s">
        <v>5295</v>
      </c>
      <c r="C84" s="861" t="s">
        <v>5296</v>
      </c>
      <c r="D84" s="861" t="s">
        <v>62</v>
      </c>
      <c r="E84" s="862">
        <v>8</v>
      </c>
      <c r="F84" s="1232"/>
      <c r="G84" s="863">
        <f t="shared" si="1"/>
        <v>0</v>
      </c>
      <c r="H84" s="862">
        <v>0</v>
      </c>
    </row>
    <row r="85" spans="1:8" ht="13.5" customHeight="1">
      <c r="A85" s="864">
        <v>68</v>
      </c>
      <c r="B85" s="865" t="s">
        <v>5297</v>
      </c>
      <c r="C85" s="865" t="s">
        <v>5298</v>
      </c>
      <c r="D85" s="865" t="s">
        <v>62</v>
      </c>
      <c r="E85" s="866">
        <v>8</v>
      </c>
      <c r="F85" s="1233"/>
      <c r="G85" s="1242">
        <f t="shared" si="1"/>
        <v>0</v>
      </c>
      <c r="H85" s="866">
        <v>2.96E-3</v>
      </c>
    </row>
    <row r="86" spans="1:8" ht="13.5" customHeight="1">
      <c r="A86" s="860">
        <v>69</v>
      </c>
      <c r="B86" s="861" t="s">
        <v>4699</v>
      </c>
      <c r="C86" s="861" t="s">
        <v>5299</v>
      </c>
      <c r="D86" s="861" t="s">
        <v>63</v>
      </c>
      <c r="E86" s="862">
        <v>55</v>
      </c>
      <c r="F86" s="1232"/>
      <c r="G86" s="863">
        <f t="shared" si="1"/>
        <v>0</v>
      </c>
      <c r="H86" s="862">
        <v>5.4999999999999997E-3</v>
      </c>
    </row>
    <row r="87" spans="1:8" ht="28.5" customHeight="1">
      <c r="A87" s="856"/>
      <c r="B87" s="857" t="s">
        <v>367</v>
      </c>
      <c r="C87" s="857" t="s">
        <v>5300</v>
      </c>
      <c r="D87" s="857"/>
      <c r="E87" s="858"/>
      <c r="F87" s="859"/>
      <c r="G87" s="859">
        <f>G88</f>
        <v>0</v>
      </c>
      <c r="H87" s="858">
        <f>SUM(H88)</f>
        <v>0</v>
      </c>
    </row>
    <row r="88" spans="1:8" ht="24" customHeight="1">
      <c r="A88" s="860">
        <v>70</v>
      </c>
      <c r="B88" s="861" t="s">
        <v>4748</v>
      </c>
      <c r="C88" s="861" t="s">
        <v>5301</v>
      </c>
      <c r="D88" s="861" t="s">
        <v>271</v>
      </c>
      <c r="E88" s="862">
        <v>480.137</v>
      </c>
      <c r="F88" s="1232"/>
      <c r="G88" s="863">
        <f>F88*E88</f>
        <v>0</v>
      </c>
      <c r="H88" s="862">
        <v>0</v>
      </c>
    </row>
    <row r="89" spans="1:8" ht="30.75" customHeight="1">
      <c r="A89" s="852"/>
      <c r="B89" s="853" t="s">
        <v>1156</v>
      </c>
      <c r="C89" s="853" t="s">
        <v>5002</v>
      </c>
      <c r="D89" s="853"/>
      <c r="E89" s="854"/>
      <c r="F89" s="855"/>
      <c r="G89" s="855">
        <f>G90</f>
        <v>0</v>
      </c>
      <c r="H89" s="854">
        <f>H90</f>
        <v>5.9639999999999999E-2</v>
      </c>
    </row>
    <row r="90" spans="1:8" ht="28.5" customHeight="1">
      <c r="A90" s="856"/>
      <c r="B90" s="857" t="s">
        <v>2418</v>
      </c>
      <c r="C90" s="857" t="s">
        <v>5016</v>
      </c>
      <c r="D90" s="857"/>
      <c r="E90" s="858"/>
      <c r="F90" s="859"/>
      <c r="G90" s="859">
        <f>SUM(G91:G92)</f>
        <v>0</v>
      </c>
      <c r="H90" s="858">
        <f>SUM(H91:H92)</f>
        <v>5.9639999999999999E-2</v>
      </c>
    </row>
    <row r="91" spans="1:8" ht="24" customHeight="1">
      <c r="A91" s="860">
        <v>71</v>
      </c>
      <c r="B91" s="861" t="s">
        <v>5302</v>
      </c>
      <c r="C91" s="861" t="s">
        <v>5303</v>
      </c>
      <c r="D91" s="861" t="s">
        <v>62</v>
      </c>
      <c r="E91" s="862">
        <v>6</v>
      </c>
      <c r="F91" s="1232"/>
      <c r="G91" s="863">
        <f>F91*E91</f>
        <v>0</v>
      </c>
      <c r="H91" s="862">
        <v>6.8399999999999997E-3</v>
      </c>
    </row>
    <row r="92" spans="1:8" ht="45" customHeight="1">
      <c r="A92" s="864">
        <v>72</v>
      </c>
      <c r="B92" s="865" t="s">
        <v>5304</v>
      </c>
      <c r="C92" s="865" t="s">
        <v>5305</v>
      </c>
      <c r="D92" s="865" t="s">
        <v>62</v>
      </c>
      <c r="E92" s="866">
        <v>6</v>
      </c>
      <c r="F92" s="1233"/>
      <c r="G92" s="1239">
        <f>F92*E92</f>
        <v>0</v>
      </c>
      <c r="H92" s="866">
        <v>5.28E-2</v>
      </c>
    </row>
    <row r="93" spans="1:8" ht="30.75" customHeight="1">
      <c r="A93" s="852"/>
      <c r="B93" s="853" t="s">
        <v>59</v>
      </c>
      <c r="C93" s="853" t="s">
        <v>60</v>
      </c>
      <c r="D93" s="853"/>
      <c r="E93" s="854"/>
      <c r="F93" s="855"/>
      <c r="G93" s="855">
        <f>SUM(G94,G101)</f>
        <v>0</v>
      </c>
      <c r="H93" s="854">
        <f>SUM(H94,H101)</f>
        <v>0.19194</v>
      </c>
    </row>
    <row r="94" spans="1:8" ht="28.5" customHeight="1">
      <c r="A94" s="856"/>
      <c r="B94" s="857" t="s">
        <v>4669</v>
      </c>
      <c r="C94" s="857" t="s">
        <v>5306</v>
      </c>
      <c r="D94" s="857"/>
      <c r="E94" s="858"/>
      <c r="F94" s="859"/>
      <c r="G94" s="859">
        <f>SUM(G95:G100)</f>
        <v>0</v>
      </c>
      <c r="H94" s="858">
        <f>SUM(H95:H100)</f>
        <v>2.6400000000000004E-3</v>
      </c>
    </row>
    <row r="95" spans="1:8" ht="24" customHeight="1">
      <c r="A95" s="860">
        <v>73</v>
      </c>
      <c r="B95" s="861" t="s">
        <v>5307</v>
      </c>
      <c r="C95" s="861" t="s">
        <v>5308</v>
      </c>
      <c r="D95" s="861" t="s">
        <v>62</v>
      </c>
      <c r="E95" s="862">
        <v>1</v>
      </c>
      <c r="F95" s="1232"/>
      <c r="G95" s="863">
        <f>F95*E95</f>
        <v>0</v>
      </c>
      <c r="H95" s="862">
        <v>0</v>
      </c>
    </row>
    <row r="96" spans="1:8" ht="13.5" customHeight="1">
      <c r="A96" s="864">
        <v>74</v>
      </c>
      <c r="B96" s="865" t="s">
        <v>5309</v>
      </c>
      <c r="C96" s="865" t="s">
        <v>5310</v>
      </c>
      <c r="D96" s="865" t="s">
        <v>62</v>
      </c>
      <c r="E96" s="866">
        <v>1</v>
      </c>
      <c r="F96" s="1233"/>
      <c r="G96" s="1239">
        <f t="shared" ref="G96:G100" si="2">F96*E96</f>
        <v>0</v>
      </c>
      <c r="H96" s="866">
        <v>6.9999999999999994E-5</v>
      </c>
    </row>
    <row r="97" spans="1:8" ht="24" customHeight="1">
      <c r="A97" s="860">
        <v>75</v>
      </c>
      <c r="B97" s="861" t="s">
        <v>5311</v>
      </c>
      <c r="C97" s="861" t="s">
        <v>5312</v>
      </c>
      <c r="D97" s="861" t="s">
        <v>62</v>
      </c>
      <c r="E97" s="862">
        <v>34</v>
      </c>
      <c r="F97" s="1232"/>
      <c r="G97" s="863">
        <f t="shared" si="2"/>
        <v>0</v>
      </c>
      <c r="H97" s="862">
        <v>0</v>
      </c>
    </row>
    <row r="98" spans="1:8" ht="13.5" customHeight="1">
      <c r="A98" s="864">
        <v>76</v>
      </c>
      <c r="B98" s="865" t="s">
        <v>5313</v>
      </c>
      <c r="C98" s="865" t="s">
        <v>5314</v>
      </c>
      <c r="D98" s="865" t="s">
        <v>62</v>
      </c>
      <c r="E98" s="866">
        <v>34</v>
      </c>
      <c r="F98" s="1233"/>
      <c r="G98" s="1239">
        <f t="shared" si="2"/>
        <v>0</v>
      </c>
      <c r="H98" s="866">
        <v>2.3800000000000002E-3</v>
      </c>
    </row>
    <row r="99" spans="1:8" ht="24" customHeight="1">
      <c r="A99" s="860">
        <v>77</v>
      </c>
      <c r="B99" s="861" t="s">
        <v>5315</v>
      </c>
      <c r="C99" s="861" t="s">
        <v>5316</v>
      </c>
      <c r="D99" s="861" t="s">
        <v>62</v>
      </c>
      <c r="E99" s="862">
        <v>1</v>
      </c>
      <c r="F99" s="1232"/>
      <c r="G99" s="863">
        <f t="shared" si="2"/>
        <v>0</v>
      </c>
      <c r="H99" s="862">
        <v>0</v>
      </c>
    </row>
    <row r="100" spans="1:8" ht="24" customHeight="1">
      <c r="A100" s="864">
        <v>78</v>
      </c>
      <c r="B100" s="865" t="s">
        <v>5317</v>
      </c>
      <c r="C100" s="865" t="s">
        <v>5318</v>
      </c>
      <c r="D100" s="865" t="s">
        <v>62</v>
      </c>
      <c r="E100" s="866">
        <v>1</v>
      </c>
      <c r="F100" s="1233"/>
      <c r="G100" s="1239">
        <f t="shared" si="2"/>
        <v>0</v>
      </c>
      <c r="H100" s="866">
        <v>1.9000000000000001E-4</v>
      </c>
    </row>
    <row r="101" spans="1:8" ht="28.5" customHeight="1">
      <c r="A101" s="856"/>
      <c r="B101" s="857" t="s">
        <v>5319</v>
      </c>
      <c r="C101" s="857" t="s">
        <v>5320</v>
      </c>
      <c r="D101" s="857"/>
      <c r="E101" s="858"/>
      <c r="F101" s="859"/>
      <c r="G101" s="859">
        <f>SUM(G102:G103)</f>
        <v>0</v>
      </c>
      <c r="H101" s="858">
        <f>SUM(H102:H103)</f>
        <v>0.1893</v>
      </c>
    </row>
    <row r="102" spans="1:8" ht="13.5" customHeight="1">
      <c r="A102" s="860">
        <v>79</v>
      </c>
      <c r="B102" s="861" t="s">
        <v>5321</v>
      </c>
      <c r="C102" s="861" t="s">
        <v>5322</v>
      </c>
      <c r="D102" s="861" t="s">
        <v>62</v>
      </c>
      <c r="E102" s="862">
        <v>6</v>
      </c>
      <c r="F102" s="1232"/>
      <c r="G102" s="863">
        <f>F102*E102</f>
        <v>0</v>
      </c>
      <c r="H102" s="862">
        <v>0</v>
      </c>
    </row>
    <row r="103" spans="1:8" ht="13.5" customHeight="1">
      <c r="A103" s="864">
        <v>80</v>
      </c>
      <c r="B103" s="865" t="s">
        <v>5323</v>
      </c>
      <c r="C103" s="865" t="s">
        <v>5324</v>
      </c>
      <c r="D103" s="865" t="s">
        <v>62</v>
      </c>
      <c r="E103" s="866">
        <v>6</v>
      </c>
      <c r="F103" s="1233"/>
      <c r="G103" s="1239">
        <f>F103*E103</f>
        <v>0</v>
      </c>
      <c r="H103" s="866">
        <v>0.1893</v>
      </c>
    </row>
    <row r="104" spans="1:8" ht="30.75" customHeight="1">
      <c r="A104" s="852"/>
      <c r="B104" s="853" t="s">
        <v>27</v>
      </c>
      <c r="C104" s="853" t="s">
        <v>5411</v>
      </c>
      <c r="D104" s="853"/>
      <c r="E104" s="854"/>
      <c r="F104" s="855"/>
      <c r="G104" s="855">
        <f>SUM(G105)</f>
        <v>0</v>
      </c>
      <c r="H104" s="854">
        <f>H105+H112+H128+H155</f>
        <v>0</v>
      </c>
    </row>
    <row r="105" spans="1:8" ht="24" customHeight="1">
      <c r="A105" s="860">
        <v>81</v>
      </c>
      <c r="B105" s="861" t="s">
        <v>255</v>
      </c>
      <c r="C105" s="861" t="s">
        <v>5412</v>
      </c>
      <c r="D105" s="861" t="s">
        <v>79</v>
      </c>
      <c r="E105" s="871"/>
      <c r="F105" s="1232"/>
      <c r="G105" s="863">
        <f>F105*E105/100</f>
        <v>0</v>
      </c>
      <c r="H105" s="862">
        <v>0</v>
      </c>
    </row>
    <row r="106" spans="1:8" ht="30.75" customHeight="1">
      <c r="A106" s="867"/>
      <c r="B106" s="868"/>
      <c r="C106" s="868" t="s">
        <v>5191</v>
      </c>
      <c r="D106" s="868"/>
      <c r="E106" s="869"/>
      <c r="F106" s="870"/>
      <c r="G106" s="870">
        <f>SUM(G13,G89,G93,G104)</f>
        <v>0</v>
      </c>
      <c r="H106" s="869">
        <f>SUM(H13,H89,H93)</f>
        <v>480.3886736799999</v>
      </c>
    </row>
  </sheetData>
  <mergeCells count="2">
    <mergeCell ref="A1:H1"/>
    <mergeCell ref="A8:C8"/>
  </mergeCells>
  <pageMargins left="0.39370079040527345" right="0.39370079040527345" top="0.7874015808105469" bottom="0.7874015808105469" header="0" footer="0"/>
  <pageSetup paperSize="9" scale="96" fitToHeight="100" orientation="portrait" blackAndWhite="1" r:id="rId1"/>
  <headerFooter alignWithMargins="0">
    <oddFooter>&amp;C   Strana &amp;P  z &amp;N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40">
    <pageSetUpPr fitToPage="1"/>
  </sheetPr>
  <dimension ref="B2:BM155"/>
  <sheetViews>
    <sheetView showGridLines="0" view="pageBreakPreview" zoomScale="130" zoomScaleNormal="120" zoomScaleSheetLayoutView="130" workbookViewId="0">
      <selection activeCell="F19" sqref="F19"/>
    </sheetView>
  </sheetViews>
  <sheetFormatPr defaultColWidth="8.7265625" defaultRowHeight="10.199999999999999"/>
  <cols>
    <col min="1" max="1" width="5.54296875" style="190" customWidth="1"/>
    <col min="2" max="2" width="0.7265625" style="190" customWidth="1"/>
    <col min="3" max="4" width="2.7265625" style="190" customWidth="1"/>
    <col min="5" max="5" width="11.453125" style="190" customWidth="1"/>
    <col min="6" max="6" width="33.7265625" style="190" customWidth="1"/>
    <col min="7" max="7" width="5" style="190" customWidth="1"/>
    <col min="8" max="8" width="9.26953125" style="190" customWidth="1"/>
    <col min="9" max="9" width="10.54296875" style="190" customWidth="1"/>
    <col min="10" max="10" width="14.7265625" style="190" customWidth="1"/>
    <col min="11" max="11" width="14.7265625" style="190" hidden="1" customWidth="1"/>
    <col min="12" max="12" width="6" style="190" customWidth="1"/>
    <col min="13" max="13" width="7" style="190" hidden="1" customWidth="1"/>
    <col min="14" max="14" width="8.7265625" style="190"/>
    <col min="15" max="20" width="9.453125" style="190" hidden="1" customWidth="1"/>
    <col min="21" max="21" width="10.7265625" style="190" hidden="1" customWidth="1"/>
    <col min="22" max="22" width="8" style="190" customWidth="1"/>
    <col min="23" max="23" width="10.7265625" style="190" customWidth="1"/>
    <col min="24" max="24" width="8" style="190" customWidth="1"/>
    <col min="25" max="25" width="10" style="190" customWidth="1"/>
    <col min="26" max="26" width="7.26953125" style="190" customWidth="1"/>
    <col min="27" max="27" width="10" style="190" customWidth="1"/>
    <col min="28" max="28" width="10.7265625" style="190" customWidth="1"/>
    <col min="29" max="29" width="7.26953125" style="190" customWidth="1"/>
    <col min="30" max="30" width="10" style="190" customWidth="1"/>
    <col min="31" max="31" width="10.7265625" style="190" customWidth="1"/>
    <col min="32" max="16384" width="8.7265625" style="190"/>
  </cols>
  <sheetData>
    <row r="2" spans="2:46" ht="37.200000000000003" customHeight="1">
      <c r="L2" s="1357" t="s">
        <v>292</v>
      </c>
      <c r="M2" s="1358"/>
      <c r="N2" s="1358"/>
      <c r="O2" s="1358"/>
      <c r="P2" s="1358"/>
      <c r="Q2" s="1358"/>
      <c r="R2" s="1358"/>
      <c r="S2" s="1358"/>
      <c r="T2" s="1358"/>
      <c r="U2" s="1358"/>
      <c r="V2" s="1358"/>
      <c r="AT2" s="337" t="s">
        <v>1482</v>
      </c>
    </row>
    <row r="3" spans="2:46" ht="7.2" customHeight="1">
      <c r="B3" s="191"/>
      <c r="C3" s="192"/>
      <c r="D3" s="192"/>
      <c r="E3" s="192"/>
      <c r="F3" s="192"/>
      <c r="G3" s="192"/>
      <c r="H3" s="192"/>
      <c r="I3" s="192"/>
      <c r="J3" s="192"/>
      <c r="K3" s="192"/>
      <c r="L3" s="193"/>
      <c r="AT3" s="337" t="s">
        <v>319</v>
      </c>
    </row>
    <row r="4" spans="2:46" ht="25.2" customHeight="1">
      <c r="B4" s="193"/>
      <c r="C4" s="758"/>
      <c r="D4" s="759" t="s">
        <v>321</v>
      </c>
      <c r="E4" s="758"/>
      <c r="F4" s="758"/>
      <c r="G4" s="758"/>
      <c r="H4" s="758"/>
      <c r="I4" s="758"/>
      <c r="J4" s="758"/>
      <c r="L4" s="193"/>
      <c r="M4" s="339" t="s">
        <v>294</v>
      </c>
      <c r="AT4" s="337" t="s">
        <v>291</v>
      </c>
    </row>
    <row r="5" spans="2:46" ht="7.2" customHeight="1">
      <c r="B5" s="193"/>
      <c r="C5" s="758"/>
      <c r="D5" s="758"/>
      <c r="E5" s="758"/>
      <c r="F5" s="758"/>
      <c r="G5" s="758"/>
      <c r="H5" s="758"/>
      <c r="I5" s="758"/>
      <c r="J5" s="758"/>
      <c r="L5" s="193"/>
    </row>
    <row r="6" spans="2:46" ht="12" customHeight="1">
      <c r="B6" s="193"/>
      <c r="C6" s="758"/>
      <c r="D6" s="760" t="s">
        <v>5</v>
      </c>
      <c r="E6" s="758"/>
      <c r="F6" s="758"/>
      <c r="G6" s="758"/>
      <c r="H6" s="758"/>
      <c r="I6" s="758"/>
      <c r="J6" s="758"/>
      <c r="L6" s="193"/>
    </row>
    <row r="7" spans="2:46" ht="16.5" customHeight="1">
      <c r="B7" s="193"/>
      <c r="C7" s="758"/>
      <c r="D7" s="758"/>
      <c r="E7" s="1353" t="str">
        <f>_xlfn.CONCAT(Obsah!N1," ",Obsah!N2)</f>
        <v>15709 - Nižná / Tr 110/22kV - komplexná rekonštrukcia</v>
      </c>
      <c r="F7" s="1354"/>
      <c r="G7" s="1354"/>
      <c r="H7" s="1354"/>
      <c r="I7" s="758"/>
      <c r="J7" s="758"/>
      <c r="L7" s="193"/>
    </row>
    <row r="8" spans="2:46" s="194" customFormat="1" ht="12" customHeight="1">
      <c r="B8" s="76"/>
      <c r="C8" s="761"/>
      <c r="D8" s="760" t="s">
        <v>404</v>
      </c>
      <c r="E8" s="761"/>
      <c r="F8" s="761"/>
      <c r="G8" s="761"/>
      <c r="H8" s="761"/>
      <c r="I8" s="761"/>
      <c r="J8" s="761"/>
      <c r="L8" s="76"/>
    </row>
    <row r="9" spans="2:46" s="194" customFormat="1" ht="16.5" customHeight="1">
      <c r="B9" s="76"/>
      <c r="C9" s="761"/>
      <c r="D9" s="761"/>
      <c r="E9" s="1355" t="s">
        <v>4702</v>
      </c>
      <c r="F9" s="1356"/>
      <c r="G9" s="1356"/>
      <c r="H9" s="1356"/>
      <c r="I9" s="761"/>
      <c r="J9" s="761"/>
      <c r="L9" s="76"/>
    </row>
    <row r="10" spans="2:46" s="194" customFormat="1">
      <c r="B10" s="76"/>
      <c r="C10" s="761"/>
      <c r="D10" s="761"/>
      <c r="E10" s="761"/>
      <c r="F10" s="761"/>
      <c r="G10" s="761"/>
      <c r="H10" s="761"/>
      <c r="I10" s="761"/>
      <c r="J10" s="761"/>
      <c r="L10" s="76"/>
    </row>
    <row r="11" spans="2:46" s="194" customFormat="1" ht="12" customHeight="1">
      <c r="B11" s="76"/>
      <c r="C11" s="761"/>
      <c r="D11" s="760" t="s">
        <v>295</v>
      </c>
      <c r="E11" s="761"/>
      <c r="F11" s="762" t="s">
        <v>290</v>
      </c>
      <c r="G11" s="761"/>
      <c r="H11" s="761"/>
      <c r="I11" s="760" t="s">
        <v>619</v>
      </c>
      <c r="J11" s="762" t="s">
        <v>290</v>
      </c>
      <c r="L11" s="76"/>
    </row>
    <row r="12" spans="2:46" s="194" customFormat="1" ht="12" customHeight="1">
      <c r="B12" s="76"/>
      <c r="C12" s="761"/>
      <c r="D12" s="760" t="s">
        <v>296</v>
      </c>
      <c r="E12" s="761"/>
      <c r="F12" s="762" t="s">
        <v>1151</v>
      </c>
      <c r="G12" s="761"/>
      <c r="H12" s="761"/>
      <c r="I12" s="760" t="s">
        <v>1</v>
      </c>
      <c r="J12" s="763">
        <f>Obsah!Z3</f>
        <v>46174</v>
      </c>
      <c r="L12" s="76"/>
    </row>
    <row r="13" spans="2:46" s="194" customFormat="1" ht="11.25" customHeight="1">
      <c r="B13" s="76"/>
      <c r="C13" s="761"/>
      <c r="D13" s="761"/>
      <c r="E13" s="761"/>
      <c r="F13" s="761"/>
      <c r="G13" s="761"/>
      <c r="H13" s="761"/>
      <c r="I13" s="761"/>
      <c r="J13" s="761"/>
      <c r="L13" s="76"/>
    </row>
    <row r="14" spans="2:46" s="194" customFormat="1" ht="12" customHeight="1">
      <c r="B14" s="76"/>
      <c r="C14" s="761"/>
      <c r="D14" s="760" t="s">
        <v>2</v>
      </c>
      <c r="E14" s="761"/>
      <c r="F14" s="761"/>
      <c r="G14" s="761"/>
      <c r="H14" s="761"/>
      <c r="I14" s="760" t="s">
        <v>297</v>
      </c>
      <c r="J14" s="762" t="s">
        <v>290</v>
      </c>
      <c r="L14" s="76"/>
    </row>
    <row r="15" spans="2:46" s="194" customFormat="1" ht="18" customHeight="1">
      <c r="B15" s="76"/>
      <c r="C15" s="761"/>
      <c r="D15" s="761"/>
      <c r="E15" s="762" t="s">
        <v>1469</v>
      </c>
      <c r="F15" s="761"/>
      <c r="G15" s="761"/>
      <c r="H15" s="761"/>
      <c r="I15" s="760" t="s">
        <v>298</v>
      </c>
      <c r="J15" s="762" t="s">
        <v>290</v>
      </c>
      <c r="L15" s="76"/>
    </row>
    <row r="16" spans="2:46" s="194" customFormat="1" ht="7.2" customHeight="1">
      <c r="B16" s="76"/>
      <c r="C16" s="761"/>
      <c r="D16" s="761"/>
      <c r="E16" s="761"/>
      <c r="F16" s="761"/>
      <c r="G16" s="761"/>
      <c r="H16" s="761"/>
      <c r="I16" s="761"/>
      <c r="J16" s="761"/>
      <c r="L16" s="76"/>
    </row>
    <row r="17" spans="2:12" s="194" customFormat="1" ht="12" customHeight="1">
      <c r="B17" s="76"/>
      <c r="C17" s="761"/>
      <c r="D17" s="760" t="s">
        <v>15</v>
      </c>
      <c r="E17" s="761"/>
      <c r="F17" s="761"/>
      <c r="G17" s="761"/>
      <c r="H17" s="761"/>
      <c r="I17" s="760" t="s">
        <v>297</v>
      </c>
      <c r="J17" s="762" t="s">
        <v>290</v>
      </c>
      <c r="L17" s="76"/>
    </row>
    <row r="18" spans="2:12" s="194" customFormat="1" ht="18" customHeight="1">
      <c r="B18" s="76"/>
      <c r="C18" s="761"/>
      <c r="D18" s="761"/>
      <c r="E18" s="762" t="s">
        <v>299</v>
      </c>
      <c r="F18" s="761"/>
      <c r="G18" s="761"/>
      <c r="H18" s="761"/>
      <c r="I18" s="760" t="s">
        <v>298</v>
      </c>
      <c r="J18" s="762" t="s">
        <v>290</v>
      </c>
      <c r="L18" s="76"/>
    </row>
    <row r="19" spans="2:12" s="194" customFormat="1" ht="7.2" customHeight="1">
      <c r="B19" s="76"/>
      <c r="C19" s="761"/>
      <c r="D19" s="761"/>
      <c r="E19" s="761"/>
      <c r="F19" s="761"/>
      <c r="G19" s="761"/>
      <c r="H19" s="761"/>
      <c r="I19" s="761"/>
      <c r="J19" s="761"/>
      <c r="L19" s="76"/>
    </row>
    <row r="20" spans="2:12" s="194" customFormat="1" ht="12" customHeight="1">
      <c r="B20" s="76"/>
      <c r="C20" s="761"/>
      <c r="D20" s="760" t="s">
        <v>286</v>
      </c>
      <c r="E20" s="761"/>
      <c r="F20" s="761"/>
      <c r="G20" s="761"/>
      <c r="H20" s="761"/>
      <c r="I20" s="760" t="s">
        <v>297</v>
      </c>
      <c r="J20" s="762" t="s">
        <v>290</v>
      </c>
      <c r="L20" s="76"/>
    </row>
    <row r="21" spans="2:12" s="194" customFormat="1" ht="18" customHeight="1">
      <c r="B21" s="76"/>
      <c r="C21" s="761"/>
      <c r="D21" s="761"/>
      <c r="E21" s="762" t="s">
        <v>268</v>
      </c>
      <c r="F21" s="761"/>
      <c r="G21" s="761"/>
      <c r="H21" s="761"/>
      <c r="I21" s="760" t="s">
        <v>298</v>
      </c>
      <c r="J21" s="762" t="s">
        <v>290</v>
      </c>
      <c r="L21" s="76"/>
    </row>
    <row r="22" spans="2:12" s="194" customFormat="1" ht="7.2" customHeight="1">
      <c r="B22" s="76"/>
      <c r="C22" s="761"/>
      <c r="D22" s="761"/>
      <c r="E22" s="761"/>
      <c r="F22" s="761"/>
      <c r="G22" s="761"/>
      <c r="H22" s="761"/>
      <c r="I22" s="761"/>
      <c r="J22" s="761"/>
      <c r="L22" s="76"/>
    </row>
    <row r="23" spans="2:12" s="194" customFormat="1" ht="12" customHeight="1">
      <c r="B23" s="76"/>
      <c r="C23" s="761"/>
      <c r="D23" s="760" t="s">
        <v>300</v>
      </c>
      <c r="E23" s="761"/>
      <c r="F23" s="761"/>
      <c r="G23" s="761"/>
      <c r="H23" s="761"/>
      <c r="I23" s="760" t="s">
        <v>297</v>
      </c>
      <c r="J23" s="762" t="s">
        <v>290</v>
      </c>
      <c r="L23" s="76"/>
    </row>
    <row r="24" spans="2:12" s="194" customFormat="1" ht="18" customHeight="1">
      <c r="B24" s="76"/>
      <c r="C24" s="761"/>
      <c r="D24" s="761"/>
      <c r="E24" s="762" t="s">
        <v>301</v>
      </c>
      <c r="F24" s="761"/>
      <c r="G24" s="761"/>
      <c r="H24" s="761"/>
      <c r="I24" s="760" t="s">
        <v>298</v>
      </c>
      <c r="J24" s="762" t="s">
        <v>290</v>
      </c>
      <c r="L24" s="76"/>
    </row>
    <row r="25" spans="2:12" s="194" customFormat="1" ht="7.2" customHeight="1">
      <c r="B25" s="76"/>
      <c r="C25" s="761"/>
      <c r="D25" s="761"/>
      <c r="E25" s="761"/>
      <c r="F25" s="761"/>
      <c r="G25" s="761"/>
      <c r="H25" s="761"/>
      <c r="I25" s="761"/>
      <c r="J25" s="761"/>
      <c r="L25" s="76"/>
    </row>
    <row r="26" spans="2:12" s="194" customFormat="1" ht="12" customHeight="1">
      <c r="B26" s="76"/>
      <c r="C26" s="761"/>
      <c r="D26" s="760" t="s">
        <v>288</v>
      </c>
      <c r="E26" s="761"/>
      <c r="F26" s="761"/>
      <c r="G26" s="761"/>
      <c r="H26" s="761"/>
      <c r="I26" s="761"/>
      <c r="J26" s="761"/>
      <c r="L26" s="76"/>
    </row>
    <row r="27" spans="2:12" s="196" customFormat="1" ht="16.5" customHeight="1">
      <c r="B27" s="195"/>
      <c r="C27" s="764"/>
      <c r="D27" s="764"/>
      <c r="E27" s="1359" t="s">
        <v>290</v>
      </c>
      <c r="F27" s="1359"/>
      <c r="G27" s="1359"/>
      <c r="H27" s="1359"/>
      <c r="I27" s="764"/>
      <c r="J27" s="764"/>
      <c r="L27" s="195"/>
    </row>
    <row r="28" spans="2:12" s="194" customFormat="1" ht="7.2" customHeight="1">
      <c r="B28" s="76"/>
      <c r="C28" s="761"/>
      <c r="D28" s="761"/>
      <c r="E28" s="761"/>
      <c r="F28" s="761"/>
      <c r="G28" s="761"/>
      <c r="H28" s="761"/>
      <c r="I28" s="761"/>
      <c r="J28" s="761"/>
      <c r="L28" s="76"/>
    </row>
    <row r="29" spans="2:12" s="194" customFormat="1" ht="7.2" customHeight="1">
      <c r="B29" s="76"/>
      <c r="C29" s="761"/>
      <c r="D29" s="766"/>
      <c r="E29" s="766"/>
      <c r="F29" s="766"/>
      <c r="G29" s="766"/>
      <c r="H29" s="766"/>
      <c r="I29" s="766"/>
      <c r="J29" s="766"/>
      <c r="K29" s="197"/>
      <c r="L29" s="76"/>
    </row>
    <row r="30" spans="2:12" s="194" customFormat="1" ht="25.5" customHeight="1">
      <c r="B30" s="76"/>
      <c r="C30" s="761"/>
      <c r="D30" s="767" t="s">
        <v>23</v>
      </c>
      <c r="E30" s="761"/>
      <c r="F30" s="761"/>
      <c r="G30" s="761"/>
      <c r="H30" s="761"/>
      <c r="I30" s="761"/>
      <c r="J30" s="768">
        <f>ROUND(J96, 2)</f>
        <v>0</v>
      </c>
      <c r="L30" s="76"/>
    </row>
    <row r="31" spans="2:12" s="194" customFormat="1" ht="7.2" customHeight="1">
      <c r="B31" s="76"/>
      <c r="C31" s="761"/>
      <c r="D31" s="766"/>
      <c r="E31" s="766"/>
      <c r="F31" s="766"/>
      <c r="G31" s="766"/>
      <c r="H31" s="766"/>
      <c r="I31" s="766"/>
      <c r="J31" s="766"/>
      <c r="K31" s="197"/>
      <c r="L31" s="76"/>
    </row>
    <row r="32" spans="2:12" s="194" customFormat="1" ht="14.7" customHeight="1">
      <c r="B32" s="76"/>
      <c r="C32" s="761"/>
      <c r="D32" s="761"/>
      <c r="E32" s="761"/>
      <c r="F32" s="769" t="s">
        <v>303</v>
      </c>
      <c r="G32" s="761"/>
      <c r="H32" s="761"/>
      <c r="I32" s="769" t="s">
        <v>302</v>
      </c>
      <c r="J32" s="769" t="s">
        <v>304</v>
      </c>
      <c r="L32" s="76"/>
    </row>
    <row r="33" spans="2:12" s="194" customFormat="1" ht="14.7" customHeight="1">
      <c r="B33" s="76"/>
      <c r="C33" s="761"/>
      <c r="D33" s="770" t="s">
        <v>24</v>
      </c>
      <c r="E33" s="771" t="s">
        <v>305</v>
      </c>
      <c r="F33" s="772">
        <f>ROUND((SUM(BE123:BE152)),  2)</f>
        <v>0</v>
      </c>
      <c r="G33" s="773"/>
      <c r="H33" s="773"/>
      <c r="I33" s="774">
        <v>0.23</v>
      </c>
      <c r="J33" s="772">
        <f>ROUND(((SUM(BE123:BE152))*I33),  2)</f>
        <v>0</v>
      </c>
      <c r="L33" s="76"/>
    </row>
    <row r="34" spans="2:12" s="194" customFormat="1" ht="14.7" customHeight="1">
      <c r="B34" s="76"/>
      <c r="C34" s="761"/>
      <c r="D34" s="761"/>
      <c r="E34" s="771" t="s">
        <v>306</v>
      </c>
      <c r="F34" s="775">
        <f>ROUND(J30,  2)</f>
        <v>0</v>
      </c>
      <c r="G34" s="761"/>
      <c r="H34" s="761"/>
      <c r="I34" s="776">
        <v>0.23</v>
      </c>
      <c r="J34" s="775">
        <f>ROUND((F34*I34),  2)</f>
        <v>0</v>
      </c>
      <c r="L34" s="76"/>
    </row>
    <row r="35" spans="2:12" s="194" customFormat="1" ht="14.7" hidden="1" customHeight="1">
      <c r="B35" s="76"/>
      <c r="C35" s="761"/>
      <c r="D35" s="761"/>
      <c r="E35" s="760" t="s">
        <v>307</v>
      </c>
      <c r="F35" s="775">
        <f>ROUND((SUM(BG123:BG152)),  2)</f>
        <v>0</v>
      </c>
      <c r="G35" s="761"/>
      <c r="H35" s="761"/>
      <c r="I35" s="776">
        <v>0.23</v>
      </c>
      <c r="J35" s="775">
        <f>0</f>
        <v>0</v>
      </c>
      <c r="L35" s="76"/>
    </row>
    <row r="36" spans="2:12" s="194" customFormat="1" ht="14.7" hidden="1" customHeight="1">
      <c r="B36" s="76"/>
      <c r="C36" s="761"/>
      <c r="D36" s="761"/>
      <c r="E36" s="760" t="s">
        <v>308</v>
      </c>
      <c r="F36" s="775">
        <f>ROUND((SUM(BH123:BH152)),  2)</f>
        <v>0</v>
      </c>
      <c r="G36" s="761"/>
      <c r="H36" s="761"/>
      <c r="I36" s="776">
        <v>0.23</v>
      </c>
      <c r="J36" s="775">
        <f>0</f>
        <v>0</v>
      </c>
      <c r="L36" s="76"/>
    </row>
    <row r="37" spans="2:12" s="194" customFormat="1" ht="14.7" hidden="1" customHeight="1">
      <c r="B37" s="76"/>
      <c r="C37" s="761"/>
      <c r="D37" s="761"/>
      <c r="E37" s="771" t="s">
        <v>309</v>
      </c>
      <c r="F37" s="772">
        <f>ROUND((SUM(BI123:BI152)),  2)</f>
        <v>0</v>
      </c>
      <c r="G37" s="773"/>
      <c r="H37" s="773"/>
      <c r="I37" s="774">
        <v>0</v>
      </c>
      <c r="J37" s="772">
        <f>0</f>
        <v>0</v>
      </c>
      <c r="L37" s="76"/>
    </row>
    <row r="38" spans="2:12" s="194" customFormat="1" ht="7.2" customHeight="1">
      <c r="B38" s="76"/>
      <c r="C38" s="761"/>
      <c r="D38" s="761"/>
      <c r="E38" s="761"/>
      <c r="F38" s="761"/>
      <c r="G38" s="761"/>
      <c r="H38" s="761"/>
      <c r="I38" s="761"/>
      <c r="J38" s="761"/>
      <c r="L38" s="76"/>
    </row>
    <row r="39" spans="2:12" s="194" customFormat="1" ht="25.5" customHeight="1">
      <c r="B39" s="76"/>
      <c r="C39" s="777"/>
      <c r="D39" s="778" t="s">
        <v>25</v>
      </c>
      <c r="E39" s="779"/>
      <c r="F39" s="779"/>
      <c r="G39" s="780" t="s">
        <v>310</v>
      </c>
      <c r="H39" s="781" t="s">
        <v>311</v>
      </c>
      <c r="I39" s="779"/>
      <c r="J39" s="782">
        <f>SUM(J30:J37)</f>
        <v>0</v>
      </c>
      <c r="K39" s="359"/>
      <c r="L39" s="76"/>
    </row>
    <row r="40" spans="2:12" s="194" customFormat="1" ht="14.7" customHeight="1">
      <c r="B40" s="76"/>
      <c r="C40" s="761"/>
      <c r="D40" s="761"/>
      <c r="E40" s="761"/>
      <c r="F40" s="761"/>
      <c r="G40" s="761"/>
      <c r="H40" s="761"/>
      <c r="I40" s="761"/>
      <c r="J40" s="761"/>
      <c r="L40" s="76"/>
    </row>
    <row r="41" spans="2:12" ht="14.7" customHeight="1">
      <c r="B41" s="193"/>
      <c r="C41" s="758"/>
      <c r="D41" s="758"/>
      <c r="E41" s="758"/>
      <c r="F41" s="758"/>
      <c r="G41" s="758"/>
      <c r="H41" s="758"/>
      <c r="I41" s="758"/>
      <c r="J41" s="758"/>
      <c r="L41" s="193"/>
    </row>
    <row r="42" spans="2:12" ht="14.7" customHeight="1">
      <c r="B42" s="193"/>
      <c r="C42" s="758"/>
      <c r="D42" s="758"/>
      <c r="E42" s="758"/>
      <c r="F42" s="758"/>
      <c r="G42" s="758"/>
      <c r="H42" s="758"/>
      <c r="I42" s="758"/>
      <c r="J42" s="758"/>
      <c r="L42" s="193"/>
    </row>
    <row r="43" spans="2:12" ht="14.7" customHeight="1">
      <c r="B43" s="193"/>
      <c r="C43" s="758"/>
      <c r="D43" s="758"/>
      <c r="E43" s="758"/>
      <c r="F43" s="758"/>
      <c r="G43" s="758"/>
      <c r="H43" s="758"/>
      <c r="I43" s="758"/>
      <c r="J43" s="758"/>
      <c r="L43" s="193"/>
    </row>
    <row r="44" spans="2:12" ht="14.7" customHeight="1">
      <c r="B44" s="193"/>
      <c r="C44" s="758"/>
      <c r="D44" s="758"/>
      <c r="E44" s="758"/>
      <c r="F44" s="758"/>
      <c r="G44" s="758"/>
      <c r="H44" s="758"/>
      <c r="I44" s="758"/>
      <c r="J44" s="758"/>
      <c r="L44" s="193"/>
    </row>
    <row r="45" spans="2:12" ht="14.7" customHeight="1">
      <c r="B45" s="193"/>
      <c r="C45" s="758"/>
      <c r="D45" s="758"/>
      <c r="E45" s="758"/>
      <c r="F45" s="758"/>
      <c r="G45" s="758"/>
      <c r="H45" s="758"/>
      <c r="I45" s="758"/>
      <c r="J45" s="758"/>
      <c r="L45" s="193"/>
    </row>
    <row r="46" spans="2:12" ht="14.7" customHeight="1">
      <c r="B46" s="193"/>
      <c r="C46" s="758"/>
      <c r="D46" s="758"/>
      <c r="E46" s="758"/>
      <c r="F46" s="758"/>
      <c r="G46" s="758"/>
      <c r="H46" s="758"/>
      <c r="I46" s="758"/>
      <c r="J46" s="758"/>
      <c r="L46" s="193"/>
    </row>
    <row r="47" spans="2:12" ht="14.7" customHeight="1">
      <c r="B47" s="193"/>
      <c r="C47" s="758"/>
      <c r="D47" s="758"/>
      <c r="E47" s="758"/>
      <c r="F47" s="758"/>
      <c r="G47" s="758"/>
      <c r="H47" s="758"/>
      <c r="I47" s="758"/>
      <c r="J47" s="758"/>
      <c r="L47" s="193"/>
    </row>
    <row r="48" spans="2:12" ht="14.7" customHeight="1">
      <c r="B48" s="193"/>
      <c r="C48" s="758"/>
      <c r="D48" s="758"/>
      <c r="E48" s="758"/>
      <c r="F48" s="758"/>
      <c r="G48" s="758"/>
      <c r="H48" s="758"/>
      <c r="I48" s="758"/>
      <c r="J48" s="758"/>
      <c r="L48" s="193"/>
    </row>
    <row r="49" spans="2:12" ht="14.7" customHeight="1">
      <c r="B49" s="193"/>
      <c r="C49" s="758"/>
      <c r="D49" s="758"/>
      <c r="E49" s="758"/>
      <c r="F49" s="758"/>
      <c r="G49" s="758"/>
      <c r="H49" s="758"/>
      <c r="I49" s="758"/>
      <c r="J49" s="758"/>
      <c r="L49" s="193"/>
    </row>
    <row r="50" spans="2:12" s="194" customFormat="1" ht="14.7" customHeight="1">
      <c r="B50" s="76"/>
      <c r="C50" s="761"/>
      <c r="D50" s="783" t="s">
        <v>312</v>
      </c>
      <c r="E50" s="784"/>
      <c r="F50" s="784"/>
      <c r="G50" s="783" t="s">
        <v>313</v>
      </c>
      <c r="H50" s="784"/>
      <c r="I50" s="784"/>
      <c r="J50" s="784"/>
      <c r="K50" s="198"/>
      <c r="L50" s="76"/>
    </row>
    <row r="51" spans="2:12">
      <c r="B51" s="193"/>
      <c r="C51" s="758"/>
      <c r="D51" s="758"/>
      <c r="E51" s="758"/>
      <c r="F51" s="758"/>
      <c r="G51" s="758"/>
      <c r="H51" s="758"/>
      <c r="I51" s="758"/>
      <c r="J51" s="758"/>
      <c r="L51" s="193"/>
    </row>
    <row r="52" spans="2:12">
      <c r="B52" s="193"/>
      <c r="C52" s="758"/>
      <c r="D52" s="758"/>
      <c r="E52" s="758"/>
      <c r="F52" s="758"/>
      <c r="G52" s="758"/>
      <c r="H52" s="758"/>
      <c r="I52" s="758"/>
      <c r="J52" s="758"/>
      <c r="L52" s="193"/>
    </row>
    <row r="53" spans="2:12">
      <c r="B53" s="193"/>
      <c r="C53" s="758"/>
      <c r="D53" s="758"/>
      <c r="E53" s="758"/>
      <c r="F53" s="758"/>
      <c r="G53" s="758"/>
      <c r="H53" s="758"/>
      <c r="I53" s="758"/>
      <c r="J53" s="758"/>
      <c r="L53" s="193"/>
    </row>
    <row r="54" spans="2:12">
      <c r="B54" s="193"/>
      <c r="C54" s="758"/>
      <c r="D54" s="758"/>
      <c r="E54" s="758"/>
      <c r="F54" s="758"/>
      <c r="G54" s="758"/>
      <c r="H54" s="758"/>
      <c r="I54" s="758"/>
      <c r="J54" s="758"/>
      <c r="L54" s="193"/>
    </row>
    <row r="55" spans="2:12">
      <c r="B55" s="193"/>
      <c r="C55" s="758"/>
      <c r="D55" s="758"/>
      <c r="E55" s="758"/>
      <c r="F55" s="758"/>
      <c r="G55" s="758"/>
      <c r="H55" s="758"/>
      <c r="I55" s="758"/>
      <c r="J55" s="758"/>
      <c r="L55" s="193"/>
    </row>
    <row r="56" spans="2:12">
      <c r="B56" s="193"/>
      <c r="C56" s="758"/>
      <c r="D56" s="758"/>
      <c r="E56" s="758"/>
      <c r="F56" s="758"/>
      <c r="G56" s="758"/>
      <c r="H56" s="758"/>
      <c r="I56" s="758"/>
      <c r="J56" s="758"/>
      <c r="L56" s="193"/>
    </row>
    <row r="57" spans="2:12">
      <c r="B57" s="193"/>
      <c r="C57" s="758"/>
      <c r="D57" s="758"/>
      <c r="E57" s="758"/>
      <c r="F57" s="758"/>
      <c r="G57" s="758"/>
      <c r="H57" s="758"/>
      <c r="I57" s="758"/>
      <c r="J57" s="758"/>
      <c r="L57" s="193"/>
    </row>
    <row r="58" spans="2:12">
      <c r="B58" s="193"/>
      <c r="C58" s="758"/>
      <c r="D58" s="758"/>
      <c r="E58" s="758"/>
      <c r="F58" s="758"/>
      <c r="G58" s="758"/>
      <c r="H58" s="758"/>
      <c r="I58" s="758"/>
      <c r="J58" s="758"/>
      <c r="L58" s="193"/>
    </row>
    <row r="59" spans="2:12">
      <c r="B59" s="193"/>
      <c r="C59" s="758"/>
      <c r="D59" s="758"/>
      <c r="E59" s="758"/>
      <c r="F59" s="758"/>
      <c r="G59" s="758"/>
      <c r="H59" s="758"/>
      <c r="I59" s="758"/>
      <c r="J59" s="758"/>
      <c r="L59" s="193"/>
    </row>
    <row r="60" spans="2:12">
      <c r="B60" s="193"/>
      <c r="C60" s="758"/>
      <c r="D60" s="758"/>
      <c r="E60" s="758"/>
      <c r="F60" s="758"/>
      <c r="G60" s="758"/>
      <c r="H60" s="758"/>
      <c r="I60" s="758"/>
      <c r="J60" s="758"/>
      <c r="L60" s="193"/>
    </row>
    <row r="61" spans="2:12" s="194" customFormat="1" ht="13.2">
      <c r="B61" s="76"/>
      <c r="C61" s="761"/>
      <c r="D61" s="785" t="s">
        <v>314</v>
      </c>
      <c r="E61" s="786"/>
      <c r="F61" s="787" t="s">
        <v>315</v>
      </c>
      <c r="G61" s="785" t="s">
        <v>314</v>
      </c>
      <c r="H61" s="786"/>
      <c r="I61" s="786"/>
      <c r="J61" s="788" t="s">
        <v>315</v>
      </c>
      <c r="K61" s="199"/>
      <c r="L61" s="76"/>
    </row>
    <row r="62" spans="2:12">
      <c r="B62" s="193"/>
      <c r="C62" s="758"/>
      <c r="D62" s="758"/>
      <c r="E62" s="758"/>
      <c r="F62" s="758"/>
      <c r="G62" s="758"/>
      <c r="H62" s="758"/>
      <c r="I62" s="758"/>
      <c r="J62" s="758"/>
      <c r="L62" s="193"/>
    </row>
    <row r="63" spans="2:12">
      <c r="B63" s="193"/>
      <c r="C63" s="758"/>
      <c r="D63" s="758"/>
      <c r="E63" s="758"/>
      <c r="F63" s="758"/>
      <c r="G63" s="758"/>
      <c r="H63" s="758"/>
      <c r="I63" s="758"/>
      <c r="J63" s="758"/>
      <c r="L63" s="193"/>
    </row>
    <row r="64" spans="2:12">
      <c r="B64" s="193"/>
      <c r="C64" s="758"/>
      <c r="D64" s="758"/>
      <c r="E64" s="758"/>
      <c r="F64" s="758"/>
      <c r="G64" s="758"/>
      <c r="H64" s="758"/>
      <c r="I64" s="758"/>
      <c r="J64" s="758"/>
      <c r="L64" s="193"/>
    </row>
    <row r="65" spans="2:12" s="194" customFormat="1" ht="13.2">
      <c r="B65" s="76"/>
      <c r="C65" s="761"/>
      <c r="D65" s="783" t="s">
        <v>316</v>
      </c>
      <c r="E65" s="784"/>
      <c r="F65" s="784"/>
      <c r="G65" s="783" t="s">
        <v>317</v>
      </c>
      <c r="H65" s="784"/>
      <c r="I65" s="784"/>
      <c r="J65" s="784"/>
      <c r="K65" s="198"/>
      <c r="L65" s="76"/>
    </row>
    <row r="66" spans="2:12">
      <c r="B66" s="193"/>
      <c r="C66" s="758"/>
      <c r="D66" s="758"/>
      <c r="E66" s="758"/>
      <c r="F66" s="758"/>
      <c r="G66" s="758"/>
      <c r="H66" s="758"/>
      <c r="I66" s="758"/>
      <c r="J66" s="758"/>
      <c r="L66" s="193"/>
    </row>
    <row r="67" spans="2:12">
      <c r="B67" s="193"/>
      <c r="C67" s="758"/>
      <c r="D67" s="758"/>
      <c r="E67" s="758"/>
      <c r="F67" s="758"/>
      <c r="G67" s="758"/>
      <c r="H67" s="758"/>
      <c r="I67" s="758"/>
      <c r="J67" s="758"/>
      <c r="L67" s="193"/>
    </row>
    <row r="68" spans="2:12">
      <c r="B68" s="193"/>
      <c r="C68" s="758"/>
      <c r="D68" s="758"/>
      <c r="E68" s="758"/>
      <c r="F68" s="758"/>
      <c r="G68" s="758"/>
      <c r="H68" s="758"/>
      <c r="I68" s="758"/>
      <c r="J68" s="758"/>
      <c r="L68" s="193"/>
    </row>
    <row r="69" spans="2:12">
      <c r="B69" s="193"/>
      <c r="C69" s="758"/>
      <c r="D69" s="758"/>
      <c r="E69" s="758"/>
      <c r="F69" s="758"/>
      <c r="G69" s="758"/>
      <c r="H69" s="758"/>
      <c r="I69" s="758"/>
      <c r="J69" s="758"/>
      <c r="L69" s="193"/>
    </row>
    <row r="70" spans="2:12">
      <c r="B70" s="193"/>
      <c r="C70" s="758"/>
      <c r="D70" s="758"/>
      <c r="E70" s="758"/>
      <c r="F70" s="758"/>
      <c r="G70" s="758"/>
      <c r="H70" s="758"/>
      <c r="I70" s="758"/>
      <c r="J70" s="758"/>
      <c r="L70" s="193"/>
    </row>
    <row r="71" spans="2:12">
      <c r="B71" s="193"/>
      <c r="C71" s="758"/>
      <c r="D71" s="758"/>
      <c r="E71" s="758"/>
      <c r="F71" s="758"/>
      <c r="G71" s="758"/>
      <c r="H71" s="758"/>
      <c r="I71" s="758"/>
      <c r="J71" s="758"/>
      <c r="L71" s="193"/>
    </row>
    <row r="72" spans="2:12">
      <c r="B72" s="193"/>
      <c r="C72" s="758"/>
      <c r="D72" s="758"/>
      <c r="E72" s="758"/>
      <c r="F72" s="758"/>
      <c r="G72" s="758"/>
      <c r="H72" s="758"/>
      <c r="I72" s="758"/>
      <c r="J72" s="758"/>
      <c r="L72" s="193"/>
    </row>
    <row r="73" spans="2:12">
      <c r="B73" s="193"/>
      <c r="C73" s="758"/>
      <c r="D73" s="758"/>
      <c r="E73" s="758"/>
      <c r="F73" s="758"/>
      <c r="G73" s="758"/>
      <c r="H73" s="758"/>
      <c r="I73" s="758"/>
      <c r="J73" s="758"/>
      <c r="L73" s="193"/>
    </row>
    <row r="74" spans="2:12">
      <c r="B74" s="193"/>
      <c r="C74" s="758"/>
      <c r="D74" s="758"/>
      <c r="E74" s="758"/>
      <c r="F74" s="758"/>
      <c r="G74" s="758"/>
      <c r="H74" s="758"/>
      <c r="I74" s="758"/>
      <c r="J74" s="758"/>
      <c r="L74" s="193"/>
    </row>
    <row r="75" spans="2:12">
      <c r="B75" s="193"/>
      <c r="C75" s="758"/>
      <c r="D75" s="758"/>
      <c r="E75" s="758"/>
      <c r="F75" s="758"/>
      <c r="G75" s="758"/>
      <c r="H75" s="758"/>
      <c r="I75" s="758"/>
      <c r="J75" s="758"/>
      <c r="L75" s="193"/>
    </row>
    <row r="76" spans="2:12" s="194" customFormat="1" ht="13.2">
      <c r="B76" s="76"/>
      <c r="C76" s="761"/>
      <c r="D76" s="785" t="s">
        <v>314</v>
      </c>
      <c r="E76" s="786"/>
      <c r="F76" s="787" t="s">
        <v>315</v>
      </c>
      <c r="G76" s="785" t="s">
        <v>314</v>
      </c>
      <c r="H76" s="786"/>
      <c r="I76" s="786"/>
      <c r="J76" s="788" t="s">
        <v>315</v>
      </c>
      <c r="K76" s="199"/>
      <c r="L76" s="76"/>
    </row>
    <row r="77" spans="2:12" s="194" customFormat="1" ht="14.7" customHeight="1">
      <c r="B77" s="200"/>
      <c r="C77" s="206"/>
      <c r="D77" s="206"/>
      <c r="E77" s="206"/>
      <c r="F77" s="206"/>
      <c r="G77" s="206"/>
      <c r="H77" s="206"/>
      <c r="I77" s="206"/>
      <c r="J77" s="206"/>
      <c r="K77" s="206"/>
      <c r="L77" s="76"/>
    </row>
    <row r="81" spans="2:47" s="194" customFormat="1" ht="7.2" customHeight="1">
      <c r="B81" s="201"/>
      <c r="C81" s="202"/>
      <c r="D81" s="202"/>
      <c r="E81" s="202"/>
      <c r="F81" s="202"/>
      <c r="G81" s="202"/>
      <c r="H81" s="202"/>
      <c r="I81" s="202"/>
      <c r="J81" s="202"/>
      <c r="K81" s="202"/>
      <c r="L81" s="76"/>
    </row>
    <row r="82" spans="2:47" s="194" customFormat="1" ht="25.2" customHeight="1">
      <c r="B82" s="76"/>
      <c r="C82" s="759" t="s">
        <v>323</v>
      </c>
      <c r="D82" s="761"/>
      <c r="E82" s="761"/>
      <c r="F82" s="761"/>
      <c r="G82" s="761"/>
      <c r="H82" s="761"/>
      <c r="I82" s="761"/>
      <c r="J82" s="761"/>
      <c r="L82" s="76"/>
    </row>
    <row r="83" spans="2:47" s="194" customFormat="1" ht="7.2" customHeight="1">
      <c r="B83" s="76"/>
      <c r="C83" s="761"/>
      <c r="D83" s="761"/>
      <c r="E83" s="761"/>
      <c r="F83" s="761"/>
      <c r="G83" s="761"/>
      <c r="H83" s="761"/>
      <c r="I83" s="761"/>
      <c r="J83" s="761"/>
      <c r="L83" s="76"/>
    </row>
    <row r="84" spans="2:47" s="194" customFormat="1" ht="12" customHeight="1">
      <c r="B84" s="76"/>
      <c r="C84" s="760" t="s">
        <v>5</v>
      </c>
      <c r="D84" s="761"/>
      <c r="E84" s="761"/>
      <c r="F84" s="761"/>
      <c r="G84" s="761"/>
      <c r="H84" s="761"/>
      <c r="I84" s="761"/>
      <c r="J84" s="761"/>
      <c r="L84" s="76"/>
    </row>
    <row r="85" spans="2:47" s="194" customFormat="1" ht="16.5" customHeight="1">
      <c r="B85" s="76"/>
      <c r="C85" s="761"/>
      <c r="D85" s="761"/>
      <c r="E85" s="1353" t="str">
        <f>E7</f>
        <v>15709 - Nižná / Tr 110/22kV - komplexná rekonštrukcia</v>
      </c>
      <c r="F85" s="1354"/>
      <c r="G85" s="1354"/>
      <c r="H85" s="1354"/>
      <c r="I85" s="761"/>
      <c r="J85" s="761"/>
      <c r="L85" s="76"/>
    </row>
    <row r="86" spans="2:47" s="194" customFormat="1" ht="12" customHeight="1">
      <c r="B86" s="76"/>
      <c r="C86" s="760" t="s">
        <v>404</v>
      </c>
      <c r="D86" s="761"/>
      <c r="E86" s="761"/>
      <c r="F86" s="761"/>
      <c r="G86" s="761"/>
      <c r="H86" s="761"/>
      <c r="I86" s="761"/>
      <c r="J86" s="761"/>
      <c r="L86" s="76"/>
    </row>
    <row r="87" spans="2:47" s="194" customFormat="1" ht="16.5" customHeight="1">
      <c r="B87" s="76"/>
      <c r="C87" s="761"/>
      <c r="D87" s="761"/>
      <c r="E87" s="1355" t="str">
        <f>E9</f>
        <v>SO64 - Splašková kanalizácia a žumpa</v>
      </c>
      <c r="F87" s="1356"/>
      <c r="G87" s="1356"/>
      <c r="H87" s="1356"/>
      <c r="I87" s="761"/>
      <c r="J87" s="761"/>
      <c r="L87" s="76"/>
    </row>
    <row r="88" spans="2:47" s="194" customFormat="1" ht="7.2" customHeight="1">
      <c r="B88" s="76"/>
      <c r="C88" s="761"/>
      <c r="D88" s="761"/>
      <c r="E88" s="761"/>
      <c r="F88" s="761"/>
      <c r="G88" s="761"/>
      <c r="H88" s="761"/>
      <c r="I88" s="761"/>
      <c r="J88" s="761"/>
      <c r="L88" s="76"/>
    </row>
    <row r="89" spans="2:47" s="194" customFormat="1" ht="12" customHeight="1">
      <c r="B89" s="76"/>
      <c r="C89" s="760" t="s">
        <v>296</v>
      </c>
      <c r="D89" s="761"/>
      <c r="E89" s="761"/>
      <c r="F89" s="762" t="str">
        <f>F12</f>
        <v>Nižná</v>
      </c>
      <c r="G89" s="761"/>
      <c r="H89" s="761"/>
      <c r="I89" s="760" t="s">
        <v>1</v>
      </c>
      <c r="J89" s="763">
        <f>IF(J12="","",J12)</f>
        <v>46174</v>
      </c>
      <c r="L89" s="76"/>
    </row>
    <row r="90" spans="2:47" s="194" customFormat="1" ht="7.2" customHeight="1">
      <c r="B90" s="76"/>
      <c r="C90" s="761"/>
      <c r="D90" s="761"/>
      <c r="E90" s="761"/>
      <c r="F90" s="761"/>
      <c r="G90" s="761"/>
      <c r="H90" s="761"/>
      <c r="I90" s="761"/>
      <c r="J90" s="761"/>
      <c r="L90" s="76"/>
    </row>
    <row r="91" spans="2:47" s="194" customFormat="1" ht="15.45" customHeight="1">
      <c r="B91" s="76"/>
      <c r="C91" s="760" t="s">
        <v>2</v>
      </c>
      <c r="D91" s="761"/>
      <c r="E91" s="761"/>
      <c r="F91" s="762" t="str">
        <f>E15</f>
        <v>STREDOSLOVENSKÁ DISTRIBUčNÁ a.s.</v>
      </c>
      <c r="G91" s="761"/>
      <c r="H91" s="761"/>
      <c r="I91" s="760" t="s">
        <v>286</v>
      </c>
      <c r="J91" s="765" t="str">
        <f>E21</f>
        <v>LiV-EPI, s.r.o.</v>
      </c>
      <c r="L91" s="76"/>
    </row>
    <row r="92" spans="2:47" s="194" customFormat="1" ht="15.45" customHeight="1">
      <c r="B92" s="76"/>
      <c r="C92" s="760" t="s">
        <v>15</v>
      </c>
      <c r="D92" s="761"/>
      <c r="E92" s="761"/>
      <c r="F92" s="762" t="str">
        <f>IF(E18="","",E18)</f>
        <v>určený výberom</v>
      </c>
      <c r="G92" s="761"/>
      <c r="H92" s="761"/>
      <c r="I92" s="760" t="s">
        <v>300</v>
      </c>
      <c r="J92" s="765" t="str">
        <f>E24</f>
        <v>Ing Peter Lukačovič</v>
      </c>
      <c r="L92" s="76"/>
    </row>
    <row r="93" spans="2:47" s="194" customFormat="1" ht="10.5" customHeight="1">
      <c r="B93" s="76"/>
      <c r="C93" s="761"/>
      <c r="D93" s="761"/>
      <c r="E93" s="761"/>
      <c r="F93" s="761"/>
      <c r="G93" s="761"/>
      <c r="H93" s="761"/>
      <c r="I93" s="761"/>
      <c r="J93" s="761"/>
      <c r="L93" s="76"/>
    </row>
    <row r="94" spans="2:47" s="194" customFormat="1" ht="29.25" customHeight="1">
      <c r="B94" s="76"/>
      <c r="C94" s="789" t="s">
        <v>324</v>
      </c>
      <c r="D94" s="777"/>
      <c r="E94" s="777"/>
      <c r="F94" s="777"/>
      <c r="G94" s="777"/>
      <c r="H94" s="777"/>
      <c r="I94" s="777"/>
      <c r="J94" s="790" t="s">
        <v>325</v>
      </c>
      <c r="K94" s="203"/>
      <c r="L94" s="76"/>
    </row>
    <row r="95" spans="2:47" s="194" customFormat="1" ht="10.5" customHeight="1">
      <c r="B95" s="76"/>
      <c r="C95" s="761"/>
      <c r="D95" s="761"/>
      <c r="E95" s="761"/>
      <c r="F95" s="761"/>
      <c r="G95" s="761"/>
      <c r="H95" s="761"/>
      <c r="I95" s="761"/>
      <c r="J95" s="761"/>
      <c r="L95" s="76"/>
    </row>
    <row r="96" spans="2:47" s="194" customFormat="1" ht="23.25" customHeight="1">
      <c r="B96" s="76"/>
      <c r="C96" s="791" t="s">
        <v>326</v>
      </c>
      <c r="D96" s="761"/>
      <c r="E96" s="761"/>
      <c r="F96" s="761"/>
      <c r="G96" s="761"/>
      <c r="H96" s="761"/>
      <c r="I96" s="761"/>
      <c r="J96" s="768">
        <f>J97+J102</f>
        <v>0</v>
      </c>
      <c r="L96" s="76"/>
      <c r="AU96" s="337" t="s">
        <v>327</v>
      </c>
    </row>
    <row r="97" spans="2:12" s="368" customFormat="1" ht="25.2" customHeight="1">
      <c r="B97" s="367"/>
      <c r="C97" s="792"/>
      <c r="D97" s="793" t="s">
        <v>328</v>
      </c>
      <c r="E97" s="794"/>
      <c r="F97" s="794"/>
      <c r="G97" s="794"/>
      <c r="H97" s="794"/>
      <c r="I97" s="794"/>
      <c r="J97" s="795">
        <f>J124</f>
        <v>0</v>
      </c>
      <c r="L97" s="367"/>
    </row>
    <row r="98" spans="2:12" s="373" customFormat="1" ht="20.25" customHeight="1">
      <c r="B98" s="372"/>
      <c r="C98" s="796"/>
      <c r="D98" s="797" t="s">
        <v>329</v>
      </c>
      <c r="E98" s="798"/>
      <c r="F98" s="798"/>
      <c r="G98" s="798"/>
      <c r="H98" s="798"/>
      <c r="I98" s="798"/>
      <c r="J98" s="799">
        <f>J125</f>
        <v>0</v>
      </c>
      <c r="L98" s="372"/>
    </row>
    <row r="99" spans="2:12" s="373" customFormat="1" ht="20.25" customHeight="1">
      <c r="B99" s="372"/>
      <c r="C99" s="796"/>
      <c r="D99" s="797" t="s">
        <v>1593</v>
      </c>
      <c r="E99" s="798"/>
      <c r="F99" s="798"/>
      <c r="G99" s="798"/>
      <c r="H99" s="798"/>
      <c r="I99" s="798"/>
      <c r="J99" s="799">
        <f>J139</f>
        <v>0</v>
      </c>
      <c r="L99" s="372"/>
    </row>
    <row r="100" spans="2:12" s="373" customFormat="1" ht="20.25" customHeight="1">
      <c r="B100" s="372"/>
      <c r="C100" s="796"/>
      <c r="D100" s="797" t="s">
        <v>331</v>
      </c>
      <c r="E100" s="798"/>
      <c r="F100" s="798"/>
      <c r="G100" s="798"/>
      <c r="H100" s="798"/>
      <c r="I100" s="798"/>
      <c r="J100" s="799">
        <f>J141</f>
        <v>0</v>
      </c>
      <c r="L100" s="372"/>
    </row>
    <row r="101" spans="2:12" s="373" customFormat="1" ht="20.25" customHeight="1">
      <c r="B101" s="372"/>
      <c r="C101" s="796"/>
      <c r="D101" s="797" t="s">
        <v>333</v>
      </c>
      <c r="E101" s="798"/>
      <c r="F101" s="798"/>
      <c r="G101" s="798"/>
      <c r="H101" s="798"/>
      <c r="I101" s="798"/>
      <c r="J101" s="799">
        <f>J151</f>
        <v>0</v>
      </c>
      <c r="L101" s="372"/>
    </row>
    <row r="102" spans="2:12" s="444" customFormat="1" ht="25.2" customHeight="1">
      <c r="B102" s="443"/>
      <c r="C102" s="800"/>
      <c r="D102" s="801" t="s">
        <v>3613</v>
      </c>
      <c r="E102" s="802"/>
      <c r="F102" s="802"/>
      <c r="G102" s="802"/>
      <c r="H102" s="802"/>
      <c r="I102" s="802"/>
      <c r="J102" s="803">
        <f>J153</f>
        <v>0</v>
      </c>
      <c r="L102" s="443"/>
    </row>
    <row r="103" spans="2:12" s="449" customFormat="1" ht="20.25" customHeight="1">
      <c r="B103" s="448"/>
      <c r="C103" s="804"/>
      <c r="D103" s="805" t="str">
        <f>_xlfn.CONCAT("   ",F154)</f>
        <v xml:space="preserve">   Ostatné 
(doprava, vplyvy, pridružené výkony, réžia, drobné montážne práce a materiál...)</v>
      </c>
      <c r="E103" s="806"/>
      <c r="F103" s="806"/>
      <c r="G103" s="806"/>
      <c r="H103" s="806"/>
      <c r="I103" s="806"/>
      <c r="J103" s="807">
        <f>J154</f>
        <v>0</v>
      </c>
      <c r="L103" s="448"/>
    </row>
    <row r="104" spans="2:12" s="194" customFormat="1" ht="21.75" customHeight="1">
      <c r="B104" s="76"/>
      <c r="C104" s="761"/>
      <c r="D104" s="761"/>
      <c r="E104" s="761"/>
      <c r="F104" s="761"/>
      <c r="G104" s="761"/>
      <c r="H104" s="761"/>
      <c r="I104" s="761"/>
      <c r="J104" s="761"/>
      <c r="L104" s="76"/>
    </row>
    <row r="105" spans="2:12" s="194" customFormat="1" ht="7.2" customHeight="1">
      <c r="B105" s="200"/>
      <c r="C105" s="206"/>
      <c r="D105" s="206"/>
      <c r="E105" s="206"/>
      <c r="F105" s="206"/>
      <c r="G105" s="206"/>
      <c r="H105" s="206"/>
      <c r="I105" s="206"/>
      <c r="J105" s="206"/>
      <c r="K105" s="206"/>
      <c r="L105" s="76"/>
    </row>
    <row r="109" spans="2:12" s="194" customFormat="1" ht="7.2" customHeight="1">
      <c r="B109" s="201"/>
      <c r="C109" s="202"/>
      <c r="D109" s="202"/>
      <c r="E109" s="202"/>
      <c r="F109" s="202"/>
      <c r="G109" s="202"/>
      <c r="H109" s="202"/>
      <c r="I109" s="202"/>
      <c r="J109" s="202"/>
      <c r="K109" s="202"/>
      <c r="L109" s="76"/>
    </row>
    <row r="110" spans="2:12" s="194" customFormat="1" ht="25.2" customHeight="1">
      <c r="B110" s="76"/>
      <c r="C110" s="759" t="s">
        <v>281</v>
      </c>
      <c r="D110" s="761"/>
      <c r="E110" s="761"/>
      <c r="F110" s="761"/>
      <c r="G110" s="761"/>
      <c r="H110" s="761"/>
      <c r="I110" s="761"/>
      <c r="J110" s="761"/>
      <c r="L110" s="76"/>
    </row>
    <row r="111" spans="2:12" s="194" customFormat="1" ht="7.2" customHeight="1">
      <c r="B111" s="76"/>
      <c r="C111" s="761"/>
      <c r="D111" s="761"/>
      <c r="E111" s="761"/>
      <c r="F111" s="761"/>
      <c r="G111" s="761"/>
      <c r="H111" s="761"/>
      <c r="I111" s="761"/>
      <c r="J111" s="761"/>
      <c r="L111" s="76"/>
    </row>
    <row r="112" spans="2:12" s="194" customFormat="1" ht="12" customHeight="1">
      <c r="B112" s="76"/>
      <c r="C112" s="760" t="s">
        <v>5</v>
      </c>
      <c r="D112" s="761"/>
      <c r="E112" s="761"/>
      <c r="F112" s="761"/>
      <c r="G112" s="761"/>
      <c r="H112" s="761"/>
      <c r="I112" s="761"/>
      <c r="J112" s="761"/>
      <c r="L112" s="76"/>
    </row>
    <row r="113" spans="2:65" s="194" customFormat="1" ht="16.5" customHeight="1">
      <c r="B113" s="76"/>
      <c r="C113" s="761"/>
      <c r="D113" s="761"/>
      <c r="E113" s="1353" t="str">
        <f>E7</f>
        <v>15709 - Nižná / Tr 110/22kV - komplexná rekonštrukcia</v>
      </c>
      <c r="F113" s="1354"/>
      <c r="G113" s="1354"/>
      <c r="H113" s="1354"/>
      <c r="I113" s="761"/>
      <c r="J113" s="761"/>
      <c r="L113" s="76"/>
    </row>
    <row r="114" spans="2:65" s="194" customFormat="1" ht="12" customHeight="1">
      <c r="B114" s="76"/>
      <c r="C114" s="760" t="s">
        <v>404</v>
      </c>
      <c r="D114" s="761"/>
      <c r="E114" s="761"/>
      <c r="F114" s="761"/>
      <c r="G114" s="761"/>
      <c r="H114" s="761"/>
      <c r="I114" s="761"/>
      <c r="J114" s="761"/>
      <c r="L114" s="76"/>
    </row>
    <row r="115" spans="2:65" s="194" customFormat="1" ht="16.5" customHeight="1">
      <c r="B115" s="76"/>
      <c r="C115" s="761"/>
      <c r="D115" s="761"/>
      <c r="E115" s="1355" t="str">
        <f>E9</f>
        <v>SO64 - Splašková kanalizácia a žumpa</v>
      </c>
      <c r="F115" s="1356"/>
      <c r="G115" s="1356"/>
      <c r="H115" s="1356"/>
      <c r="I115" s="761"/>
      <c r="J115" s="761"/>
      <c r="L115" s="76"/>
    </row>
    <row r="116" spans="2:65" s="194" customFormat="1" ht="7.2" customHeight="1">
      <c r="B116" s="76"/>
      <c r="C116" s="761"/>
      <c r="D116" s="761"/>
      <c r="E116" s="761"/>
      <c r="F116" s="761"/>
      <c r="G116" s="761"/>
      <c r="H116" s="761"/>
      <c r="I116" s="761"/>
      <c r="J116" s="761"/>
      <c r="L116" s="76"/>
    </row>
    <row r="117" spans="2:65" s="194" customFormat="1" ht="12" customHeight="1">
      <c r="B117" s="76"/>
      <c r="C117" s="760" t="s">
        <v>296</v>
      </c>
      <c r="D117" s="761"/>
      <c r="E117" s="761"/>
      <c r="F117" s="762" t="str">
        <f>F12</f>
        <v>Nižná</v>
      </c>
      <c r="G117" s="761"/>
      <c r="H117" s="761"/>
      <c r="I117" s="760" t="s">
        <v>1</v>
      </c>
      <c r="J117" s="763">
        <f>IF(J12="","",J12)</f>
        <v>46174</v>
      </c>
      <c r="L117" s="76"/>
    </row>
    <row r="118" spans="2:65" s="194" customFormat="1" ht="7.2" customHeight="1">
      <c r="B118" s="76"/>
      <c r="C118" s="761"/>
      <c r="D118" s="761"/>
      <c r="E118" s="761"/>
      <c r="F118" s="761"/>
      <c r="G118" s="761"/>
      <c r="H118" s="761"/>
      <c r="I118" s="761"/>
      <c r="J118" s="761"/>
      <c r="L118" s="76"/>
    </row>
    <row r="119" spans="2:65" s="194" customFormat="1" ht="15.45" customHeight="1">
      <c r="B119" s="76"/>
      <c r="C119" s="760" t="s">
        <v>2</v>
      </c>
      <c r="D119" s="761"/>
      <c r="E119" s="761"/>
      <c r="F119" s="762" t="str">
        <f>E15</f>
        <v>STREDOSLOVENSKÁ DISTRIBUčNÁ a.s.</v>
      </c>
      <c r="G119" s="761"/>
      <c r="H119" s="761"/>
      <c r="I119" s="760" t="s">
        <v>286</v>
      </c>
      <c r="J119" s="765" t="str">
        <f>E21</f>
        <v>LiV-EPI, s.r.o.</v>
      </c>
      <c r="L119" s="76"/>
    </row>
    <row r="120" spans="2:65" s="194" customFormat="1" ht="15.45" customHeight="1">
      <c r="B120" s="76"/>
      <c r="C120" s="760" t="s">
        <v>15</v>
      </c>
      <c r="D120" s="761"/>
      <c r="E120" s="761"/>
      <c r="F120" s="762" t="str">
        <f>IF(E18="","",E18)</f>
        <v>určený výberom</v>
      </c>
      <c r="G120" s="761"/>
      <c r="H120" s="761"/>
      <c r="I120" s="760" t="s">
        <v>300</v>
      </c>
      <c r="J120" s="765" t="str">
        <f>E24</f>
        <v>Ing Peter Lukačovič</v>
      </c>
      <c r="L120" s="76"/>
    </row>
    <row r="121" spans="2:65" s="194" customFormat="1" ht="10.5" customHeight="1">
      <c r="B121" s="76"/>
      <c r="C121" s="761"/>
      <c r="D121" s="761"/>
      <c r="E121" s="761"/>
      <c r="F121" s="761"/>
      <c r="G121" s="761"/>
      <c r="H121" s="761"/>
      <c r="I121" s="761"/>
      <c r="J121" s="761"/>
      <c r="L121" s="76"/>
    </row>
    <row r="122" spans="2:65" s="208" customFormat="1" ht="29.25" customHeight="1">
      <c r="B122" s="207"/>
      <c r="C122" s="808" t="s">
        <v>335</v>
      </c>
      <c r="D122" s="809" t="s">
        <v>318</v>
      </c>
      <c r="E122" s="809" t="s">
        <v>21</v>
      </c>
      <c r="F122" s="809" t="s">
        <v>54</v>
      </c>
      <c r="G122" s="809" t="s">
        <v>55</v>
      </c>
      <c r="H122" s="809" t="s">
        <v>336</v>
      </c>
      <c r="I122" s="809" t="s">
        <v>337</v>
      </c>
      <c r="J122" s="810" t="s">
        <v>325</v>
      </c>
      <c r="K122" s="380" t="s">
        <v>338</v>
      </c>
      <c r="L122" s="207"/>
      <c r="M122" s="381" t="s">
        <v>290</v>
      </c>
      <c r="N122" s="382" t="s">
        <v>24</v>
      </c>
      <c r="O122" s="382" t="s">
        <v>339</v>
      </c>
      <c r="P122" s="382" t="s">
        <v>340</v>
      </c>
      <c r="Q122" s="382" t="s">
        <v>341</v>
      </c>
      <c r="R122" s="382" t="s">
        <v>342</v>
      </c>
      <c r="S122" s="382" t="s">
        <v>343</v>
      </c>
      <c r="T122" s="383" t="s">
        <v>344</v>
      </c>
    </row>
    <row r="123" spans="2:65" s="194" customFormat="1" ht="23.25" customHeight="1">
      <c r="B123" s="76"/>
      <c r="C123" s="811" t="s">
        <v>326</v>
      </c>
      <c r="D123" s="761"/>
      <c r="E123" s="761"/>
      <c r="F123" s="761"/>
      <c r="G123" s="761"/>
      <c r="H123" s="761"/>
      <c r="I123" s="761"/>
      <c r="J123" s="812">
        <f>J124+J153</f>
        <v>0</v>
      </c>
      <c r="L123" s="76"/>
      <c r="M123" s="386"/>
      <c r="N123" s="197"/>
      <c r="O123" s="197"/>
      <c r="P123" s="387">
        <f>P124</f>
        <v>118.11064574000002</v>
      </c>
      <c r="Q123" s="197"/>
      <c r="R123" s="387">
        <f>R124</f>
        <v>8.9706367749999991</v>
      </c>
      <c r="S123" s="197"/>
      <c r="T123" s="388">
        <f>T124</f>
        <v>0</v>
      </c>
      <c r="AT123" s="337" t="s">
        <v>267</v>
      </c>
      <c r="AU123" s="337" t="s">
        <v>327</v>
      </c>
      <c r="BK123" s="389">
        <f>BK124</f>
        <v>0</v>
      </c>
    </row>
    <row r="124" spans="2:65" s="391" customFormat="1" ht="26.25" customHeight="1">
      <c r="B124" s="390"/>
      <c r="C124" s="813"/>
      <c r="D124" s="814" t="s">
        <v>267</v>
      </c>
      <c r="E124" s="815" t="s">
        <v>345</v>
      </c>
      <c r="F124" s="815" t="s">
        <v>346</v>
      </c>
      <c r="G124" s="813"/>
      <c r="H124" s="813"/>
      <c r="I124" s="813"/>
      <c r="J124" s="816">
        <f>BK124</f>
        <v>0</v>
      </c>
      <c r="L124" s="390"/>
      <c r="M124" s="395"/>
      <c r="P124" s="396">
        <f>P125+P139+P141+P151</f>
        <v>118.11064574000002</v>
      </c>
      <c r="R124" s="396">
        <f>R125+R139+R141+R151</f>
        <v>8.9706367749999991</v>
      </c>
      <c r="T124" s="397">
        <f>T125+T139+T141+T151</f>
        <v>0</v>
      </c>
      <c r="AR124" s="392" t="s">
        <v>320</v>
      </c>
      <c r="AT124" s="398" t="s">
        <v>267</v>
      </c>
      <c r="AU124" s="398" t="s">
        <v>319</v>
      </c>
      <c r="AY124" s="392" t="s">
        <v>347</v>
      </c>
      <c r="BK124" s="399">
        <f>BK125+BK139+BK141+BK151</f>
        <v>0</v>
      </c>
    </row>
    <row r="125" spans="2:65" s="391" customFormat="1" ht="23.25" customHeight="1">
      <c r="B125" s="390"/>
      <c r="C125" s="813"/>
      <c r="D125" s="814" t="s">
        <v>267</v>
      </c>
      <c r="E125" s="817" t="s">
        <v>320</v>
      </c>
      <c r="F125" s="817" t="s">
        <v>348</v>
      </c>
      <c r="G125" s="813"/>
      <c r="H125" s="813"/>
      <c r="I125" s="813"/>
      <c r="J125" s="818">
        <f>BK125</f>
        <v>0</v>
      </c>
      <c r="L125" s="390"/>
      <c r="M125" s="395"/>
      <c r="P125" s="396">
        <f>SUM(P126:P138)</f>
        <v>101.05071174000003</v>
      </c>
      <c r="R125" s="396">
        <f>SUM(R126:R138)</f>
        <v>7.0953900599999997</v>
      </c>
      <c r="T125" s="397">
        <f>SUM(T126:T138)</f>
        <v>0</v>
      </c>
      <c r="AR125" s="392" t="s">
        <v>320</v>
      </c>
      <c r="AT125" s="398" t="s">
        <v>267</v>
      </c>
      <c r="AU125" s="398" t="s">
        <v>320</v>
      </c>
      <c r="AY125" s="392" t="s">
        <v>347</v>
      </c>
      <c r="BK125" s="399">
        <f>SUM(BK126:BK138)</f>
        <v>0</v>
      </c>
    </row>
    <row r="126" spans="2:65" s="194" customFormat="1" ht="49.5" customHeight="1">
      <c r="B126" s="76"/>
      <c r="C126" s="819" t="s">
        <v>320</v>
      </c>
      <c r="D126" s="819" t="s">
        <v>262</v>
      </c>
      <c r="E126" s="820" t="s">
        <v>1487</v>
      </c>
      <c r="F126" s="821" t="s">
        <v>1488</v>
      </c>
      <c r="G126" s="822" t="s">
        <v>290</v>
      </c>
      <c r="H126" s="823">
        <v>0</v>
      </c>
      <c r="I126" s="824">
        <v>0</v>
      </c>
      <c r="J126" s="824">
        <f t="shared" ref="J126:J138" si="0">ROUND(I126*H126,2)</f>
        <v>0</v>
      </c>
      <c r="K126" s="80"/>
      <c r="L126" s="76"/>
      <c r="M126" s="402" t="s">
        <v>290</v>
      </c>
      <c r="N126" s="403" t="s">
        <v>306</v>
      </c>
      <c r="O126" s="404">
        <v>0.01</v>
      </c>
      <c r="P126" s="404">
        <f t="shared" ref="P126:P138" si="1">O126*H126</f>
        <v>0</v>
      </c>
      <c r="Q126" s="404">
        <v>0</v>
      </c>
      <c r="R126" s="404">
        <f t="shared" ref="R126:R138" si="2">Q126*H126</f>
        <v>0</v>
      </c>
      <c r="S126" s="404">
        <v>0</v>
      </c>
      <c r="T126" s="405">
        <f t="shared" ref="T126:T138" si="3">S126*H126</f>
        <v>0</v>
      </c>
      <c r="AR126" s="406" t="s">
        <v>351</v>
      </c>
      <c r="AT126" s="406" t="s">
        <v>262</v>
      </c>
      <c r="AU126" s="406" t="s">
        <v>352</v>
      </c>
      <c r="AY126" s="337" t="s">
        <v>347</v>
      </c>
      <c r="BE126" s="407">
        <f t="shared" ref="BE126:BE138" si="4">IF(N126="základná",J126,0)</f>
        <v>0</v>
      </c>
      <c r="BF126" s="407">
        <f t="shared" ref="BF126:BF138" si="5">IF(N126="znížená",J126,0)</f>
        <v>0</v>
      </c>
      <c r="BG126" s="407">
        <f t="shared" ref="BG126:BG138" si="6">IF(N126="zákl. prenesená",J126,0)</f>
        <v>0</v>
      </c>
      <c r="BH126" s="407">
        <f t="shared" ref="BH126:BH138" si="7">IF(N126="zníž. prenesená",J126,0)</f>
        <v>0</v>
      </c>
      <c r="BI126" s="407">
        <f t="shared" ref="BI126:BI138" si="8">IF(N126="nulová",J126,0)</f>
        <v>0</v>
      </c>
      <c r="BJ126" s="337" t="s">
        <v>352</v>
      </c>
      <c r="BK126" s="407">
        <f t="shared" ref="BK126:BK138" si="9">ROUND(I126*H126,2)</f>
        <v>0</v>
      </c>
      <c r="BL126" s="337" t="s">
        <v>351</v>
      </c>
      <c r="BM126" s="406" t="s">
        <v>4703</v>
      </c>
    </row>
    <row r="127" spans="2:65" s="194" customFormat="1" ht="24.45" customHeight="1">
      <c r="B127" s="76"/>
      <c r="C127" s="819" t="s">
        <v>352</v>
      </c>
      <c r="D127" s="819" t="s">
        <v>262</v>
      </c>
      <c r="E127" s="820" t="s">
        <v>349</v>
      </c>
      <c r="F127" s="821" t="s">
        <v>350</v>
      </c>
      <c r="G127" s="822" t="s">
        <v>63</v>
      </c>
      <c r="H127" s="823">
        <v>41.8</v>
      </c>
      <c r="I127" s="844"/>
      <c r="J127" s="824">
        <f t="shared" si="0"/>
        <v>0</v>
      </c>
      <c r="K127" s="80"/>
      <c r="L127" s="76"/>
      <c r="M127" s="402" t="s">
        <v>290</v>
      </c>
      <c r="N127" s="403" t="s">
        <v>306</v>
      </c>
      <c r="O127" s="404">
        <v>0.27</v>
      </c>
      <c r="P127" s="404">
        <f t="shared" si="1"/>
        <v>11.286</v>
      </c>
      <c r="Q127" s="404">
        <v>3.5950000000000001E-3</v>
      </c>
      <c r="R127" s="404">
        <f t="shared" si="2"/>
        <v>0.15027099999999999</v>
      </c>
      <c r="S127" s="404">
        <v>0</v>
      </c>
      <c r="T127" s="405">
        <f t="shared" si="3"/>
        <v>0</v>
      </c>
      <c r="AR127" s="406" t="s">
        <v>351</v>
      </c>
      <c r="AT127" s="406" t="s">
        <v>262</v>
      </c>
      <c r="AU127" s="406" t="s">
        <v>352</v>
      </c>
      <c r="AY127" s="337" t="s">
        <v>347</v>
      </c>
      <c r="BE127" s="407">
        <f t="shared" si="4"/>
        <v>0</v>
      </c>
      <c r="BF127" s="407">
        <f t="shared" si="5"/>
        <v>0</v>
      </c>
      <c r="BG127" s="407">
        <f t="shared" si="6"/>
        <v>0</v>
      </c>
      <c r="BH127" s="407">
        <f t="shared" si="7"/>
        <v>0</v>
      </c>
      <c r="BI127" s="407">
        <f t="shared" si="8"/>
        <v>0</v>
      </c>
      <c r="BJ127" s="337" t="s">
        <v>352</v>
      </c>
      <c r="BK127" s="407">
        <f t="shared" si="9"/>
        <v>0</v>
      </c>
      <c r="BL127" s="337" t="s">
        <v>351</v>
      </c>
      <c r="BM127" s="406" t="s">
        <v>4704</v>
      </c>
    </row>
    <row r="128" spans="2:65" s="194" customFormat="1" ht="21.75" customHeight="1">
      <c r="B128" s="76"/>
      <c r="C128" s="819" t="s">
        <v>372</v>
      </c>
      <c r="D128" s="819" t="s">
        <v>262</v>
      </c>
      <c r="E128" s="820" t="s">
        <v>3640</v>
      </c>
      <c r="F128" s="821" t="s">
        <v>3641</v>
      </c>
      <c r="G128" s="822" t="s">
        <v>216</v>
      </c>
      <c r="H128" s="823">
        <v>20.9</v>
      </c>
      <c r="I128" s="844"/>
      <c r="J128" s="824">
        <f t="shared" si="0"/>
        <v>0</v>
      </c>
      <c r="K128" s="80"/>
      <c r="L128" s="76"/>
      <c r="M128" s="402" t="s">
        <v>290</v>
      </c>
      <c r="N128" s="403" t="s">
        <v>306</v>
      </c>
      <c r="O128" s="404">
        <v>2.5139999999999998</v>
      </c>
      <c r="P128" s="404">
        <f t="shared" si="1"/>
        <v>52.542599999999993</v>
      </c>
      <c r="Q128" s="404">
        <v>0</v>
      </c>
      <c r="R128" s="404">
        <f t="shared" si="2"/>
        <v>0</v>
      </c>
      <c r="S128" s="404">
        <v>0</v>
      </c>
      <c r="T128" s="405">
        <f t="shared" si="3"/>
        <v>0</v>
      </c>
      <c r="AR128" s="406" t="s">
        <v>351</v>
      </c>
      <c r="AT128" s="406" t="s">
        <v>262</v>
      </c>
      <c r="AU128" s="406" t="s">
        <v>352</v>
      </c>
      <c r="AY128" s="337" t="s">
        <v>347</v>
      </c>
      <c r="BE128" s="407">
        <f t="shared" si="4"/>
        <v>0</v>
      </c>
      <c r="BF128" s="407">
        <f t="shared" si="5"/>
        <v>0</v>
      </c>
      <c r="BG128" s="407">
        <f t="shared" si="6"/>
        <v>0</v>
      </c>
      <c r="BH128" s="407">
        <f t="shared" si="7"/>
        <v>0</v>
      </c>
      <c r="BI128" s="407">
        <f t="shared" si="8"/>
        <v>0</v>
      </c>
      <c r="BJ128" s="337" t="s">
        <v>352</v>
      </c>
      <c r="BK128" s="407">
        <f t="shared" si="9"/>
        <v>0</v>
      </c>
      <c r="BL128" s="337" t="s">
        <v>351</v>
      </c>
      <c r="BM128" s="406" t="s">
        <v>4705</v>
      </c>
    </row>
    <row r="129" spans="2:65" s="194" customFormat="1" ht="38.25" customHeight="1">
      <c r="B129" s="76"/>
      <c r="C129" s="819" t="s">
        <v>351</v>
      </c>
      <c r="D129" s="819" t="s">
        <v>262</v>
      </c>
      <c r="E129" s="820" t="s">
        <v>218</v>
      </c>
      <c r="F129" s="821" t="s">
        <v>3643</v>
      </c>
      <c r="G129" s="822" t="s">
        <v>216</v>
      </c>
      <c r="H129" s="823">
        <v>12.54</v>
      </c>
      <c r="I129" s="844"/>
      <c r="J129" s="824">
        <f t="shared" si="0"/>
        <v>0</v>
      </c>
      <c r="K129" s="80"/>
      <c r="L129" s="76"/>
      <c r="M129" s="402" t="s">
        <v>290</v>
      </c>
      <c r="N129" s="403" t="s">
        <v>306</v>
      </c>
      <c r="O129" s="404">
        <v>0.61299999999999999</v>
      </c>
      <c r="P129" s="404">
        <f t="shared" si="1"/>
        <v>7.6870199999999995</v>
      </c>
      <c r="Q129" s="404">
        <v>0</v>
      </c>
      <c r="R129" s="404">
        <f t="shared" si="2"/>
        <v>0</v>
      </c>
      <c r="S129" s="404">
        <v>0</v>
      </c>
      <c r="T129" s="405">
        <f t="shared" si="3"/>
        <v>0</v>
      </c>
      <c r="AR129" s="406" t="s">
        <v>351</v>
      </c>
      <c r="AT129" s="406" t="s">
        <v>262</v>
      </c>
      <c r="AU129" s="406" t="s">
        <v>352</v>
      </c>
      <c r="AY129" s="337" t="s">
        <v>347</v>
      </c>
      <c r="BE129" s="407">
        <f t="shared" si="4"/>
        <v>0</v>
      </c>
      <c r="BF129" s="407">
        <f t="shared" si="5"/>
        <v>0</v>
      </c>
      <c r="BG129" s="407">
        <f t="shared" si="6"/>
        <v>0</v>
      </c>
      <c r="BH129" s="407">
        <f t="shared" si="7"/>
        <v>0</v>
      </c>
      <c r="BI129" s="407">
        <f t="shared" si="8"/>
        <v>0</v>
      </c>
      <c r="BJ129" s="337" t="s">
        <v>352</v>
      </c>
      <c r="BK129" s="407">
        <f t="shared" si="9"/>
        <v>0</v>
      </c>
      <c r="BL129" s="337" t="s">
        <v>351</v>
      </c>
      <c r="BM129" s="406" t="s">
        <v>4706</v>
      </c>
    </row>
    <row r="130" spans="2:65" s="194" customFormat="1" ht="38.25" customHeight="1">
      <c r="B130" s="76"/>
      <c r="C130" s="819" t="s">
        <v>382</v>
      </c>
      <c r="D130" s="819" t="s">
        <v>262</v>
      </c>
      <c r="E130" s="820" t="s">
        <v>4686</v>
      </c>
      <c r="F130" s="821" t="s">
        <v>4687</v>
      </c>
      <c r="G130" s="822" t="s">
        <v>95</v>
      </c>
      <c r="H130" s="823">
        <v>42</v>
      </c>
      <c r="I130" s="844"/>
      <c r="J130" s="824">
        <f t="shared" si="0"/>
        <v>0</v>
      </c>
      <c r="K130" s="80"/>
      <c r="L130" s="76"/>
      <c r="M130" s="402" t="s">
        <v>290</v>
      </c>
      <c r="N130" s="403" t="s">
        <v>306</v>
      </c>
      <c r="O130" s="404">
        <v>5.2999999999999999E-2</v>
      </c>
      <c r="P130" s="404">
        <f t="shared" si="1"/>
        <v>2.226</v>
      </c>
      <c r="Q130" s="404">
        <v>7.4093E-4</v>
      </c>
      <c r="R130" s="404">
        <f t="shared" si="2"/>
        <v>3.111906E-2</v>
      </c>
      <c r="S130" s="404">
        <v>0</v>
      </c>
      <c r="T130" s="405">
        <f t="shared" si="3"/>
        <v>0</v>
      </c>
      <c r="AR130" s="406" t="s">
        <v>351</v>
      </c>
      <c r="AT130" s="406" t="s">
        <v>262</v>
      </c>
      <c r="AU130" s="406" t="s">
        <v>352</v>
      </c>
      <c r="AY130" s="337" t="s">
        <v>347</v>
      </c>
      <c r="BE130" s="407">
        <f t="shared" si="4"/>
        <v>0</v>
      </c>
      <c r="BF130" s="407">
        <f t="shared" si="5"/>
        <v>0</v>
      </c>
      <c r="BG130" s="407">
        <f t="shared" si="6"/>
        <v>0</v>
      </c>
      <c r="BH130" s="407">
        <f t="shared" si="7"/>
        <v>0</v>
      </c>
      <c r="BI130" s="407">
        <f t="shared" si="8"/>
        <v>0</v>
      </c>
      <c r="BJ130" s="337" t="s">
        <v>352</v>
      </c>
      <c r="BK130" s="407">
        <f t="shared" si="9"/>
        <v>0</v>
      </c>
      <c r="BL130" s="337" t="s">
        <v>351</v>
      </c>
      <c r="BM130" s="406" t="s">
        <v>4707</v>
      </c>
    </row>
    <row r="131" spans="2:65" s="194" customFormat="1" ht="44.25" customHeight="1">
      <c r="B131" s="76"/>
      <c r="C131" s="819" t="s">
        <v>388</v>
      </c>
      <c r="D131" s="819" t="s">
        <v>262</v>
      </c>
      <c r="E131" s="820" t="s">
        <v>4688</v>
      </c>
      <c r="F131" s="821" t="s">
        <v>4689</v>
      </c>
      <c r="G131" s="822" t="s">
        <v>95</v>
      </c>
      <c r="H131" s="823">
        <v>42</v>
      </c>
      <c r="I131" s="844"/>
      <c r="J131" s="824">
        <f t="shared" si="0"/>
        <v>0</v>
      </c>
      <c r="K131" s="80"/>
      <c r="L131" s="76"/>
      <c r="M131" s="402" t="s">
        <v>290</v>
      </c>
      <c r="N131" s="403" t="s">
        <v>306</v>
      </c>
      <c r="O131" s="404">
        <v>0.16900000000000001</v>
      </c>
      <c r="P131" s="404">
        <f t="shared" si="1"/>
        <v>7.0980000000000008</v>
      </c>
      <c r="Q131" s="404">
        <v>0</v>
      </c>
      <c r="R131" s="404">
        <f t="shared" si="2"/>
        <v>0</v>
      </c>
      <c r="S131" s="404">
        <v>0</v>
      </c>
      <c r="T131" s="405">
        <f t="shared" si="3"/>
        <v>0</v>
      </c>
      <c r="AR131" s="406" t="s">
        <v>351</v>
      </c>
      <c r="AT131" s="406" t="s">
        <v>262</v>
      </c>
      <c r="AU131" s="406" t="s">
        <v>352</v>
      </c>
      <c r="AY131" s="337" t="s">
        <v>347</v>
      </c>
      <c r="BE131" s="407">
        <f t="shared" si="4"/>
        <v>0</v>
      </c>
      <c r="BF131" s="407">
        <f t="shared" si="5"/>
        <v>0</v>
      </c>
      <c r="BG131" s="407">
        <f t="shared" si="6"/>
        <v>0</v>
      </c>
      <c r="BH131" s="407">
        <f t="shared" si="7"/>
        <v>0</v>
      </c>
      <c r="BI131" s="407">
        <f t="shared" si="8"/>
        <v>0</v>
      </c>
      <c r="BJ131" s="337" t="s">
        <v>352</v>
      </c>
      <c r="BK131" s="407">
        <f t="shared" si="9"/>
        <v>0</v>
      </c>
      <c r="BL131" s="337" t="s">
        <v>351</v>
      </c>
      <c r="BM131" s="406" t="s">
        <v>4708</v>
      </c>
    </row>
    <row r="132" spans="2:65" s="194" customFormat="1" ht="33" customHeight="1">
      <c r="B132" s="76"/>
      <c r="C132" s="819" t="s">
        <v>390</v>
      </c>
      <c r="D132" s="819" t="s">
        <v>262</v>
      </c>
      <c r="E132" s="820" t="s">
        <v>4709</v>
      </c>
      <c r="F132" s="821" t="s">
        <v>4710</v>
      </c>
      <c r="G132" s="822" t="s">
        <v>216</v>
      </c>
      <c r="H132" s="823">
        <v>36.601999999999997</v>
      </c>
      <c r="I132" s="844"/>
      <c r="J132" s="824">
        <f t="shared" si="0"/>
        <v>0</v>
      </c>
      <c r="K132" s="80"/>
      <c r="L132" s="76"/>
      <c r="M132" s="402" t="s">
        <v>290</v>
      </c>
      <c r="N132" s="403" t="s">
        <v>306</v>
      </c>
      <c r="O132" s="404">
        <v>7.3699999999999998E-3</v>
      </c>
      <c r="P132" s="404">
        <f t="shared" si="1"/>
        <v>0.26975673999999999</v>
      </c>
      <c r="Q132" s="404">
        <v>0</v>
      </c>
      <c r="R132" s="404">
        <f t="shared" si="2"/>
        <v>0</v>
      </c>
      <c r="S132" s="404">
        <v>0</v>
      </c>
      <c r="T132" s="405">
        <f t="shared" si="3"/>
        <v>0</v>
      </c>
      <c r="AR132" s="406" t="s">
        <v>351</v>
      </c>
      <c r="AT132" s="406" t="s">
        <v>262</v>
      </c>
      <c r="AU132" s="406" t="s">
        <v>352</v>
      </c>
      <c r="AY132" s="337" t="s">
        <v>347</v>
      </c>
      <c r="BE132" s="407">
        <f t="shared" si="4"/>
        <v>0</v>
      </c>
      <c r="BF132" s="407">
        <f t="shared" si="5"/>
        <v>0</v>
      </c>
      <c r="BG132" s="407">
        <f t="shared" si="6"/>
        <v>0</v>
      </c>
      <c r="BH132" s="407">
        <f t="shared" si="7"/>
        <v>0</v>
      </c>
      <c r="BI132" s="407">
        <f t="shared" si="8"/>
        <v>0</v>
      </c>
      <c r="BJ132" s="337" t="s">
        <v>352</v>
      </c>
      <c r="BK132" s="407">
        <f t="shared" si="9"/>
        <v>0</v>
      </c>
      <c r="BL132" s="337" t="s">
        <v>351</v>
      </c>
      <c r="BM132" s="406" t="s">
        <v>4711</v>
      </c>
    </row>
    <row r="133" spans="2:65" s="194" customFormat="1" ht="24.45" customHeight="1">
      <c r="B133" s="76"/>
      <c r="C133" s="819" t="s">
        <v>361</v>
      </c>
      <c r="D133" s="819" t="s">
        <v>262</v>
      </c>
      <c r="E133" s="820" t="s">
        <v>1624</v>
      </c>
      <c r="F133" s="821" t="s">
        <v>1625</v>
      </c>
      <c r="G133" s="822" t="s">
        <v>216</v>
      </c>
      <c r="H133" s="823">
        <v>15.702</v>
      </c>
      <c r="I133" s="844"/>
      <c r="J133" s="824">
        <f t="shared" si="0"/>
        <v>0</v>
      </c>
      <c r="K133" s="80"/>
      <c r="L133" s="76"/>
      <c r="M133" s="402" t="s">
        <v>290</v>
      </c>
      <c r="N133" s="403" t="s">
        <v>306</v>
      </c>
      <c r="O133" s="404">
        <v>0.61699999999999999</v>
      </c>
      <c r="P133" s="404">
        <f t="shared" si="1"/>
        <v>9.6881339999999998</v>
      </c>
      <c r="Q133" s="404">
        <v>0</v>
      </c>
      <c r="R133" s="404">
        <f t="shared" si="2"/>
        <v>0</v>
      </c>
      <c r="S133" s="404">
        <v>0</v>
      </c>
      <c r="T133" s="405">
        <f t="shared" si="3"/>
        <v>0</v>
      </c>
      <c r="AR133" s="406" t="s">
        <v>351</v>
      </c>
      <c r="AT133" s="406" t="s">
        <v>262</v>
      </c>
      <c r="AU133" s="406" t="s">
        <v>352</v>
      </c>
      <c r="AY133" s="337" t="s">
        <v>347</v>
      </c>
      <c r="BE133" s="407">
        <f t="shared" si="4"/>
        <v>0</v>
      </c>
      <c r="BF133" s="407">
        <f t="shared" si="5"/>
        <v>0</v>
      </c>
      <c r="BG133" s="407">
        <f t="shared" si="6"/>
        <v>0</v>
      </c>
      <c r="BH133" s="407">
        <f t="shared" si="7"/>
        <v>0</v>
      </c>
      <c r="BI133" s="407">
        <f t="shared" si="8"/>
        <v>0</v>
      </c>
      <c r="BJ133" s="337" t="s">
        <v>352</v>
      </c>
      <c r="BK133" s="407">
        <f t="shared" si="9"/>
        <v>0</v>
      </c>
      <c r="BL133" s="337" t="s">
        <v>351</v>
      </c>
      <c r="BM133" s="406" t="s">
        <v>4712</v>
      </c>
    </row>
    <row r="134" spans="2:65" s="194" customFormat="1" ht="16.5" customHeight="1">
      <c r="B134" s="76"/>
      <c r="C134" s="819" t="s">
        <v>365</v>
      </c>
      <c r="D134" s="819" t="s">
        <v>262</v>
      </c>
      <c r="E134" s="820" t="s">
        <v>1627</v>
      </c>
      <c r="F134" s="821" t="s">
        <v>1628</v>
      </c>
      <c r="G134" s="822" t="s">
        <v>216</v>
      </c>
      <c r="H134" s="823">
        <v>20.9</v>
      </c>
      <c r="I134" s="844"/>
      <c r="J134" s="824">
        <f t="shared" si="0"/>
        <v>0</v>
      </c>
      <c r="K134" s="80"/>
      <c r="L134" s="76"/>
      <c r="M134" s="402" t="s">
        <v>290</v>
      </c>
      <c r="N134" s="403" t="s">
        <v>306</v>
      </c>
      <c r="O134" s="404">
        <v>8.9999999999999993E-3</v>
      </c>
      <c r="P134" s="404">
        <f t="shared" si="1"/>
        <v>0.18809999999999996</v>
      </c>
      <c r="Q134" s="404">
        <v>0</v>
      </c>
      <c r="R134" s="404">
        <f t="shared" si="2"/>
        <v>0</v>
      </c>
      <c r="S134" s="404">
        <v>0</v>
      </c>
      <c r="T134" s="405">
        <f t="shared" si="3"/>
        <v>0</v>
      </c>
      <c r="AR134" s="406" t="s">
        <v>351</v>
      </c>
      <c r="AT134" s="406" t="s">
        <v>262</v>
      </c>
      <c r="AU134" s="406" t="s">
        <v>352</v>
      </c>
      <c r="AY134" s="337" t="s">
        <v>347</v>
      </c>
      <c r="BE134" s="407">
        <f t="shared" si="4"/>
        <v>0</v>
      </c>
      <c r="BF134" s="407">
        <f t="shared" si="5"/>
        <v>0</v>
      </c>
      <c r="BG134" s="407">
        <f t="shared" si="6"/>
        <v>0</v>
      </c>
      <c r="BH134" s="407">
        <f t="shared" si="7"/>
        <v>0</v>
      </c>
      <c r="BI134" s="407">
        <f t="shared" si="8"/>
        <v>0</v>
      </c>
      <c r="BJ134" s="337" t="s">
        <v>352</v>
      </c>
      <c r="BK134" s="407">
        <f t="shared" si="9"/>
        <v>0</v>
      </c>
      <c r="BL134" s="337" t="s">
        <v>351</v>
      </c>
      <c r="BM134" s="406" t="s">
        <v>4713</v>
      </c>
    </row>
    <row r="135" spans="2:65" s="194" customFormat="1" ht="24.45" customHeight="1">
      <c r="B135" s="76"/>
      <c r="C135" s="819" t="s">
        <v>394</v>
      </c>
      <c r="D135" s="819" t="s">
        <v>262</v>
      </c>
      <c r="E135" s="820" t="s">
        <v>222</v>
      </c>
      <c r="F135" s="821" t="s">
        <v>4714</v>
      </c>
      <c r="G135" s="822" t="s">
        <v>216</v>
      </c>
      <c r="H135" s="823">
        <v>15.702</v>
      </c>
      <c r="I135" s="844"/>
      <c r="J135" s="824">
        <f t="shared" si="0"/>
        <v>0</v>
      </c>
      <c r="K135" s="80"/>
      <c r="L135" s="76"/>
      <c r="M135" s="402" t="s">
        <v>290</v>
      </c>
      <c r="N135" s="403" t="s">
        <v>306</v>
      </c>
      <c r="O135" s="404">
        <v>0.24199999999999999</v>
      </c>
      <c r="P135" s="404">
        <f t="shared" si="1"/>
        <v>3.799884</v>
      </c>
      <c r="Q135" s="404">
        <v>0</v>
      </c>
      <c r="R135" s="404">
        <f t="shared" si="2"/>
        <v>0</v>
      </c>
      <c r="S135" s="404">
        <v>0</v>
      </c>
      <c r="T135" s="405">
        <f t="shared" si="3"/>
        <v>0</v>
      </c>
      <c r="AR135" s="406" t="s">
        <v>351</v>
      </c>
      <c r="AT135" s="406" t="s">
        <v>262</v>
      </c>
      <c r="AU135" s="406" t="s">
        <v>352</v>
      </c>
      <c r="AY135" s="337" t="s">
        <v>347</v>
      </c>
      <c r="BE135" s="407">
        <f t="shared" si="4"/>
        <v>0</v>
      </c>
      <c r="BF135" s="407">
        <f t="shared" si="5"/>
        <v>0</v>
      </c>
      <c r="BG135" s="407">
        <f t="shared" si="6"/>
        <v>0</v>
      </c>
      <c r="BH135" s="407">
        <f t="shared" si="7"/>
        <v>0</v>
      </c>
      <c r="BI135" s="407">
        <f t="shared" si="8"/>
        <v>0</v>
      </c>
      <c r="BJ135" s="337" t="s">
        <v>352</v>
      </c>
      <c r="BK135" s="407">
        <f t="shared" si="9"/>
        <v>0</v>
      </c>
      <c r="BL135" s="337" t="s">
        <v>351</v>
      </c>
      <c r="BM135" s="406" t="s">
        <v>4715</v>
      </c>
    </row>
    <row r="136" spans="2:65" s="194" customFormat="1" ht="24.45" customHeight="1">
      <c r="B136" s="76"/>
      <c r="C136" s="819" t="s">
        <v>396</v>
      </c>
      <c r="D136" s="819" t="s">
        <v>262</v>
      </c>
      <c r="E136" s="820" t="s">
        <v>3791</v>
      </c>
      <c r="F136" s="821" t="s">
        <v>3792</v>
      </c>
      <c r="G136" s="822" t="s">
        <v>216</v>
      </c>
      <c r="H136" s="823">
        <v>4.0670000000000002</v>
      </c>
      <c r="I136" s="844"/>
      <c r="J136" s="824">
        <f t="shared" si="0"/>
        <v>0</v>
      </c>
      <c r="K136" s="80"/>
      <c r="L136" s="76"/>
      <c r="M136" s="402" t="s">
        <v>290</v>
      </c>
      <c r="N136" s="403" t="s">
        <v>306</v>
      </c>
      <c r="O136" s="404">
        <v>1.5009999999999999</v>
      </c>
      <c r="P136" s="404">
        <f t="shared" si="1"/>
        <v>6.1045669999999994</v>
      </c>
      <c r="Q136" s="404">
        <v>0</v>
      </c>
      <c r="R136" s="404">
        <f t="shared" si="2"/>
        <v>0</v>
      </c>
      <c r="S136" s="404">
        <v>0</v>
      </c>
      <c r="T136" s="405">
        <f t="shared" si="3"/>
        <v>0</v>
      </c>
      <c r="AR136" s="406" t="s">
        <v>351</v>
      </c>
      <c r="AT136" s="406" t="s">
        <v>262</v>
      </c>
      <c r="AU136" s="406" t="s">
        <v>352</v>
      </c>
      <c r="AY136" s="337" t="s">
        <v>347</v>
      </c>
      <c r="BE136" s="407">
        <f t="shared" si="4"/>
        <v>0</v>
      </c>
      <c r="BF136" s="407">
        <f t="shared" si="5"/>
        <v>0</v>
      </c>
      <c r="BG136" s="407">
        <f t="shared" si="6"/>
        <v>0</v>
      </c>
      <c r="BH136" s="407">
        <f t="shared" si="7"/>
        <v>0</v>
      </c>
      <c r="BI136" s="407">
        <f t="shared" si="8"/>
        <v>0</v>
      </c>
      <c r="BJ136" s="337" t="s">
        <v>352</v>
      </c>
      <c r="BK136" s="407">
        <f t="shared" si="9"/>
        <v>0</v>
      </c>
      <c r="BL136" s="337" t="s">
        <v>351</v>
      </c>
      <c r="BM136" s="406" t="s">
        <v>4716</v>
      </c>
    </row>
    <row r="137" spans="2:65" s="194" customFormat="1" ht="16.5" customHeight="1">
      <c r="B137" s="76"/>
      <c r="C137" s="825" t="s">
        <v>398</v>
      </c>
      <c r="D137" s="825" t="s">
        <v>59</v>
      </c>
      <c r="E137" s="826" t="s">
        <v>4717</v>
      </c>
      <c r="F137" s="827" t="s">
        <v>4718</v>
      </c>
      <c r="G137" s="828" t="s">
        <v>271</v>
      </c>
      <c r="H137" s="829">
        <v>6.9139999999999997</v>
      </c>
      <c r="I137" s="845"/>
      <c r="J137" s="830">
        <f t="shared" si="0"/>
        <v>0</v>
      </c>
      <c r="K137" s="94"/>
      <c r="L137" s="408"/>
      <c r="M137" s="409" t="s">
        <v>290</v>
      </c>
      <c r="N137" s="410" t="s">
        <v>306</v>
      </c>
      <c r="O137" s="404">
        <v>0</v>
      </c>
      <c r="P137" s="404">
        <f t="shared" si="1"/>
        <v>0</v>
      </c>
      <c r="Q137" s="404">
        <v>1</v>
      </c>
      <c r="R137" s="404">
        <f t="shared" si="2"/>
        <v>6.9139999999999997</v>
      </c>
      <c r="S137" s="404">
        <v>0</v>
      </c>
      <c r="T137" s="405">
        <f t="shared" si="3"/>
        <v>0</v>
      </c>
      <c r="AR137" s="406" t="s">
        <v>361</v>
      </c>
      <c r="AT137" s="406" t="s">
        <v>59</v>
      </c>
      <c r="AU137" s="406" t="s">
        <v>352</v>
      </c>
      <c r="AY137" s="337" t="s">
        <v>347</v>
      </c>
      <c r="BE137" s="407">
        <f t="shared" si="4"/>
        <v>0</v>
      </c>
      <c r="BF137" s="407">
        <f t="shared" si="5"/>
        <v>0</v>
      </c>
      <c r="BG137" s="407">
        <f t="shared" si="6"/>
        <v>0</v>
      </c>
      <c r="BH137" s="407">
        <f t="shared" si="7"/>
        <v>0</v>
      </c>
      <c r="BI137" s="407">
        <f t="shared" si="8"/>
        <v>0</v>
      </c>
      <c r="BJ137" s="337" t="s">
        <v>352</v>
      </c>
      <c r="BK137" s="407">
        <f t="shared" si="9"/>
        <v>0</v>
      </c>
      <c r="BL137" s="337" t="s">
        <v>351</v>
      </c>
      <c r="BM137" s="406" t="s">
        <v>4719</v>
      </c>
    </row>
    <row r="138" spans="2:65" s="194" customFormat="1" ht="21.75" customHeight="1">
      <c r="B138" s="76"/>
      <c r="C138" s="819" t="s">
        <v>604</v>
      </c>
      <c r="D138" s="819" t="s">
        <v>262</v>
      </c>
      <c r="E138" s="820" t="s">
        <v>1553</v>
      </c>
      <c r="F138" s="821" t="s">
        <v>4720</v>
      </c>
      <c r="G138" s="822" t="s">
        <v>95</v>
      </c>
      <c r="H138" s="823">
        <v>9.4499999999999993</v>
      </c>
      <c r="I138" s="844"/>
      <c r="J138" s="824">
        <f t="shared" si="0"/>
        <v>0</v>
      </c>
      <c r="K138" s="80"/>
      <c r="L138" s="76"/>
      <c r="M138" s="402" t="s">
        <v>290</v>
      </c>
      <c r="N138" s="403" t="s">
        <v>306</v>
      </c>
      <c r="O138" s="404">
        <v>1.7000000000000001E-2</v>
      </c>
      <c r="P138" s="404">
        <f t="shared" si="1"/>
        <v>0.16064999999999999</v>
      </c>
      <c r="Q138" s="404">
        <v>0</v>
      </c>
      <c r="R138" s="404">
        <f t="shared" si="2"/>
        <v>0</v>
      </c>
      <c r="S138" s="404">
        <v>0</v>
      </c>
      <c r="T138" s="405">
        <f t="shared" si="3"/>
        <v>0</v>
      </c>
      <c r="AR138" s="406" t="s">
        <v>351</v>
      </c>
      <c r="AT138" s="406" t="s">
        <v>262</v>
      </c>
      <c r="AU138" s="406" t="s">
        <v>352</v>
      </c>
      <c r="AY138" s="337" t="s">
        <v>347</v>
      </c>
      <c r="BE138" s="407">
        <f t="shared" si="4"/>
        <v>0</v>
      </c>
      <c r="BF138" s="407">
        <f t="shared" si="5"/>
        <v>0</v>
      </c>
      <c r="BG138" s="407">
        <f t="shared" si="6"/>
        <v>0</v>
      </c>
      <c r="BH138" s="407">
        <f t="shared" si="7"/>
        <v>0</v>
      </c>
      <c r="BI138" s="407">
        <f t="shared" si="8"/>
        <v>0</v>
      </c>
      <c r="BJ138" s="337" t="s">
        <v>352</v>
      </c>
      <c r="BK138" s="407">
        <f t="shared" si="9"/>
        <v>0</v>
      </c>
      <c r="BL138" s="337" t="s">
        <v>351</v>
      </c>
      <c r="BM138" s="406" t="s">
        <v>4721</v>
      </c>
    </row>
    <row r="139" spans="2:65" s="391" customFormat="1" ht="23.25" customHeight="1">
      <c r="B139" s="390"/>
      <c r="C139" s="813"/>
      <c r="D139" s="814" t="s">
        <v>267</v>
      </c>
      <c r="E139" s="817" t="s">
        <v>351</v>
      </c>
      <c r="F139" s="817" t="s">
        <v>1764</v>
      </c>
      <c r="G139" s="813"/>
      <c r="H139" s="813"/>
      <c r="I139" s="813"/>
      <c r="J139" s="818">
        <f>BK139</f>
        <v>0</v>
      </c>
      <c r="L139" s="390"/>
      <c r="M139" s="395"/>
      <c r="P139" s="396">
        <f>P140</f>
        <v>1.2445649999999999</v>
      </c>
      <c r="R139" s="396">
        <f>R140</f>
        <v>1.7867870999999997</v>
      </c>
      <c r="T139" s="397">
        <f>T140</f>
        <v>0</v>
      </c>
      <c r="AR139" s="392" t="s">
        <v>320</v>
      </c>
      <c r="AT139" s="398" t="s">
        <v>267</v>
      </c>
      <c r="AU139" s="398" t="s">
        <v>320</v>
      </c>
      <c r="AY139" s="392" t="s">
        <v>347</v>
      </c>
      <c r="BK139" s="399">
        <f>BK140</f>
        <v>0</v>
      </c>
    </row>
    <row r="140" spans="2:65" s="194" customFormat="1" ht="33" customHeight="1">
      <c r="B140" s="76"/>
      <c r="C140" s="819" t="s">
        <v>605</v>
      </c>
      <c r="D140" s="819" t="s">
        <v>262</v>
      </c>
      <c r="E140" s="820" t="s">
        <v>4722</v>
      </c>
      <c r="F140" s="821" t="s">
        <v>4723</v>
      </c>
      <c r="G140" s="822" t="s">
        <v>216</v>
      </c>
      <c r="H140" s="823">
        <v>0.94499999999999995</v>
      </c>
      <c r="I140" s="844"/>
      <c r="J140" s="824">
        <f>ROUND(I140*H140,2)</f>
        <v>0</v>
      </c>
      <c r="K140" s="80"/>
      <c r="L140" s="76"/>
      <c r="M140" s="402" t="s">
        <v>290</v>
      </c>
      <c r="N140" s="403" t="s">
        <v>306</v>
      </c>
      <c r="O140" s="404">
        <v>1.3169999999999999</v>
      </c>
      <c r="P140" s="404">
        <f>O140*H140</f>
        <v>1.2445649999999999</v>
      </c>
      <c r="Q140" s="404">
        <v>1.8907799999999999</v>
      </c>
      <c r="R140" s="404">
        <f>Q140*H140</f>
        <v>1.7867870999999997</v>
      </c>
      <c r="S140" s="404">
        <v>0</v>
      </c>
      <c r="T140" s="405">
        <f>S140*H140</f>
        <v>0</v>
      </c>
      <c r="AR140" s="406" t="s">
        <v>351</v>
      </c>
      <c r="AT140" s="406" t="s">
        <v>262</v>
      </c>
      <c r="AU140" s="406" t="s">
        <v>352</v>
      </c>
      <c r="AY140" s="337" t="s">
        <v>347</v>
      </c>
      <c r="BE140" s="407">
        <f>IF(N140="základná",J140,0)</f>
        <v>0</v>
      </c>
      <c r="BF140" s="407">
        <f>IF(N140="znížená",J140,0)</f>
        <v>0</v>
      </c>
      <c r="BG140" s="407">
        <f>IF(N140="zákl. prenesená",J140,0)</f>
        <v>0</v>
      </c>
      <c r="BH140" s="407">
        <f>IF(N140="zníž. prenesená",J140,0)</f>
        <v>0</v>
      </c>
      <c r="BI140" s="407">
        <f>IF(N140="nulová",J140,0)</f>
        <v>0</v>
      </c>
      <c r="BJ140" s="337" t="s">
        <v>352</v>
      </c>
      <c r="BK140" s="407">
        <f>ROUND(I140*H140,2)</f>
        <v>0</v>
      </c>
      <c r="BL140" s="337" t="s">
        <v>351</v>
      </c>
      <c r="BM140" s="406" t="s">
        <v>4724</v>
      </c>
    </row>
    <row r="141" spans="2:65" s="391" customFormat="1" ht="23.25" customHeight="1">
      <c r="B141" s="390"/>
      <c r="C141" s="813"/>
      <c r="D141" s="814" t="s">
        <v>267</v>
      </c>
      <c r="E141" s="817" t="s">
        <v>361</v>
      </c>
      <c r="F141" s="817" t="s">
        <v>362</v>
      </c>
      <c r="G141" s="813"/>
      <c r="H141" s="813"/>
      <c r="I141" s="813"/>
      <c r="J141" s="818">
        <f>BK141</f>
        <v>0</v>
      </c>
      <c r="L141" s="390"/>
      <c r="M141" s="395"/>
      <c r="P141" s="396">
        <f>SUM(P142:P150)</f>
        <v>4.2517499999999995</v>
      </c>
      <c r="R141" s="396">
        <f>SUM(R142:R150)</f>
        <v>8.8459615000000005E-2</v>
      </c>
      <c r="T141" s="397">
        <f>SUM(T142:T150)</f>
        <v>0</v>
      </c>
      <c r="AR141" s="392" t="s">
        <v>320</v>
      </c>
      <c r="AT141" s="398" t="s">
        <v>267</v>
      </c>
      <c r="AU141" s="398" t="s">
        <v>320</v>
      </c>
      <c r="AY141" s="392" t="s">
        <v>347</v>
      </c>
      <c r="BK141" s="399">
        <f>SUM(BK142:BK150)</f>
        <v>0</v>
      </c>
    </row>
    <row r="142" spans="2:65" s="194" customFormat="1" ht="24.45" customHeight="1">
      <c r="B142" s="76"/>
      <c r="C142" s="819" t="s">
        <v>606</v>
      </c>
      <c r="D142" s="819" t="s">
        <v>262</v>
      </c>
      <c r="E142" s="820" t="s">
        <v>4725</v>
      </c>
      <c r="F142" s="821" t="s">
        <v>4726</v>
      </c>
      <c r="G142" s="822" t="s">
        <v>63</v>
      </c>
      <c r="H142" s="823">
        <v>10.5</v>
      </c>
      <c r="I142" s="844"/>
      <c r="J142" s="824">
        <f t="shared" ref="J142:J150" si="10">ROUND(I142*H142,2)</f>
        <v>0</v>
      </c>
      <c r="K142" s="80"/>
      <c r="L142" s="76"/>
      <c r="M142" s="402" t="s">
        <v>290</v>
      </c>
      <c r="N142" s="403" t="s">
        <v>306</v>
      </c>
      <c r="O142" s="404">
        <v>6.2E-2</v>
      </c>
      <c r="P142" s="404">
        <f t="shared" ref="P142:P150" si="11">O142*H142</f>
        <v>0.65100000000000002</v>
      </c>
      <c r="Q142" s="404">
        <v>3.44663E-3</v>
      </c>
      <c r="R142" s="404">
        <f t="shared" ref="R142:R150" si="12">Q142*H142</f>
        <v>3.6189615000000001E-2</v>
      </c>
      <c r="S142" s="404">
        <v>0</v>
      </c>
      <c r="T142" s="405">
        <f t="shared" ref="T142:T150" si="13">S142*H142</f>
        <v>0</v>
      </c>
      <c r="AR142" s="406" t="s">
        <v>351</v>
      </c>
      <c r="AT142" s="406" t="s">
        <v>262</v>
      </c>
      <c r="AU142" s="406" t="s">
        <v>352</v>
      </c>
      <c r="AY142" s="337" t="s">
        <v>347</v>
      </c>
      <c r="BE142" s="407">
        <f t="shared" ref="BE142:BE150" si="14">IF(N142="základná",J142,0)</f>
        <v>0</v>
      </c>
      <c r="BF142" s="407">
        <f t="shared" ref="BF142:BF150" si="15">IF(N142="znížená",J142,0)</f>
        <v>0</v>
      </c>
      <c r="BG142" s="407">
        <f t="shared" ref="BG142:BG150" si="16">IF(N142="zákl. prenesená",J142,0)</f>
        <v>0</v>
      </c>
      <c r="BH142" s="407">
        <f t="shared" ref="BH142:BH150" si="17">IF(N142="zníž. prenesená",J142,0)</f>
        <v>0</v>
      </c>
      <c r="BI142" s="407">
        <f t="shared" ref="BI142:BI150" si="18">IF(N142="nulová",J142,0)</f>
        <v>0</v>
      </c>
      <c r="BJ142" s="337" t="s">
        <v>352</v>
      </c>
      <c r="BK142" s="407">
        <f t="shared" ref="BK142:BK150" si="19">ROUND(I142*H142,2)</f>
        <v>0</v>
      </c>
      <c r="BL142" s="337" t="s">
        <v>351</v>
      </c>
      <c r="BM142" s="406" t="s">
        <v>4727</v>
      </c>
    </row>
    <row r="143" spans="2:65" s="194" customFormat="1" ht="16.5" customHeight="1">
      <c r="B143" s="76"/>
      <c r="C143" s="819" t="s">
        <v>607</v>
      </c>
      <c r="D143" s="819" t="s">
        <v>262</v>
      </c>
      <c r="E143" s="820" t="s">
        <v>3973</v>
      </c>
      <c r="F143" s="821" t="s">
        <v>3974</v>
      </c>
      <c r="G143" s="822" t="s">
        <v>63</v>
      </c>
      <c r="H143" s="823">
        <v>21</v>
      </c>
      <c r="I143" s="844"/>
      <c r="J143" s="824">
        <f t="shared" si="10"/>
        <v>0</v>
      </c>
      <c r="K143" s="80"/>
      <c r="L143" s="76"/>
      <c r="M143" s="402" t="s">
        <v>290</v>
      </c>
      <c r="N143" s="403" t="s">
        <v>306</v>
      </c>
      <c r="O143" s="404">
        <v>5.7000000000000002E-2</v>
      </c>
      <c r="P143" s="404">
        <f t="shared" si="11"/>
        <v>1.1970000000000001</v>
      </c>
      <c r="Q143" s="404">
        <v>0</v>
      </c>
      <c r="R143" s="404">
        <f t="shared" si="12"/>
        <v>0</v>
      </c>
      <c r="S143" s="404">
        <v>0</v>
      </c>
      <c r="T143" s="405">
        <f t="shared" si="13"/>
        <v>0</v>
      </c>
      <c r="AR143" s="406" t="s">
        <v>351</v>
      </c>
      <c r="AT143" s="406" t="s">
        <v>262</v>
      </c>
      <c r="AU143" s="406" t="s">
        <v>352</v>
      </c>
      <c r="AY143" s="337" t="s">
        <v>347</v>
      </c>
      <c r="BE143" s="407">
        <f t="shared" si="14"/>
        <v>0</v>
      </c>
      <c r="BF143" s="407">
        <f t="shared" si="15"/>
        <v>0</v>
      </c>
      <c r="BG143" s="407">
        <f t="shared" si="16"/>
        <v>0</v>
      </c>
      <c r="BH143" s="407">
        <f t="shared" si="17"/>
        <v>0</v>
      </c>
      <c r="BI143" s="407">
        <f t="shared" si="18"/>
        <v>0</v>
      </c>
      <c r="BJ143" s="337" t="s">
        <v>352</v>
      </c>
      <c r="BK143" s="407">
        <f t="shared" si="19"/>
        <v>0</v>
      </c>
      <c r="BL143" s="337" t="s">
        <v>351</v>
      </c>
      <c r="BM143" s="406" t="s">
        <v>4728</v>
      </c>
    </row>
    <row r="144" spans="2:65" s="194" customFormat="1" ht="38.25" customHeight="1">
      <c r="B144" s="76"/>
      <c r="C144" s="819" t="s">
        <v>608</v>
      </c>
      <c r="D144" s="819" t="s">
        <v>262</v>
      </c>
      <c r="E144" s="820" t="s">
        <v>4729</v>
      </c>
      <c r="F144" s="821" t="s">
        <v>4730</v>
      </c>
      <c r="G144" s="822" t="s">
        <v>62</v>
      </c>
      <c r="H144" s="823">
        <v>1</v>
      </c>
      <c r="I144" s="844"/>
      <c r="J144" s="824">
        <f t="shared" si="10"/>
        <v>0</v>
      </c>
      <c r="K144" s="80"/>
      <c r="L144" s="76"/>
      <c r="M144" s="402" t="s">
        <v>290</v>
      </c>
      <c r="N144" s="403" t="s">
        <v>306</v>
      </c>
      <c r="O144" s="404">
        <v>1.8525</v>
      </c>
      <c r="P144" s="404">
        <f t="shared" si="11"/>
        <v>1.8525</v>
      </c>
      <c r="Q144" s="404">
        <v>0</v>
      </c>
      <c r="R144" s="404">
        <f t="shared" si="12"/>
        <v>0</v>
      </c>
      <c r="S144" s="404">
        <v>0</v>
      </c>
      <c r="T144" s="405">
        <f t="shared" si="13"/>
        <v>0</v>
      </c>
      <c r="AR144" s="406" t="s">
        <v>351</v>
      </c>
      <c r="AT144" s="406" t="s">
        <v>262</v>
      </c>
      <c r="AU144" s="406" t="s">
        <v>352</v>
      </c>
      <c r="AY144" s="337" t="s">
        <v>347</v>
      </c>
      <c r="BE144" s="407">
        <f t="shared" si="14"/>
        <v>0</v>
      </c>
      <c r="BF144" s="407">
        <f t="shared" si="15"/>
        <v>0</v>
      </c>
      <c r="BG144" s="407">
        <f t="shared" si="16"/>
        <v>0</v>
      </c>
      <c r="BH144" s="407">
        <f t="shared" si="17"/>
        <v>0</v>
      </c>
      <c r="BI144" s="407">
        <f t="shared" si="18"/>
        <v>0</v>
      </c>
      <c r="BJ144" s="337" t="s">
        <v>352</v>
      </c>
      <c r="BK144" s="407">
        <f t="shared" si="19"/>
        <v>0</v>
      </c>
      <c r="BL144" s="337" t="s">
        <v>351</v>
      </c>
      <c r="BM144" s="406" t="s">
        <v>4731</v>
      </c>
    </row>
    <row r="145" spans="2:65" s="194" customFormat="1" ht="33" customHeight="1">
      <c r="B145" s="76"/>
      <c r="C145" s="825" t="s">
        <v>609</v>
      </c>
      <c r="D145" s="825" t="s">
        <v>59</v>
      </c>
      <c r="E145" s="826" t="s">
        <v>4732</v>
      </c>
      <c r="F145" s="827" t="s">
        <v>4733</v>
      </c>
      <c r="G145" s="828" t="s">
        <v>62</v>
      </c>
      <c r="H145" s="829">
        <v>1</v>
      </c>
      <c r="I145" s="845"/>
      <c r="J145" s="830">
        <f t="shared" si="10"/>
        <v>0</v>
      </c>
      <c r="K145" s="94"/>
      <c r="L145" s="408"/>
      <c r="M145" s="409" t="s">
        <v>290</v>
      </c>
      <c r="N145" s="410" t="s">
        <v>306</v>
      </c>
      <c r="O145" s="404">
        <v>0</v>
      </c>
      <c r="P145" s="404">
        <f t="shared" si="11"/>
        <v>0</v>
      </c>
      <c r="Q145" s="404">
        <v>9.0299999999999998E-3</v>
      </c>
      <c r="R145" s="404">
        <f t="shared" si="12"/>
        <v>9.0299999999999998E-3</v>
      </c>
      <c r="S145" s="404">
        <v>0</v>
      </c>
      <c r="T145" s="405">
        <f t="shared" si="13"/>
        <v>0</v>
      </c>
      <c r="AR145" s="406" t="s">
        <v>361</v>
      </c>
      <c r="AT145" s="406" t="s">
        <v>59</v>
      </c>
      <c r="AU145" s="406" t="s">
        <v>352</v>
      </c>
      <c r="AY145" s="337" t="s">
        <v>347</v>
      </c>
      <c r="BE145" s="407">
        <f t="shared" si="14"/>
        <v>0</v>
      </c>
      <c r="BF145" s="407">
        <f t="shared" si="15"/>
        <v>0</v>
      </c>
      <c r="BG145" s="407">
        <f t="shared" si="16"/>
        <v>0</v>
      </c>
      <c r="BH145" s="407">
        <f t="shared" si="17"/>
        <v>0</v>
      </c>
      <c r="BI145" s="407">
        <f t="shared" si="18"/>
        <v>0</v>
      </c>
      <c r="BJ145" s="337" t="s">
        <v>352</v>
      </c>
      <c r="BK145" s="407">
        <f t="shared" si="19"/>
        <v>0</v>
      </c>
      <c r="BL145" s="337" t="s">
        <v>351</v>
      </c>
      <c r="BM145" s="406" t="s">
        <v>4734</v>
      </c>
    </row>
    <row r="146" spans="2:65" s="194" customFormat="1" ht="24.45" customHeight="1">
      <c r="B146" s="76"/>
      <c r="C146" s="825" t="s">
        <v>610</v>
      </c>
      <c r="D146" s="825" t="s">
        <v>59</v>
      </c>
      <c r="E146" s="826" t="s">
        <v>4735</v>
      </c>
      <c r="F146" s="827" t="s">
        <v>4736</v>
      </c>
      <c r="G146" s="828" t="s">
        <v>62</v>
      </c>
      <c r="H146" s="829">
        <v>1</v>
      </c>
      <c r="I146" s="845"/>
      <c r="J146" s="830">
        <f t="shared" si="10"/>
        <v>0</v>
      </c>
      <c r="K146" s="94"/>
      <c r="L146" s="408"/>
      <c r="M146" s="409" t="s">
        <v>290</v>
      </c>
      <c r="N146" s="410" t="s">
        <v>306</v>
      </c>
      <c r="O146" s="404">
        <v>0</v>
      </c>
      <c r="P146" s="404">
        <f t="shared" si="11"/>
        <v>0</v>
      </c>
      <c r="Q146" s="404">
        <v>1.4489999999999999E-2</v>
      </c>
      <c r="R146" s="404">
        <f t="shared" si="12"/>
        <v>1.4489999999999999E-2</v>
      </c>
      <c r="S146" s="404">
        <v>0</v>
      </c>
      <c r="T146" s="405">
        <f t="shared" si="13"/>
        <v>0</v>
      </c>
      <c r="AR146" s="406" t="s">
        <v>361</v>
      </c>
      <c r="AT146" s="406" t="s">
        <v>59</v>
      </c>
      <c r="AU146" s="406" t="s">
        <v>352</v>
      </c>
      <c r="AY146" s="337" t="s">
        <v>347</v>
      </c>
      <c r="BE146" s="407">
        <f t="shared" si="14"/>
        <v>0</v>
      </c>
      <c r="BF146" s="407">
        <f t="shared" si="15"/>
        <v>0</v>
      </c>
      <c r="BG146" s="407">
        <f t="shared" si="16"/>
        <v>0</v>
      </c>
      <c r="BH146" s="407">
        <f t="shared" si="17"/>
        <v>0</v>
      </c>
      <c r="BI146" s="407">
        <f t="shared" si="18"/>
        <v>0</v>
      </c>
      <c r="BJ146" s="337" t="s">
        <v>352</v>
      </c>
      <c r="BK146" s="407">
        <f t="shared" si="19"/>
        <v>0</v>
      </c>
      <c r="BL146" s="337" t="s">
        <v>351</v>
      </c>
      <c r="BM146" s="406" t="s">
        <v>4737</v>
      </c>
    </row>
    <row r="147" spans="2:65" s="194" customFormat="1" ht="24.45" customHeight="1">
      <c r="B147" s="76"/>
      <c r="C147" s="825" t="s">
        <v>293</v>
      </c>
      <c r="D147" s="825" t="s">
        <v>59</v>
      </c>
      <c r="E147" s="826" t="s">
        <v>4738</v>
      </c>
      <c r="F147" s="827" t="s">
        <v>4739</v>
      </c>
      <c r="G147" s="828" t="s">
        <v>62</v>
      </c>
      <c r="H147" s="829">
        <v>1</v>
      </c>
      <c r="I147" s="845"/>
      <c r="J147" s="830">
        <f t="shared" si="10"/>
        <v>0</v>
      </c>
      <c r="K147" s="94"/>
      <c r="L147" s="408"/>
      <c r="M147" s="409" t="s">
        <v>290</v>
      </c>
      <c r="N147" s="410" t="s">
        <v>306</v>
      </c>
      <c r="O147" s="404">
        <v>0</v>
      </c>
      <c r="P147" s="404">
        <f t="shared" si="11"/>
        <v>0</v>
      </c>
      <c r="Q147" s="404">
        <v>5.8799999999999998E-3</v>
      </c>
      <c r="R147" s="404">
        <f t="shared" si="12"/>
        <v>5.8799999999999998E-3</v>
      </c>
      <c r="S147" s="404">
        <v>0</v>
      </c>
      <c r="T147" s="405">
        <f t="shared" si="13"/>
        <v>0</v>
      </c>
      <c r="AR147" s="406" t="s">
        <v>361</v>
      </c>
      <c r="AT147" s="406" t="s">
        <v>59</v>
      </c>
      <c r="AU147" s="406" t="s">
        <v>352</v>
      </c>
      <c r="AY147" s="337" t="s">
        <v>347</v>
      </c>
      <c r="BE147" s="407">
        <f t="shared" si="14"/>
        <v>0</v>
      </c>
      <c r="BF147" s="407">
        <f t="shared" si="15"/>
        <v>0</v>
      </c>
      <c r="BG147" s="407">
        <f t="shared" si="16"/>
        <v>0</v>
      </c>
      <c r="BH147" s="407">
        <f t="shared" si="17"/>
        <v>0</v>
      </c>
      <c r="BI147" s="407">
        <f t="shared" si="18"/>
        <v>0</v>
      </c>
      <c r="BJ147" s="337" t="s">
        <v>352</v>
      </c>
      <c r="BK147" s="407">
        <f t="shared" si="19"/>
        <v>0</v>
      </c>
      <c r="BL147" s="337" t="s">
        <v>351</v>
      </c>
      <c r="BM147" s="406" t="s">
        <v>4740</v>
      </c>
    </row>
    <row r="148" spans="2:65" s="194" customFormat="1" ht="24.45" customHeight="1">
      <c r="B148" s="76"/>
      <c r="C148" s="825" t="s">
        <v>611</v>
      </c>
      <c r="D148" s="825" t="s">
        <v>59</v>
      </c>
      <c r="E148" s="826" t="s">
        <v>4741</v>
      </c>
      <c r="F148" s="827" t="s">
        <v>4742</v>
      </c>
      <c r="G148" s="828" t="s">
        <v>62</v>
      </c>
      <c r="H148" s="829">
        <v>2</v>
      </c>
      <c r="I148" s="845"/>
      <c r="J148" s="830">
        <f t="shared" si="10"/>
        <v>0</v>
      </c>
      <c r="K148" s="94"/>
      <c r="L148" s="408"/>
      <c r="M148" s="409" t="s">
        <v>290</v>
      </c>
      <c r="N148" s="410" t="s">
        <v>306</v>
      </c>
      <c r="O148" s="404">
        <v>0</v>
      </c>
      <c r="P148" s="404">
        <f t="shared" si="11"/>
        <v>0</v>
      </c>
      <c r="Q148" s="404">
        <v>6.6E-4</v>
      </c>
      <c r="R148" s="404">
        <f t="shared" si="12"/>
        <v>1.32E-3</v>
      </c>
      <c r="S148" s="404">
        <v>0</v>
      </c>
      <c r="T148" s="405">
        <f t="shared" si="13"/>
        <v>0</v>
      </c>
      <c r="AR148" s="406" t="s">
        <v>361</v>
      </c>
      <c r="AT148" s="406" t="s">
        <v>59</v>
      </c>
      <c r="AU148" s="406" t="s">
        <v>352</v>
      </c>
      <c r="AY148" s="337" t="s">
        <v>347</v>
      </c>
      <c r="BE148" s="407">
        <f t="shared" si="14"/>
        <v>0</v>
      </c>
      <c r="BF148" s="407">
        <f t="shared" si="15"/>
        <v>0</v>
      </c>
      <c r="BG148" s="407">
        <f t="shared" si="16"/>
        <v>0</v>
      </c>
      <c r="BH148" s="407">
        <f t="shared" si="17"/>
        <v>0</v>
      </c>
      <c r="BI148" s="407">
        <f t="shared" si="18"/>
        <v>0</v>
      </c>
      <c r="BJ148" s="337" t="s">
        <v>352</v>
      </c>
      <c r="BK148" s="407">
        <f t="shared" si="19"/>
        <v>0</v>
      </c>
      <c r="BL148" s="337" t="s">
        <v>351</v>
      </c>
      <c r="BM148" s="406" t="s">
        <v>4743</v>
      </c>
    </row>
    <row r="149" spans="2:65" s="194" customFormat="1" ht="24.45" customHeight="1">
      <c r="B149" s="76"/>
      <c r="C149" s="825" t="s">
        <v>612</v>
      </c>
      <c r="D149" s="825" t="s">
        <v>59</v>
      </c>
      <c r="E149" s="826" t="s">
        <v>4744</v>
      </c>
      <c r="F149" s="827" t="s">
        <v>4745</v>
      </c>
      <c r="G149" s="828" t="s">
        <v>62</v>
      </c>
      <c r="H149" s="829">
        <v>1</v>
      </c>
      <c r="I149" s="845"/>
      <c r="J149" s="830">
        <f t="shared" si="10"/>
        <v>0</v>
      </c>
      <c r="K149" s="94"/>
      <c r="L149" s="408"/>
      <c r="M149" s="409" t="s">
        <v>290</v>
      </c>
      <c r="N149" s="410" t="s">
        <v>306</v>
      </c>
      <c r="O149" s="404">
        <v>0</v>
      </c>
      <c r="P149" s="404">
        <f t="shared" si="11"/>
        <v>0</v>
      </c>
      <c r="Q149" s="404">
        <v>2.0500000000000001E-2</v>
      </c>
      <c r="R149" s="404">
        <f t="shared" si="12"/>
        <v>2.0500000000000001E-2</v>
      </c>
      <c r="S149" s="404">
        <v>0</v>
      </c>
      <c r="T149" s="405">
        <f t="shared" si="13"/>
        <v>0</v>
      </c>
      <c r="AR149" s="406" t="s">
        <v>361</v>
      </c>
      <c r="AT149" s="406" t="s">
        <v>59</v>
      </c>
      <c r="AU149" s="406" t="s">
        <v>352</v>
      </c>
      <c r="AY149" s="337" t="s">
        <v>347</v>
      </c>
      <c r="BE149" s="407">
        <f t="shared" si="14"/>
        <v>0</v>
      </c>
      <c r="BF149" s="407">
        <f t="shared" si="15"/>
        <v>0</v>
      </c>
      <c r="BG149" s="407">
        <f t="shared" si="16"/>
        <v>0</v>
      </c>
      <c r="BH149" s="407">
        <f t="shared" si="17"/>
        <v>0</v>
      </c>
      <c r="BI149" s="407">
        <f t="shared" si="18"/>
        <v>0</v>
      </c>
      <c r="BJ149" s="337" t="s">
        <v>352</v>
      </c>
      <c r="BK149" s="407">
        <f t="shared" si="19"/>
        <v>0</v>
      </c>
      <c r="BL149" s="337" t="s">
        <v>351</v>
      </c>
      <c r="BM149" s="406" t="s">
        <v>4746</v>
      </c>
    </row>
    <row r="150" spans="2:65" s="194" customFormat="1" ht="24.45" customHeight="1">
      <c r="B150" s="76"/>
      <c r="C150" s="819" t="s">
        <v>613</v>
      </c>
      <c r="D150" s="819" t="s">
        <v>262</v>
      </c>
      <c r="E150" s="820" t="s">
        <v>4699</v>
      </c>
      <c r="F150" s="821" t="s">
        <v>4700</v>
      </c>
      <c r="G150" s="822" t="s">
        <v>63</v>
      </c>
      <c r="H150" s="823">
        <v>10.5</v>
      </c>
      <c r="I150" s="844"/>
      <c r="J150" s="824">
        <f t="shared" si="10"/>
        <v>0</v>
      </c>
      <c r="K150" s="80"/>
      <c r="L150" s="76"/>
      <c r="M150" s="402" t="s">
        <v>290</v>
      </c>
      <c r="N150" s="403" t="s">
        <v>306</v>
      </c>
      <c r="O150" s="404">
        <v>5.2499999999999998E-2</v>
      </c>
      <c r="P150" s="404">
        <f t="shared" si="11"/>
        <v>0.55125000000000002</v>
      </c>
      <c r="Q150" s="404">
        <v>1E-4</v>
      </c>
      <c r="R150" s="404">
        <f t="shared" si="12"/>
        <v>1.0500000000000002E-3</v>
      </c>
      <c r="S150" s="404">
        <v>0</v>
      </c>
      <c r="T150" s="405">
        <f t="shared" si="13"/>
        <v>0</v>
      </c>
      <c r="AR150" s="406" t="s">
        <v>351</v>
      </c>
      <c r="AT150" s="406" t="s">
        <v>262</v>
      </c>
      <c r="AU150" s="406" t="s">
        <v>352</v>
      </c>
      <c r="AY150" s="337" t="s">
        <v>347</v>
      </c>
      <c r="BE150" s="407">
        <f t="shared" si="14"/>
        <v>0</v>
      </c>
      <c r="BF150" s="407">
        <f t="shared" si="15"/>
        <v>0</v>
      </c>
      <c r="BG150" s="407">
        <f t="shared" si="16"/>
        <v>0</v>
      </c>
      <c r="BH150" s="407">
        <f t="shared" si="17"/>
        <v>0</v>
      </c>
      <c r="BI150" s="407">
        <f t="shared" si="18"/>
        <v>0</v>
      </c>
      <c r="BJ150" s="337" t="s">
        <v>352</v>
      </c>
      <c r="BK150" s="407">
        <f t="shared" si="19"/>
        <v>0</v>
      </c>
      <c r="BL150" s="337" t="s">
        <v>351</v>
      </c>
      <c r="BM150" s="406" t="s">
        <v>4747</v>
      </c>
    </row>
    <row r="151" spans="2:65" s="391" customFormat="1" ht="23.25" customHeight="1">
      <c r="B151" s="390"/>
      <c r="C151" s="813"/>
      <c r="D151" s="814" t="s">
        <v>267</v>
      </c>
      <c r="E151" s="817" t="s">
        <v>367</v>
      </c>
      <c r="F151" s="817" t="s">
        <v>368</v>
      </c>
      <c r="G151" s="813"/>
      <c r="H151" s="813"/>
      <c r="I151" s="813"/>
      <c r="J151" s="818">
        <f>BK151</f>
        <v>0</v>
      </c>
      <c r="L151" s="390"/>
      <c r="M151" s="395"/>
      <c r="P151" s="396">
        <f>P152</f>
        <v>11.563618999999999</v>
      </c>
      <c r="R151" s="396">
        <f>R152</f>
        <v>0</v>
      </c>
      <c r="T151" s="397">
        <f>T152</f>
        <v>0</v>
      </c>
      <c r="AR151" s="392" t="s">
        <v>320</v>
      </c>
      <c r="AT151" s="398" t="s">
        <v>267</v>
      </c>
      <c r="AU151" s="398" t="s">
        <v>320</v>
      </c>
      <c r="AY151" s="392" t="s">
        <v>347</v>
      </c>
      <c r="BK151" s="399">
        <f>BK152</f>
        <v>0</v>
      </c>
    </row>
    <row r="152" spans="2:65" s="194" customFormat="1" ht="33" customHeight="1">
      <c r="B152" s="76"/>
      <c r="C152" s="819" t="s">
        <v>614</v>
      </c>
      <c r="D152" s="819" t="s">
        <v>262</v>
      </c>
      <c r="E152" s="820" t="s">
        <v>4748</v>
      </c>
      <c r="F152" s="821" t="s">
        <v>4701</v>
      </c>
      <c r="G152" s="822" t="s">
        <v>271</v>
      </c>
      <c r="H152" s="823">
        <v>8.9710000000000001</v>
      </c>
      <c r="I152" s="844"/>
      <c r="J152" s="824">
        <f>ROUND(I152*H152,2)</f>
        <v>0</v>
      </c>
      <c r="K152" s="80"/>
      <c r="L152" s="76"/>
      <c r="M152" s="453" t="s">
        <v>290</v>
      </c>
      <c r="N152" s="454" t="s">
        <v>306</v>
      </c>
      <c r="O152" s="455">
        <v>1.2889999999999999</v>
      </c>
      <c r="P152" s="455">
        <f>O152*H152</f>
        <v>11.563618999999999</v>
      </c>
      <c r="Q152" s="455">
        <v>0</v>
      </c>
      <c r="R152" s="455">
        <f>Q152*H152</f>
        <v>0</v>
      </c>
      <c r="S152" s="455">
        <v>0</v>
      </c>
      <c r="T152" s="456">
        <f>S152*H152</f>
        <v>0</v>
      </c>
      <c r="AR152" s="406" t="s">
        <v>351</v>
      </c>
      <c r="AT152" s="406" t="s">
        <v>262</v>
      </c>
      <c r="AU152" s="406" t="s">
        <v>352</v>
      </c>
      <c r="AY152" s="337" t="s">
        <v>347</v>
      </c>
      <c r="BE152" s="407">
        <f>IF(N152="základná",J152,0)</f>
        <v>0</v>
      </c>
      <c r="BF152" s="407">
        <f>IF(N152="znížená",J152,0)</f>
        <v>0</v>
      </c>
      <c r="BG152" s="407">
        <f>IF(N152="zákl. prenesená",J152,0)</f>
        <v>0</v>
      </c>
      <c r="BH152" s="407">
        <f>IF(N152="zníž. prenesená",J152,0)</f>
        <v>0</v>
      </c>
      <c r="BI152" s="407">
        <f>IF(N152="nulová",J152,0)</f>
        <v>0</v>
      </c>
      <c r="BJ152" s="337" t="s">
        <v>352</v>
      </c>
      <c r="BK152" s="407">
        <f>ROUND(I152*H152,2)</f>
        <v>0</v>
      </c>
      <c r="BL152" s="337" t="s">
        <v>351</v>
      </c>
      <c r="BM152" s="406" t="s">
        <v>4749</v>
      </c>
    </row>
    <row r="153" spans="2:65" s="458" customFormat="1" ht="26.25" customHeight="1">
      <c r="B153" s="457"/>
      <c r="C153" s="831"/>
      <c r="D153" s="832" t="s">
        <v>267</v>
      </c>
      <c r="E153" s="833" t="s">
        <v>27</v>
      </c>
      <c r="F153" s="833" t="s">
        <v>254</v>
      </c>
      <c r="G153" s="831"/>
      <c r="H153" s="831"/>
      <c r="I153" s="831"/>
      <c r="J153" s="834">
        <f>J154</f>
        <v>0</v>
      </c>
      <c r="L153" s="457"/>
      <c r="M153" s="462"/>
      <c r="P153" s="463" t="e">
        <f>#REF!+#REF!</f>
        <v>#REF!</v>
      </c>
      <c r="R153" s="463" t="e">
        <f>#REF!+#REF!</f>
        <v>#REF!</v>
      </c>
      <c r="T153" s="464" t="e">
        <f>#REF!+#REF!</f>
        <v>#REF!</v>
      </c>
      <c r="AR153" s="459" t="s">
        <v>382</v>
      </c>
      <c r="AT153" s="465" t="s">
        <v>267</v>
      </c>
      <c r="AU153" s="465" t="s">
        <v>319</v>
      </c>
      <c r="AY153" s="459" t="s">
        <v>347</v>
      </c>
      <c r="BK153" s="466">
        <f>BK154</f>
        <v>0</v>
      </c>
    </row>
    <row r="154" spans="2:65" s="476" customFormat="1" ht="34.200000000000003">
      <c r="B154" s="110"/>
      <c r="C154" s="835">
        <v>25</v>
      </c>
      <c r="D154" s="836" t="s">
        <v>262</v>
      </c>
      <c r="E154" s="837" t="s">
        <v>255</v>
      </c>
      <c r="F154" s="838" t="s">
        <v>282</v>
      </c>
      <c r="G154" s="1019"/>
      <c r="H154" s="840">
        <v>4</v>
      </c>
      <c r="I154" s="848"/>
      <c r="J154" s="841">
        <f>H154*I154/100</f>
        <v>0</v>
      </c>
      <c r="K154" s="112"/>
      <c r="L154" s="110"/>
      <c r="M154" s="472" t="s">
        <v>290</v>
      </c>
      <c r="N154" s="473" t="s">
        <v>306</v>
      </c>
      <c r="O154" s="474">
        <v>0</v>
      </c>
      <c r="P154" s="474">
        <f>O154*H154</f>
        <v>0</v>
      </c>
      <c r="Q154" s="474">
        <v>0</v>
      </c>
      <c r="R154" s="474">
        <f>Q154*H154</f>
        <v>0</v>
      </c>
      <c r="S154" s="474">
        <v>0</v>
      </c>
      <c r="T154" s="475">
        <f>S154*H154</f>
        <v>0</v>
      </c>
      <c r="AR154" s="477" t="s">
        <v>1193</v>
      </c>
      <c r="AT154" s="477" t="s">
        <v>262</v>
      </c>
      <c r="AU154" s="477" t="s">
        <v>352</v>
      </c>
      <c r="AY154" s="478" t="s">
        <v>347</v>
      </c>
      <c r="BE154" s="479">
        <f>IF(N154="základná",J154,0)</f>
        <v>0</v>
      </c>
      <c r="BF154" s="479">
        <f>IF(N154="znížená",J154,0)</f>
        <v>0</v>
      </c>
      <c r="BG154" s="479">
        <f>IF(N154="zákl. prenesená",J154,0)</f>
        <v>0</v>
      </c>
      <c r="BH154" s="479">
        <f>IF(N154="zníž. prenesená",J154,0)</f>
        <v>0</v>
      </c>
      <c r="BI154" s="479">
        <f>IF(N154="nulová",J154,0)</f>
        <v>0</v>
      </c>
      <c r="BJ154" s="478" t="s">
        <v>352</v>
      </c>
      <c r="BK154" s="479">
        <f>ROUND(I154*H154,2)/100</f>
        <v>0</v>
      </c>
      <c r="BL154" s="478" t="s">
        <v>1193</v>
      </c>
      <c r="BM154" s="477" t="s">
        <v>5406</v>
      </c>
    </row>
    <row r="155" spans="2:65" s="194" customFormat="1" ht="7.2" customHeight="1">
      <c r="B155" s="200"/>
      <c r="C155" s="206"/>
      <c r="D155" s="206"/>
      <c r="E155" s="206"/>
      <c r="F155" s="206"/>
      <c r="G155" s="206"/>
      <c r="H155" s="206"/>
      <c r="I155" s="206"/>
      <c r="J155" s="206"/>
      <c r="K155" s="206"/>
      <c r="L155" s="76"/>
    </row>
  </sheetData>
  <autoFilter ref="C122:K152"/>
  <mergeCells count="8">
    <mergeCell ref="E113:H113"/>
    <mergeCell ref="E115:H115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scale="90" fitToHeight="100" orientation="portrait" blackAndWhite="1" r:id="rId1"/>
  <headerFooter>
    <oddFooter>&amp;CStrana &amp;P z &amp;N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41">
    <pageSetUpPr fitToPage="1"/>
  </sheetPr>
  <dimension ref="A1:H45"/>
  <sheetViews>
    <sheetView showGridLines="0" view="pageBreakPreview" topLeftCell="A13" zoomScale="120" zoomScaleNormal="120" zoomScaleSheetLayoutView="120" workbookViewId="0">
      <selection activeCell="H25" sqref="H25"/>
    </sheetView>
  </sheetViews>
  <sheetFormatPr defaultColWidth="7" defaultRowHeight="12" customHeight="1"/>
  <cols>
    <col min="1" max="1" width="2.54296875" style="439" customWidth="1"/>
    <col min="2" max="2" width="10.7265625" style="440" customWidth="1"/>
    <col min="3" max="3" width="33" style="440" customWidth="1"/>
    <col min="4" max="4" width="2.54296875" style="440" customWidth="1"/>
    <col min="5" max="5" width="7.54296875" style="441" customWidth="1"/>
    <col min="6" max="6" width="7.54296875" style="442" customWidth="1"/>
    <col min="7" max="7" width="11.54296875" style="442" customWidth="1"/>
    <col min="8" max="8" width="9" style="441" customWidth="1"/>
    <col min="9" max="256" width="7" style="438"/>
    <col min="257" max="257" width="2.54296875" style="438" customWidth="1"/>
    <col min="258" max="258" width="10.7265625" style="438" customWidth="1"/>
    <col min="259" max="259" width="33" style="438" customWidth="1"/>
    <col min="260" max="260" width="2.54296875" style="438" customWidth="1"/>
    <col min="261" max="262" width="7.54296875" style="438" customWidth="1"/>
    <col min="263" max="263" width="11.54296875" style="438" customWidth="1"/>
    <col min="264" max="264" width="9" style="438" customWidth="1"/>
    <col min="265" max="512" width="7" style="438"/>
    <col min="513" max="513" width="2.54296875" style="438" customWidth="1"/>
    <col min="514" max="514" width="10.7265625" style="438" customWidth="1"/>
    <col min="515" max="515" width="33" style="438" customWidth="1"/>
    <col min="516" max="516" width="2.54296875" style="438" customWidth="1"/>
    <col min="517" max="518" width="7.54296875" style="438" customWidth="1"/>
    <col min="519" max="519" width="11.54296875" style="438" customWidth="1"/>
    <col min="520" max="520" width="9" style="438" customWidth="1"/>
    <col min="521" max="768" width="7" style="438"/>
    <col min="769" max="769" width="2.54296875" style="438" customWidth="1"/>
    <col min="770" max="770" width="10.7265625" style="438" customWidth="1"/>
    <col min="771" max="771" width="33" style="438" customWidth="1"/>
    <col min="772" max="772" width="2.54296875" style="438" customWidth="1"/>
    <col min="773" max="774" width="7.54296875" style="438" customWidth="1"/>
    <col min="775" max="775" width="11.54296875" style="438" customWidth="1"/>
    <col min="776" max="776" width="9" style="438" customWidth="1"/>
    <col min="777" max="1024" width="7" style="438"/>
    <col min="1025" max="1025" width="2.54296875" style="438" customWidth="1"/>
    <col min="1026" max="1026" width="10.7265625" style="438" customWidth="1"/>
    <col min="1027" max="1027" width="33" style="438" customWidth="1"/>
    <col min="1028" max="1028" width="2.54296875" style="438" customWidth="1"/>
    <col min="1029" max="1030" width="7.54296875" style="438" customWidth="1"/>
    <col min="1031" max="1031" width="11.54296875" style="438" customWidth="1"/>
    <col min="1032" max="1032" width="9" style="438" customWidth="1"/>
    <col min="1033" max="1280" width="7" style="438"/>
    <col min="1281" max="1281" width="2.54296875" style="438" customWidth="1"/>
    <col min="1282" max="1282" width="10.7265625" style="438" customWidth="1"/>
    <col min="1283" max="1283" width="33" style="438" customWidth="1"/>
    <col min="1284" max="1284" width="2.54296875" style="438" customWidth="1"/>
    <col min="1285" max="1286" width="7.54296875" style="438" customWidth="1"/>
    <col min="1287" max="1287" width="11.54296875" style="438" customWidth="1"/>
    <col min="1288" max="1288" width="9" style="438" customWidth="1"/>
    <col min="1289" max="1536" width="7" style="438"/>
    <col min="1537" max="1537" width="2.54296875" style="438" customWidth="1"/>
    <col min="1538" max="1538" width="10.7265625" style="438" customWidth="1"/>
    <col min="1539" max="1539" width="33" style="438" customWidth="1"/>
    <col min="1540" max="1540" width="2.54296875" style="438" customWidth="1"/>
    <col min="1541" max="1542" width="7.54296875" style="438" customWidth="1"/>
    <col min="1543" max="1543" width="11.54296875" style="438" customWidth="1"/>
    <col min="1544" max="1544" width="9" style="438" customWidth="1"/>
    <col min="1545" max="1792" width="7" style="438"/>
    <col min="1793" max="1793" width="2.54296875" style="438" customWidth="1"/>
    <col min="1794" max="1794" width="10.7265625" style="438" customWidth="1"/>
    <col min="1795" max="1795" width="33" style="438" customWidth="1"/>
    <col min="1796" max="1796" width="2.54296875" style="438" customWidth="1"/>
    <col min="1797" max="1798" width="7.54296875" style="438" customWidth="1"/>
    <col min="1799" max="1799" width="11.54296875" style="438" customWidth="1"/>
    <col min="1800" max="1800" width="9" style="438" customWidth="1"/>
    <col min="1801" max="2048" width="7" style="438"/>
    <col min="2049" max="2049" width="2.54296875" style="438" customWidth="1"/>
    <col min="2050" max="2050" width="10.7265625" style="438" customWidth="1"/>
    <col min="2051" max="2051" width="33" style="438" customWidth="1"/>
    <col min="2052" max="2052" width="2.54296875" style="438" customWidth="1"/>
    <col min="2053" max="2054" width="7.54296875" style="438" customWidth="1"/>
    <col min="2055" max="2055" width="11.54296875" style="438" customWidth="1"/>
    <col min="2056" max="2056" width="9" style="438" customWidth="1"/>
    <col min="2057" max="2304" width="7" style="438"/>
    <col min="2305" max="2305" width="2.54296875" style="438" customWidth="1"/>
    <col min="2306" max="2306" width="10.7265625" style="438" customWidth="1"/>
    <col min="2307" max="2307" width="33" style="438" customWidth="1"/>
    <col min="2308" max="2308" width="2.54296875" style="438" customWidth="1"/>
    <col min="2309" max="2310" width="7.54296875" style="438" customWidth="1"/>
    <col min="2311" max="2311" width="11.54296875" style="438" customWidth="1"/>
    <col min="2312" max="2312" width="9" style="438" customWidth="1"/>
    <col min="2313" max="2560" width="7" style="438"/>
    <col min="2561" max="2561" width="2.54296875" style="438" customWidth="1"/>
    <col min="2562" max="2562" width="10.7265625" style="438" customWidth="1"/>
    <col min="2563" max="2563" width="33" style="438" customWidth="1"/>
    <col min="2564" max="2564" width="2.54296875" style="438" customWidth="1"/>
    <col min="2565" max="2566" width="7.54296875" style="438" customWidth="1"/>
    <col min="2567" max="2567" width="11.54296875" style="438" customWidth="1"/>
    <col min="2568" max="2568" width="9" style="438" customWidth="1"/>
    <col min="2569" max="2816" width="7" style="438"/>
    <col min="2817" max="2817" width="2.54296875" style="438" customWidth="1"/>
    <col min="2818" max="2818" width="10.7265625" style="438" customWidth="1"/>
    <col min="2819" max="2819" width="33" style="438" customWidth="1"/>
    <col min="2820" max="2820" width="2.54296875" style="438" customWidth="1"/>
    <col min="2821" max="2822" width="7.54296875" style="438" customWidth="1"/>
    <col min="2823" max="2823" width="11.54296875" style="438" customWidth="1"/>
    <col min="2824" max="2824" width="9" style="438" customWidth="1"/>
    <col min="2825" max="3072" width="7" style="438"/>
    <col min="3073" max="3073" width="2.54296875" style="438" customWidth="1"/>
    <col min="3074" max="3074" width="10.7265625" style="438" customWidth="1"/>
    <col min="3075" max="3075" width="33" style="438" customWidth="1"/>
    <col min="3076" max="3076" width="2.54296875" style="438" customWidth="1"/>
    <col min="3077" max="3078" width="7.54296875" style="438" customWidth="1"/>
    <col min="3079" max="3079" width="11.54296875" style="438" customWidth="1"/>
    <col min="3080" max="3080" width="9" style="438" customWidth="1"/>
    <col min="3081" max="3328" width="7" style="438"/>
    <col min="3329" max="3329" width="2.54296875" style="438" customWidth="1"/>
    <col min="3330" max="3330" width="10.7265625" style="438" customWidth="1"/>
    <col min="3331" max="3331" width="33" style="438" customWidth="1"/>
    <col min="3332" max="3332" width="2.54296875" style="438" customWidth="1"/>
    <col min="3333" max="3334" width="7.54296875" style="438" customWidth="1"/>
    <col min="3335" max="3335" width="11.54296875" style="438" customWidth="1"/>
    <col min="3336" max="3336" width="9" style="438" customWidth="1"/>
    <col min="3337" max="3584" width="7" style="438"/>
    <col min="3585" max="3585" width="2.54296875" style="438" customWidth="1"/>
    <col min="3586" max="3586" width="10.7265625" style="438" customWidth="1"/>
    <col min="3587" max="3587" width="33" style="438" customWidth="1"/>
    <col min="3588" max="3588" width="2.54296875" style="438" customWidth="1"/>
    <col min="3589" max="3590" width="7.54296875" style="438" customWidth="1"/>
    <col min="3591" max="3591" width="11.54296875" style="438" customWidth="1"/>
    <col min="3592" max="3592" width="9" style="438" customWidth="1"/>
    <col min="3593" max="3840" width="7" style="438"/>
    <col min="3841" max="3841" width="2.54296875" style="438" customWidth="1"/>
    <col min="3842" max="3842" width="10.7265625" style="438" customWidth="1"/>
    <col min="3843" max="3843" width="33" style="438" customWidth="1"/>
    <col min="3844" max="3844" width="2.54296875" style="438" customWidth="1"/>
    <col min="3845" max="3846" width="7.54296875" style="438" customWidth="1"/>
    <col min="3847" max="3847" width="11.54296875" style="438" customWidth="1"/>
    <col min="3848" max="3848" width="9" style="438" customWidth="1"/>
    <col min="3849" max="4096" width="7" style="438"/>
    <col min="4097" max="4097" width="2.54296875" style="438" customWidth="1"/>
    <col min="4098" max="4098" width="10.7265625" style="438" customWidth="1"/>
    <col min="4099" max="4099" width="33" style="438" customWidth="1"/>
    <col min="4100" max="4100" width="2.54296875" style="438" customWidth="1"/>
    <col min="4101" max="4102" width="7.54296875" style="438" customWidth="1"/>
    <col min="4103" max="4103" width="11.54296875" style="438" customWidth="1"/>
    <col min="4104" max="4104" width="9" style="438" customWidth="1"/>
    <col min="4105" max="4352" width="7" style="438"/>
    <col min="4353" max="4353" width="2.54296875" style="438" customWidth="1"/>
    <col min="4354" max="4354" width="10.7265625" style="438" customWidth="1"/>
    <col min="4355" max="4355" width="33" style="438" customWidth="1"/>
    <col min="4356" max="4356" width="2.54296875" style="438" customWidth="1"/>
    <col min="4357" max="4358" width="7.54296875" style="438" customWidth="1"/>
    <col min="4359" max="4359" width="11.54296875" style="438" customWidth="1"/>
    <col min="4360" max="4360" width="9" style="438" customWidth="1"/>
    <col min="4361" max="4608" width="7" style="438"/>
    <col min="4609" max="4609" width="2.54296875" style="438" customWidth="1"/>
    <col min="4610" max="4610" width="10.7265625" style="438" customWidth="1"/>
    <col min="4611" max="4611" width="33" style="438" customWidth="1"/>
    <col min="4612" max="4612" width="2.54296875" style="438" customWidth="1"/>
    <col min="4613" max="4614" width="7.54296875" style="438" customWidth="1"/>
    <col min="4615" max="4615" width="11.54296875" style="438" customWidth="1"/>
    <col min="4616" max="4616" width="9" style="438" customWidth="1"/>
    <col min="4617" max="4864" width="7" style="438"/>
    <col min="4865" max="4865" width="2.54296875" style="438" customWidth="1"/>
    <col min="4866" max="4866" width="10.7265625" style="438" customWidth="1"/>
    <col min="4867" max="4867" width="33" style="438" customWidth="1"/>
    <col min="4868" max="4868" width="2.54296875" style="438" customWidth="1"/>
    <col min="4869" max="4870" width="7.54296875" style="438" customWidth="1"/>
    <col min="4871" max="4871" width="11.54296875" style="438" customWidth="1"/>
    <col min="4872" max="4872" width="9" style="438" customWidth="1"/>
    <col min="4873" max="5120" width="7" style="438"/>
    <col min="5121" max="5121" width="2.54296875" style="438" customWidth="1"/>
    <col min="5122" max="5122" width="10.7265625" style="438" customWidth="1"/>
    <col min="5123" max="5123" width="33" style="438" customWidth="1"/>
    <col min="5124" max="5124" width="2.54296875" style="438" customWidth="1"/>
    <col min="5125" max="5126" width="7.54296875" style="438" customWidth="1"/>
    <col min="5127" max="5127" width="11.54296875" style="438" customWidth="1"/>
    <col min="5128" max="5128" width="9" style="438" customWidth="1"/>
    <col min="5129" max="5376" width="7" style="438"/>
    <col min="5377" max="5377" width="2.54296875" style="438" customWidth="1"/>
    <col min="5378" max="5378" width="10.7265625" style="438" customWidth="1"/>
    <col min="5379" max="5379" width="33" style="438" customWidth="1"/>
    <col min="5380" max="5380" width="2.54296875" style="438" customWidth="1"/>
    <col min="5381" max="5382" width="7.54296875" style="438" customWidth="1"/>
    <col min="5383" max="5383" width="11.54296875" style="438" customWidth="1"/>
    <col min="5384" max="5384" width="9" style="438" customWidth="1"/>
    <col min="5385" max="5632" width="7" style="438"/>
    <col min="5633" max="5633" width="2.54296875" style="438" customWidth="1"/>
    <col min="5634" max="5634" width="10.7265625" style="438" customWidth="1"/>
    <col min="5635" max="5635" width="33" style="438" customWidth="1"/>
    <col min="5636" max="5636" width="2.54296875" style="438" customWidth="1"/>
    <col min="5637" max="5638" width="7.54296875" style="438" customWidth="1"/>
    <col min="5639" max="5639" width="11.54296875" style="438" customWidth="1"/>
    <col min="5640" max="5640" width="9" style="438" customWidth="1"/>
    <col min="5641" max="5888" width="7" style="438"/>
    <col min="5889" max="5889" width="2.54296875" style="438" customWidth="1"/>
    <col min="5890" max="5890" width="10.7265625" style="438" customWidth="1"/>
    <col min="5891" max="5891" width="33" style="438" customWidth="1"/>
    <col min="5892" max="5892" width="2.54296875" style="438" customWidth="1"/>
    <col min="5893" max="5894" width="7.54296875" style="438" customWidth="1"/>
    <col min="5895" max="5895" width="11.54296875" style="438" customWidth="1"/>
    <col min="5896" max="5896" width="9" style="438" customWidth="1"/>
    <col min="5897" max="6144" width="7" style="438"/>
    <col min="6145" max="6145" width="2.54296875" style="438" customWidth="1"/>
    <col min="6146" max="6146" width="10.7265625" style="438" customWidth="1"/>
    <col min="6147" max="6147" width="33" style="438" customWidth="1"/>
    <col min="6148" max="6148" width="2.54296875" style="438" customWidth="1"/>
    <col min="6149" max="6150" width="7.54296875" style="438" customWidth="1"/>
    <col min="6151" max="6151" width="11.54296875" style="438" customWidth="1"/>
    <col min="6152" max="6152" width="9" style="438" customWidth="1"/>
    <col min="6153" max="6400" width="7" style="438"/>
    <col min="6401" max="6401" width="2.54296875" style="438" customWidth="1"/>
    <col min="6402" max="6402" width="10.7265625" style="438" customWidth="1"/>
    <col min="6403" max="6403" width="33" style="438" customWidth="1"/>
    <col min="6404" max="6404" width="2.54296875" style="438" customWidth="1"/>
    <col min="6405" max="6406" width="7.54296875" style="438" customWidth="1"/>
    <col min="6407" max="6407" width="11.54296875" style="438" customWidth="1"/>
    <col min="6408" max="6408" width="9" style="438" customWidth="1"/>
    <col min="6409" max="6656" width="7" style="438"/>
    <col min="6657" max="6657" width="2.54296875" style="438" customWidth="1"/>
    <col min="6658" max="6658" width="10.7265625" style="438" customWidth="1"/>
    <col min="6659" max="6659" width="33" style="438" customWidth="1"/>
    <col min="6660" max="6660" width="2.54296875" style="438" customWidth="1"/>
    <col min="6661" max="6662" width="7.54296875" style="438" customWidth="1"/>
    <col min="6663" max="6663" width="11.54296875" style="438" customWidth="1"/>
    <col min="6664" max="6664" width="9" style="438" customWidth="1"/>
    <col min="6665" max="6912" width="7" style="438"/>
    <col min="6913" max="6913" width="2.54296875" style="438" customWidth="1"/>
    <col min="6914" max="6914" width="10.7265625" style="438" customWidth="1"/>
    <col min="6915" max="6915" width="33" style="438" customWidth="1"/>
    <col min="6916" max="6916" width="2.54296875" style="438" customWidth="1"/>
    <col min="6917" max="6918" width="7.54296875" style="438" customWidth="1"/>
    <col min="6919" max="6919" width="11.54296875" style="438" customWidth="1"/>
    <col min="6920" max="6920" width="9" style="438" customWidth="1"/>
    <col min="6921" max="7168" width="7" style="438"/>
    <col min="7169" max="7169" width="2.54296875" style="438" customWidth="1"/>
    <col min="7170" max="7170" width="10.7265625" style="438" customWidth="1"/>
    <col min="7171" max="7171" width="33" style="438" customWidth="1"/>
    <col min="7172" max="7172" width="2.54296875" style="438" customWidth="1"/>
    <col min="7173" max="7174" width="7.54296875" style="438" customWidth="1"/>
    <col min="7175" max="7175" width="11.54296875" style="438" customWidth="1"/>
    <col min="7176" max="7176" width="9" style="438" customWidth="1"/>
    <col min="7177" max="7424" width="7" style="438"/>
    <col min="7425" max="7425" width="2.54296875" style="438" customWidth="1"/>
    <col min="7426" max="7426" width="10.7265625" style="438" customWidth="1"/>
    <col min="7427" max="7427" width="33" style="438" customWidth="1"/>
    <col min="7428" max="7428" width="2.54296875" style="438" customWidth="1"/>
    <col min="7429" max="7430" width="7.54296875" style="438" customWidth="1"/>
    <col min="7431" max="7431" width="11.54296875" style="438" customWidth="1"/>
    <col min="7432" max="7432" width="9" style="438" customWidth="1"/>
    <col min="7433" max="7680" width="7" style="438"/>
    <col min="7681" max="7681" width="2.54296875" style="438" customWidth="1"/>
    <col min="7682" max="7682" width="10.7265625" style="438" customWidth="1"/>
    <col min="7683" max="7683" width="33" style="438" customWidth="1"/>
    <col min="7684" max="7684" width="2.54296875" style="438" customWidth="1"/>
    <col min="7685" max="7686" width="7.54296875" style="438" customWidth="1"/>
    <col min="7687" max="7687" width="11.54296875" style="438" customWidth="1"/>
    <col min="7688" max="7688" width="9" style="438" customWidth="1"/>
    <col min="7689" max="7936" width="7" style="438"/>
    <col min="7937" max="7937" width="2.54296875" style="438" customWidth="1"/>
    <col min="7938" max="7938" width="10.7265625" style="438" customWidth="1"/>
    <col min="7939" max="7939" width="33" style="438" customWidth="1"/>
    <col min="7940" max="7940" width="2.54296875" style="438" customWidth="1"/>
    <col min="7941" max="7942" width="7.54296875" style="438" customWidth="1"/>
    <col min="7943" max="7943" width="11.54296875" style="438" customWidth="1"/>
    <col min="7944" max="7944" width="9" style="438" customWidth="1"/>
    <col min="7945" max="8192" width="7" style="438"/>
    <col min="8193" max="8193" width="2.54296875" style="438" customWidth="1"/>
    <col min="8194" max="8194" width="10.7265625" style="438" customWidth="1"/>
    <col min="8195" max="8195" width="33" style="438" customWidth="1"/>
    <col min="8196" max="8196" width="2.54296875" style="438" customWidth="1"/>
    <col min="8197" max="8198" width="7.54296875" style="438" customWidth="1"/>
    <col min="8199" max="8199" width="11.54296875" style="438" customWidth="1"/>
    <col min="8200" max="8200" width="9" style="438" customWidth="1"/>
    <col min="8201" max="8448" width="7" style="438"/>
    <col min="8449" max="8449" width="2.54296875" style="438" customWidth="1"/>
    <col min="8450" max="8450" width="10.7265625" style="438" customWidth="1"/>
    <col min="8451" max="8451" width="33" style="438" customWidth="1"/>
    <col min="8452" max="8452" width="2.54296875" style="438" customWidth="1"/>
    <col min="8453" max="8454" width="7.54296875" style="438" customWidth="1"/>
    <col min="8455" max="8455" width="11.54296875" style="438" customWidth="1"/>
    <col min="8456" max="8456" width="9" style="438" customWidth="1"/>
    <col min="8457" max="8704" width="7" style="438"/>
    <col min="8705" max="8705" width="2.54296875" style="438" customWidth="1"/>
    <col min="8706" max="8706" width="10.7265625" style="438" customWidth="1"/>
    <col min="8707" max="8707" width="33" style="438" customWidth="1"/>
    <col min="8708" max="8708" width="2.54296875" style="438" customWidth="1"/>
    <col min="8709" max="8710" width="7.54296875" style="438" customWidth="1"/>
    <col min="8711" max="8711" width="11.54296875" style="438" customWidth="1"/>
    <col min="8712" max="8712" width="9" style="438" customWidth="1"/>
    <col min="8713" max="8960" width="7" style="438"/>
    <col min="8961" max="8961" width="2.54296875" style="438" customWidth="1"/>
    <col min="8962" max="8962" width="10.7265625" style="438" customWidth="1"/>
    <col min="8963" max="8963" width="33" style="438" customWidth="1"/>
    <col min="8964" max="8964" width="2.54296875" style="438" customWidth="1"/>
    <col min="8965" max="8966" width="7.54296875" style="438" customWidth="1"/>
    <col min="8967" max="8967" width="11.54296875" style="438" customWidth="1"/>
    <col min="8968" max="8968" width="9" style="438" customWidth="1"/>
    <col min="8969" max="9216" width="7" style="438"/>
    <col min="9217" max="9217" width="2.54296875" style="438" customWidth="1"/>
    <col min="9218" max="9218" width="10.7265625" style="438" customWidth="1"/>
    <col min="9219" max="9219" width="33" style="438" customWidth="1"/>
    <col min="9220" max="9220" width="2.54296875" style="438" customWidth="1"/>
    <col min="9221" max="9222" width="7.54296875" style="438" customWidth="1"/>
    <col min="9223" max="9223" width="11.54296875" style="438" customWidth="1"/>
    <col min="9224" max="9224" width="9" style="438" customWidth="1"/>
    <col min="9225" max="9472" width="7" style="438"/>
    <col min="9473" max="9473" width="2.54296875" style="438" customWidth="1"/>
    <col min="9474" max="9474" width="10.7265625" style="438" customWidth="1"/>
    <col min="9475" max="9475" width="33" style="438" customWidth="1"/>
    <col min="9476" max="9476" width="2.54296875" style="438" customWidth="1"/>
    <col min="9477" max="9478" width="7.54296875" style="438" customWidth="1"/>
    <col min="9479" max="9479" width="11.54296875" style="438" customWidth="1"/>
    <col min="9480" max="9480" width="9" style="438" customWidth="1"/>
    <col min="9481" max="9728" width="7" style="438"/>
    <col min="9729" max="9729" width="2.54296875" style="438" customWidth="1"/>
    <col min="9730" max="9730" width="10.7265625" style="438" customWidth="1"/>
    <col min="9731" max="9731" width="33" style="438" customWidth="1"/>
    <col min="9732" max="9732" width="2.54296875" style="438" customWidth="1"/>
    <col min="9733" max="9734" width="7.54296875" style="438" customWidth="1"/>
    <col min="9735" max="9735" width="11.54296875" style="438" customWidth="1"/>
    <col min="9736" max="9736" width="9" style="438" customWidth="1"/>
    <col min="9737" max="9984" width="7" style="438"/>
    <col min="9985" max="9985" width="2.54296875" style="438" customWidth="1"/>
    <col min="9986" max="9986" width="10.7265625" style="438" customWidth="1"/>
    <col min="9987" max="9987" width="33" style="438" customWidth="1"/>
    <col min="9988" max="9988" width="2.54296875" style="438" customWidth="1"/>
    <col min="9989" max="9990" width="7.54296875" style="438" customWidth="1"/>
    <col min="9991" max="9991" width="11.54296875" style="438" customWidth="1"/>
    <col min="9992" max="9992" width="9" style="438" customWidth="1"/>
    <col min="9993" max="10240" width="7" style="438"/>
    <col min="10241" max="10241" width="2.54296875" style="438" customWidth="1"/>
    <col min="10242" max="10242" width="10.7265625" style="438" customWidth="1"/>
    <col min="10243" max="10243" width="33" style="438" customWidth="1"/>
    <col min="10244" max="10244" width="2.54296875" style="438" customWidth="1"/>
    <col min="10245" max="10246" width="7.54296875" style="438" customWidth="1"/>
    <col min="10247" max="10247" width="11.54296875" style="438" customWidth="1"/>
    <col min="10248" max="10248" width="9" style="438" customWidth="1"/>
    <col min="10249" max="10496" width="7" style="438"/>
    <col min="10497" max="10497" width="2.54296875" style="438" customWidth="1"/>
    <col min="10498" max="10498" width="10.7265625" style="438" customWidth="1"/>
    <col min="10499" max="10499" width="33" style="438" customWidth="1"/>
    <col min="10500" max="10500" width="2.54296875" style="438" customWidth="1"/>
    <col min="10501" max="10502" width="7.54296875" style="438" customWidth="1"/>
    <col min="10503" max="10503" width="11.54296875" style="438" customWidth="1"/>
    <col min="10504" max="10504" width="9" style="438" customWidth="1"/>
    <col min="10505" max="10752" width="7" style="438"/>
    <col min="10753" max="10753" width="2.54296875" style="438" customWidth="1"/>
    <col min="10754" max="10754" width="10.7265625" style="438" customWidth="1"/>
    <col min="10755" max="10755" width="33" style="438" customWidth="1"/>
    <col min="10756" max="10756" width="2.54296875" style="438" customWidth="1"/>
    <col min="10757" max="10758" width="7.54296875" style="438" customWidth="1"/>
    <col min="10759" max="10759" width="11.54296875" style="438" customWidth="1"/>
    <col min="10760" max="10760" width="9" style="438" customWidth="1"/>
    <col min="10761" max="11008" width="7" style="438"/>
    <col min="11009" max="11009" width="2.54296875" style="438" customWidth="1"/>
    <col min="11010" max="11010" width="10.7265625" style="438" customWidth="1"/>
    <col min="11011" max="11011" width="33" style="438" customWidth="1"/>
    <col min="11012" max="11012" width="2.54296875" style="438" customWidth="1"/>
    <col min="11013" max="11014" width="7.54296875" style="438" customWidth="1"/>
    <col min="11015" max="11015" width="11.54296875" style="438" customWidth="1"/>
    <col min="11016" max="11016" width="9" style="438" customWidth="1"/>
    <col min="11017" max="11264" width="7" style="438"/>
    <col min="11265" max="11265" width="2.54296875" style="438" customWidth="1"/>
    <col min="11266" max="11266" width="10.7265625" style="438" customWidth="1"/>
    <col min="11267" max="11267" width="33" style="438" customWidth="1"/>
    <col min="11268" max="11268" width="2.54296875" style="438" customWidth="1"/>
    <col min="11269" max="11270" width="7.54296875" style="438" customWidth="1"/>
    <col min="11271" max="11271" width="11.54296875" style="438" customWidth="1"/>
    <col min="11272" max="11272" width="9" style="438" customWidth="1"/>
    <col min="11273" max="11520" width="7" style="438"/>
    <col min="11521" max="11521" width="2.54296875" style="438" customWidth="1"/>
    <col min="11522" max="11522" width="10.7265625" style="438" customWidth="1"/>
    <col min="11523" max="11523" width="33" style="438" customWidth="1"/>
    <col min="11524" max="11524" width="2.54296875" style="438" customWidth="1"/>
    <col min="11525" max="11526" width="7.54296875" style="438" customWidth="1"/>
    <col min="11527" max="11527" width="11.54296875" style="438" customWidth="1"/>
    <col min="11528" max="11528" width="9" style="438" customWidth="1"/>
    <col min="11529" max="11776" width="7" style="438"/>
    <col min="11777" max="11777" width="2.54296875" style="438" customWidth="1"/>
    <col min="11778" max="11778" width="10.7265625" style="438" customWidth="1"/>
    <col min="11779" max="11779" width="33" style="438" customWidth="1"/>
    <col min="11780" max="11780" width="2.54296875" style="438" customWidth="1"/>
    <col min="11781" max="11782" width="7.54296875" style="438" customWidth="1"/>
    <col min="11783" max="11783" width="11.54296875" style="438" customWidth="1"/>
    <col min="11784" max="11784" width="9" style="438" customWidth="1"/>
    <col min="11785" max="12032" width="7" style="438"/>
    <col min="12033" max="12033" width="2.54296875" style="438" customWidth="1"/>
    <col min="12034" max="12034" width="10.7265625" style="438" customWidth="1"/>
    <col min="12035" max="12035" width="33" style="438" customWidth="1"/>
    <col min="12036" max="12036" width="2.54296875" style="438" customWidth="1"/>
    <col min="12037" max="12038" width="7.54296875" style="438" customWidth="1"/>
    <col min="12039" max="12039" width="11.54296875" style="438" customWidth="1"/>
    <col min="12040" max="12040" width="9" style="438" customWidth="1"/>
    <col min="12041" max="12288" width="7" style="438"/>
    <col min="12289" max="12289" width="2.54296875" style="438" customWidth="1"/>
    <col min="12290" max="12290" width="10.7265625" style="438" customWidth="1"/>
    <col min="12291" max="12291" width="33" style="438" customWidth="1"/>
    <col min="12292" max="12292" width="2.54296875" style="438" customWidth="1"/>
    <col min="12293" max="12294" width="7.54296875" style="438" customWidth="1"/>
    <col min="12295" max="12295" width="11.54296875" style="438" customWidth="1"/>
    <col min="12296" max="12296" width="9" style="438" customWidth="1"/>
    <col min="12297" max="12544" width="7" style="438"/>
    <col min="12545" max="12545" width="2.54296875" style="438" customWidth="1"/>
    <col min="12546" max="12546" width="10.7265625" style="438" customWidth="1"/>
    <col min="12547" max="12547" width="33" style="438" customWidth="1"/>
    <col min="12548" max="12548" width="2.54296875" style="438" customWidth="1"/>
    <col min="12549" max="12550" width="7.54296875" style="438" customWidth="1"/>
    <col min="12551" max="12551" width="11.54296875" style="438" customWidth="1"/>
    <col min="12552" max="12552" width="9" style="438" customWidth="1"/>
    <col min="12553" max="12800" width="7" style="438"/>
    <col min="12801" max="12801" width="2.54296875" style="438" customWidth="1"/>
    <col min="12802" max="12802" width="10.7265625" style="438" customWidth="1"/>
    <col min="12803" max="12803" width="33" style="438" customWidth="1"/>
    <col min="12804" max="12804" width="2.54296875" style="438" customWidth="1"/>
    <col min="12805" max="12806" width="7.54296875" style="438" customWidth="1"/>
    <col min="12807" max="12807" width="11.54296875" style="438" customWidth="1"/>
    <col min="12808" max="12808" width="9" style="438" customWidth="1"/>
    <col min="12809" max="13056" width="7" style="438"/>
    <col min="13057" max="13057" width="2.54296875" style="438" customWidth="1"/>
    <col min="13058" max="13058" width="10.7265625" style="438" customWidth="1"/>
    <col min="13059" max="13059" width="33" style="438" customWidth="1"/>
    <col min="13060" max="13060" width="2.54296875" style="438" customWidth="1"/>
    <col min="13061" max="13062" width="7.54296875" style="438" customWidth="1"/>
    <col min="13063" max="13063" width="11.54296875" style="438" customWidth="1"/>
    <col min="13064" max="13064" width="9" style="438" customWidth="1"/>
    <col min="13065" max="13312" width="7" style="438"/>
    <col min="13313" max="13313" width="2.54296875" style="438" customWidth="1"/>
    <col min="13314" max="13314" width="10.7265625" style="438" customWidth="1"/>
    <col min="13315" max="13315" width="33" style="438" customWidth="1"/>
    <col min="13316" max="13316" width="2.54296875" style="438" customWidth="1"/>
    <col min="13317" max="13318" width="7.54296875" style="438" customWidth="1"/>
    <col min="13319" max="13319" width="11.54296875" style="438" customWidth="1"/>
    <col min="13320" max="13320" width="9" style="438" customWidth="1"/>
    <col min="13321" max="13568" width="7" style="438"/>
    <col min="13569" max="13569" width="2.54296875" style="438" customWidth="1"/>
    <col min="13570" max="13570" width="10.7265625" style="438" customWidth="1"/>
    <col min="13571" max="13571" width="33" style="438" customWidth="1"/>
    <col min="13572" max="13572" width="2.54296875" style="438" customWidth="1"/>
    <col min="13573" max="13574" width="7.54296875" style="438" customWidth="1"/>
    <col min="13575" max="13575" width="11.54296875" style="438" customWidth="1"/>
    <col min="13576" max="13576" width="9" style="438" customWidth="1"/>
    <col min="13577" max="13824" width="7" style="438"/>
    <col min="13825" max="13825" width="2.54296875" style="438" customWidth="1"/>
    <col min="13826" max="13826" width="10.7265625" style="438" customWidth="1"/>
    <col min="13827" max="13827" width="33" style="438" customWidth="1"/>
    <col min="13828" max="13828" width="2.54296875" style="438" customWidth="1"/>
    <col min="13829" max="13830" width="7.54296875" style="438" customWidth="1"/>
    <col min="13831" max="13831" width="11.54296875" style="438" customWidth="1"/>
    <col min="13832" max="13832" width="9" style="438" customWidth="1"/>
    <col min="13833" max="14080" width="7" style="438"/>
    <col min="14081" max="14081" width="2.54296875" style="438" customWidth="1"/>
    <col min="14082" max="14082" width="10.7265625" style="438" customWidth="1"/>
    <col min="14083" max="14083" width="33" style="438" customWidth="1"/>
    <col min="14084" max="14084" width="2.54296875" style="438" customWidth="1"/>
    <col min="14085" max="14086" width="7.54296875" style="438" customWidth="1"/>
    <col min="14087" max="14087" width="11.54296875" style="438" customWidth="1"/>
    <col min="14088" max="14088" width="9" style="438" customWidth="1"/>
    <col min="14089" max="14336" width="7" style="438"/>
    <col min="14337" max="14337" width="2.54296875" style="438" customWidth="1"/>
    <col min="14338" max="14338" width="10.7265625" style="438" customWidth="1"/>
    <col min="14339" max="14339" width="33" style="438" customWidth="1"/>
    <col min="14340" max="14340" width="2.54296875" style="438" customWidth="1"/>
    <col min="14341" max="14342" width="7.54296875" style="438" customWidth="1"/>
    <col min="14343" max="14343" width="11.54296875" style="438" customWidth="1"/>
    <col min="14344" max="14344" width="9" style="438" customWidth="1"/>
    <col min="14345" max="14592" width="7" style="438"/>
    <col min="14593" max="14593" width="2.54296875" style="438" customWidth="1"/>
    <col min="14594" max="14594" width="10.7265625" style="438" customWidth="1"/>
    <col min="14595" max="14595" width="33" style="438" customWidth="1"/>
    <col min="14596" max="14596" width="2.54296875" style="438" customWidth="1"/>
    <col min="14597" max="14598" width="7.54296875" style="438" customWidth="1"/>
    <col min="14599" max="14599" width="11.54296875" style="438" customWidth="1"/>
    <col min="14600" max="14600" width="9" style="438" customWidth="1"/>
    <col min="14601" max="14848" width="7" style="438"/>
    <col min="14849" max="14849" width="2.54296875" style="438" customWidth="1"/>
    <col min="14850" max="14850" width="10.7265625" style="438" customWidth="1"/>
    <col min="14851" max="14851" width="33" style="438" customWidth="1"/>
    <col min="14852" max="14852" width="2.54296875" style="438" customWidth="1"/>
    <col min="14853" max="14854" width="7.54296875" style="438" customWidth="1"/>
    <col min="14855" max="14855" width="11.54296875" style="438" customWidth="1"/>
    <col min="14856" max="14856" width="9" style="438" customWidth="1"/>
    <col min="14857" max="15104" width="7" style="438"/>
    <col min="15105" max="15105" width="2.54296875" style="438" customWidth="1"/>
    <col min="15106" max="15106" width="10.7265625" style="438" customWidth="1"/>
    <col min="15107" max="15107" width="33" style="438" customWidth="1"/>
    <col min="15108" max="15108" width="2.54296875" style="438" customWidth="1"/>
    <col min="15109" max="15110" width="7.54296875" style="438" customWidth="1"/>
    <col min="15111" max="15111" width="11.54296875" style="438" customWidth="1"/>
    <col min="15112" max="15112" width="9" style="438" customWidth="1"/>
    <col min="15113" max="15360" width="7" style="438"/>
    <col min="15361" max="15361" width="2.54296875" style="438" customWidth="1"/>
    <col min="15362" max="15362" width="10.7265625" style="438" customWidth="1"/>
    <col min="15363" max="15363" width="33" style="438" customWidth="1"/>
    <col min="15364" max="15364" width="2.54296875" style="438" customWidth="1"/>
    <col min="15365" max="15366" width="7.54296875" style="438" customWidth="1"/>
    <col min="15367" max="15367" width="11.54296875" style="438" customWidth="1"/>
    <col min="15368" max="15368" width="9" style="438" customWidth="1"/>
    <col min="15369" max="15616" width="7" style="438"/>
    <col min="15617" max="15617" width="2.54296875" style="438" customWidth="1"/>
    <col min="15618" max="15618" width="10.7265625" style="438" customWidth="1"/>
    <col min="15619" max="15619" width="33" style="438" customWidth="1"/>
    <col min="15620" max="15620" width="2.54296875" style="438" customWidth="1"/>
    <col min="15621" max="15622" width="7.54296875" style="438" customWidth="1"/>
    <col min="15623" max="15623" width="11.54296875" style="438" customWidth="1"/>
    <col min="15624" max="15624" width="9" style="438" customWidth="1"/>
    <col min="15625" max="15872" width="7" style="438"/>
    <col min="15873" max="15873" width="2.54296875" style="438" customWidth="1"/>
    <col min="15874" max="15874" width="10.7265625" style="438" customWidth="1"/>
    <col min="15875" max="15875" width="33" style="438" customWidth="1"/>
    <col min="15876" max="15876" width="2.54296875" style="438" customWidth="1"/>
    <col min="15877" max="15878" width="7.54296875" style="438" customWidth="1"/>
    <col min="15879" max="15879" width="11.54296875" style="438" customWidth="1"/>
    <col min="15880" max="15880" width="9" style="438" customWidth="1"/>
    <col min="15881" max="16128" width="7" style="438"/>
    <col min="16129" max="16129" width="2.54296875" style="438" customWidth="1"/>
    <col min="16130" max="16130" width="10.7265625" style="438" customWidth="1"/>
    <col min="16131" max="16131" width="33" style="438" customWidth="1"/>
    <col min="16132" max="16132" width="2.54296875" style="438" customWidth="1"/>
    <col min="16133" max="16134" width="7.54296875" style="438" customWidth="1"/>
    <col min="16135" max="16135" width="11.54296875" style="438" customWidth="1"/>
    <col min="16136" max="16136" width="9" style="438" customWidth="1"/>
    <col min="16137" max="16384" width="7" style="438"/>
  </cols>
  <sheetData>
    <row r="1" spans="1:8" ht="27.75" customHeight="1">
      <c r="A1" s="1360" t="s">
        <v>4979</v>
      </c>
      <c r="B1" s="1361"/>
      <c r="C1" s="1361"/>
      <c r="D1" s="1361"/>
      <c r="E1" s="1361"/>
      <c r="F1" s="1361"/>
      <c r="G1" s="1361"/>
      <c r="H1" s="1361"/>
    </row>
    <row r="2" spans="1:8" ht="12.75" customHeight="1">
      <c r="A2" s="95" t="s">
        <v>4980</v>
      </c>
      <c r="B2" s="96"/>
      <c r="C2" s="96"/>
      <c r="D2" s="96"/>
      <c r="E2" s="96"/>
      <c r="F2" s="96"/>
      <c r="G2" s="96"/>
      <c r="H2" s="96"/>
    </row>
    <row r="3" spans="1:8" ht="12.75" customHeight="1">
      <c r="A3" s="95" t="s">
        <v>4981</v>
      </c>
      <c r="B3" s="96"/>
      <c r="C3" s="96"/>
      <c r="D3" s="96"/>
      <c r="E3" s="96"/>
      <c r="F3" s="96"/>
      <c r="G3" s="96"/>
      <c r="H3" s="96"/>
    </row>
    <row r="4" spans="1:8" ht="13.5" customHeight="1">
      <c r="A4" s="97" t="s">
        <v>6</v>
      </c>
      <c r="B4" s="95"/>
      <c r="C4" s="97" t="s">
        <v>5325</v>
      </c>
      <c r="D4" s="98"/>
      <c r="E4" s="98"/>
      <c r="F4" s="98"/>
      <c r="G4" s="98"/>
      <c r="H4" s="98"/>
    </row>
    <row r="5" spans="1:8" ht="6.75" customHeight="1">
      <c r="A5" s="99"/>
      <c r="B5" s="100"/>
      <c r="C5" s="100"/>
      <c r="D5" s="100"/>
      <c r="E5" s="101"/>
      <c r="F5" s="102"/>
      <c r="G5" s="102"/>
      <c r="H5" s="101"/>
    </row>
    <row r="6" spans="1:8" ht="12.75" customHeight="1">
      <c r="A6" s="96" t="s">
        <v>4983</v>
      </c>
      <c r="B6" s="96"/>
      <c r="C6" s="96"/>
      <c r="D6" s="96"/>
      <c r="E6" s="96"/>
      <c r="F6" s="96"/>
      <c r="G6" s="96"/>
      <c r="H6" s="96"/>
    </row>
    <row r="7" spans="1:8" ht="13.5" customHeight="1">
      <c r="A7" s="96" t="s">
        <v>4984</v>
      </c>
      <c r="B7" s="96"/>
      <c r="C7" s="96"/>
      <c r="D7" s="96"/>
      <c r="E7" s="96" t="s">
        <v>5409</v>
      </c>
      <c r="F7" s="114" t="s">
        <v>5410</v>
      </c>
      <c r="G7" s="96"/>
      <c r="H7" s="96"/>
    </row>
    <row r="8" spans="1:8" ht="13.5" customHeight="1">
      <c r="A8" s="1362" t="s">
        <v>4985</v>
      </c>
      <c r="B8" s="1363"/>
      <c r="C8" s="1363"/>
      <c r="D8" s="103"/>
      <c r="E8" s="96" t="s">
        <v>1</v>
      </c>
      <c r="F8" s="113">
        <f>Obsah!Z3</f>
        <v>46174</v>
      </c>
      <c r="G8" s="104"/>
      <c r="H8" s="105"/>
    </row>
    <row r="9" spans="1:8" ht="6.75" customHeight="1">
      <c r="A9" s="99"/>
      <c r="B9" s="99"/>
      <c r="C9" s="99"/>
      <c r="D9" s="99"/>
      <c r="E9" s="99"/>
      <c r="F9" s="99"/>
      <c r="G9" s="99"/>
      <c r="H9" s="99"/>
    </row>
    <row r="10" spans="1:8" ht="28.5" customHeight="1">
      <c r="A10" s="106" t="s">
        <v>4986</v>
      </c>
      <c r="B10" s="106" t="s">
        <v>52</v>
      </c>
      <c r="C10" s="106" t="s">
        <v>54</v>
      </c>
      <c r="D10" s="106" t="s">
        <v>55</v>
      </c>
      <c r="E10" s="106" t="s">
        <v>56</v>
      </c>
      <c r="F10" s="106" t="s">
        <v>57</v>
      </c>
      <c r="G10" s="106" t="s">
        <v>58</v>
      </c>
      <c r="H10" s="106" t="s">
        <v>4987</v>
      </c>
    </row>
    <row r="11" spans="1:8" ht="12.75" hidden="1" customHeight="1">
      <c r="A11" s="106" t="s">
        <v>320</v>
      </c>
      <c r="B11" s="106" t="s">
        <v>352</v>
      </c>
      <c r="C11" s="106" t="s">
        <v>372</v>
      </c>
      <c r="D11" s="106" t="s">
        <v>351</v>
      </c>
      <c r="E11" s="106" t="s">
        <v>382</v>
      </c>
      <c r="F11" s="106" t="s">
        <v>388</v>
      </c>
      <c r="G11" s="106" t="s">
        <v>390</v>
      </c>
      <c r="H11" s="106" t="s">
        <v>361</v>
      </c>
    </row>
    <row r="12" spans="1:8" ht="3" customHeight="1">
      <c r="A12" s="99"/>
      <c r="B12" s="99"/>
      <c r="C12" s="99"/>
      <c r="D12" s="99"/>
      <c r="E12" s="99"/>
      <c r="F12" s="99"/>
      <c r="G12" s="99"/>
      <c r="H12" s="99"/>
    </row>
    <row r="13" spans="1:8" ht="30.75" customHeight="1">
      <c r="A13" s="852"/>
      <c r="B13" s="853" t="s">
        <v>345</v>
      </c>
      <c r="C13" s="853" t="s">
        <v>4988</v>
      </c>
      <c r="D13" s="853"/>
      <c r="E13" s="854"/>
      <c r="F13" s="855"/>
      <c r="G13" s="855">
        <f>G14+G17+G22+G31+G41</f>
        <v>0</v>
      </c>
      <c r="H13" s="854">
        <f>H14+H17+H22+H31+H41</f>
        <v>22.226459180000003</v>
      </c>
    </row>
    <row r="14" spans="1:8" ht="28.5" customHeight="1">
      <c r="A14" s="856"/>
      <c r="B14" s="857" t="s">
        <v>320</v>
      </c>
      <c r="C14" s="857" t="s">
        <v>1009</v>
      </c>
      <c r="D14" s="857"/>
      <c r="E14" s="858"/>
      <c r="F14" s="859"/>
      <c r="G14" s="859">
        <f>SUM(G16)</f>
        <v>0</v>
      </c>
      <c r="H14" s="858">
        <f>SUM(H15:H16)</f>
        <v>0</v>
      </c>
    </row>
    <row r="15" spans="1:8" ht="40.799999999999997">
      <c r="A15" s="860">
        <v>1</v>
      </c>
      <c r="B15" s="861">
        <v>11110110</v>
      </c>
      <c r="C15" s="861" t="s">
        <v>1488</v>
      </c>
      <c r="D15" s="861"/>
      <c r="E15" s="862">
        <v>0</v>
      </c>
      <c r="F15" s="863">
        <v>0</v>
      </c>
      <c r="G15" s="863">
        <f>E15*F15</f>
        <v>0</v>
      </c>
      <c r="H15" s="862">
        <v>0</v>
      </c>
    </row>
    <row r="16" spans="1:8" ht="24" customHeight="1">
      <c r="A16" s="860">
        <v>2</v>
      </c>
      <c r="B16" s="861" t="s">
        <v>349</v>
      </c>
      <c r="C16" s="861" t="s">
        <v>350</v>
      </c>
      <c r="D16" s="861" t="s">
        <v>63</v>
      </c>
      <c r="E16" s="862">
        <v>26</v>
      </c>
      <c r="F16" s="1232"/>
      <c r="G16" s="863">
        <f>F16*E16</f>
        <v>0</v>
      </c>
      <c r="H16" s="862">
        <v>0</v>
      </c>
    </row>
    <row r="17" spans="1:8" ht="28.5" customHeight="1">
      <c r="A17" s="856"/>
      <c r="B17" s="857" t="s">
        <v>351</v>
      </c>
      <c r="C17" s="857" t="s">
        <v>5000</v>
      </c>
      <c r="D17" s="857"/>
      <c r="E17" s="858"/>
      <c r="F17" s="859"/>
      <c r="G17" s="859">
        <f>SUM(G18:G21)</f>
        <v>0</v>
      </c>
      <c r="H17" s="858">
        <f>SUM(H18:H21)</f>
        <v>6.7003261800000002</v>
      </c>
    </row>
    <row r="18" spans="1:8" ht="24" customHeight="1">
      <c r="A18" s="860">
        <v>10</v>
      </c>
      <c r="B18" s="861" t="s">
        <v>5326</v>
      </c>
      <c r="C18" s="861" t="s">
        <v>5327</v>
      </c>
      <c r="D18" s="861" t="s">
        <v>216</v>
      </c>
      <c r="E18" s="862">
        <v>1.722</v>
      </c>
      <c r="F18" s="1232"/>
      <c r="G18" s="863">
        <f>F18*E18</f>
        <v>0</v>
      </c>
      <c r="H18" s="862">
        <v>2.9332547999999998</v>
      </c>
    </row>
    <row r="19" spans="1:8" ht="24" customHeight="1">
      <c r="A19" s="860">
        <v>11</v>
      </c>
      <c r="B19" s="861" t="s">
        <v>3889</v>
      </c>
      <c r="C19" s="861" t="s">
        <v>5001</v>
      </c>
      <c r="D19" s="861" t="s">
        <v>216</v>
      </c>
      <c r="E19" s="862">
        <v>0.44400000000000001</v>
      </c>
      <c r="F19" s="1232"/>
      <c r="G19" s="863">
        <f t="shared" ref="G19:G21" si="0">F19*E19</f>
        <v>0</v>
      </c>
      <c r="H19" s="862">
        <v>0.83950632000000003</v>
      </c>
    </row>
    <row r="20" spans="1:8" ht="13.5" customHeight="1">
      <c r="A20" s="860">
        <v>12</v>
      </c>
      <c r="B20" s="861" t="s">
        <v>4750</v>
      </c>
      <c r="C20" s="861" t="s">
        <v>5328</v>
      </c>
      <c r="D20" s="861" t="s">
        <v>216</v>
      </c>
      <c r="E20" s="862">
        <v>1.3320000000000001</v>
      </c>
      <c r="F20" s="1232"/>
      <c r="G20" s="863">
        <f t="shared" si="0"/>
        <v>0</v>
      </c>
      <c r="H20" s="862">
        <v>2.9201169600000001</v>
      </c>
    </row>
    <row r="21" spans="1:8" ht="24" customHeight="1">
      <c r="A21" s="860">
        <v>13</v>
      </c>
      <c r="B21" s="861" t="s">
        <v>4751</v>
      </c>
      <c r="C21" s="861" t="s">
        <v>5329</v>
      </c>
      <c r="D21" s="861" t="s">
        <v>95</v>
      </c>
      <c r="E21" s="862">
        <v>1.83</v>
      </c>
      <c r="F21" s="1232"/>
      <c r="G21" s="863">
        <f t="shared" si="0"/>
        <v>0</v>
      </c>
      <c r="H21" s="862">
        <v>7.4481E-3</v>
      </c>
    </row>
    <row r="22" spans="1:8" ht="28.5" customHeight="1">
      <c r="A22" s="856"/>
      <c r="B22" s="857" t="s">
        <v>361</v>
      </c>
      <c r="C22" s="857" t="s">
        <v>5224</v>
      </c>
      <c r="D22" s="857"/>
      <c r="E22" s="858"/>
      <c r="F22" s="859"/>
      <c r="G22" s="859">
        <f>SUM(G23:G30)</f>
        <v>0</v>
      </c>
      <c r="H22" s="858">
        <f>SUM(H23:H30)</f>
        <v>15.526133000000002</v>
      </c>
    </row>
    <row r="23" spans="1:8" ht="13.5" customHeight="1">
      <c r="A23" s="860">
        <v>14</v>
      </c>
      <c r="B23" s="861" t="s">
        <v>4752</v>
      </c>
      <c r="C23" s="861" t="s">
        <v>5330</v>
      </c>
      <c r="D23" s="861" t="s">
        <v>62</v>
      </c>
      <c r="E23" s="862">
        <v>1</v>
      </c>
      <c r="F23" s="1232"/>
      <c r="G23" s="863">
        <f>F23*E23</f>
        <v>0</v>
      </c>
      <c r="H23" s="862">
        <v>0</v>
      </c>
    </row>
    <row r="24" spans="1:8" ht="34.5" customHeight="1">
      <c r="A24" s="864">
        <v>15</v>
      </c>
      <c r="B24" s="865" t="s">
        <v>5331</v>
      </c>
      <c r="C24" s="865" t="s">
        <v>5332</v>
      </c>
      <c r="D24" s="865" t="s">
        <v>62</v>
      </c>
      <c r="E24" s="866">
        <v>1</v>
      </c>
      <c r="F24" s="1233"/>
      <c r="G24" s="863">
        <f t="shared" ref="G24:G30" si="1">F24*E24</f>
        <v>0</v>
      </c>
      <c r="H24" s="866">
        <v>14.5</v>
      </c>
    </row>
    <row r="25" spans="1:8" ht="24" customHeight="1">
      <c r="A25" s="860">
        <v>16</v>
      </c>
      <c r="B25" s="861" t="s">
        <v>5333</v>
      </c>
      <c r="C25" s="861" t="s">
        <v>5334</v>
      </c>
      <c r="D25" s="861" t="s">
        <v>62</v>
      </c>
      <c r="E25" s="862">
        <v>2</v>
      </c>
      <c r="F25" s="1232"/>
      <c r="G25" s="863">
        <f t="shared" si="1"/>
        <v>0</v>
      </c>
      <c r="H25" s="862">
        <v>2.0833000000000001E-2</v>
      </c>
    </row>
    <row r="26" spans="1:8" ht="34.5" customHeight="1">
      <c r="A26" s="864">
        <v>17</v>
      </c>
      <c r="B26" s="865" t="s">
        <v>5335</v>
      </c>
      <c r="C26" s="865" t="s">
        <v>5336</v>
      </c>
      <c r="D26" s="865" t="s">
        <v>62</v>
      </c>
      <c r="E26" s="866">
        <v>1</v>
      </c>
      <c r="F26" s="1233"/>
      <c r="G26" s="863">
        <f t="shared" si="1"/>
        <v>0</v>
      </c>
      <c r="H26" s="866">
        <v>0.58499999999999996</v>
      </c>
    </row>
    <row r="27" spans="1:8" ht="34.5" customHeight="1">
      <c r="A27" s="864">
        <v>18</v>
      </c>
      <c r="B27" s="865" t="s">
        <v>5337</v>
      </c>
      <c r="C27" s="865" t="s">
        <v>5338</v>
      </c>
      <c r="D27" s="865" t="s">
        <v>62</v>
      </c>
      <c r="E27" s="866">
        <v>1</v>
      </c>
      <c r="F27" s="1233"/>
      <c r="G27" s="863">
        <f t="shared" si="1"/>
        <v>0</v>
      </c>
      <c r="H27" s="866">
        <v>0.25</v>
      </c>
    </row>
    <row r="28" spans="1:8" ht="24" customHeight="1">
      <c r="A28" s="864">
        <v>19</v>
      </c>
      <c r="B28" s="865" t="s">
        <v>4753</v>
      </c>
      <c r="C28" s="865" t="s">
        <v>5339</v>
      </c>
      <c r="D28" s="865" t="s">
        <v>62</v>
      </c>
      <c r="E28" s="866">
        <v>1</v>
      </c>
      <c r="F28" s="1233"/>
      <c r="G28" s="863">
        <f t="shared" si="1"/>
        <v>0</v>
      </c>
      <c r="H28" s="866">
        <v>2E-3</v>
      </c>
    </row>
    <row r="29" spans="1:8" ht="24" customHeight="1">
      <c r="A29" s="860">
        <v>20</v>
      </c>
      <c r="B29" s="861" t="s">
        <v>4006</v>
      </c>
      <c r="C29" s="861" t="s">
        <v>5340</v>
      </c>
      <c r="D29" s="861" t="s">
        <v>62</v>
      </c>
      <c r="E29" s="862">
        <v>1</v>
      </c>
      <c r="F29" s="1232"/>
      <c r="G29" s="863">
        <f t="shared" si="1"/>
        <v>0</v>
      </c>
      <c r="H29" s="862">
        <v>6.3E-3</v>
      </c>
    </row>
    <row r="30" spans="1:8" ht="13.5" customHeight="1">
      <c r="A30" s="864">
        <v>21</v>
      </c>
      <c r="B30" s="865" t="s">
        <v>5341</v>
      </c>
      <c r="C30" s="865" t="s">
        <v>5342</v>
      </c>
      <c r="D30" s="865" t="s">
        <v>62</v>
      </c>
      <c r="E30" s="866">
        <v>1</v>
      </c>
      <c r="F30" s="1233"/>
      <c r="G30" s="863">
        <f t="shared" si="1"/>
        <v>0</v>
      </c>
      <c r="H30" s="866">
        <v>0.16200000000000001</v>
      </c>
    </row>
    <row r="31" spans="1:8" ht="28.5" customHeight="1">
      <c r="A31" s="856"/>
      <c r="B31" s="857" t="s">
        <v>365</v>
      </c>
      <c r="C31" s="857" t="s">
        <v>4012</v>
      </c>
      <c r="D31" s="857"/>
      <c r="E31" s="858"/>
      <c r="F31" s="859"/>
      <c r="G31" s="859">
        <f>SUM(G32:G40)</f>
        <v>0</v>
      </c>
      <c r="H31" s="858">
        <f>SUM(H32:H40)</f>
        <v>0</v>
      </c>
    </row>
    <row r="32" spans="1:8" ht="24" customHeight="1">
      <c r="A32" s="860">
        <v>22</v>
      </c>
      <c r="B32" s="861" t="s">
        <v>4754</v>
      </c>
      <c r="C32" s="861" t="s">
        <v>5343</v>
      </c>
      <c r="D32" s="861" t="s">
        <v>216</v>
      </c>
      <c r="E32" s="862">
        <v>11.680999999999999</v>
      </c>
      <c r="F32" s="1232"/>
      <c r="G32" s="863">
        <f>F32*E32</f>
        <v>0</v>
      </c>
      <c r="H32" s="862">
        <v>0</v>
      </c>
    </row>
    <row r="33" spans="1:8" ht="13.5" customHeight="1">
      <c r="A33" s="864">
        <v>23</v>
      </c>
      <c r="B33" s="865" t="s">
        <v>5344</v>
      </c>
      <c r="C33" s="865" t="s">
        <v>5345</v>
      </c>
      <c r="D33" s="865" t="s">
        <v>216</v>
      </c>
      <c r="E33" s="866">
        <v>11.680999999999999</v>
      </c>
      <c r="F33" s="1233"/>
      <c r="G33" s="863">
        <f t="shared" ref="G33:G40" si="2">F33*E33</f>
        <v>0</v>
      </c>
      <c r="H33" s="866">
        <v>0</v>
      </c>
    </row>
    <row r="34" spans="1:8" ht="24" customHeight="1">
      <c r="A34" s="860">
        <v>24</v>
      </c>
      <c r="B34" s="861" t="s">
        <v>4755</v>
      </c>
      <c r="C34" s="861" t="s">
        <v>5346</v>
      </c>
      <c r="D34" s="861" t="s">
        <v>216</v>
      </c>
      <c r="E34" s="862">
        <v>11.680999999999999</v>
      </c>
      <c r="F34" s="1232"/>
      <c r="G34" s="863">
        <f t="shared" si="2"/>
        <v>0</v>
      </c>
      <c r="H34" s="862">
        <v>0</v>
      </c>
    </row>
    <row r="35" spans="1:8" ht="24" customHeight="1">
      <c r="A35" s="860">
        <v>25</v>
      </c>
      <c r="B35" s="861" t="s">
        <v>5347</v>
      </c>
      <c r="C35" s="861" t="s">
        <v>5348</v>
      </c>
      <c r="D35" s="861" t="s">
        <v>62</v>
      </c>
      <c r="E35" s="862">
        <v>1</v>
      </c>
      <c r="F35" s="1232"/>
      <c r="G35" s="863">
        <f t="shared" si="2"/>
        <v>0</v>
      </c>
      <c r="H35" s="862">
        <v>0</v>
      </c>
    </row>
    <row r="36" spans="1:8" ht="24" customHeight="1">
      <c r="A36" s="860">
        <v>26</v>
      </c>
      <c r="B36" s="861" t="s">
        <v>5349</v>
      </c>
      <c r="C36" s="861" t="s">
        <v>5350</v>
      </c>
      <c r="D36" s="861" t="s">
        <v>216</v>
      </c>
      <c r="E36" s="862">
        <v>2.448</v>
      </c>
      <c r="F36" s="1232"/>
      <c r="G36" s="863">
        <f t="shared" si="2"/>
        <v>0</v>
      </c>
      <c r="H36" s="862">
        <v>0</v>
      </c>
    </row>
    <row r="37" spans="1:8" ht="13.5" customHeight="1">
      <c r="A37" s="860">
        <v>27</v>
      </c>
      <c r="B37" s="861" t="s">
        <v>5351</v>
      </c>
      <c r="C37" s="861" t="s">
        <v>5352</v>
      </c>
      <c r="D37" s="861" t="s">
        <v>271</v>
      </c>
      <c r="E37" s="862">
        <v>5.9749999999999996</v>
      </c>
      <c r="F37" s="1232"/>
      <c r="G37" s="863">
        <f t="shared" si="2"/>
        <v>0</v>
      </c>
      <c r="H37" s="862">
        <v>0</v>
      </c>
    </row>
    <row r="38" spans="1:8" ht="24" customHeight="1">
      <c r="A38" s="860">
        <v>28</v>
      </c>
      <c r="B38" s="861" t="s">
        <v>5353</v>
      </c>
      <c r="C38" s="861" t="s">
        <v>5354</v>
      </c>
      <c r="D38" s="861" t="s">
        <v>271</v>
      </c>
      <c r="E38" s="862">
        <v>53.774999999999999</v>
      </c>
      <c r="F38" s="1232"/>
      <c r="G38" s="863">
        <f t="shared" si="2"/>
        <v>0</v>
      </c>
      <c r="H38" s="862">
        <v>0</v>
      </c>
    </row>
    <row r="39" spans="1:8" ht="24" customHeight="1">
      <c r="A39" s="860">
        <v>29</v>
      </c>
      <c r="B39" s="861" t="s">
        <v>5355</v>
      </c>
      <c r="C39" s="861" t="s">
        <v>5356</v>
      </c>
      <c r="D39" s="861" t="s">
        <v>271</v>
      </c>
      <c r="E39" s="862">
        <v>5.9749999999999996</v>
      </c>
      <c r="F39" s="1232"/>
      <c r="G39" s="863">
        <f t="shared" si="2"/>
        <v>0</v>
      </c>
      <c r="H39" s="862">
        <v>0</v>
      </c>
    </row>
    <row r="40" spans="1:8" ht="24" customHeight="1">
      <c r="A40" s="860">
        <v>30</v>
      </c>
      <c r="B40" s="861" t="s">
        <v>2233</v>
      </c>
      <c r="C40" s="861" t="s">
        <v>5357</v>
      </c>
      <c r="D40" s="861" t="s">
        <v>271</v>
      </c>
      <c r="E40" s="862">
        <v>5.9749999999999996</v>
      </c>
      <c r="F40" s="1232"/>
      <c r="G40" s="863">
        <f t="shared" si="2"/>
        <v>0</v>
      </c>
      <c r="H40" s="862">
        <v>0</v>
      </c>
    </row>
    <row r="41" spans="1:8" ht="28.5" customHeight="1">
      <c r="A41" s="856"/>
      <c r="B41" s="857" t="s">
        <v>367</v>
      </c>
      <c r="C41" s="857" t="s">
        <v>5300</v>
      </c>
      <c r="D41" s="857"/>
      <c r="E41" s="858"/>
      <c r="F41" s="859"/>
      <c r="G41" s="859">
        <f>G42</f>
        <v>0</v>
      </c>
      <c r="H41" s="858">
        <f>H42</f>
        <v>0</v>
      </c>
    </row>
    <row r="42" spans="1:8" ht="24" customHeight="1">
      <c r="A42" s="860">
        <v>31</v>
      </c>
      <c r="B42" s="861" t="s">
        <v>4748</v>
      </c>
      <c r="C42" s="861" t="s">
        <v>5301</v>
      </c>
      <c r="D42" s="861" t="s">
        <v>271</v>
      </c>
      <c r="E42" s="862">
        <v>22.225999999999999</v>
      </c>
      <c r="F42" s="1232"/>
      <c r="G42" s="863">
        <f>F42*E42</f>
        <v>0</v>
      </c>
      <c r="H42" s="862">
        <v>0</v>
      </c>
    </row>
    <row r="43" spans="1:8" ht="30.75" customHeight="1">
      <c r="A43" s="852"/>
      <c r="B43" s="853" t="s">
        <v>27</v>
      </c>
      <c r="C43" s="853" t="s">
        <v>5411</v>
      </c>
      <c r="D43" s="853"/>
      <c r="E43" s="854"/>
      <c r="F43" s="855"/>
      <c r="G43" s="855">
        <f>G44</f>
        <v>0</v>
      </c>
      <c r="H43" s="854">
        <f>H44+H51+H67+H94</f>
        <v>0</v>
      </c>
    </row>
    <row r="44" spans="1:8" ht="24" customHeight="1">
      <c r="A44" s="860">
        <v>32</v>
      </c>
      <c r="B44" s="861" t="s">
        <v>255</v>
      </c>
      <c r="C44" s="861" t="s">
        <v>5412</v>
      </c>
      <c r="D44" s="861" t="s">
        <v>79</v>
      </c>
      <c r="E44" s="871"/>
      <c r="F44" s="871"/>
      <c r="G44" s="863"/>
      <c r="H44" s="862">
        <v>0</v>
      </c>
    </row>
    <row r="45" spans="1:8" ht="30.75" customHeight="1">
      <c r="A45" s="867"/>
      <c r="B45" s="868"/>
      <c r="C45" s="868" t="s">
        <v>5191</v>
      </c>
      <c r="D45" s="868"/>
      <c r="E45" s="869"/>
      <c r="F45" s="870"/>
      <c r="G45" s="870">
        <f>G13+G43</f>
        <v>0</v>
      </c>
      <c r="H45" s="869">
        <f>H13</f>
        <v>22.226459180000003</v>
      </c>
    </row>
  </sheetData>
  <mergeCells count="2">
    <mergeCell ref="A1:H1"/>
    <mergeCell ref="A8:C8"/>
  </mergeCells>
  <pageMargins left="0.39370079040527345" right="0.39370079040527345" top="0.7874015808105469" bottom="0.7874015808105469" header="0" footer="0"/>
  <pageSetup paperSize="9" scale="96" fitToHeight="100" orientation="portrait" blackAndWhite="1" r:id="rId1"/>
  <headerFooter alignWithMargins="0">
    <oddFooter>&amp;C   Strana &amp;P  z &amp;N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42">
    <pageSetUpPr fitToPage="1"/>
  </sheetPr>
  <dimension ref="A1:H57"/>
  <sheetViews>
    <sheetView showGridLines="0" view="pageBreakPreview" zoomScale="120" zoomScaleNormal="120" zoomScaleSheetLayoutView="120" workbookViewId="0">
      <selection activeCell="F19" sqref="F19"/>
    </sheetView>
  </sheetViews>
  <sheetFormatPr defaultColWidth="7" defaultRowHeight="12" customHeight="1"/>
  <cols>
    <col min="1" max="1" width="2.54296875" style="439" customWidth="1"/>
    <col min="2" max="2" width="10.7265625" style="440" customWidth="1"/>
    <col min="3" max="3" width="33" style="440" customWidth="1"/>
    <col min="4" max="4" width="2.54296875" style="440" customWidth="1"/>
    <col min="5" max="5" width="7.54296875" style="441" customWidth="1"/>
    <col min="6" max="6" width="7.54296875" style="442" customWidth="1"/>
    <col min="7" max="7" width="11.54296875" style="442" customWidth="1"/>
    <col min="8" max="8" width="9" style="441" customWidth="1"/>
    <col min="9" max="256" width="7" style="438"/>
    <col min="257" max="257" width="2.54296875" style="438" customWidth="1"/>
    <col min="258" max="258" width="10.7265625" style="438" customWidth="1"/>
    <col min="259" max="259" width="33" style="438" customWidth="1"/>
    <col min="260" max="260" width="2.54296875" style="438" customWidth="1"/>
    <col min="261" max="262" width="7.54296875" style="438" customWidth="1"/>
    <col min="263" max="263" width="11.54296875" style="438" customWidth="1"/>
    <col min="264" max="264" width="9" style="438" customWidth="1"/>
    <col min="265" max="512" width="7" style="438"/>
    <col min="513" max="513" width="2.54296875" style="438" customWidth="1"/>
    <col min="514" max="514" width="10.7265625" style="438" customWidth="1"/>
    <col min="515" max="515" width="33" style="438" customWidth="1"/>
    <col min="516" max="516" width="2.54296875" style="438" customWidth="1"/>
    <col min="517" max="518" width="7.54296875" style="438" customWidth="1"/>
    <col min="519" max="519" width="11.54296875" style="438" customWidth="1"/>
    <col min="520" max="520" width="9" style="438" customWidth="1"/>
    <col min="521" max="768" width="7" style="438"/>
    <col min="769" max="769" width="2.54296875" style="438" customWidth="1"/>
    <col min="770" max="770" width="10.7265625" style="438" customWidth="1"/>
    <col min="771" max="771" width="33" style="438" customWidth="1"/>
    <col min="772" max="772" width="2.54296875" style="438" customWidth="1"/>
    <col min="773" max="774" width="7.54296875" style="438" customWidth="1"/>
    <col min="775" max="775" width="11.54296875" style="438" customWidth="1"/>
    <col min="776" max="776" width="9" style="438" customWidth="1"/>
    <col min="777" max="1024" width="7" style="438"/>
    <col min="1025" max="1025" width="2.54296875" style="438" customWidth="1"/>
    <col min="1026" max="1026" width="10.7265625" style="438" customWidth="1"/>
    <col min="1027" max="1027" width="33" style="438" customWidth="1"/>
    <col min="1028" max="1028" width="2.54296875" style="438" customWidth="1"/>
    <col min="1029" max="1030" width="7.54296875" style="438" customWidth="1"/>
    <col min="1031" max="1031" width="11.54296875" style="438" customWidth="1"/>
    <col min="1032" max="1032" width="9" style="438" customWidth="1"/>
    <col min="1033" max="1280" width="7" style="438"/>
    <col min="1281" max="1281" width="2.54296875" style="438" customWidth="1"/>
    <col min="1282" max="1282" width="10.7265625" style="438" customWidth="1"/>
    <col min="1283" max="1283" width="33" style="438" customWidth="1"/>
    <col min="1284" max="1284" width="2.54296875" style="438" customWidth="1"/>
    <col min="1285" max="1286" width="7.54296875" style="438" customWidth="1"/>
    <col min="1287" max="1287" width="11.54296875" style="438" customWidth="1"/>
    <col min="1288" max="1288" width="9" style="438" customWidth="1"/>
    <col min="1289" max="1536" width="7" style="438"/>
    <col min="1537" max="1537" width="2.54296875" style="438" customWidth="1"/>
    <col min="1538" max="1538" width="10.7265625" style="438" customWidth="1"/>
    <col min="1539" max="1539" width="33" style="438" customWidth="1"/>
    <col min="1540" max="1540" width="2.54296875" style="438" customWidth="1"/>
    <col min="1541" max="1542" width="7.54296875" style="438" customWidth="1"/>
    <col min="1543" max="1543" width="11.54296875" style="438" customWidth="1"/>
    <col min="1544" max="1544" width="9" style="438" customWidth="1"/>
    <col min="1545" max="1792" width="7" style="438"/>
    <col min="1793" max="1793" width="2.54296875" style="438" customWidth="1"/>
    <col min="1794" max="1794" width="10.7265625" style="438" customWidth="1"/>
    <col min="1795" max="1795" width="33" style="438" customWidth="1"/>
    <col min="1796" max="1796" width="2.54296875" style="438" customWidth="1"/>
    <col min="1797" max="1798" width="7.54296875" style="438" customWidth="1"/>
    <col min="1799" max="1799" width="11.54296875" style="438" customWidth="1"/>
    <col min="1800" max="1800" width="9" style="438" customWidth="1"/>
    <col min="1801" max="2048" width="7" style="438"/>
    <col min="2049" max="2049" width="2.54296875" style="438" customWidth="1"/>
    <col min="2050" max="2050" width="10.7265625" style="438" customWidth="1"/>
    <col min="2051" max="2051" width="33" style="438" customWidth="1"/>
    <col min="2052" max="2052" width="2.54296875" style="438" customWidth="1"/>
    <col min="2053" max="2054" width="7.54296875" style="438" customWidth="1"/>
    <col min="2055" max="2055" width="11.54296875" style="438" customWidth="1"/>
    <col min="2056" max="2056" width="9" style="438" customWidth="1"/>
    <col min="2057" max="2304" width="7" style="438"/>
    <col min="2305" max="2305" width="2.54296875" style="438" customWidth="1"/>
    <col min="2306" max="2306" width="10.7265625" style="438" customWidth="1"/>
    <col min="2307" max="2307" width="33" style="438" customWidth="1"/>
    <col min="2308" max="2308" width="2.54296875" style="438" customWidth="1"/>
    <col min="2309" max="2310" width="7.54296875" style="438" customWidth="1"/>
    <col min="2311" max="2311" width="11.54296875" style="438" customWidth="1"/>
    <col min="2312" max="2312" width="9" style="438" customWidth="1"/>
    <col min="2313" max="2560" width="7" style="438"/>
    <col min="2561" max="2561" width="2.54296875" style="438" customWidth="1"/>
    <col min="2562" max="2562" width="10.7265625" style="438" customWidth="1"/>
    <col min="2563" max="2563" width="33" style="438" customWidth="1"/>
    <col min="2564" max="2564" width="2.54296875" style="438" customWidth="1"/>
    <col min="2565" max="2566" width="7.54296875" style="438" customWidth="1"/>
    <col min="2567" max="2567" width="11.54296875" style="438" customWidth="1"/>
    <col min="2568" max="2568" width="9" style="438" customWidth="1"/>
    <col min="2569" max="2816" width="7" style="438"/>
    <col min="2817" max="2817" width="2.54296875" style="438" customWidth="1"/>
    <col min="2818" max="2818" width="10.7265625" style="438" customWidth="1"/>
    <col min="2819" max="2819" width="33" style="438" customWidth="1"/>
    <col min="2820" max="2820" width="2.54296875" style="438" customWidth="1"/>
    <col min="2821" max="2822" width="7.54296875" style="438" customWidth="1"/>
    <col min="2823" max="2823" width="11.54296875" style="438" customWidth="1"/>
    <col min="2824" max="2824" width="9" style="438" customWidth="1"/>
    <col min="2825" max="3072" width="7" style="438"/>
    <col min="3073" max="3073" width="2.54296875" style="438" customWidth="1"/>
    <col min="3074" max="3074" width="10.7265625" style="438" customWidth="1"/>
    <col min="3075" max="3075" width="33" style="438" customWidth="1"/>
    <col min="3076" max="3076" width="2.54296875" style="438" customWidth="1"/>
    <col min="3077" max="3078" width="7.54296875" style="438" customWidth="1"/>
    <col min="3079" max="3079" width="11.54296875" style="438" customWidth="1"/>
    <col min="3080" max="3080" width="9" style="438" customWidth="1"/>
    <col min="3081" max="3328" width="7" style="438"/>
    <col min="3329" max="3329" width="2.54296875" style="438" customWidth="1"/>
    <col min="3330" max="3330" width="10.7265625" style="438" customWidth="1"/>
    <col min="3331" max="3331" width="33" style="438" customWidth="1"/>
    <col min="3332" max="3332" width="2.54296875" style="438" customWidth="1"/>
    <col min="3333" max="3334" width="7.54296875" style="438" customWidth="1"/>
    <col min="3335" max="3335" width="11.54296875" style="438" customWidth="1"/>
    <col min="3336" max="3336" width="9" style="438" customWidth="1"/>
    <col min="3337" max="3584" width="7" style="438"/>
    <col min="3585" max="3585" width="2.54296875" style="438" customWidth="1"/>
    <col min="3586" max="3586" width="10.7265625" style="438" customWidth="1"/>
    <col min="3587" max="3587" width="33" style="438" customWidth="1"/>
    <col min="3588" max="3588" width="2.54296875" style="438" customWidth="1"/>
    <col min="3589" max="3590" width="7.54296875" style="438" customWidth="1"/>
    <col min="3591" max="3591" width="11.54296875" style="438" customWidth="1"/>
    <col min="3592" max="3592" width="9" style="438" customWidth="1"/>
    <col min="3593" max="3840" width="7" style="438"/>
    <col min="3841" max="3841" width="2.54296875" style="438" customWidth="1"/>
    <col min="3842" max="3842" width="10.7265625" style="438" customWidth="1"/>
    <col min="3843" max="3843" width="33" style="438" customWidth="1"/>
    <col min="3844" max="3844" width="2.54296875" style="438" customWidth="1"/>
    <col min="3845" max="3846" width="7.54296875" style="438" customWidth="1"/>
    <col min="3847" max="3847" width="11.54296875" style="438" customWidth="1"/>
    <col min="3848" max="3848" width="9" style="438" customWidth="1"/>
    <col min="3849" max="4096" width="7" style="438"/>
    <col min="4097" max="4097" width="2.54296875" style="438" customWidth="1"/>
    <col min="4098" max="4098" width="10.7265625" style="438" customWidth="1"/>
    <col min="4099" max="4099" width="33" style="438" customWidth="1"/>
    <col min="4100" max="4100" width="2.54296875" style="438" customWidth="1"/>
    <col min="4101" max="4102" width="7.54296875" style="438" customWidth="1"/>
    <col min="4103" max="4103" width="11.54296875" style="438" customWidth="1"/>
    <col min="4104" max="4104" width="9" style="438" customWidth="1"/>
    <col min="4105" max="4352" width="7" style="438"/>
    <col min="4353" max="4353" width="2.54296875" style="438" customWidth="1"/>
    <col min="4354" max="4354" width="10.7265625" style="438" customWidth="1"/>
    <col min="4355" max="4355" width="33" style="438" customWidth="1"/>
    <col min="4356" max="4356" width="2.54296875" style="438" customWidth="1"/>
    <col min="4357" max="4358" width="7.54296875" style="438" customWidth="1"/>
    <col min="4359" max="4359" width="11.54296875" style="438" customWidth="1"/>
    <col min="4360" max="4360" width="9" style="438" customWidth="1"/>
    <col min="4361" max="4608" width="7" style="438"/>
    <col min="4609" max="4609" width="2.54296875" style="438" customWidth="1"/>
    <col min="4610" max="4610" width="10.7265625" style="438" customWidth="1"/>
    <col min="4611" max="4611" width="33" style="438" customWidth="1"/>
    <col min="4612" max="4612" width="2.54296875" style="438" customWidth="1"/>
    <col min="4613" max="4614" width="7.54296875" style="438" customWidth="1"/>
    <col min="4615" max="4615" width="11.54296875" style="438" customWidth="1"/>
    <col min="4616" max="4616" width="9" style="438" customWidth="1"/>
    <col min="4617" max="4864" width="7" style="438"/>
    <col min="4865" max="4865" width="2.54296875" style="438" customWidth="1"/>
    <col min="4866" max="4866" width="10.7265625" style="438" customWidth="1"/>
    <col min="4867" max="4867" width="33" style="438" customWidth="1"/>
    <col min="4868" max="4868" width="2.54296875" style="438" customWidth="1"/>
    <col min="4869" max="4870" width="7.54296875" style="438" customWidth="1"/>
    <col min="4871" max="4871" width="11.54296875" style="438" customWidth="1"/>
    <col min="4872" max="4872" width="9" style="438" customWidth="1"/>
    <col min="4873" max="5120" width="7" style="438"/>
    <col min="5121" max="5121" width="2.54296875" style="438" customWidth="1"/>
    <col min="5122" max="5122" width="10.7265625" style="438" customWidth="1"/>
    <col min="5123" max="5123" width="33" style="438" customWidth="1"/>
    <col min="5124" max="5124" width="2.54296875" style="438" customWidth="1"/>
    <col min="5125" max="5126" width="7.54296875" style="438" customWidth="1"/>
    <col min="5127" max="5127" width="11.54296875" style="438" customWidth="1"/>
    <col min="5128" max="5128" width="9" style="438" customWidth="1"/>
    <col min="5129" max="5376" width="7" style="438"/>
    <col min="5377" max="5377" width="2.54296875" style="438" customWidth="1"/>
    <col min="5378" max="5378" width="10.7265625" style="438" customWidth="1"/>
    <col min="5379" max="5379" width="33" style="438" customWidth="1"/>
    <col min="5380" max="5380" width="2.54296875" style="438" customWidth="1"/>
    <col min="5381" max="5382" width="7.54296875" style="438" customWidth="1"/>
    <col min="5383" max="5383" width="11.54296875" style="438" customWidth="1"/>
    <col min="5384" max="5384" width="9" style="438" customWidth="1"/>
    <col min="5385" max="5632" width="7" style="438"/>
    <col min="5633" max="5633" width="2.54296875" style="438" customWidth="1"/>
    <col min="5634" max="5634" width="10.7265625" style="438" customWidth="1"/>
    <col min="5635" max="5635" width="33" style="438" customWidth="1"/>
    <col min="5636" max="5636" width="2.54296875" style="438" customWidth="1"/>
    <col min="5637" max="5638" width="7.54296875" style="438" customWidth="1"/>
    <col min="5639" max="5639" width="11.54296875" style="438" customWidth="1"/>
    <col min="5640" max="5640" width="9" style="438" customWidth="1"/>
    <col min="5641" max="5888" width="7" style="438"/>
    <col min="5889" max="5889" width="2.54296875" style="438" customWidth="1"/>
    <col min="5890" max="5890" width="10.7265625" style="438" customWidth="1"/>
    <col min="5891" max="5891" width="33" style="438" customWidth="1"/>
    <col min="5892" max="5892" width="2.54296875" style="438" customWidth="1"/>
    <col min="5893" max="5894" width="7.54296875" style="438" customWidth="1"/>
    <col min="5895" max="5895" width="11.54296875" style="438" customWidth="1"/>
    <col min="5896" max="5896" width="9" style="438" customWidth="1"/>
    <col min="5897" max="6144" width="7" style="438"/>
    <col min="6145" max="6145" width="2.54296875" style="438" customWidth="1"/>
    <col min="6146" max="6146" width="10.7265625" style="438" customWidth="1"/>
    <col min="6147" max="6147" width="33" style="438" customWidth="1"/>
    <col min="6148" max="6148" width="2.54296875" style="438" customWidth="1"/>
    <col min="6149" max="6150" width="7.54296875" style="438" customWidth="1"/>
    <col min="6151" max="6151" width="11.54296875" style="438" customWidth="1"/>
    <col min="6152" max="6152" width="9" style="438" customWidth="1"/>
    <col min="6153" max="6400" width="7" style="438"/>
    <col min="6401" max="6401" width="2.54296875" style="438" customWidth="1"/>
    <col min="6402" max="6402" width="10.7265625" style="438" customWidth="1"/>
    <col min="6403" max="6403" width="33" style="438" customWidth="1"/>
    <col min="6404" max="6404" width="2.54296875" style="438" customWidth="1"/>
    <col min="6405" max="6406" width="7.54296875" style="438" customWidth="1"/>
    <col min="6407" max="6407" width="11.54296875" style="438" customWidth="1"/>
    <col min="6408" max="6408" width="9" style="438" customWidth="1"/>
    <col min="6409" max="6656" width="7" style="438"/>
    <col min="6657" max="6657" width="2.54296875" style="438" customWidth="1"/>
    <col min="6658" max="6658" width="10.7265625" style="438" customWidth="1"/>
    <col min="6659" max="6659" width="33" style="438" customWidth="1"/>
    <col min="6660" max="6660" width="2.54296875" style="438" customWidth="1"/>
    <col min="6661" max="6662" width="7.54296875" style="438" customWidth="1"/>
    <col min="6663" max="6663" width="11.54296875" style="438" customWidth="1"/>
    <col min="6664" max="6664" width="9" style="438" customWidth="1"/>
    <col min="6665" max="6912" width="7" style="438"/>
    <col min="6913" max="6913" width="2.54296875" style="438" customWidth="1"/>
    <col min="6914" max="6914" width="10.7265625" style="438" customWidth="1"/>
    <col min="6915" max="6915" width="33" style="438" customWidth="1"/>
    <col min="6916" max="6916" width="2.54296875" style="438" customWidth="1"/>
    <col min="6917" max="6918" width="7.54296875" style="438" customWidth="1"/>
    <col min="6919" max="6919" width="11.54296875" style="438" customWidth="1"/>
    <col min="6920" max="6920" width="9" style="438" customWidth="1"/>
    <col min="6921" max="7168" width="7" style="438"/>
    <col min="7169" max="7169" width="2.54296875" style="438" customWidth="1"/>
    <col min="7170" max="7170" width="10.7265625" style="438" customWidth="1"/>
    <col min="7171" max="7171" width="33" style="438" customWidth="1"/>
    <col min="7172" max="7172" width="2.54296875" style="438" customWidth="1"/>
    <col min="7173" max="7174" width="7.54296875" style="438" customWidth="1"/>
    <col min="7175" max="7175" width="11.54296875" style="438" customWidth="1"/>
    <col min="7176" max="7176" width="9" style="438" customWidth="1"/>
    <col min="7177" max="7424" width="7" style="438"/>
    <col min="7425" max="7425" width="2.54296875" style="438" customWidth="1"/>
    <col min="7426" max="7426" width="10.7265625" style="438" customWidth="1"/>
    <col min="7427" max="7427" width="33" style="438" customWidth="1"/>
    <col min="7428" max="7428" width="2.54296875" style="438" customWidth="1"/>
    <col min="7429" max="7430" width="7.54296875" style="438" customWidth="1"/>
    <col min="7431" max="7431" width="11.54296875" style="438" customWidth="1"/>
    <col min="7432" max="7432" width="9" style="438" customWidth="1"/>
    <col min="7433" max="7680" width="7" style="438"/>
    <col min="7681" max="7681" width="2.54296875" style="438" customWidth="1"/>
    <col min="7682" max="7682" width="10.7265625" style="438" customWidth="1"/>
    <col min="7683" max="7683" width="33" style="438" customWidth="1"/>
    <col min="7684" max="7684" width="2.54296875" style="438" customWidth="1"/>
    <col min="7685" max="7686" width="7.54296875" style="438" customWidth="1"/>
    <col min="7687" max="7687" width="11.54296875" style="438" customWidth="1"/>
    <col min="7688" max="7688" width="9" style="438" customWidth="1"/>
    <col min="7689" max="7936" width="7" style="438"/>
    <col min="7937" max="7937" width="2.54296875" style="438" customWidth="1"/>
    <col min="7938" max="7938" width="10.7265625" style="438" customWidth="1"/>
    <col min="7939" max="7939" width="33" style="438" customWidth="1"/>
    <col min="7940" max="7940" width="2.54296875" style="438" customWidth="1"/>
    <col min="7941" max="7942" width="7.54296875" style="438" customWidth="1"/>
    <col min="7943" max="7943" width="11.54296875" style="438" customWidth="1"/>
    <col min="7944" max="7944" width="9" style="438" customWidth="1"/>
    <col min="7945" max="8192" width="7" style="438"/>
    <col min="8193" max="8193" width="2.54296875" style="438" customWidth="1"/>
    <col min="8194" max="8194" width="10.7265625" style="438" customWidth="1"/>
    <col min="8195" max="8195" width="33" style="438" customWidth="1"/>
    <col min="8196" max="8196" width="2.54296875" style="438" customWidth="1"/>
    <col min="8197" max="8198" width="7.54296875" style="438" customWidth="1"/>
    <col min="8199" max="8199" width="11.54296875" style="438" customWidth="1"/>
    <col min="8200" max="8200" width="9" style="438" customWidth="1"/>
    <col min="8201" max="8448" width="7" style="438"/>
    <col min="8449" max="8449" width="2.54296875" style="438" customWidth="1"/>
    <col min="8450" max="8450" width="10.7265625" style="438" customWidth="1"/>
    <col min="8451" max="8451" width="33" style="438" customWidth="1"/>
    <col min="8452" max="8452" width="2.54296875" style="438" customWidth="1"/>
    <col min="8453" max="8454" width="7.54296875" style="438" customWidth="1"/>
    <col min="8455" max="8455" width="11.54296875" style="438" customWidth="1"/>
    <col min="8456" max="8456" width="9" style="438" customWidth="1"/>
    <col min="8457" max="8704" width="7" style="438"/>
    <col min="8705" max="8705" width="2.54296875" style="438" customWidth="1"/>
    <col min="8706" max="8706" width="10.7265625" style="438" customWidth="1"/>
    <col min="8707" max="8707" width="33" style="438" customWidth="1"/>
    <col min="8708" max="8708" width="2.54296875" style="438" customWidth="1"/>
    <col min="8709" max="8710" width="7.54296875" style="438" customWidth="1"/>
    <col min="8711" max="8711" width="11.54296875" style="438" customWidth="1"/>
    <col min="8712" max="8712" width="9" style="438" customWidth="1"/>
    <col min="8713" max="8960" width="7" style="438"/>
    <col min="8961" max="8961" width="2.54296875" style="438" customWidth="1"/>
    <col min="8962" max="8962" width="10.7265625" style="438" customWidth="1"/>
    <col min="8963" max="8963" width="33" style="438" customWidth="1"/>
    <col min="8964" max="8964" width="2.54296875" style="438" customWidth="1"/>
    <col min="8965" max="8966" width="7.54296875" style="438" customWidth="1"/>
    <col min="8967" max="8967" width="11.54296875" style="438" customWidth="1"/>
    <col min="8968" max="8968" width="9" style="438" customWidth="1"/>
    <col min="8969" max="9216" width="7" style="438"/>
    <col min="9217" max="9217" width="2.54296875" style="438" customWidth="1"/>
    <col min="9218" max="9218" width="10.7265625" style="438" customWidth="1"/>
    <col min="9219" max="9219" width="33" style="438" customWidth="1"/>
    <col min="9220" max="9220" width="2.54296875" style="438" customWidth="1"/>
    <col min="9221" max="9222" width="7.54296875" style="438" customWidth="1"/>
    <col min="9223" max="9223" width="11.54296875" style="438" customWidth="1"/>
    <col min="9224" max="9224" width="9" style="438" customWidth="1"/>
    <col min="9225" max="9472" width="7" style="438"/>
    <col min="9473" max="9473" width="2.54296875" style="438" customWidth="1"/>
    <col min="9474" max="9474" width="10.7265625" style="438" customWidth="1"/>
    <col min="9475" max="9475" width="33" style="438" customWidth="1"/>
    <col min="9476" max="9476" width="2.54296875" style="438" customWidth="1"/>
    <col min="9477" max="9478" width="7.54296875" style="438" customWidth="1"/>
    <col min="9479" max="9479" width="11.54296875" style="438" customWidth="1"/>
    <col min="9480" max="9480" width="9" style="438" customWidth="1"/>
    <col min="9481" max="9728" width="7" style="438"/>
    <col min="9729" max="9729" width="2.54296875" style="438" customWidth="1"/>
    <col min="9730" max="9730" width="10.7265625" style="438" customWidth="1"/>
    <col min="9731" max="9731" width="33" style="438" customWidth="1"/>
    <col min="9732" max="9732" width="2.54296875" style="438" customWidth="1"/>
    <col min="9733" max="9734" width="7.54296875" style="438" customWidth="1"/>
    <col min="9735" max="9735" width="11.54296875" style="438" customWidth="1"/>
    <col min="9736" max="9736" width="9" style="438" customWidth="1"/>
    <col min="9737" max="9984" width="7" style="438"/>
    <col min="9985" max="9985" width="2.54296875" style="438" customWidth="1"/>
    <col min="9986" max="9986" width="10.7265625" style="438" customWidth="1"/>
    <col min="9987" max="9987" width="33" style="438" customWidth="1"/>
    <col min="9988" max="9988" width="2.54296875" style="438" customWidth="1"/>
    <col min="9989" max="9990" width="7.54296875" style="438" customWidth="1"/>
    <col min="9991" max="9991" width="11.54296875" style="438" customWidth="1"/>
    <col min="9992" max="9992" width="9" style="438" customWidth="1"/>
    <col min="9993" max="10240" width="7" style="438"/>
    <col min="10241" max="10241" width="2.54296875" style="438" customWidth="1"/>
    <col min="10242" max="10242" width="10.7265625" style="438" customWidth="1"/>
    <col min="10243" max="10243" width="33" style="438" customWidth="1"/>
    <col min="10244" max="10244" width="2.54296875" style="438" customWidth="1"/>
    <col min="10245" max="10246" width="7.54296875" style="438" customWidth="1"/>
    <col min="10247" max="10247" width="11.54296875" style="438" customWidth="1"/>
    <col min="10248" max="10248" width="9" style="438" customWidth="1"/>
    <col min="10249" max="10496" width="7" style="438"/>
    <col min="10497" max="10497" width="2.54296875" style="438" customWidth="1"/>
    <col min="10498" max="10498" width="10.7265625" style="438" customWidth="1"/>
    <col min="10499" max="10499" width="33" style="438" customWidth="1"/>
    <col min="10500" max="10500" width="2.54296875" style="438" customWidth="1"/>
    <col min="10501" max="10502" width="7.54296875" style="438" customWidth="1"/>
    <col min="10503" max="10503" width="11.54296875" style="438" customWidth="1"/>
    <col min="10504" max="10504" width="9" style="438" customWidth="1"/>
    <col min="10505" max="10752" width="7" style="438"/>
    <col min="10753" max="10753" width="2.54296875" style="438" customWidth="1"/>
    <col min="10754" max="10754" width="10.7265625" style="438" customWidth="1"/>
    <col min="10755" max="10755" width="33" style="438" customWidth="1"/>
    <col min="10756" max="10756" width="2.54296875" style="438" customWidth="1"/>
    <col min="10757" max="10758" width="7.54296875" style="438" customWidth="1"/>
    <col min="10759" max="10759" width="11.54296875" style="438" customWidth="1"/>
    <col min="10760" max="10760" width="9" style="438" customWidth="1"/>
    <col min="10761" max="11008" width="7" style="438"/>
    <col min="11009" max="11009" width="2.54296875" style="438" customWidth="1"/>
    <col min="11010" max="11010" width="10.7265625" style="438" customWidth="1"/>
    <col min="11011" max="11011" width="33" style="438" customWidth="1"/>
    <col min="11012" max="11012" width="2.54296875" style="438" customWidth="1"/>
    <col min="11013" max="11014" width="7.54296875" style="438" customWidth="1"/>
    <col min="11015" max="11015" width="11.54296875" style="438" customWidth="1"/>
    <col min="11016" max="11016" width="9" style="438" customWidth="1"/>
    <col min="11017" max="11264" width="7" style="438"/>
    <col min="11265" max="11265" width="2.54296875" style="438" customWidth="1"/>
    <col min="11266" max="11266" width="10.7265625" style="438" customWidth="1"/>
    <col min="11267" max="11267" width="33" style="438" customWidth="1"/>
    <col min="11268" max="11268" width="2.54296875" style="438" customWidth="1"/>
    <col min="11269" max="11270" width="7.54296875" style="438" customWidth="1"/>
    <col min="11271" max="11271" width="11.54296875" style="438" customWidth="1"/>
    <col min="11272" max="11272" width="9" style="438" customWidth="1"/>
    <col min="11273" max="11520" width="7" style="438"/>
    <col min="11521" max="11521" width="2.54296875" style="438" customWidth="1"/>
    <col min="11522" max="11522" width="10.7265625" style="438" customWidth="1"/>
    <col min="11523" max="11523" width="33" style="438" customWidth="1"/>
    <col min="11524" max="11524" width="2.54296875" style="438" customWidth="1"/>
    <col min="11525" max="11526" width="7.54296875" style="438" customWidth="1"/>
    <col min="11527" max="11527" width="11.54296875" style="438" customWidth="1"/>
    <col min="11528" max="11528" width="9" style="438" customWidth="1"/>
    <col min="11529" max="11776" width="7" style="438"/>
    <col min="11777" max="11777" width="2.54296875" style="438" customWidth="1"/>
    <col min="11778" max="11778" width="10.7265625" style="438" customWidth="1"/>
    <col min="11779" max="11779" width="33" style="438" customWidth="1"/>
    <col min="11780" max="11780" width="2.54296875" style="438" customWidth="1"/>
    <col min="11781" max="11782" width="7.54296875" style="438" customWidth="1"/>
    <col min="11783" max="11783" width="11.54296875" style="438" customWidth="1"/>
    <col min="11784" max="11784" width="9" style="438" customWidth="1"/>
    <col min="11785" max="12032" width="7" style="438"/>
    <col min="12033" max="12033" width="2.54296875" style="438" customWidth="1"/>
    <col min="12034" max="12034" width="10.7265625" style="438" customWidth="1"/>
    <col min="12035" max="12035" width="33" style="438" customWidth="1"/>
    <col min="12036" max="12036" width="2.54296875" style="438" customWidth="1"/>
    <col min="12037" max="12038" width="7.54296875" style="438" customWidth="1"/>
    <col min="12039" max="12039" width="11.54296875" style="438" customWidth="1"/>
    <col min="12040" max="12040" width="9" style="438" customWidth="1"/>
    <col min="12041" max="12288" width="7" style="438"/>
    <col min="12289" max="12289" width="2.54296875" style="438" customWidth="1"/>
    <col min="12290" max="12290" width="10.7265625" style="438" customWidth="1"/>
    <col min="12291" max="12291" width="33" style="438" customWidth="1"/>
    <col min="12292" max="12292" width="2.54296875" style="438" customWidth="1"/>
    <col min="12293" max="12294" width="7.54296875" style="438" customWidth="1"/>
    <col min="12295" max="12295" width="11.54296875" style="438" customWidth="1"/>
    <col min="12296" max="12296" width="9" style="438" customWidth="1"/>
    <col min="12297" max="12544" width="7" style="438"/>
    <col min="12545" max="12545" width="2.54296875" style="438" customWidth="1"/>
    <col min="12546" max="12546" width="10.7265625" style="438" customWidth="1"/>
    <col min="12547" max="12547" width="33" style="438" customWidth="1"/>
    <col min="12548" max="12548" width="2.54296875" style="438" customWidth="1"/>
    <col min="12549" max="12550" width="7.54296875" style="438" customWidth="1"/>
    <col min="12551" max="12551" width="11.54296875" style="438" customWidth="1"/>
    <col min="12552" max="12552" width="9" style="438" customWidth="1"/>
    <col min="12553" max="12800" width="7" style="438"/>
    <col min="12801" max="12801" width="2.54296875" style="438" customWidth="1"/>
    <col min="12802" max="12802" width="10.7265625" style="438" customWidth="1"/>
    <col min="12803" max="12803" width="33" style="438" customWidth="1"/>
    <col min="12804" max="12804" width="2.54296875" style="438" customWidth="1"/>
    <col min="12805" max="12806" width="7.54296875" style="438" customWidth="1"/>
    <col min="12807" max="12807" width="11.54296875" style="438" customWidth="1"/>
    <col min="12808" max="12808" width="9" style="438" customWidth="1"/>
    <col min="12809" max="13056" width="7" style="438"/>
    <col min="13057" max="13057" width="2.54296875" style="438" customWidth="1"/>
    <col min="13058" max="13058" width="10.7265625" style="438" customWidth="1"/>
    <col min="13059" max="13059" width="33" style="438" customWidth="1"/>
    <col min="13060" max="13060" width="2.54296875" style="438" customWidth="1"/>
    <col min="13061" max="13062" width="7.54296875" style="438" customWidth="1"/>
    <col min="13063" max="13063" width="11.54296875" style="438" customWidth="1"/>
    <col min="13064" max="13064" width="9" style="438" customWidth="1"/>
    <col min="13065" max="13312" width="7" style="438"/>
    <col min="13313" max="13313" width="2.54296875" style="438" customWidth="1"/>
    <col min="13314" max="13314" width="10.7265625" style="438" customWidth="1"/>
    <col min="13315" max="13315" width="33" style="438" customWidth="1"/>
    <col min="13316" max="13316" width="2.54296875" style="438" customWidth="1"/>
    <col min="13317" max="13318" width="7.54296875" style="438" customWidth="1"/>
    <col min="13319" max="13319" width="11.54296875" style="438" customWidth="1"/>
    <col min="13320" max="13320" width="9" style="438" customWidth="1"/>
    <col min="13321" max="13568" width="7" style="438"/>
    <col min="13569" max="13569" width="2.54296875" style="438" customWidth="1"/>
    <col min="13570" max="13570" width="10.7265625" style="438" customWidth="1"/>
    <col min="13571" max="13571" width="33" style="438" customWidth="1"/>
    <col min="13572" max="13572" width="2.54296875" style="438" customWidth="1"/>
    <col min="13573" max="13574" width="7.54296875" style="438" customWidth="1"/>
    <col min="13575" max="13575" width="11.54296875" style="438" customWidth="1"/>
    <col min="13576" max="13576" width="9" style="438" customWidth="1"/>
    <col min="13577" max="13824" width="7" style="438"/>
    <col min="13825" max="13825" width="2.54296875" style="438" customWidth="1"/>
    <col min="13826" max="13826" width="10.7265625" style="438" customWidth="1"/>
    <col min="13827" max="13827" width="33" style="438" customWidth="1"/>
    <col min="13828" max="13828" width="2.54296875" style="438" customWidth="1"/>
    <col min="13829" max="13830" width="7.54296875" style="438" customWidth="1"/>
    <col min="13831" max="13831" width="11.54296875" style="438" customWidth="1"/>
    <col min="13832" max="13832" width="9" style="438" customWidth="1"/>
    <col min="13833" max="14080" width="7" style="438"/>
    <col min="14081" max="14081" width="2.54296875" style="438" customWidth="1"/>
    <col min="14082" max="14082" width="10.7265625" style="438" customWidth="1"/>
    <col min="14083" max="14083" width="33" style="438" customWidth="1"/>
    <col min="14084" max="14084" width="2.54296875" style="438" customWidth="1"/>
    <col min="14085" max="14086" width="7.54296875" style="438" customWidth="1"/>
    <col min="14087" max="14087" width="11.54296875" style="438" customWidth="1"/>
    <col min="14088" max="14088" width="9" style="438" customWidth="1"/>
    <col min="14089" max="14336" width="7" style="438"/>
    <col min="14337" max="14337" width="2.54296875" style="438" customWidth="1"/>
    <col min="14338" max="14338" width="10.7265625" style="438" customWidth="1"/>
    <col min="14339" max="14339" width="33" style="438" customWidth="1"/>
    <col min="14340" max="14340" width="2.54296875" style="438" customWidth="1"/>
    <col min="14341" max="14342" width="7.54296875" style="438" customWidth="1"/>
    <col min="14343" max="14343" width="11.54296875" style="438" customWidth="1"/>
    <col min="14344" max="14344" width="9" style="438" customWidth="1"/>
    <col min="14345" max="14592" width="7" style="438"/>
    <col min="14593" max="14593" width="2.54296875" style="438" customWidth="1"/>
    <col min="14594" max="14594" width="10.7265625" style="438" customWidth="1"/>
    <col min="14595" max="14595" width="33" style="438" customWidth="1"/>
    <col min="14596" max="14596" width="2.54296875" style="438" customWidth="1"/>
    <col min="14597" max="14598" width="7.54296875" style="438" customWidth="1"/>
    <col min="14599" max="14599" width="11.54296875" style="438" customWidth="1"/>
    <col min="14600" max="14600" width="9" style="438" customWidth="1"/>
    <col min="14601" max="14848" width="7" style="438"/>
    <col min="14849" max="14849" width="2.54296875" style="438" customWidth="1"/>
    <col min="14850" max="14850" width="10.7265625" style="438" customWidth="1"/>
    <col min="14851" max="14851" width="33" style="438" customWidth="1"/>
    <col min="14852" max="14852" width="2.54296875" style="438" customWidth="1"/>
    <col min="14853" max="14854" width="7.54296875" style="438" customWidth="1"/>
    <col min="14855" max="14855" width="11.54296875" style="438" customWidth="1"/>
    <col min="14856" max="14856" width="9" style="438" customWidth="1"/>
    <col min="14857" max="15104" width="7" style="438"/>
    <col min="15105" max="15105" width="2.54296875" style="438" customWidth="1"/>
    <col min="15106" max="15106" width="10.7265625" style="438" customWidth="1"/>
    <col min="15107" max="15107" width="33" style="438" customWidth="1"/>
    <col min="15108" max="15108" width="2.54296875" style="438" customWidth="1"/>
    <col min="15109" max="15110" width="7.54296875" style="438" customWidth="1"/>
    <col min="15111" max="15111" width="11.54296875" style="438" customWidth="1"/>
    <col min="15112" max="15112" width="9" style="438" customWidth="1"/>
    <col min="15113" max="15360" width="7" style="438"/>
    <col min="15361" max="15361" width="2.54296875" style="438" customWidth="1"/>
    <col min="15362" max="15362" width="10.7265625" style="438" customWidth="1"/>
    <col min="15363" max="15363" width="33" style="438" customWidth="1"/>
    <col min="15364" max="15364" width="2.54296875" style="438" customWidth="1"/>
    <col min="15365" max="15366" width="7.54296875" style="438" customWidth="1"/>
    <col min="15367" max="15367" width="11.54296875" style="438" customWidth="1"/>
    <col min="15368" max="15368" width="9" style="438" customWidth="1"/>
    <col min="15369" max="15616" width="7" style="438"/>
    <col min="15617" max="15617" width="2.54296875" style="438" customWidth="1"/>
    <col min="15618" max="15618" width="10.7265625" style="438" customWidth="1"/>
    <col min="15619" max="15619" width="33" style="438" customWidth="1"/>
    <col min="15620" max="15620" width="2.54296875" style="438" customWidth="1"/>
    <col min="15621" max="15622" width="7.54296875" style="438" customWidth="1"/>
    <col min="15623" max="15623" width="11.54296875" style="438" customWidth="1"/>
    <col min="15624" max="15624" width="9" style="438" customWidth="1"/>
    <col min="15625" max="15872" width="7" style="438"/>
    <col min="15873" max="15873" width="2.54296875" style="438" customWidth="1"/>
    <col min="15874" max="15874" width="10.7265625" style="438" customWidth="1"/>
    <col min="15875" max="15875" width="33" style="438" customWidth="1"/>
    <col min="15876" max="15876" width="2.54296875" style="438" customWidth="1"/>
    <col min="15877" max="15878" width="7.54296875" style="438" customWidth="1"/>
    <col min="15879" max="15879" width="11.54296875" style="438" customWidth="1"/>
    <col min="15880" max="15880" width="9" style="438" customWidth="1"/>
    <col min="15881" max="16128" width="7" style="438"/>
    <col min="16129" max="16129" width="2.54296875" style="438" customWidth="1"/>
    <col min="16130" max="16130" width="10.7265625" style="438" customWidth="1"/>
    <col min="16131" max="16131" width="33" style="438" customWidth="1"/>
    <col min="16132" max="16132" width="2.54296875" style="438" customWidth="1"/>
    <col min="16133" max="16134" width="7.54296875" style="438" customWidth="1"/>
    <col min="16135" max="16135" width="11.54296875" style="438" customWidth="1"/>
    <col min="16136" max="16136" width="9" style="438" customWidth="1"/>
    <col min="16137" max="16384" width="7" style="438"/>
  </cols>
  <sheetData>
    <row r="1" spans="1:8" ht="27.75" customHeight="1">
      <c r="A1" s="1360" t="s">
        <v>4979</v>
      </c>
      <c r="B1" s="1361"/>
      <c r="C1" s="1361"/>
      <c r="D1" s="1361"/>
      <c r="E1" s="1361"/>
      <c r="F1" s="1361"/>
      <c r="G1" s="1361"/>
      <c r="H1" s="1361"/>
    </row>
    <row r="2" spans="1:8" ht="12.75" customHeight="1">
      <c r="A2" s="95" t="s">
        <v>4980</v>
      </c>
      <c r="B2" s="96"/>
      <c r="C2" s="96"/>
      <c r="D2" s="96"/>
      <c r="E2" s="96"/>
      <c r="F2" s="96"/>
      <c r="G2" s="96"/>
      <c r="H2" s="96"/>
    </row>
    <row r="3" spans="1:8" ht="12.75" customHeight="1">
      <c r="A3" s="95" t="s">
        <v>4981</v>
      </c>
      <c r="B3" s="96"/>
      <c r="C3" s="96"/>
      <c r="D3" s="96"/>
      <c r="E3" s="96"/>
      <c r="F3" s="96"/>
      <c r="G3" s="96"/>
      <c r="H3" s="96"/>
    </row>
    <row r="4" spans="1:8" ht="13.5" customHeight="1">
      <c r="A4" s="97" t="s">
        <v>6</v>
      </c>
      <c r="B4" s="95"/>
      <c r="C4" s="97" t="s">
        <v>5358</v>
      </c>
      <c r="D4" s="98"/>
      <c r="E4" s="98"/>
      <c r="F4" s="98"/>
      <c r="G4" s="98"/>
      <c r="H4" s="98"/>
    </row>
    <row r="5" spans="1:8" ht="6.75" customHeight="1">
      <c r="A5" s="99"/>
      <c r="B5" s="100"/>
      <c r="C5" s="100"/>
      <c r="D5" s="100"/>
      <c r="E5" s="101"/>
      <c r="F5" s="102"/>
      <c r="G5" s="102"/>
      <c r="H5" s="101"/>
    </row>
    <row r="6" spans="1:8" ht="12.75" customHeight="1">
      <c r="A6" s="96" t="s">
        <v>4983</v>
      </c>
      <c r="B6" s="96"/>
      <c r="C6" s="96"/>
      <c r="D6" s="96"/>
      <c r="E6" s="96"/>
      <c r="F6" s="96"/>
      <c r="G6" s="96"/>
      <c r="H6" s="96"/>
    </row>
    <row r="7" spans="1:8" ht="13.5" customHeight="1">
      <c r="A7" s="96" t="s">
        <v>4984</v>
      </c>
      <c r="B7" s="96"/>
      <c r="C7" s="96"/>
      <c r="D7" s="96"/>
      <c r="E7" s="96" t="s">
        <v>5409</v>
      </c>
      <c r="F7" s="114" t="s">
        <v>5410</v>
      </c>
      <c r="G7" s="96"/>
      <c r="H7" s="96"/>
    </row>
    <row r="8" spans="1:8" ht="13.5" customHeight="1">
      <c r="A8" s="1362" t="s">
        <v>4985</v>
      </c>
      <c r="B8" s="1363"/>
      <c r="C8" s="1363"/>
      <c r="D8" s="103"/>
      <c r="E8" s="96" t="s">
        <v>1</v>
      </c>
      <c r="F8" s="113">
        <f>Obsah!Z3</f>
        <v>46174</v>
      </c>
      <c r="G8" s="104"/>
      <c r="H8" s="105"/>
    </row>
    <row r="9" spans="1:8" ht="6.75" customHeight="1">
      <c r="A9" s="99"/>
      <c r="B9" s="99"/>
      <c r="C9" s="99"/>
      <c r="D9" s="99"/>
      <c r="E9" s="99"/>
      <c r="F9" s="99"/>
      <c r="G9" s="99"/>
      <c r="H9" s="99"/>
    </row>
    <row r="10" spans="1:8" ht="28.5" customHeight="1">
      <c r="A10" s="106" t="s">
        <v>4986</v>
      </c>
      <c r="B10" s="106" t="s">
        <v>52</v>
      </c>
      <c r="C10" s="106" t="s">
        <v>54</v>
      </c>
      <c r="D10" s="106" t="s">
        <v>55</v>
      </c>
      <c r="E10" s="106" t="s">
        <v>56</v>
      </c>
      <c r="F10" s="106" t="s">
        <v>57</v>
      </c>
      <c r="G10" s="106" t="s">
        <v>58</v>
      </c>
      <c r="H10" s="106" t="s">
        <v>4987</v>
      </c>
    </row>
    <row r="11" spans="1:8" ht="12.75" hidden="1" customHeight="1">
      <c r="A11" s="106" t="s">
        <v>320</v>
      </c>
      <c r="B11" s="106" t="s">
        <v>352</v>
      </c>
      <c r="C11" s="106" t="s">
        <v>372</v>
      </c>
      <c r="D11" s="106" t="s">
        <v>351</v>
      </c>
      <c r="E11" s="106" t="s">
        <v>382</v>
      </c>
      <c r="F11" s="106" t="s">
        <v>388</v>
      </c>
      <c r="G11" s="106" t="s">
        <v>390</v>
      </c>
      <c r="H11" s="106" t="s">
        <v>361</v>
      </c>
    </row>
    <row r="12" spans="1:8" ht="3" customHeight="1">
      <c r="A12" s="99"/>
      <c r="B12" s="99"/>
      <c r="C12" s="99"/>
      <c r="D12" s="99"/>
      <c r="E12" s="99"/>
      <c r="F12" s="99"/>
      <c r="G12" s="99"/>
      <c r="H12" s="99"/>
    </row>
    <row r="13" spans="1:8" ht="30.75" customHeight="1">
      <c r="A13" s="852"/>
      <c r="B13" s="853" t="s">
        <v>345</v>
      </c>
      <c r="C13" s="853" t="s">
        <v>4988</v>
      </c>
      <c r="D13" s="853"/>
      <c r="E13" s="854"/>
      <c r="F13" s="855"/>
      <c r="G13" s="855">
        <f>SUM(G14,G27,G30,G41,G48)</f>
        <v>0</v>
      </c>
      <c r="H13" s="854">
        <f>SUM(H14,H27,H30,H41,H48)</f>
        <v>1.2138481256000002</v>
      </c>
    </row>
    <row r="14" spans="1:8" ht="28.5" customHeight="1">
      <c r="A14" s="856"/>
      <c r="B14" s="857" t="s">
        <v>320</v>
      </c>
      <c r="C14" s="857" t="s">
        <v>1009</v>
      </c>
      <c r="D14" s="857"/>
      <c r="E14" s="858"/>
      <c r="F14" s="859"/>
      <c r="G14" s="859">
        <f>SUM(G16:G26)</f>
        <v>0</v>
      </c>
      <c r="H14" s="858">
        <f>SUM(H15:H26)</f>
        <v>1.93E-4</v>
      </c>
    </row>
    <row r="15" spans="1:8" ht="31.5" customHeight="1">
      <c r="A15" s="860">
        <v>1</v>
      </c>
      <c r="B15" s="861">
        <v>11110110</v>
      </c>
      <c r="C15" s="861" t="s">
        <v>1488</v>
      </c>
      <c r="D15" s="861"/>
      <c r="E15" s="862">
        <v>0</v>
      </c>
      <c r="F15" s="863">
        <v>0</v>
      </c>
      <c r="G15" s="863">
        <f>E15*F15</f>
        <v>0</v>
      </c>
      <c r="H15" s="862">
        <v>0</v>
      </c>
    </row>
    <row r="16" spans="1:8" ht="24" customHeight="1">
      <c r="A16" s="860">
        <f>A15+1</f>
        <v>2</v>
      </c>
      <c r="B16" s="861" t="s">
        <v>5359</v>
      </c>
      <c r="C16" s="861" t="s">
        <v>5360</v>
      </c>
      <c r="D16" s="861" t="s">
        <v>216</v>
      </c>
      <c r="E16" s="862">
        <v>0.93799999999999994</v>
      </c>
      <c r="F16" s="1232"/>
      <c r="G16" s="863">
        <f>F16*E16</f>
        <v>0</v>
      </c>
      <c r="H16" s="862">
        <v>0</v>
      </c>
    </row>
    <row r="17" spans="1:8" ht="13.5" customHeight="1">
      <c r="A17" s="860">
        <f t="shared" ref="A17:A26" si="0">A16+1</f>
        <v>3</v>
      </c>
      <c r="B17" s="861" t="s">
        <v>4756</v>
      </c>
      <c r="C17" s="861" t="s">
        <v>5361</v>
      </c>
      <c r="D17" s="861" t="s">
        <v>216</v>
      </c>
      <c r="E17" s="862">
        <v>15.313000000000001</v>
      </c>
      <c r="F17" s="1232"/>
      <c r="G17" s="863">
        <f t="shared" ref="G17:G26" si="1">F17*E17</f>
        <v>0</v>
      </c>
      <c r="H17" s="862">
        <v>0</v>
      </c>
    </row>
    <row r="18" spans="1:8" ht="24" customHeight="1">
      <c r="A18" s="860">
        <f t="shared" si="0"/>
        <v>4</v>
      </c>
      <c r="B18" s="861" t="s">
        <v>4114</v>
      </c>
      <c r="C18" s="861" t="s">
        <v>5196</v>
      </c>
      <c r="D18" s="861" t="s">
        <v>216</v>
      </c>
      <c r="E18" s="862">
        <v>4.5940000000000003</v>
      </c>
      <c r="F18" s="1232"/>
      <c r="G18" s="863">
        <f t="shared" si="1"/>
        <v>0</v>
      </c>
      <c r="H18" s="862">
        <v>0</v>
      </c>
    </row>
    <row r="19" spans="1:8" ht="13.5" customHeight="1">
      <c r="A19" s="860">
        <f t="shared" si="0"/>
        <v>5</v>
      </c>
      <c r="B19" s="861" t="s">
        <v>5362</v>
      </c>
      <c r="C19" s="861" t="s">
        <v>5363</v>
      </c>
      <c r="D19" s="861" t="s">
        <v>216</v>
      </c>
      <c r="E19" s="862">
        <v>1.6679999999999999</v>
      </c>
      <c r="F19" s="1232"/>
      <c r="G19" s="863">
        <f t="shared" si="1"/>
        <v>0</v>
      </c>
      <c r="H19" s="862">
        <v>0</v>
      </c>
    </row>
    <row r="20" spans="1:8" ht="13.5" customHeight="1">
      <c r="A20" s="860">
        <f t="shared" si="0"/>
        <v>6</v>
      </c>
      <c r="B20" s="861" t="s">
        <v>1624</v>
      </c>
      <c r="C20" s="861" t="s">
        <v>4993</v>
      </c>
      <c r="D20" s="861" t="s">
        <v>216</v>
      </c>
      <c r="E20" s="862">
        <v>1.6679999999999999</v>
      </c>
      <c r="F20" s="1232"/>
      <c r="G20" s="863">
        <f t="shared" si="1"/>
        <v>0</v>
      </c>
      <c r="H20" s="862">
        <v>0</v>
      </c>
    </row>
    <row r="21" spans="1:8" ht="13.5" customHeight="1">
      <c r="A21" s="860">
        <f t="shared" si="0"/>
        <v>7</v>
      </c>
      <c r="B21" s="861" t="s">
        <v>1627</v>
      </c>
      <c r="C21" s="861" t="s">
        <v>4994</v>
      </c>
      <c r="D21" s="861" t="s">
        <v>216</v>
      </c>
      <c r="E21" s="862">
        <v>1.6679999999999999</v>
      </c>
      <c r="F21" s="1232"/>
      <c r="G21" s="863">
        <f t="shared" si="1"/>
        <v>0</v>
      </c>
      <c r="H21" s="862">
        <v>0</v>
      </c>
    </row>
    <row r="22" spans="1:8" ht="24" customHeight="1">
      <c r="A22" s="860">
        <f t="shared" si="0"/>
        <v>8</v>
      </c>
      <c r="B22" s="861" t="s">
        <v>4995</v>
      </c>
      <c r="C22" s="861" t="s">
        <v>4996</v>
      </c>
      <c r="D22" s="861" t="s">
        <v>216</v>
      </c>
      <c r="E22" s="862">
        <v>1.6679999999999999</v>
      </c>
      <c r="F22" s="1232"/>
      <c r="G22" s="863">
        <f t="shared" si="1"/>
        <v>0</v>
      </c>
      <c r="H22" s="862">
        <v>0</v>
      </c>
    </row>
    <row r="23" spans="1:8" ht="24" customHeight="1">
      <c r="A23" s="860">
        <f t="shared" si="0"/>
        <v>9</v>
      </c>
      <c r="B23" s="861" t="s">
        <v>222</v>
      </c>
      <c r="C23" s="861" t="s">
        <v>4997</v>
      </c>
      <c r="D23" s="861" t="s">
        <v>216</v>
      </c>
      <c r="E23" s="862">
        <v>13.645</v>
      </c>
      <c r="F23" s="1232"/>
      <c r="G23" s="863">
        <f t="shared" si="1"/>
        <v>0</v>
      </c>
      <c r="H23" s="862">
        <v>0</v>
      </c>
    </row>
    <row r="24" spans="1:8" ht="13.5" customHeight="1">
      <c r="A24" s="860">
        <f t="shared" si="0"/>
        <v>10</v>
      </c>
      <c r="B24" s="861" t="s">
        <v>4757</v>
      </c>
      <c r="C24" s="861" t="s">
        <v>5364</v>
      </c>
      <c r="D24" s="861" t="s">
        <v>95</v>
      </c>
      <c r="E24" s="862">
        <v>6.25</v>
      </c>
      <c r="F24" s="1232"/>
      <c r="G24" s="863">
        <f t="shared" si="1"/>
        <v>0</v>
      </c>
      <c r="H24" s="862">
        <v>0</v>
      </c>
    </row>
    <row r="25" spans="1:8" ht="13.5" customHeight="1">
      <c r="A25" s="864">
        <f t="shared" si="0"/>
        <v>11</v>
      </c>
      <c r="B25" s="865" t="s">
        <v>4166</v>
      </c>
      <c r="C25" s="865" t="s">
        <v>5365</v>
      </c>
      <c r="D25" s="865" t="s">
        <v>82</v>
      </c>
      <c r="E25" s="866">
        <v>0.193</v>
      </c>
      <c r="F25" s="1233"/>
      <c r="G25" s="863">
        <f t="shared" si="1"/>
        <v>0</v>
      </c>
      <c r="H25" s="866">
        <v>1.93E-4</v>
      </c>
    </row>
    <row r="26" spans="1:8" ht="24" customHeight="1">
      <c r="A26" s="860">
        <f t="shared" si="0"/>
        <v>12</v>
      </c>
      <c r="B26" s="861" t="s">
        <v>4758</v>
      </c>
      <c r="C26" s="861" t="s">
        <v>5366</v>
      </c>
      <c r="D26" s="861" t="s">
        <v>95</v>
      </c>
      <c r="E26" s="862">
        <v>6.25</v>
      </c>
      <c r="F26" s="1232"/>
      <c r="G26" s="863">
        <f t="shared" si="1"/>
        <v>0</v>
      </c>
      <c r="H26" s="862">
        <v>0</v>
      </c>
    </row>
    <row r="27" spans="1:8" ht="28.5" customHeight="1">
      <c r="A27" s="856"/>
      <c r="B27" s="857" t="s">
        <v>351</v>
      </c>
      <c r="C27" s="857" t="s">
        <v>5000</v>
      </c>
      <c r="D27" s="857"/>
      <c r="E27" s="858"/>
      <c r="F27" s="859"/>
      <c r="G27" s="859">
        <f>SUM(G28:G29)</f>
        <v>0</v>
      </c>
      <c r="H27" s="858">
        <f>SUM(H28:H29)</f>
        <v>0.64795024560000003</v>
      </c>
    </row>
    <row r="28" spans="1:8" ht="13.5" customHeight="1">
      <c r="A28" s="860">
        <f>A26+1</f>
        <v>13</v>
      </c>
      <c r="B28" s="861" t="s">
        <v>4750</v>
      </c>
      <c r="C28" s="861" t="s">
        <v>5328</v>
      </c>
      <c r="D28" s="861" t="s">
        <v>216</v>
      </c>
      <c r="E28" s="862">
        <v>0.29399999999999998</v>
      </c>
      <c r="F28" s="1232"/>
      <c r="G28" s="863">
        <f>F28*E28</f>
        <v>0</v>
      </c>
      <c r="H28" s="862">
        <v>0.64452890880000002</v>
      </c>
    </row>
    <row r="29" spans="1:8" ht="24" customHeight="1">
      <c r="A29" s="860">
        <f>A28+1</f>
        <v>14</v>
      </c>
      <c r="B29" s="861" t="s">
        <v>4751</v>
      </c>
      <c r="C29" s="861" t="s">
        <v>5329</v>
      </c>
      <c r="D29" s="861" t="s">
        <v>95</v>
      </c>
      <c r="E29" s="862">
        <v>0.84</v>
      </c>
      <c r="F29" s="1232"/>
      <c r="G29" s="863">
        <f>F29*E29</f>
        <v>0</v>
      </c>
      <c r="H29" s="862">
        <v>3.4213367999999999E-3</v>
      </c>
    </row>
    <row r="30" spans="1:8" ht="28.5" customHeight="1">
      <c r="A30" s="856"/>
      <c r="B30" s="857" t="s">
        <v>361</v>
      </c>
      <c r="C30" s="857" t="s">
        <v>5224</v>
      </c>
      <c r="D30" s="857"/>
      <c r="E30" s="858"/>
      <c r="F30" s="859"/>
      <c r="G30" s="859">
        <f>SUM(G31:G40)</f>
        <v>0</v>
      </c>
      <c r="H30" s="858">
        <f>SUM(H31:H40)</f>
        <v>0.56570488000000008</v>
      </c>
    </row>
    <row r="31" spans="1:8" ht="24" customHeight="1">
      <c r="A31" s="860">
        <f>A29+1</f>
        <v>15</v>
      </c>
      <c r="B31" s="861" t="s">
        <v>5367</v>
      </c>
      <c r="C31" s="861" t="s">
        <v>5368</v>
      </c>
      <c r="D31" s="861" t="s">
        <v>63</v>
      </c>
      <c r="E31" s="862">
        <v>6</v>
      </c>
      <c r="F31" s="1232"/>
      <c r="G31" s="863">
        <f>F31*E31</f>
        <v>0</v>
      </c>
      <c r="H31" s="862">
        <v>3.36E-6</v>
      </c>
    </row>
    <row r="32" spans="1:8" ht="13.5" customHeight="1">
      <c r="A32" s="864">
        <f>A31+1</f>
        <v>16</v>
      </c>
      <c r="B32" s="865" t="s">
        <v>5369</v>
      </c>
      <c r="C32" s="865" t="s">
        <v>5370</v>
      </c>
      <c r="D32" s="865" t="s">
        <v>62</v>
      </c>
      <c r="E32" s="866">
        <v>4</v>
      </c>
      <c r="F32" s="1233"/>
      <c r="G32" s="863">
        <f t="shared" ref="G32:G40" si="2">F32*E32</f>
        <v>0</v>
      </c>
      <c r="H32" s="866">
        <v>4.64E-3</v>
      </c>
    </row>
    <row r="33" spans="1:8" ht="13.5" customHeight="1">
      <c r="A33" s="864">
        <f t="shared" ref="A33:A40" si="3">A32+1</f>
        <v>17</v>
      </c>
      <c r="B33" s="865" t="s">
        <v>5371</v>
      </c>
      <c r="C33" s="865" t="s">
        <v>5372</v>
      </c>
      <c r="D33" s="865" t="s">
        <v>62</v>
      </c>
      <c r="E33" s="866">
        <v>2</v>
      </c>
      <c r="F33" s="1233"/>
      <c r="G33" s="863">
        <f t="shared" si="2"/>
        <v>0</v>
      </c>
      <c r="H33" s="866">
        <v>1.2999999999999999E-3</v>
      </c>
    </row>
    <row r="34" spans="1:8" ht="24" customHeight="1">
      <c r="A34" s="860">
        <f t="shared" si="3"/>
        <v>18</v>
      </c>
      <c r="B34" s="861" t="s">
        <v>5373</v>
      </c>
      <c r="C34" s="861" t="s">
        <v>5374</v>
      </c>
      <c r="D34" s="861" t="s">
        <v>63</v>
      </c>
      <c r="E34" s="862">
        <v>3</v>
      </c>
      <c r="F34" s="1232"/>
      <c r="G34" s="863">
        <f t="shared" si="2"/>
        <v>0</v>
      </c>
      <c r="H34" s="862">
        <v>0</v>
      </c>
    </row>
    <row r="35" spans="1:8" ht="13.5" customHeight="1">
      <c r="A35" s="864">
        <f t="shared" si="3"/>
        <v>19</v>
      </c>
      <c r="B35" s="865" t="s">
        <v>5375</v>
      </c>
      <c r="C35" s="865" t="s">
        <v>5376</v>
      </c>
      <c r="D35" s="865" t="s">
        <v>63</v>
      </c>
      <c r="E35" s="866">
        <v>3</v>
      </c>
      <c r="F35" s="1233"/>
      <c r="G35" s="863">
        <f t="shared" si="2"/>
        <v>0</v>
      </c>
      <c r="H35" s="866">
        <v>1.2899999999999999E-3</v>
      </c>
    </row>
    <row r="36" spans="1:8" ht="24" customHeight="1">
      <c r="A36" s="860">
        <f t="shared" si="3"/>
        <v>20</v>
      </c>
      <c r="B36" s="861" t="s">
        <v>5252</v>
      </c>
      <c r="C36" s="861" t="s">
        <v>5253</v>
      </c>
      <c r="D36" s="861" t="s">
        <v>63</v>
      </c>
      <c r="E36" s="862">
        <v>3</v>
      </c>
      <c r="F36" s="1232"/>
      <c r="G36" s="863">
        <f t="shared" si="2"/>
        <v>0</v>
      </c>
      <c r="H36" s="862">
        <v>0</v>
      </c>
    </row>
    <row r="37" spans="1:8" ht="24" customHeight="1">
      <c r="A37" s="860">
        <f t="shared" si="3"/>
        <v>21</v>
      </c>
      <c r="B37" s="861" t="s">
        <v>5254</v>
      </c>
      <c r="C37" s="861" t="s">
        <v>5255</v>
      </c>
      <c r="D37" s="861" t="s">
        <v>63</v>
      </c>
      <c r="E37" s="862">
        <v>3</v>
      </c>
      <c r="F37" s="1232"/>
      <c r="G37" s="863">
        <f t="shared" si="2"/>
        <v>0</v>
      </c>
      <c r="H37" s="862">
        <v>0</v>
      </c>
    </row>
    <row r="38" spans="1:8" ht="24" customHeight="1">
      <c r="A38" s="860">
        <f t="shared" si="3"/>
        <v>22</v>
      </c>
      <c r="B38" s="861" t="s">
        <v>5377</v>
      </c>
      <c r="C38" s="861" t="s">
        <v>5378</v>
      </c>
      <c r="D38" s="861" t="s">
        <v>62</v>
      </c>
      <c r="E38" s="862">
        <v>2</v>
      </c>
      <c r="F38" s="1232"/>
      <c r="G38" s="863">
        <f t="shared" si="2"/>
        <v>0</v>
      </c>
      <c r="H38" s="862">
        <v>3.1634519999999999E-2</v>
      </c>
    </row>
    <row r="39" spans="1:8" ht="24" customHeight="1">
      <c r="A39" s="860">
        <f t="shared" si="3"/>
        <v>23</v>
      </c>
      <c r="B39" s="861" t="s">
        <v>5379</v>
      </c>
      <c r="C39" s="861" t="s">
        <v>5380</v>
      </c>
      <c r="D39" s="861" t="s">
        <v>62</v>
      </c>
      <c r="E39" s="862">
        <v>1</v>
      </c>
      <c r="F39" s="1232"/>
      <c r="G39" s="863">
        <f t="shared" si="2"/>
        <v>0</v>
      </c>
      <c r="H39" s="862">
        <v>0.43183700000000003</v>
      </c>
    </row>
    <row r="40" spans="1:8" ht="24" customHeight="1">
      <c r="A40" s="864">
        <f t="shared" si="3"/>
        <v>24</v>
      </c>
      <c r="B40" s="865" t="s">
        <v>5381</v>
      </c>
      <c r="C40" s="865" t="s">
        <v>5382</v>
      </c>
      <c r="D40" s="865" t="s">
        <v>62</v>
      </c>
      <c r="E40" s="866">
        <v>1</v>
      </c>
      <c r="F40" s="1233"/>
      <c r="G40" s="863">
        <f t="shared" si="2"/>
        <v>0</v>
      </c>
      <c r="H40" s="866">
        <v>9.5000000000000001E-2</v>
      </c>
    </row>
    <row r="41" spans="1:8" ht="28.5" customHeight="1">
      <c r="A41" s="856"/>
      <c r="B41" s="857" t="s">
        <v>365</v>
      </c>
      <c r="C41" s="857" t="s">
        <v>4012</v>
      </c>
      <c r="D41" s="857"/>
      <c r="E41" s="858"/>
      <c r="F41" s="859"/>
      <c r="G41" s="859">
        <f>SUM(G42:G47)</f>
        <v>0</v>
      </c>
      <c r="H41" s="858">
        <f>SUM(H42:H47)</f>
        <v>0</v>
      </c>
    </row>
    <row r="42" spans="1:8" ht="24" customHeight="1">
      <c r="A42" s="860">
        <f>A40+1</f>
        <v>25</v>
      </c>
      <c r="B42" s="861" t="s">
        <v>5383</v>
      </c>
      <c r="C42" s="861" t="s">
        <v>5384</v>
      </c>
      <c r="D42" s="861" t="s">
        <v>62</v>
      </c>
      <c r="E42" s="862">
        <v>3</v>
      </c>
      <c r="F42" s="1232"/>
      <c r="G42" s="863">
        <f>F42*E42</f>
        <v>0</v>
      </c>
      <c r="H42" s="862">
        <v>0</v>
      </c>
    </row>
    <row r="43" spans="1:8" ht="24" customHeight="1">
      <c r="A43" s="860">
        <f>A42+1</f>
        <v>26</v>
      </c>
      <c r="B43" s="861" t="s">
        <v>5347</v>
      </c>
      <c r="C43" s="861" t="s">
        <v>5348</v>
      </c>
      <c r="D43" s="861" t="s">
        <v>62</v>
      </c>
      <c r="E43" s="862">
        <v>1</v>
      </c>
      <c r="F43" s="1232"/>
      <c r="G43" s="863">
        <f t="shared" ref="G43:G47" si="4">F43*E43</f>
        <v>0</v>
      </c>
      <c r="H43" s="862">
        <v>0</v>
      </c>
    </row>
    <row r="44" spans="1:8" ht="13.5" customHeight="1">
      <c r="A44" s="860">
        <f t="shared" ref="A44:A47" si="5">A43+1</f>
        <v>27</v>
      </c>
      <c r="B44" s="861" t="s">
        <v>5351</v>
      </c>
      <c r="C44" s="861" t="s">
        <v>5352</v>
      </c>
      <c r="D44" s="861" t="s">
        <v>271</v>
      </c>
      <c r="E44" s="862">
        <v>0.27400000000000002</v>
      </c>
      <c r="F44" s="1232"/>
      <c r="G44" s="863">
        <f t="shared" si="4"/>
        <v>0</v>
      </c>
      <c r="H44" s="862">
        <v>0</v>
      </c>
    </row>
    <row r="45" spans="1:8" ht="24" customHeight="1">
      <c r="A45" s="860">
        <f t="shared" si="5"/>
        <v>28</v>
      </c>
      <c r="B45" s="861" t="s">
        <v>5353</v>
      </c>
      <c r="C45" s="861" t="s">
        <v>5354</v>
      </c>
      <c r="D45" s="861" t="s">
        <v>271</v>
      </c>
      <c r="E45" s="862">
        <v>2.4660000000000002</v>
      </c>
      <c r="F45" s="1232"/>
      <c r="G45" s="863">
        <f t="shared" si="4"/>
        <v>0</v>
      </c>
      <c r="H45" s="862">
        <v>0</v>
      </c>
    </row>
    <row r="46" spans="1:8" ht="24" customHeight="1">
      <c r="A46" s="860">
        <f t="shared" si="5"/>
        <v>29</v>
      </c>
      <c r="B46" s="861" t="s">
        <v>5355</v>
      </c>
      <c r="C46" s="861" t="s">
        <v>5356</v>
      </c>
      <c r="D46" s="861" t="s">
        <v>271</v>
      </c>
      <c r="E46" s="862">
        <v>0.27400000000000002</v>
      </c>
      <c r="F46" s="1232"/>
      <c r="G46" s="863">
        <f t="shared" si="4"/>
        <v>0</v>
      </c>
      <c r="H46" s="862">
        <v>0</v>
      </c>
    </row>
    <row r="47" spans="1:8" ht="24" customHeight="1">
      <c r="A47" s="860">
        <f t="shared" si="5"/>
        <v>30</v>
      </c>
      <c r="B47" s="861" t="s">
        <v>2233</v>
      </c>
      <c r="C47" s="861" t="s">
        <v>5357</v>
      </c>
      <c r="D47" s="861" t="s">
        <v>271</v>
      </c>
      <c r="E47" s="862">
        <v>0.27400000000000002</v>
      </c>
      <c r="F47" s="1232"/>
      <c r="G47" s="863">
        <f t="shared" si="4"/>
        <v>0</v>
      </c>
      <c r="H47" s="862">
        <v>0</v>
      </c>
    </row>
    <row r="48" spans="1:8" ht="28.5" customHeight="1">
      <c r="A48" s="856"/>
      <c r="B48" s="857" t="s">
        <v>367</v>
      </c>
      <c r="C48" s="857" t="s">
        <v>5300</v>
      </c>
      <c r="D48" s="857"/>
      <c r="E48" s="858"/>
      <c r="F48" s="859"/>
      <c r="G48" s="859">
        <f>G49</f>
        <v>0</v>
      </c>
      <c r="H48" s="858">
        <f>H49</f>
        <v>0</v>
      </c>
    </row>
    <row r="49" spans="1:8" ht="24" customHeight="1">
      <c r="A49" s="860">
        <f>A47+1</f>
        <v>31</v>
      </c>
      <c r="B49" s="861" t="s">
        <v>4748</v>
      </c>
      <c r="C49" s="861" t="s">
        <v>5301</v>
      </c>
      <c r="D49" s="861" t="s">
        <v>271</v>
      </c>
      <c r="E49" s="862">
        <v>1.214</v>
      </c>
      <c r="F49" s="1232"/>
      <c r="G49" s="863">
        <f>F49*E49</f>
        <v>0</v>
      </c>
      <c r="H49" s="862">
        <v>0</v>
      </c>
    </row>
    <row r="50" spans="1:8" ht="30.75" customHeight="1">
      <c r="A50" s="852"/>
      <c r="B50" s="853" t="s">
        <v>1156</v>
      </c>
      <c r="C50" s="853" t="s">
        <v>5002</v>
      </c>
      <c r="D50" s="853"/>
      <c r="E50" s="854"/>
      <c r="F50" s="855"/>
      <c r="G50" s="855">
        <f>G51</f>
        <v>0</v>
      </c>
      <c r="H50" s="854">
        <f>H51</f>
        <v>1.1974E-2</v>
      </c>
    </row>
    <row r="51" spans="1:8" ht="28.5" customHeight="1">
      <c r="A51" s="856"/>
      <c r="B51" s="857" t="s">
        <v>4759</v>
      </c>
      <c r="C51" s="857" t="s">
        <v>5046</v>
      </c>
      <c r="D51" s="857"/>
      <c r="E51" s="858"/>
      <c r="F51" s="859"/>
      <c r="G51" s="859">
        <f>SUM(G52:G54)</f>
        <v>0</v>
      </c>
      <c r="H51" s="858">
        <f>SUM(H52:H54)</f>
        <v>1.1974E-2</v>
      </c>
    </row>
    <row r="52" spans="1:8" ht="24" customHeight="1">
      <c r="A52" s="860">
        <f>A49+1</f>
        <v>32</v>
      </c>
      <c r="B52" s="861" t="s">
        <v>4763</v>
      </c>
      <c r="C52" s="861" t="s">
        <v>5086</v>
      </c>
      <c r="D52" s="861" t="s">
        <v>62</v>
      </c>
      <c r="E52" s="862">
        <v>1</v>
      </c>
      <c r="F52" s="1232"/>
      <c r="G52" s="863">
        <f>F52*E52</f>
        <v>0</v>
      </c>
      <c r="H52" s="862">
        <v>2.7439999999999999E-3</v>
      </c>
    </row>
    <row r="53" spans="1:8" ht="13.5" customHeight="1">
      <c r="A53" s="864">
        <f>A52+1</f>
        <v>33</v>
      </c>
      <c r="B53" s="865" t="s">
        <v>5087</v>
      </c>
      <c r="C53" s="865" t="s">
        <v>5088</v>
      </c>
      <c r="D53" s="865" t="s">
        <v>62</v>
      </c>
      <c r="E53" s="866">
        <v>1</v>
      </c>
      <c r="F53" s="1233"/>
      <c r="G53" s="863">
        <f t="shared" ref="G53:G54" si="6">F53*E53</f>
        <v>0</v>
      </c>
      <c r="H53" s="866">
        <v>3.0000000000000001E-3</v>
      </c>
    </row>
    <row r="54" spans="1:8" ht="13.5" customHeight="1">
      <c r="A54" s="864">
        <f>A53+1</f>
        <v>34</v>
      </c>
      <c r="B54" s="865" t="s">
        <v>5385</v>
      </c>
      <c r="C54" s="865" t="s">
        <v>5386</v>
      </c>
      <c r="D54" s="865" t="s">
        <v>62</v>
      </c>
      <c r="E54" s="866">
        <v>1</v>
      </c>
      <c r="F54" s="1233"/>
      <c r="G54" s="863">
        <f t="shared" si="6"/>
        <v>0</v>
      </c>
      <c r="H54" s="866">
        <v>6.2300000000000003E-3</v>
      </c>
    </row>
    <row r="55" spans="1:8" ht="30.75" customHeight="1">
      <c r="A55" s="852"/>
      <c r="B55" s="853" t="s">
        <v>27</v>
      </c>
      <c r="C55" s="853" t="s">
        <v>5411</v>
      </c>
      <c r="D55" s="853"/>
      <c r="E55" s="854"/>
      <c r="F55" s="855"/>
      <c r="G55" s="855">
        <f>G56</f>
        <v>0</v>
      </c>
      <c r="H55" s="854">
        <f>H56+H63+H79+H106</f>
        <v>0</v>
      </c>
    </row>
    <row r="56" spans="1:8" ht="24" customHeight="1">
      <c r="A56" s="860">
        <f>A54+1</f>
        <v>35</v>
      </c>
      <c r="B56" s="861" t="s">
        <v>255</v>
      </c>
      <c r="C56" s="861" t="s">
        <v>5412</v>
      </c>
      <c r="D56" s="861" t="s">
        <v>79</v>
      </c>
      <c r="E56" s="871">
        <v>4</v>
      </c>
      <c r="F56" s="1232"/>
      <c r="G56" s="863">
        <f>F56*E56</f>
        <v>0</v>
      </c>
      <c r="H56" s="862">
        <v>0</v>
      </c>
    </row>
    <row r="57" spans="1:8" ht="30.75" customHeight="1">
      <c r="A57" s="867"/>
      <c r="B57" s="868"/>
      <c r="C57" s="868" t="s">
        <v>5191</v>
      </c>
      <c r="D57" s="868"/>
      <c r="E57" s="869"/>
      <c r="F57" s="870"/>
      <c r="G57" s="870">
        <f>SUM(G13,G50,G55)</f>
        <v>0</v>
      </c>
      <c r="H57" s="869">
        <f>SUM(H13,H50)</f>
        <v>1.2258221256000001</v>
      </c>
    </row>
  </sheetData>
  <mergeCells count="2">
    <mergeCell ref="A1:H1"/>
    <mergeCell ref="A8:C8"/>
  </mergeCells>
  <pageMargins left="0.39370079040527345" right="0.39370079040527345" top="0.7874015808105469" bottom="0.7874015808105469" header="0" footer="0"/>
  <pageSetup paperSize="9" scale="96" fitToHeight="100" orientation="portrait" blackAndWhite="1" r:id="rId1"/>
  <headerFooter alignWithMargins="0">
    <oddFooter>&amp;C   Strana &amp;P  z &amp;N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51">
    <pageSetUpPr fitToPage="1"/>
  </sheetPr>
  <dimension ref="B2:BM217"/>
  <sheetViews>
    <sheetView showGridLines="0" view="pageBreakPreview" topLeftCell="A131" zoomScale="115" zoomScaleNormal="120" zoomScaleSheetLayoutView="115" workbookViewId="0">
      <selection activeCell="G12" sqref="G12"/>
    </sheetView>
  </sheetViews>
  <sheetFormatPr defaultColWidth="8.7265625" defaultRowHeight="10.199999999999999"/>
  <cols>
    <col min="1" max="1" width="5.54296875" style="190" customWidth="1"/>
    <col min="2" max="2" width="0.7265625" style="190" customWidth="1"/>
    <col min="3" max="4" width="2.7265625" style="190" customWidth="1"/>
    <col min="5" max="5" width="11.453125" style="190" customWidth="1"/>
    <col min="6" max="6" width="33.7265625" style="190" customWidth="1"/>
    <col min="7" max="7" width="5" style="190" customWidth="1"/>
    <col min="8" max="8" width="9.26953125" style="190" customWidth="1"/>
    <col min="9" max="9" width="10.54296875" style="190" customWidth="1"/>
    <col min="10" max="10" width="14.7265625" style="190" customWidth="1"/>
    <col min="11" max="11" width="14.7265625" style="190" hidden="1" customWidth="1"/>
    <col min="12" max="12" width="6" style="190" customWidth="1"/>
    <col min="13" max="13" width="7" style="190" hidden="1" customWidth="1"/>
    <col min="14" max="14" width="8.7265625" style="190"/>
    <col min="15" max="20" width="9.453125" style="190" hidden="1" customWidth="1"/>
    <col min="21" max="21" width="10.7265625" style="190" hidden="1" customWidth="1"/>
    <col min="22" max="22" width="8" style="190" customWidth="1"/>
    <col min="23" max="23" width="10.7265625" style="190" customWidth="1"/>
    <col min="24" max="24" width="8" style="190" customWidth="1"/>
    <col min="25" max="25" width="10" style="190" customWidth="1"/>
    <col min="26" max="26" width="7.26953125" style="190" customWidth="1"/>
    <col min="27" max="27" width="10" style="190" customWidth="1"/>
    <col min="28" max="28" width="10.7265625" style="190" customWidth="1"/>
    <col min="29" max="29" width="7.26953125" style="190" customWidth="1"/>
    <col min="30" max="30" width="10" style="190" customWidth="1"/>
    <col min="31" max="31" width="10.7265625" style="190" customWidth="1"/>
    <col min="32" max="16384" width="8.7265625" style="190"/>
  </cols>
  <sheetData>
    <row r="2" spans="2:46" ht="37.200000000000003" customHeight="1">
      <c r="L2" s="1357" t="s">
        <v>292</v>
      </c>
      <c r="M2" s="1358"/>
      <c r="N2" s="1358"/>
      <c r="O2" s="1358"/>
      <c r="P2" s="1358"/>
      <c r="Q2" s="1358"/>
      <c r="R2" s="1358"/>
      <c r="S2" s="1358"/>
      <c r="T2" s="1358"/>
      <c r="U2" s="1358"/>
      <c r="V2" s="1358"/>
      <c r="AT2" s="337" t="s">
        <v>1483</v>
      </c>
    </row>
    <row r="3" spans="2:46" ht="7.2" customHeight="1">
      <c r="B3" s="191"/>
      <c r="C3" s="192"/>
      <c r="D3" s="192"/>
      <c r="E3" s="192"/>
      <c r="F3" s="192"/>
      <c r="G3" s="192"/>
      <c r="H3" s="192"/>
      <c r="I3" s="192"/>
      <c r="J3" s="192"/>
      <c r="K3" s="192"/>
      <c r="L3" s="193"/>
      <c r="AT3" s="337" t="s">
        <v>319</v>
      </c>
    </row>
    <row r="4" spans="2:46" ht="25.2" customHeight="1">
      <c r="B4" s="193"/>
      <c r="C4" s="758"/>
      <c r="D4" s="759" t="s">
        <v>321</v>
      </c>
      <c r="E4" s="758"/>
      <c r="F4" s="758"/>
      <c r="G4" s="758"/>
      <c r="H4" s="758"/>
      <c r="I4" s="758"/>
      <c r="J4" s="758"/>
      <c r="L4" s="193"/>
      <c r="M4" s="339" t="s">
        <v>294</v>
      </c>
      <c r="AT4" s="337" t="s">
        <v>291</v>
      </c>
    </row>
    <row r="5" spans="2:46" ht="7.2" customHeight="1">
      <c r="B5" s="193"/>
      <c r="C5" s="758"/>
      <c r="D5" s="758"/>
      <c r="E5" s="758"/>
      <c r="F5" s="758"/>
      <c r="G5" s="758"/>
      <c r="H5" s="758"/>
      <c r="I5" s="758"/>
      <c r="J5" s="758"/>
      <c r="L5" s="193"/>
    </row>
    <row r="6" spans="2:46" ht="12" customHeight="1">
      <c r="B6" s="193"/>
      <c r="C6" s="758"/>
      <c r="D6" s="760" t="s">
        <v>5</v>
      </c>
      <c r="E6" s="758"/>
      <c r="F6" s="758"/>
      <c r="G6" s="758"/>
      <c r="H6" s="758"/>
      <c r="I6" s="758"/>
      <c r="J6" s="758"/>
      <c r="L6" s="193"/>
    </row>
    <row r="7" spans="2:46" ht="16.5" customHeight="1">
      <c r="B7" s="193"/>
      <c r="C7" s="758"/>
      <c r="D7" s="758"/>
      <c r="E7" s="1353" t="str">
        <f>_xlfn.CONCAT(Obsah!N1," ",Obsah!N2)</f>
        <v>15709 - Nižná / Tr 110/22kV - komplexná rekonštrukcia</v>
      </c>
      <c r="F7" s="1354"/>
      <c r="G7" s="1354"/>
      <c r="H7" s="1354"/>
      <c r="I7" s="758"/>
      <c r="J7" s="758"/>
      <c r="L7" s="193"/>
    </row>
    <row r="8" spans="2:46" s="194" customFormat="1" ht="12" customHeight="1">
      <c r="B8" s="76"/>
      <c r="C8" s="761"/>
      <c r="D8" s="760" t="s">
        <v>404</v>
      </c>
      <c r="E8" s="761"/>
      <c r="F8" s="761"/>
      <c r="G8" s="761"/>
      <c r="H8" s="761"/>
      <c r="I8" s="761"/>
      <c r="J8" s="761"/>
      <c r="L8" s="76"/>
    </row>
    <row r="9" spans="2:46" s="194" customFormat="1" ht="16.5" customHeight="1">
      <c r="B9" s="76"/>
      <c r="C9" s="761"/>
      <c r="D9" s="761"/>
      <c r="E9" s="1355" t="str">
        <f>Obsah!B58</f>
        <v>POV_SO_Plán organizácie výstavby_stavebné objekty</v>
      </c>
      <c r="F9" s="1356"/>
      <c r="G9" s="1356"/>
      <c r="H9" s="1356"/>
      <c r="I9" s="761"/>
      <c r="J9" s="761"/>
      <c r="L9" s="76"/>
    </row>
    <row r="10" spans="2:46" s="194" customFormat="1">
      <c r="B10" s="76"/>
      <c r="C10" s="761"/>
      <c r="D10" s="761"/>
      <c r="E10" s="761"/>
      <c r="F10" s="761"/>
      <c r="G10" s="761"/>
      <c r="H10" s="761"/>
      <c r="I10" s="761"/>
      <c r="J10" s="761"/>
      <c r="L10" s="76"/>
    </row>
    <row r="11" spans="2:46" s="194" customFormat="1" ht="12" customHeight="1">
      <c r="B11" s="76"/>
      <c r="C11" s="761"/>
      <c r="D11" s="760" t="s">
        <v>295</v>
      </c>
      <c r="E11" s="761"/>
      <c r="F11" s="762" t="s">
        <v>290</v>
      </c>
      <c r="G11" s="761"/>
      <c r="H11" s="761"/>
      <c r="I11" s="760" t="s">
        <v>619</v>
      </c>
      <c r="J11" s="762" t="s">
        <v>290</v>
      </c>
      <c r="L11" s="76"/>
    </row>
    <row r="12" spans="2:46" s="194" customFormat="1" ht="12" customHeight="1">
      <c r="B12" s="76"/>
      <c r="C12" s="761"/>
      <c r="D12" s="760" t="s">
        <v>296</v>
      </c>
      <c r="E12" s="761"/>
      <c r="F12" s="762" t="s">
        <v>1151</v>
      </c>
      <c r="G12" s="761"/>
      <c r="H12" s="761"/>
      <c r="I12" s="760" t="s">
        <v>1</v>
      </c>
      <c r="J12" s="763">
        <f>Obsah!Z3</f>
        <v>46174</v>
      </c>
      <c r="L12" s="76"/>
    </row>
    <row r="13" spans="2:46" s="194" customFormat="1" ht="11.25" customHeight="1">
      <c r="B13" s="76"/>
      <c r="C13" s="761"/>
      <c r="D13" s="761"/>
      <c r="E13" s="761"/>
      <c r="F13" s="761"/>
      <c r="G13" s="761"/>
      <c r="H13" s="761"/>
      <c r="I13" s="761"/>
      <c r="J13" s="761"/>
      <c r="L13" s="76"/>
    </row>
    <row r="14" spans="2:46" s="194" customFormat="1" ht="12" customHeight="1">
      <c r="B14" s="76"/>
      <c r="C14" s="761"/>
      <c r="D14" s="760" t="s">
        <v>2</v>
      </c>
      <c r="E14" s="761"/>
      <c r="F14" s="761"/>
      <c r="G14" s="761"/>
      <c r="H14" s="761"/>
      <c r="I14" s="760" t="s">
        <v>297</v>
      </c>
      <c r="J14" s="762" t="s">
        <v>290</v>
      </c>
      <c r="L14" s="76"/>
    </row>
    <row r="15" spans="2:46" s="194" customFormat="1" ht="18" customHeight="1">
      <c r="B15" s="76"/>
      <c r="C15" s="761"/>
      <c r="D15" s="761"/>
      <c r="E15" s="762" t="s">
        <v>1469</v>
      </c>
      <c r="F15" s="761"/>
      <c r="G15" s="761"/>
      <c r="H15" s="761"/>
      <c r="I15" s="760" t="s">
        <v>298</v>
      </c>
      <c r="J15" s="762" t="s">
        <v>290</v>
      </c>
      <c r="L15" s="76"/>
    </row>
    <row r="16" spans="2:46" s="194" customFormat="1" ht="7.2" customHeight="1">
      <c r="B16" s="76"/>
      <c r="C16" s="761"/>
      <c r="D16" s="761"/>
      <c r="E16" s="761"/>
      <c r="F16" s="761"/>
      <c r="G16" s="761"/>
      <c r="H16" s="761"/>
      <c r="I16" s="761"/>
      <c r="J16" s="761"/>
      <c r="L16" s="76"/>
    </row>
    <row r="17" spans="2:12" s="194" customFormat="1" ht="12" customHeight="1">
      <c r="B17" s="76"/>
      <c r="C17" s="761"/>
      <c r="D17" s="760" t="s">
        <v>15</v>
      </c>
      <c r="E17" s="761"/>
      <c r="F17" s="761"/>
      <c r="G17" s="761"/>
      <c r="H17" s="761"/>
      <c r="I17" s="760" t="s">
        <v>297</v>
      </c>
      <c r="J17" s="762" t="s">
        <v>290</v>
      </c>
      <c r="L17" s="76"/>
    </row>
    <row r="18" spans="2:12" s="194" customFormat="1" ht="18" customHeight="1">
      <c r="B18" s="76"/>
      <c r="C18" s="761"/>
      <c r="D18" s="761"/>
      <c r="E18" s="762" t="s">
        <v>299</v>
      </c>
      <c r="F18" s="761"/>
      <c r="G18" s="761"/>
      <c r="H18" s="761"/>
      <c r="I18" s="760" t="s">
        <v>298</v>
      </c>
      <c r="J18" s="762" t="s">
        <v>290</v>
      </c>
      <c r="L18" s="76"/>
    </row>
    <row r="19" spans="2:12" s="194" customFormat="1" ht="7.2" customHeight="1">
      <c r="B19" s="76"/>
      <c r="C19" s="761"/>
      <c r="D19" s="761"/>
      <c r="E19" s="761"/>
      <c r="F19" s="761"/>
      <c r="G19" s="761"/>
      <c r="H19" s="761"/>
      <c r="I19" s="761"/>
      <c r="J19" s="761"/>
      <c r="L19" s="76"/>
    </row>
    <row r="20" spans="2:12" s="194" customFormat="1" ht="12" customHeight="1">
      <c r="B20" s="76"/>
      <c r="C20" s="761"/>
      <c r="D20" s="760" t="s">
        <v>286</v>
      </c>
      <c r="E20" s="761"/>
      <c r="F20" s="761"/>
      <c r="G20" s="761"/>
      <c r="H20" s="761"/>
      <c r="I20" s="760" t="s">
        <v>297</v>
      </c>
      <c r="J20" s="762" t="s">
        <v>290</v>
      </c>
      <c r="L20" s="76"/>
    </row>
    <row r="21" spans="2:12" s="194" customFormat="1" ht="18" customHeight="1">
      <c r="B21" s="76"/>
      <c r="C21" s="761"/>
      <c r="D21" s="761"/>
      <c r="E21" s="762" t="s">
        <v>268</v>
      </c>
      <c r="F21" s="761"/>
      <c r="G21" s="761"/>
      <c r="H21" s="761"/>
      <c r="I21" s="760" t="s">
        <v>298</v>
      </c>
      <c r="J21" s="762" t="s">
        <v>290</v>
      </c>
      <c r="L21" s="76"/>
    </row>
    <row r="22" spans="2:12" s="194" customFormat="1" ht="7.2" customHeight="1">
      <c r="B22" s="76"/>
      <c r="C22" s="761"/>
      <c r="D22" s="761"/>
      <c r="E22" s="761"/>
      <c r="F22" s="761"/>
      <c r="G22" s="761"/>
      <c r="H22" s="761"/>
      <c r="I22" s="761"/>
      <c r="J22" s="761"/>
      <c r="L22" s="76"/>
    </row>
    <row r="23" spans="2:12" s="194" customFormat="1" ht="12" customHeight="1">
      <c r="B23" s="76"/>
      <c r="C23" s="761"/>
      <c r="D23" s="760" t="s">
        <v>300</v>
      </c>
      <c r="E23" s="761"/>
      <c r="F23" s="761"/>
      <c r="G23" s="761"/>
      <c r="H23" s="761"/>
      <c r="I23" s="760" t="s">
        <v>297</v>
      </c>
      <c r="J23" s="762" t="s">
        <v>290</v>
      </c>
      <c r="L23" s="76"/>
    </row>
    <row r="24" spans="2:12" s="194" customFormat="1" ht="18" customHeight="1">
      <c r="B24" s="76"/>
      <c r="C24" s="761"/>
      <c r="D24" s="761"/>
      <c r="E24" s="762" t="s">
        <v>301</v>
      </c>
      <c r="F24" s="761"/>
      <c r="G24" s="761"/>
      <c r="H24" s="761"/>
      <c r="I24" s="760" t="s">
        <v>298</v>
      </c>
      <c r="J24" s="762" t="s">
        <v>290</v>
      </c>
      <c r="L24" s="76"/>
    </row>
    <row r="25" spans="2:12" s="194" customFormat="1" ht="7.2" customHeight="1">
      <c r="B25" s="76"/>
      <c r="C25" s="761"/>
      <c r="D25" s="761"/>
      <c r="E25" s="761"/>
      <c r="F25" s="761"/>
      <c r="G25" s="761"/>
      <c r="H25" s="761"/>
      <c r="I25" s="761"/>
      <c r="J25" s="761"/>
      <c r="L25" s="76"/>
    </row>
    <row r="26" spans="2:12" s="194" customFormat="1" ht="12" customHeight="1">
      <c r="B26" s="76"/>
      <c r="C26" s="761"/>
      <c r="D26" s="760" t="s">
        <v>288</v>
      </c>
      <c r="E26" s="761"/>
      <c r="F26" s="761"/>
      <c r="G26" s="761"/>
      <c r="H26" s="761"/>
      <c r="I26" s="761"/>
      <c r="J26" s="761"/>
      <c r="L26" s="76"/>
    </row>
    <row r="27" spans="2:12" s="196" customFormat="1" ht="16.5" customHeight="1">
      <c r="B27" s="195"/>
      <c r="C27" s="764"/>
      <c r="D27" s="764"/>
      <c r="E27" s="1359" t="s">
        <v>290</v>
      </c>
      <c r="F27" s="1359"/>
      <c r="G27" s="1359"/>
      <c r="H27" s="1359"/>
      <c r="I27" s="764"/>
      <c r="J27" s="764"/>
      <c r="L27" s="195"/>
    </row>
    <row r="28" spans="2:12" s="194" customFormat="1" ht="7.2" customHeight="1">
      <c r="B28" s="76"/>
      <c r="C28" s="761"/>
      <c r="D28" s="761"/>
      <c r="E28" s="761"/>
      <c r="F28" s="761"/>
      <c r="G28" s="761"/>
      <c r="H28" s="761"/>
      <c r="I28" s="761"/>
      <c r="J28" s="761"/>
      <c r="L28" s="76"/>
    </row>
    <row r="29" spans="2:12" s="194" customFormat="1" ht="7.2" customHeight="1">
      <c r="B29" s="76"/>
      <c r="C29" s="761"/>
      <c r="D29" s="766"/>
      <c r="E29" s="766"/>
      <c r="F29" s="766"/>
      <c r="G29" s="766"/>
      <c r="H29" s="766"/>
      <c r="I29" s="766"/>
      <c r="J29" s="766"/>
      <c r="K29" s="197"/>
      <c r="L29" s="76"/>
    </row>
    <row r="30" spans="2:12" s="194" customFormat="1" ht="25.5" customHeight="1">
      <c r="B30" s="76"/>
      <c r="C30" s="761"/>
      <c r="D30" s="767" t="s">
        <v>23</v>
      </c>
      <c r="E30" s="761"/>
      <c r="F30" s="761"/>
      <c r="G30" s="761"/>
      <c r="H30" s="761"/>
      <c r="I30" s="761"/>
      <c r="J30" s="768">
        <f>ROUND(J96, 2)</f>
        <v>0</v>
      </c>
      <c r="L30" s="76"/>
    </row>
    <row r="31" spans="2:12" s="194" customFormat="1" ht="7.2" customHeight="1">
      <c r="B31" s="76"/>
      <c r="C31" s="761"/>
      <c r="D31" s="766"/>
      <c r="E31" s="766"/>
      <c r="F31" s="766"/>
      <c r="G31" s="766"/>
      <c r="H31" s="766"/>
      <c r="I31" s="766"/>
      <c r="J31" s="766"/>
      <c r="K31" s="197"/>
      <c r="L31" s="76"/>
    </row>
    <row r="32" spans="2:12" s="194" customFormat="1" ht="14.7" customHeight="1">
      <c r="B32" s="76"/>
      <c r="C32" s="761"/>
      <c r="D32" s="761"/>
      <c r="E32" s="761"/>
      <c r="F32" s="769" t="s">
        <v>303</v>
      </c>
      <c r="G32" s="761"/>
      <c r="H32" s="761"/>
      <c r="I32" s="769" t="s">
        <v>302</v>
      </c>
      <c r="J32" s="769" t="s">
        <v>304</v>
      </c>
      <c r="L32" s="76"/>
    </row>
    <row r="33" spans="2:12" s="194" customFormat="1" ht="14.7" customHeight="1">
      <c r="B33" s="76"/>
      <c r="C33" s="761"/>
      <c r="D33" s="770" t="s">
        <v>24</v>
      </c>
      <c r="E33" s="771" t="s">
        <v>305</v>
      </c>
      <c r="F33" s="772">
        <f>ROUND((SUM(BE128:BE216)),  2)</f>
        <v>0</v>
      </c>
      <c r="G33" s="773"/>
      <c r="H33" s="773"/>
      <c r="I33" s="774">
        <v>0.23</v>
      </c>
      <c r="J33" s="772">
        <f>ROUND(((SUM(BE128:BE216))*I33),  2)</f>
        <v>0</v>
      </c>
      <c r="L33" s="76"/>
    </row>
    <row r="34" spans="2:12" s="194" customFormat="1" ht="14.7" customHeight="1">
      <c r="B34" s="76"/>
      <c r="C34" s="761"/>
      <c r="D34" s="761"/>
      <c r="E34" s="771" t="s">
        <v>306</v>
      </c>
      <c r="F34" s="775">
        <f>ROUND(J30,  2)</f>
        <v>0</v>
      </c>
      <c r="G34" s="761"/>
      <c r="H34" s="761"/>
      <c r="I34" s="776">
        <v>0.23</v>
      </c>
      <c r="J34" s="775">
        <f>ROUND((F34*I34),  2)</f>
        <v>0</v>
      </c>
      <c r="L34" s="76"/>
    </row>
    <row r="35" spans="2:12" s="194" customFormat="1" ht="14.7" hidden="1" customHeight="1">
      <c r="B35" s="76"/>
      <c r="C35" s="761"/>
      <c r="D35" s="761"/>
      <c r="E35" s="760" t="s">
        <v>307</v>
      </c>
      <c r="F35" s="775">
        <f>ROUND((SUM(BG128:BG216)),  2)</f>
        <v>0</v>
      </c>
      <c r="G35" s="761"/>
      <c r="H35" s="761"/>
      <c r="I35" s="776">
        <v>0.23</v>
      </c>
      <c r="J35" s="775">
        <f>0</f>
        <v>0</v>
      </c>
      <c r="L35" s="76"/>
    </row>
    <row r="36" spans="2:12" s="194" customFormat="1" ht="14.7" hidden="1" customHeight="1">
      <c r="B36" s="76"/>
      <c r="C36" s="761"/>
      <c r="D36" s="761"/>
      <c r="E36" s="760" t="s">
        <v>308</v>
      </c>
      <c r="F36" s="775">
        <f>ROUND((SUM(BH128:BH216)),  2)</f>
        <v>0</v>
      </c>
      <c r="G36" s="761"/>
      <c r="H36" s="761"/>
      <c r="I36" s="776">
        <v>0.23</v>
      </c>
      <c r="J36" s="775">
        <f>0</f>
        <v>0</v>
      </c>
      <c r="L36" s="76"/>
    </row>
    <row r="37" spans="2:12" s="194" customFormat="1" ht="14.7" hidden="1" customHeight="1">
      <c r="B37" s="76"/>
      <c r="C37" s="761"/>
      <c r="D37" s="761"/>
      <c r="E37" s="771" t="s">
        <v>309</v>
      </c>
      <c r="F37" s="772">
        <f>ROUND((SUM(BI128:BI216)),  2)</f>
        <v>0</v>
      </c>
      <c r="G37" s="773"/>
      <c r="H37" s="773"/>
      <c r="I37" s="774">
        <v>0</v>
      </c>
      <c r="J37" s="772">
        <f>0</f>
        <v>0</v>
      </c>
      <c r="L37" s="76"/>
    </row>
    <row r="38" spans="2:12" s="194" customFormat="1" ht="7.2" customHeight="1">
      <c r="B38" s="76"/>
      <c r="C38" s="761"/>
      <c r="D38" s="761"/>
      <c r="E38" s="761"/>
      <c r="F38" s="761"/>
      <c r="G38" s="761"/>
      <c r="H38" s="761"/>
      <c r="I38" s="761"/>
      <c r="J38" s="761"/>
      <c r="L38" s="76"/>
    </row>
    <row r="39" spans="2:12" s="194" customFormat="1" ht="25.5" customHeight="1">
      <c r="B39" s="76"/>
      <c r="C39" s="777"/>
      <c r="D39" s="778" t="s">
        <v>25</v>
      </c>
      <c r="E39" s="779"/>
      <c r="F39" s="779"/>
      <c r="G39" s="780" t="s">
        <v>310</v>
      </c>
      <c r="H39" s="781" t="s">
        <v>311</v>
      </c>
      <c r="I39" s="779"/>
      <c r="J39" s="782">
        <f>SUM(J30:J37)</f>
        <v>0</v>
      </c>
      <c r="K39" s="359"/>
      <c r="L39" s="76"/>
    </row>
    <row r="40" spans="2:12" s="194" customFormat="1" ht="14.7" customHeight="1">
      <c r="B40" s="76"/>
      <c r="C40" s="761"/>
      <c r="D40" s="761"/>
      <c r="E40" s="761"/>
      <c r="F40" s="761"/>
      <c r="G40" s="761"/>
      <c r="H40" s="761"/>
      <c r="I40" s="761"/>
      <c r="J40" s="761"/>
      <c r="L40" s="76"/>
    </row>
    <row r="41" spans="2:12" ht="14.7" customHeight="1">
      <c r="B41" s="193"/>
      <c r="C41" s="758"/>
      <c r="D41" s="758"/>
      <c r="E41" s="758"/>
      <c r="F41" s="758"/>
      <c r="G41" s="758"/>
      <c r="H41" s="758"/>
      <c r="I41" s="758"/>
      <c r="J41" s="758"/>
      <c r="L41" s="193"/>
    </row>
    <row r="42" spans="2:12" ht="14.7" customHeight="1">
      <c r="B42" s="193"/>
      <c r="C42" s="758"/>
      <c r="D42" s="758"/>
      <c r="E42" s="758"/>
      <c r="F42" s="758"/>
      <c r="G42" s="758"/>
      <c r="H42" s="758"/>
      <c r="I42" s="758"/>
      <c r="J42" s="758"/>
      <c r="L42" s="193"/>
    </row>
    <row r="43" spans="2:12" ht="14.7" customHeight="1">
      <c r="B43" s="193"/>
      <c r="C43" s="758"/>
      <c r="D43" s="758"/>
      <c r="E43" s="758"/>
      <c r="F43" s="758"/>
      <c r="G43" s="758"/>
      <c r="H43" s="758"/>
      <c r="I43" s="758"/>
      <c r="J43" s="758"/>
      <c r="L43" s="193"/>
    </row>
    <row r="44" spans="2:12" ht="14.7" customHeight="1">
      <c r="B44" s="193"/>
      <c r="C44" s="758"/>
      <c r="D44" s="758"/>
      <c r="E44" s="758"/>
      <c r="F44" s="758"/>
      <c r="G44" s="758"/>
      <c r="H44" s="758"/>
      <c r="I44" s="758"/>
      <c r="J44" s="758"/>
      <c r="L44" s="193"/>
    </row>
    <row r="45" spans="2:12" ht="14.7" customHeight="1">
      <c r="B45" s="193"/>
      <c r="C45" s="758"/>
      <c r="D45" s="758"/>
      <c r="E45" s="758"/>
      <c r="F45" s="758"/>
      <c r="G45" s="758"/>
      <c r="H45" s="758"/>
      <c r="I45" s="758"/>
      <c r="J45" s="758"/>
      <c r="L45" s="193"/>
    </row>
    <row r="46" spans="2:12" ht="14.7" customHeight="1">
      <c r="B46" s="193"/>
      <c r="C46" s="758"/>
      <c r="D46" s="758"/>
      <c r="E46" s="758"/>
      <c r="F46" s="758"/>
      <c r="G46" s="758"/>
      <c r="H46" s="758"/>
      <c r="I46" s="758"/>
      <c r="J46" s="758"/>
      <c r="L46" s="193"/>
    </row>
    <row r="47" spans="2:12" ht="14.7" customHeight="1">
      <c r="B47" s="193"/>
      <c r="C47" s="758"/>
      <c r="D47" s="758"/>
      <c r="E47" s="758"/>
      <c r="F47" s="758"/>
      <c r="G47" s="758"/>
      <c r="H47" s="758"/>
      <c r="I47" s="758"/>
      <c r="J47" s="758"/>
      <c r="L47" s="193"/>
    </row>
    <row r="48" spans="2:12" ht="14.7" customHeight="1">
      <c r="B48" s="193"/>
      <c r="C48" s="758"/>
      <c r="D48" s="758"/>
      <c r="E48" s="758"/>
      <c r="F48" s="758"/>
      <c r="G48" s="758"/>
      <c r="H48" s="758"/>
      <c r="I48" s="758"/>
      <c r="J48" s="758"/>
      <c r="L48" s="193"/>
    </row>
    <row r="49" spans="2:12" ht="14.7" customHeight="1">
      <c r="B49" s="193"/>
      <c r="C49" s="758"/>
      <c r="D49" s="758"/>
      <c r="E49" s="758"/>
      <c r="F49" s="758"/>
      <c r="G49" s="758"/>
      <c r="H49" s="758"/>
      <c r="I49" s="758"/>
      <c r="J49" s="758"/>
      <c r="L49" s="193"/>
    </row>
    <row r="50" spans="2:12" s="194" customFormat="1" ht="14.7" customHeight="1">
      <c r="B50" s="76"/>
      <c r="C50" s="761"/>
      <c r="D50" s="783" t="s">
        <v>312</v>
      </c>
      <c r="E50" s="784"/>
      <c r="F50" s="784"/>
      <c r="G50" s="783" t="s">
        <v>313</v>
      </c>
      <c r="H50" s="784"/>
      <c r="I50" s="784"/>
      <c r="J50" s="784"/>
      <c r="K50" s="198"/>
      <c r="L50" s="76"/>
    </row>
    <row r="51" spans="2:12">
      <c r="B51" s="193"/>
      <c r="C51" s="758"/>
      <c r="D51" s="758"/>
      <c r="E51" s="758"/>
      <c r="F51" s="758"/>
      <c r="G51" s="758"/>
      <c r="H51" s="758"/>
      <c r="I51" s="758"/>
      <c r="J51" s="758"/>
      <c r="L51" s="193"/>
    </row>
    <row r="52" spans="2:12">
      <c r="B52" s="193"/>
      <c r="C52" s="758"/>
      <c r="D52" s="758"/>
      <c r="E52" s="758"/>
      <c r="F52" s="758"/>
      <c r="G52" s="758"/>
      <c r="H52" s="758"/>
      <c r="I52" s="758"/>
      <c r="J52" s="758"/>
      <c r="L52" s="193"/>
    </row>
    <row r="53" spans="2:12">
      <c r="B53" s="193"/>
      <c r="C53" s="758"/>
      <c r="D53" s="758"/>
      <c r="E53" s="758"/>
      <c r="F53" s="758"/>
      <c r="G53" s="758"/>
      <c r="H53" s="758"/>
      <c r="I53" s="758"/>
      <c r="J53" s="758"/>
      <c r="L53" s="193"/>
    </row>
    <row r="54" spans="2:12">
      <c r="B54" s="193"/>
      <c r="C54" s="758"/>
      <c r="D54" s="758"/>
      <c r="E54" s="758"/>
      <c r="F54" s="758"/>
      <c r="G54" s="758"/>
      <c r="H54" s="758"/>
      <c r="I54" s="758"/>
      <c r="J54" s="758"/>
      <c r="L54" s="193"/>
    </row>
    <row r="55" spans="2:12">
      <c r="B55" s="193"/>
      <c r="C55" s="758"/>
      <c r="D55" s="758"/>
      <c r="E55" s="758"/>
      <c r="F55" s="758"/>
      <c r="G55" s="758"/>
      <c r="H55" s="758"/>
      <c r="I55" s="758"/>
      <c r="J55" s="758"/>
      <c r="L55" s="193"/>
    </row>
    <row r="56" spans="2:12">
      <c r="B56" s="193"/>
      <c r="C56" s="758"/>
      <c r="D56" s="758"/>
      <c r="E56" s="758"/>
      <c r="F56" s="758"/>
      <c r="G56" s="758"/>
      <c r="H56" s="758"/>
      <c r="I56" s="758"/>
      <c r="J56" s="758"/>
      <c r="L56" s="193"/>
    </row>
    <row r="57" spans="2:12">
      <c r="B57" s="193"/>
      <c r="C57" s="758"/>
      <c r="D57" s="758"/>
      <c r="E57" s="758"/>
      <c r="F57" s="758"/>
      <c r="G57" s="758"/>
      <c r="H57" s="758"/>
      <c r="I57" s="758"/>
      <c r="J57" s="758"/>
      <c r="L57" s="193"/>
    </row>
    <row r="58" spans="2:12">
      <c r="B58" s="193"/>
      <c r="C58" s="758"/>
      <c r="D58" s="758"/>
      <c r="E58" s="758"/>
      <c r="F58" s="758"/>
      <c r="G58" s="758"/>
      <c r="H58" s="758"/>
      <c r="I58" s="758"/>
      <c r="J58" s="758"/>
      <c r="L58" s="193"/>
    </row>
    <row r="59" spans="2:12">
      <c r="B59" s="193"/>
      <c r="C59" s="758"/>
      <c r="D59" s="758"/>
      <c r="E59" s="758"/>
      <c r="F59" s="758"/>
      <c r="G59" s="758"/>
      <c r="H59" s="758"/>
      <c r="I59" s="758"/>
      <c r="J59" s="758"/>
      <c r="L59" s="193"/>
    </row>
    <row r="60" spans="2:12">
      <c r="B60" s="193"/>
      <c r="C60" s="758"/>
      <c r="D60" s="758"/>
      <c r="E60" s="758"/>
      <c r="F60" s="758"/>
      <c r="G60" s="758"/>
      <c r="H60" s="758"/>
      <c r="I60" s="758"/>
      <c r="J60" s="758"/>
      <c r="L60" s="193"/>
    </row>
    <row r="61" spans="2:12" s="194" customFormat="1" ht="13.2">
      <c r="B61" s="76"/>
      <c r="C61" s="761"/>
      <c r="D61" s="785" t="s">
        <v>314</v>
      </c>
      <c r="E61" s="786"/>
      <c r="F61" s="787" t="s">
        <v>315</v>
      </c>
      <c r="G61" s="785" t="s">
        <v>314</v>
      </c>
      <c r="H61" s="786"/>
      <c r="I61" s="786"/>
      <c r="J61" s="788" t="s">
        <v>315</v>
      </c>
      <c r="K61" s="199"/>
      <c r="L61" s="76"/>
    </row>
    <row r="62" spans="2:12">
      <c r="B62" s="193"/>
      <c r="C62" s="758"/>
      <c r="D62" s="758"/>
      <c r="E62" s="758"/>
      <c r="F62" s="758"/>
      <c r="G62" s="758"/>
      <c r="H62" s="758"/>
      <c r="I62" s="758"/>
      <c r="J62" s="758"/>
      <c r="L62" s="193"/>
    </row>
    <row r="63" spans="2:12">
      <c r="B63" s="193"/>
      <c r="C63" s="758"/>
      <c r="D63" s="758"/>
      <c r="E63" s="758"/>
      <c r="F63" s="758"/>
      <c r="G63" s="758"/>
      <c r="H63" s="758"/>
      <c r="I63" s="758"/>
      <c r="J63" s="758"/>
      <c r="L63" s="193"/>
    </row>
    <row r="64" spans="2:12">
      <c r="B64" s="193"/>
      <c r="C64" s="758"/>
      <c r="D64" s="758"/>
      <c r="E64" s="758"/>
      <c r="F64" s="758"/>
      <c r="G64" s="758"/>
      <c r="H64" s="758"/>
      <c r="I64" s="758"/>
      <c r="J64" s="758"/>
      <c r="L64" s="193"/>
    </row>
    <row r="65" spans="2:12" s="194" customFormat="1" ht="13.2">
      <c r="B65" s="76"/>
      <c r="C65" s="761"/>
      <c r="D65" s="783" t="s">
        <v>316</v>
      </c>
      <c r="E65" s="784"/>
      <c r="F65" s="784"/>
      <c r="G65" s="783" t="s">
        <v>317</v>
      </c>
      <c r="H65" s="784"/>
      <c r="I65" s="784"/>
      <c r="J65" s="784"/>
      <c r="K65" s="198"/>
      <c r="L65" s="76"/>
    </row>
    <row r="66" spans="2:12">
      <c r="B66" s="193"/>
      <c r="C66" s="758"/>
      <c r="D66" s="758"/>
      <c r="E66" s="758"/>
      <c r="F66" s="758"/>
      <c r="G66" s="758"/>
      <c r="H66" s="758"/>
      <c r="I66" s="758"/>
      <c r="J66" s="758"/>
      <c r="L66" s="193"/>
    </row>
    <row r="67" spans="2:12">
      <c r="B67" s="193"/>
      <c r="C67" s="758"/>
      <c r="D67" s="758"/>
      <c r="E67" s="758"/>
      <c r="F67" s="758"/>
      <c r="G67" s="758"/>
      <c r="H67" s="758"/>
      <c r="I67" s="758"/>
      <c r="J67" s="758"/>
      <c r="L67" s="193"/>
    </row>
    <row r="68" spans="2:12">
      <c r="B68" s="193"/>
      <c r="C68" s="758"/>
      <c r="D68" s="758"/>
      <c r="E68" s="758"/>
      <c r="F68" s="758"/>
      <c r="G68" s="758"/>
      <c r="H68" s="758"/>
      <c r="I68" s="758"/>
      <c r="J68" s="758"/>
      <c r="L68" s="193"/>
    </row>
    <row r="69" spans="2:12">
      <c r="B69" s="193"/>
      <c r="C69" s="758"/>
      <c r="D69" s="758"/>
      <c r="E69" s="758"/>
      <c r="F69" s="758"/>
      <c r="G69" s="758"/>
      <c r="H69" s="758"/>
      <c r="I69" s="758"/>
      <c r="J69" s="758"/>
      <c r="L69" s="193"/>
    </row>
    <row r="70" spans="2:12">
      <c r="B70" s="193"/>
      <c r="C70" s="758"/>
      <c r="D70" s="758"/>
      <c r="E70" s="758"/>
      <c r="F70" s="758"/>
      <c r="G70" s="758"/>
      <c r="H70" s="758"/>
      <c r="I70" s="758"/>
      <c r="J70" s="758"/>
      <c r="L70" s="193"/>
    </row>
    <row r="71" spans="2:12">
      <c r="B71" s="193"/>
      <c r="C71" s="758"/>
      <c r="D71" s="758"/>
      <c r="E71" s="758"/>
      <c r="F71" s="758"/>
      <c r="G71" s="758"/>
      <c r="H71" s="758"/>
      <c r="I71" s="758"/>
      <c r="J71" s="758"/>
      <c r="L71" s="193"/>
    </row>
    <row r="72" spans="2:12">
      <c r="B72" s="193"/>
      <c r="C72" s="758"/>
      <c r="D72" s="758"/>
      <c r="E72" s="758"/>
      <c r="F72" s="758"/>
      <c r="G72" s="758"/>
      <c r="H72" s="758"/>
      <c r="I72" s="758"/>
      <c r="J72" s="758"/>
      <c r="L72" s="193"/>
    </row>
    <row r="73" spans="2:12">
      <c r="B73" s="193"/>
      <c r="C73" s="758"/>
      <c r="D73" s="758"/>
      <c r="E73" s="758"/>
      <c r="F73" s="758"/>
      <c r="G73" s="758"/>
      <c r="H73" s="758"/>
      <c r="I73" s="758"/>
      <c r="J73" s="758"/>
      <c r="L73" s="193"/>
    </row>
    <row r="74" spans="2:12">
      <c r="B74" s="193"/>
      <c r="C74" s="758"/>
      <c r="D74" s="758"/>
      <c r="E74" s="758"/>
      <c r="F74" s="758"/>
      <c r="G74" s="758"/>
      <c r="H74" s="758"/>
      <c r="I74" s="758"/>
      <c r="J74" s="758"/>
      <c r="L74" s="193"/>
    </row>
    <row r="75" spans="2:12">
      <c r="B75" s="193"/>
      <c r="C75" s="758"/>
      <c r="D75" s="758"/>
      <c r="E75" s="758"/>
      <c r="F75" s="758"/>
      <c r="G75" s="758"/>
      <c r="H75" s="758"/>
      <c r="I75" s="758"/>
      <c r="J75" s="758"/>
      <c r="L75" s="193"/>
    </row>
    <row r="76" spans="2:12" s="194" customFormat="1" ht="13.2">
      <c r="B76" s="76"/>
      <c r="C76" s="761"/>
      <c r="D76" s="785" t="s">
        <v>314</v>
      </c>
      <c r="E76" s="786"/>
      <c r="F76" s="787" t="s">
        <v>315</v>
      </c>
      <c r="G76" s="785" t="s">
        <v>314</v>
      </c>
      <c r="H76" s="786"/>
      <c r="I76" s="786"/>
      <c r="J76" s="788" t="s">
        <v>315</v>
      </c>
      <c r="K76" s="199"/>
      <c r="L76" s="76"/>
    </row>
    <row r="77" spans="2:12" s="194" customFormat="1" ht="14.7" customHeight="1">
      <c r="B77" s="200"/>
      <c r="C77" s="206"/>
      <c r="D77" s="206"/>
      <c r="E77" s="206"/>
      <c r="F77" s="206"/>
      <c r="G77" s="206"/>
      <c r="H77" s="206"/>
      <c r="I77" s="206"/>
      <c r="J77" s="206"/>
      <c r="K77" s="206"/>
      <c r="L77" s="76"/>
    </row>
    <row r="81" spans="2:47" s="194" customFormat="1" ht="7.2" customHeight="1">
      <c r="B81" s="201"/>
      <c r="C81" s="202"/>
      <c r="D81" s="202"/>
      <c r="E81" s="202"/>
      <c r="F81" s="202"/>
      <c r="G81" s="202"/>
      <c r="H81" s="202"/>
      <c r="I81" s="202"/>
      <c r="J81" s="202"/>
      <c r="K81" s="202"/>
      <c r="L81" s="76"/>
    </row>
    <row r="82" spans="2:47" s="194" customFormat="1" ht="25.2" customHeight="1">
      <c r="B82" s="76"/>
      <c r="C82" s="759" t="s">
        <v>323</v>
      </c>
      <c r="D82" s="761"/>
      <c r="E82" s="761"/>
      <c r="F82" s="761"/>
      <c r="G82" s="761"/>
      <c r="H82" s="761"/>
      <c r="I82" s="761"/>
      <c r="J82" s="761"/>
      <c r="L82" s="76"/>
    </row>
    <row r="83" spans="2:47" s="194" customFormat="1" ht="7.2" customHeight="1">
      <c r="B83" s="76"/>
      <c r="C83" s="761"/>
      <c r="D83" s="761"/>
      <c r="E83" s="761"/>
      <c r="F83" s="761"/>
      <c r="G83" s="761"/>
      <c r="H83" s="761"/>
      <c r="I83" s="761"/>
      <c r="J83" s="761"/>
      <c r="L83" s="76"/>
    </row>
    <row r="84" spans="2:47" s="194" customFormat="1" ht="12" customHeight="1">
      <c r="B84" s="76"/>
      <c r="C84" s="760" t="s">
        <v>5</v>
      </c>
      <c r="D84" s="761"/>
      <c r="E84" s="761"/>
      <c r="F84" s="761"/>
      <c r="G84" s="761"/>
      <c r="H84" s="761"/>
      <c r="I84" s="761"/>
      <c r="J84" s="761"/>
      <c r="L84" s="76"/>
    </row>
    <row r="85" spans="2:47" s="194" customFormat="1" ht="16.5" customHeight="1">
      <c r="B85" s="76"/>
      <c r="C85" s="761"/>
      <c r="D85" s="761"/>
      <c r="E85" s="1353" t="str">
        <f>E7</f>
        <v>15709 - Nižná / Tr 110/22kV - komplexná rekonštrukcia</v>
      </c>
      <c r="F85" s="1354"/>
      <c r="G85" s="1354"/>
      <c r="H85" s="1354"/>
      <c r="I85" s="761"/>
      <c r="J85" s="761"/>
      <c r="L85" s="76"/>
    </row>
    <row r="86" spans="2:47" s="194" customFormat="1" ht="12" customHeight="1">
      <c r="B86" s="76"/>
      <c r="C86" s="760" t="s">
        <v>404</v>
      </c>
      <c r="D86" s="761"/>
      <c r="E86" s="761"/>
      <c r="F86" s="761"/>
      <c r="G86" s="761"/>
      <c r="H86" s="761"/>
      <c r="I86" s="761"/>
      <c r="J86" s="761"/>
      <c r="L86" s="76"/>
    </row>
    <row r="87" spans="2:47" s="194" customFormat="1" ht="16.5" customHeight="1">
      <c r="B87" s="76"/>
      <c r="C87" s="761"/>
      <c r="D87" s="761"/>
      <c r="E87" s="1355" t="str">
        <f>E9</f>
        <v>POV_SO_Plán organizácie výstavby_stavebné objekty</v>
      </c>
      <c r="F87" s="1356"/>
      <c r="G87" s="1356"/>
      <c r="H87" s="1356"/>
      <c r="I87" s="761"/>
      <c r="J87" s="761"/>
      <c r="L87" s="76"/>
    </row>
    <row r="88" spans="2:47" s="194" customFormat="1" ht="7.2" customHeight="1">
      <c r="B88" s="76"/>
      <c r="C88" s="761"/>
      <c r="D88" s="761"/>
      <c r="E88" s="761"/>
      <c r="F88" s="761"/>
      <c r="G88" s="761"/>
      <c r="H88" s="761"/>
      <c r="I88" s="761"/>
      <c r="J88" s="761"/>
      <c r="L88" s="76"/>
    </row>
    <row r="89" spans="2:47" s="194" customFormat="1" ht="12" customHeight="1">
      <c r="B89" s="76"/>
      <c r="C89" s="760" t="s">
        <v>296</v>
      </c>
      <c r="D89" s="761"/>
      <c r="E89" s="761"/>
      <c r="F89" s="762" t="str">
        <f>F12</f>
        <v>Nižná</v>
      </c>
      <c r="G89" s="761"/>
      <c r="H89" s="761"/>
      <c r="I89" s="760" t="s">
        <v>1</v>
      </c>
      <c r="J89" s="763">
        <f>IF(J12="","",J12)</f>
        <v>46174</v>
      </c>
      <c r="L89" s="76"/>
    </row>
    <row r="90" spans="2:47" s="194" customFormat="1" ht="7.2" customHeight="1">
      <c r="B90" s="76"/>
      <c r="C90" s="761"/>
      <c r="D90" s="761"/>
      <c r="E90" s="761"/>
      <c r="F90" s="761"/>
      <c r="G90" s="761"/>
      <c r="H90" s="761"/>
      <c r="I90" s="761"/>
      <c r="J90" s="761"/>
      <c r="L90" s="76"/>
    </row>
    <row r="91" spans="2:47" s="194" customFormat="1" ht="15.45" customHeight="1">
      <c r="B91" s="76"/>
      <c r="C91" s="760" t="s">
        <v>2</v>
      </c>
      <c r="D91" s="761"/>
      <c r="E91" s="761"/>
      <c r="F91" s="762" t="str">
        <f>E15</f>
        <v>STREDOSLOVENSKÁ DISTRIBUčNÁ a.s.</v>
      </c>
      <c r="G91" s="761"/>
      <c r="H91" s="761"/>
      <c r="I91" s="760" t="s">
        <v>286</v>
      </c>
      <c r="J91" s="765" t="str">
        <f>E21</f>
        <v>LiV-EPI, s.r.o.</v>
      </c>
      <c r="L91" s="76"/>
    </row>
    <row r="92" spans="2:47" s="194" customFormat="1" ht="15.45" customHeight="1">
      <c r="B92" s="76"/>
      <c r="C92" s="760" t="s">
        <v>15</v>
      </c>
      <c r="D92" s="761"/>
      <c r="E92" s="761"/>
      <c r="F92" s="762" t="str">
        <f>IF(E18="","",E18)</f>
        <v>určený výberom</v>
      </c>
      <c r="G92" s="761"/>
      <c r="H92" s="761"/>
      <c r="I92" s="760" t="s">
        <v>300</v>
      </c>
      <c r="J92" s="765" t="str">
        <f>E24</f>
        <v>Ing Peter Lukačovič</v>
      </c>
      <c r="L92" s="76"/>
    </row>
    <row r="93" spans="2:47" s="194" customFormat="1" ht="10.5" customHeight="1">
      <c r="B93" s="76"/>
      <c r="C93" s="761"/>
      <c r="D93" s="761"/>
      <c r="E93" s="761"/>
      <c r="F93" s="761"/>
      <c r="G93" s="761"/>
      <c r="H93" s="761"/>
      <c r="I93" s="761"/>
      <c r="J93" s="761"/>
      <c r="L93" s="76"/>
    </row>
    <row r="94" spans="2:47" s="194" customFormat="1" ht="29.25" customHeight="1">
      <c r="B94" s="76"/>
      <c r="C94" s="789" t="s">
        <v>324</v>
      </c>
      <c r="D94" s="777"/>
      <c r="E94" s="777"/>
      <c r="F94" s="777"/>
      <c r="G94" s="777"/>
      <c r="H94" s="777"/>
      <c r="I94" s="777"/>
      <c r="J94" s="790" t="s">
        <v>325</v>
      </c>
      <c r="K94" s="203"/>
      <c r="L94" s="76"/>
    </row>
    <row r="95" spans="2:47" s="194" customFormat="1" ht="10.5" customHeight="1">
      <c r="B95" s="76"/>
      <c r="C95" s="761"/>
      <c r="D95" s="761"/>
      <c r="E95" s="761"/>
      <c r="F95" s="761"/>
      <c r="G95" s="761"/>
      <c r="H95" s="761"/>
      <c r="I95" s="761"/>
      <c r="J95" s="761"/>
      <c r="L95" s="76"/>
    </row>
    <row r="96" spans="2:47" s="194" customFormat="1" ht="23.25" customHeight="1">
      <c r="B96" s="76"/>
      <c r="C96" s="791" t="s">
        <v>326</v>
      </c>
      <c r="D96" s="761"/>
      <c r="E96" s="761"/>
      <c r="F96" s="761"/>
      <c r="G96" s="761"/>
      <c r="H96" s="761"/>
      <c r="I96" s="761"/>
      <c r="J96" s="768">
        <f>SUM(J97,J105,J107,J108)</f>
        <v>0</v>
      </c>
      <c r="L96" s="76"/>
      <c r="AU96" s="337" t="s">
        <v>327</v>
      </c>
    </row>
    <row r="97" spans="2:12" s="368" customFormat="1" ht="25.2" customHeight="1">
      <c r="B97" s="367"/>
      <c r="C97" s="792"/>
      <c r="D97" s="793" t="s">
        <v>328</v>
      </c>
      <c r="E97" s="794"/>
      <c r="F97" s="794"/>
      <c r="G97" s="794"/>
      <c r="H97" s="794"/>
      <c r="I97" s="794"/>
      <c r="J97" s="795">
        <f>J129</f>
        <v>0</v>
      </c>
      <c r="L97" s="367"/>
    </row>
    <row r="98" spans="2:12" s="373" customFormat="1" ht="20.25" customHeight="1">
      <c r="B98" s="372"/>
      <c r="C98" s="796"/>
      <c r="D98" s="797" t="s">
        <v>329</v>
      </c>
      <c r="E98" s="798"/>
      <c r="F98" s="798"/>
      <c r="G98" s="798"/>
      <c r="H98" s="798"/>
      <c r="I98" s="798"/>
      <c r="J98" s="799">
        <f>J130</f>
        <v>0</v>
      </c>
      <c r="L98" s="372"/>
    </row>
    <row r="99" spans="2:12" s="373" customFormat="1" ht="20.25" customHeight="1">
      <c r="B99" s="372"/>
      <c r="C99" s="796"/>
      <c r="D99" s="797" t="s">
        <v>330</v>
      </c>
      <c r="E99" s="798"/>
      <c r="F99" s="798"/>
      <c r="G99" s="798"/>
      <c r="H99" s="798"/>
      <c r="I99" s="798"/>
      <c r="J99" s="799">
        <f>J134</f>
        <v>0</v>
      </c>
      <c r="L99" s="372"/>
    </row>
    <row r="100" spans="2:12" s="373" customFormat="1" ht="20.25" customHeight="1">
      <c r="B100" s="372"/>
      <c r="C100" s="796"/>
      <c r="D100" s="797" t="s">
        <v>1485</v>
      </c>
      <c r="E100" s="798"/>
      <c r="F100" s="798"/>
      <c r="G100" s="798"/>
      <c r="H100" s="798"/>
      <c r="I100" s="798"/>
      <c r="J100" s="799">
        <f>J137</f>
        <v>0</v>
      </c>
      <c r="L100" s="372"/>
    </row>
    <row r="101" spans="2:12" s="373" customFormat="1" ht="20.25" customHeight="1">
      <c r="B101" s="372"/>
      <c r="C101" s="796"/>
      <c r="D101" s="797" t="s">
        <v>3635</v>
      </c>
      <c r="E101" s="798"/>
      <c r="F101" s="798"/>
      <c r="G101" s="798"/>
      <c r="H101" s="798"/>
      <c r="I101" s="798"/>
      <c r="J101" s="799">
        <f>J156</f>
        <v>0</v>
      </c>
      <c r="L101" s="372"/>
    </row>
    <row r="102" spans="2:12" s="373" customFormat="1" ht="20.25" customHeight="1">
      <c r="B102" s="372"/>
      <c r="C102" s="796"/>
      <c r="D102" s="797" t="s">
        <v>331</v>
      </c>
      <c r="E102" s="798"/>
      <c r="F102" s="798"/>
      <c r="G102" s="798"/>
      <c r="H102" s="798"/>
      <c r="I102" s="798"/>
      <c r="J102" s="799">
        <f>J162</f>
        <v>0</v>
      </c>
      <c r="L102" s="372"/>
    </row>
    <row r="103" spans="2:12" s="373" customFormat="1" ht="20.25" customHeight="1">
      <c r="B103" s="372"/>
      <c r="C103" s="796"/>
      <c r="D103" s="797" t="s">
        <v>332</v>
      </c>
      <c r="E103" s="798"/>
      <c r="F103" s="798"/>
      <c r="G103" s="798"/>
      <c r="H103" s="798"/>
      <c r="I103" s="798"/>
      <c r="J103" s="799">
        <f>J171</f>
        <v>0</v>
      </c>
      <c r="L103" s="372"/>
    </row>
    <row r="104" spans="2:12" s="373" customFormat="1" ht="20.25" customHeight="1">
      <c r="B104" s="372"/>
      <c r="C104" s="796"/>
      <c r="D104" s="797" t="s">
        <v>333</v>
      </c>
      <c r="E104" s="798"/>
      <c r="F104" s="798"/>
      <c r="G104" s="798"/>
      <c r="H104" s="798"/>
      <c r="I104" s="798"/>
      <c r="J104" s="799">
        <f>J180</f>
        <v>0</v>
      </c>
      <c r="L104" s="372"/>
    </row>
    <row r="105" spans="2:12" s="368" customFormat="1" ht="25.2" customHeight="1">
      <c r="B105" s="367"/>
      <c r="C105" s="792"/>
      <c r="D105" s="793" t="s">
        <v>334</v>
      </c>
      <c r="E105" s="794"/>
      <c r="F105" s="794"/>
      <c r="G105" s="794"/>
      <c r="H105" s="794"/>
      <c r="I105" s="794"/>
      <c r="J105" s="795">
        <f>J182</f>
        <v>0</v>
      </c>
      <c r="L105" s="367"/>
    </row>
    <row r="106" spans="2:12" s="373" customFormat="1" ht="20.25" customHeight="1">
      <c r="B106" s="372"/>
      <c r="C106" s="796"/>
      <c r="D106" s="797" t="s">
        <v>1611</v>
      </c>
      <c r="E106" s="798"/>
      <c r="F106" s="798"/>
      <c r="G106" s="798"/>
      <c r="H106" s="798"/>
      <c r="I106" s="798"/>
      <c r="J106" s="799">
        <f>J183</f>
        <v>0</v>
      </c>
      <c r="L106" s="372"/>
    </row>
    <row r="107" spans="2:12" s="368" customFormat="1" ht="25.2" customHeight="1">
      <c r="B107" s="367"/>
      <c r="C107" s="792"/>
      <c r="D107" s="793" t="s">
        <v>4764</v>
      </c>
      <c r="E107" s="794"/>
      <c r="F107" s="794"/>
      <c r="G107" s="794"/>
      <c r="H107" s="794"/>
      <c r="I107" s="794"/>
      <c r="J107" s="795">
        <f>J213</f>
        <v>0</v>
      </c>
      <c r="L107" s="367"/>
    </row>
    <row r="108" spans="2:12" s="368" customFormat="1" ht="25.2" customHeight="1">
      <c r="B108" s="367"/>
      <c r="C108" s="792"/>
      <c r="D108" s="793" t="s">
        <v>4765</v>
      </c>
      <c r="E108" s="794"/>
      <c r="F108" s="794"/>
      <c r="G108" s="794"/>
      <c r="H108" s="794"/>
      <c r="I108" s="794"/>
      <c r="J108" s="795">
        <f>J215</f>
        <v>0</v>
      </c>
      <c r="L108" s="367"/>
    </row>
    <row r="109" spans="2:12" s="194" customFormat="1" ht="21.75" customHeight="1">
      <c r="B109" s="76"/>
      <c r="C109" s="761"/>
      <c r="D109" s="761"/>
      <c r="E109" s="761"/>
      <c r="F109" s="761"/>
      <c r="G109" s="761"/>
      <c r="H109" s="761"/>
      <c r="I109" s="761"/>
      <c r="J109" s="761"/>
      <c r="L109" s="76"/>
    </row>
    <row r="110" spans="2:12" s="194" customFormat="1" ht="7.2" customHeight="1">
      <c r="B110" s="200"/>
      <c r="C110" s="206"/>
      <c r="D110" s="206"/>
      <c r="E110" s="206"/>
      <c r="F110" s="206"/>
      <c r="G110" s="206"/>
      <c r="H110" s="206"/>
      <c r="I110" s="206"/>
      <c r="J110" s="206"/>
      <c r="K110" s="206"/>
      <c r="L110" s="76"/>
    </row>
    <row r="114" spans="2:63" s="194" customFormat="1" ht="7.2" customHeight="1">
      <c r="B114" s="201"/>
      <c r="C114" s="202"/>
      <c r="D114" s="202"/>
      <c r="E114" s="202"/>
      <c r="F114" s="202"/>
      <c r="G114" s="202"/>
      <c r="H114" s="202"/>
      <c r="I114" s="202"/>
      <c r="J114" s="202"/>
      <c r="K114" s="202"/>
      <c r="L114" s="76"/>
    </row>
    <row r="115" spans="2:63" s="194" customFormat="1" ht="25.2" customHeight="1">
      <c r="B115" s="76"/>
      <c r="C115" s="759" t="s">
        <v>281</v>
      </c>
      <c r="D115" s="761"/>
      <c r="E115" s="761"/>
      <c r="F115" s="761"/>
      <c r="G115" s="761"/>
      <c r="H115" s="761"/>
      <c r="I115" s="761"/>
      <c r="J115" s="761"/>
      <c r="L115" s="76"/>
    </row>
    <row r="116" spans="2:63" s="194" customFormat="1" ht="7.2" customHeight="1">
      <c r="B116" s="76"/>
      <c r="C116" s="761"/>
      <c r="D116" s="761"/>
      <c r="E116" s="761"/>
      <c r="F116" s="761"/>
      <c r="G116" s="761"/>
      <c r="H116" s="761"/>
      <c r="I116" s="761"/>
      <c r="J116" s="761"/>
      <c r="L116" s="76"/>
    </row>
    <row r="117" spans="2:63" s="194" customFormat="1" ht="12" customHeight="1">
      <c r="B117" s="76"/>
      <c r="C117" s="760" t="s">
        <v>5</v>
      </c>
      <c r="D117" s="761"/>
      <c r="E117" s="761"/>
      <c r="F117" s="761"/>
      <c r="G117" s="761"/>
      <c r="H117" s="761"/>
      <c r="I117" s="761"/>
      <c r="J117" s="761"/>
      <c r="L117" s="76"/>
    </row>
    <row r="118" spans="2:63" s="194" customFormat="1" ht="16.5" customHeight="1">
      <c r="B118" s="76"/>
      <c r="C118" s="761"/>
      <c r="D118" s="761"/>
      <c r="E118" s="1353" t="str">
        <f>E7</f>
        <v>15709 - Nižná / Tr 110/22kV - komplexná rekonštrukcia</v>
      </c>
      <c r="F118" s="1354"/>
      <c r="G118" s="1354"/>
      <c r="H118" s="1354"/>
      <c r="I118" s="761"/>
      <c r="J118" s="761"/>
      <c r="L118" s="76"/>
    </row>
    <row r="119" spans="2:63" s="194" customFormat="1" ht="12" customHeight="1">
      <c r="B119" s="76"/>
      <c r="C119" s="760" t="s">
        <v>404</v>
      </c>
      <c r="D119" s="761"/>
      <c r="E119" s="761"/>
      <c r="F119" s="761"/>
      <c r="G119" s="761"/>
      <c r="H119" s="761"/>
      <c r="I119" s="761"/>
      <c r="J119" s="761"/>
      <c r="L119" s="76"/>
    </row>
    <row r="120" spans="2:63" s="194" customFormat="1" ht="16.5" customHeight="1">
      <c r="B120" s="76"/>
      <c r="C120" s="761"/>
      <c r="D120" s="761"/>
      <c r="E120" s="1355" t="str">
        <f>E9</f>
        <v>POV_SO_Plán organizácie výstavby_stavebné objekty</v>
      </c>
      <c r="F120" s="1356"/>
      <c r="G120" s="1356"/>
      <c r="H120" s="1356"/>
      <c r="I120" s="761"/>
      <c r="J120" s="761"/>
      <c r="L120" s="76"/>
    </row>
    <row r="121" spans="2:63" s="194" customFormat="1" ht="7.2" customHeight="1">
      <c r="B121" s="76"/>
      <c r="C121" s="761"/>
      <c r="D121" s="761"/>
      <c r="E121" s="761"/>
      <c r="F121" s="761"/>
      <c r="G121" s="761"/>
      <c r="H121" s="761"/>
      <c r="I121" s="761"/>
      <c r="J121" s="761"/>
      <c r="L121" s="76"/>
    </row>
    <row r="122" spans="2:63" s="194" customFormat="1" ht="12" customHeight="1">
      <c r="B122" s="76"/>
      <c r="C122" s="760" t="s">
        <v>296</v>
      </c>
      <c r="D122" s="761"/>
      <c r="E122" s="761"/>
      <c r="F122" s="762" t="str">
        <f>F12</f>
        <v>Nižná</v>
      </c>
      <c r="G122" s="761"/>
      <c r="H122" s="761"/>
      <c r="I122" s="760" t="s">
        <v>1</v>
      </c>
      <c r="J122" s="763">
        <f>IF(J12="","",J12)</f>
        <v>46174</v>
      </c>
      <c r="L122" s="76"/>
    </row>
    <row r="123" spans="2:63" s="194" customFormat="1" ht="7.2" customHeight="1">
      <c r="B123" s="76"/>
      <c r="C123" s="761"/>
      <c r="D123" s="761"/>
      <c r="E123" s="761"/>
      <c r="F123" s="761"/>
      <c r="G123" s="761"/>
      <c r="H123" s="761"/>
      <c r="I123" s="761"/>
      <c r="J123" s="761"/>
      <c r="L123" s="76"/>
    </row>
    <row r="124" spans="2:63" s="194" customFormat="1" ht="15.45" customHeight="1">
      <c r="B124" s="76"/>
      <c r="C124" s="760" t="s">
        <v>2</v>
      </c>
      <c r="D124" s="761"/>
      <c r="E124" s="761"/>
      <c r="F124" s="762" t="str">
        <f>E15</f>
        <v>STREDOSLOVENSKÁ DISTRIBUčNÁ a.s.</v>
      </c>
      <c r="G124" s="761"/>
      <c r="H124" s="761"/>
      <c r="I124" s="760" t="s">
        <v>286</v>
      </c>
      <c r="J124" s="765" t="str">
        <f>E21</f>
        <v>LiV-EPI, s.r.o.</v>
      </c>
      <c r="L124" s="76"/>
    </row>
    <row r="125" spans="2:63" s="194" customFormat="1" ht="15.45" customHeight="1">
      <c r="B125" s="76"/>
      <c r="C125" s="760" t="s">
        <v>15</v>
      </c>
      <c r="D125" s="761"/>
      <c r="E125" s="761"/>
      <c r="F125" s="762" t="str">
        <f>IF(E18="","",E18)</f>
        <v>určený výberom</v>
      </c>
      <c r="G125" s="761"/>
      <c r="H125" s="761"/>
      <c r="I125" s="760" t="s">
        <v>300</v>
      </c>
      <c r="J125" s="765" t="str">
        <f>E24</f>
        <v>Ing Peter Lukačovič</v>
      </c>
      <c r="L125" s="76"/>
    </row>
    <row r="126" spans="2:63" s="194" customFormat="1" ht="10.5" customHeight="1">
      <c r="B126" s="76"/>
      <c r="C126" s="761"/>
      <c r="D126" s="761"/>
      <c r="E126" s="761"/>
      <c r="F126" s="761"/>
      <c r="G126" s="761"/>
      <c r="H126" s="761"/>
      <c r="I126" s="761"/>
      <c r="J126" s="761"/>
      <c r="L126" s="76"/>
    </row>
    <row r="127" spans="2:63" s="208" customFormat="1" ht="29.25" customHeight="1">
      <c r="B127" s="207"/>
      <c r="C127" s="808" t="s">
        <v>335</v>
      </c>
      <c r="D127" s="809" t="s">
        <v>318</v>
      </c>
      <c r="E127" s="809" t="s">
        <v>21</v>
      </c>
      <c r="F127" s="809" t="s">
        <v>54</v>
      </c>
      <c r="G127" s="809" t="s">
        <v>55</v>
      </c>
      <c r="H127" s="809" t="s">
        <v>336</v>
      </c>
      <c r="I127" s="809" t="s">
        <v>337</v>
      </c>
      <c r="J127" s="810" t="s">
        <v>325</v>
      </c>
      <c r="K127" s="380" t="s">
        <v>338</v>
      </c>
      <c r="L127" s="207"/>
      <c r="M127" s="381" t="s">
        <v>290</v>
      </c>
      <c r="N127" s="382" t="s">
        <v>24</v>
      </c>
      <c r="O127" s="382" t="s">
        <v>339</v>
      </c>
      <c r="P127" s="382" t="s">
        <v>340</v>
      </c>
      <c r="Q127" s="382" t="s">
        <v>341</v>
      </c>
      <c r="R127" s="382" t="s">
        <v>342</v>
      </c>
      <c r="S127" s="382" t="s">
        <v>343</v>
      </c>
      <c r="T127" s="383" t="s">
        <v>344</v>
      </c>
    </row>
    <row r="128" spans="2:63" s="194" customFormat="1" ht="23.25" customHeight="1">
      <c r="B128" s="76"/>
      <c r="C128" s="811" t="s">
        <v>326</v>
      </c>
      <c r="D128" s="761"/>
      <c r="E128" s="761"/>
      <c r="F128" s="761"/>
      <c r="G128" s="761"/>
      <c r="H128" s="761"/>
      <c r="I128" s="761"/>
      <c r="J128" s="812">
        <f>SUM(J129,J182,J213,J215)</f>
        <v>0</v>
      </c>
      <c r="L128" s="76"/>
      <c r="M128" s="386"/>
      <c r="N128" s="197"/>
      <c r="O128" s="197"/>
      <c r="P128" s="387">
        <f>P129+P182+P213+P215</f>
        <v>1394.2887599999999</v>
      </c>
      <c r="Q128" s="197"/>
      <c r="R128" s="387">
        <f>R129+R182+R213+R215</f>
        <v>359.08166189599996</v>
      </c>
      <c r="S128" s="197"/>
      <c r="T128" s="388">
        <f>T129+T182+T213+T215</f>
        <v>204.17102</v>
      </c>
      <c r="AT128" s="337" t="s">
        <v>267</v>
      </c>
      <c r="AU128" s="337" t="s">
        <v>327</v>
      </c>
      <c r="BK128" s="389">
        <f>BK129+BK182+BK213+BK215</f>
        <v>0</v>
      </c>
    </row>
    <row r="129" spans="2:65" s="391" customFormat="1" ht="26.25" customHeight="1">
      <c r="B129" s="390"/>
      <c r="C129" s="813"/>
      <c r="D129" s="814" t="s">
        <v>267</v>
      </c>
      <c r="E129" s="815" t="s">
        <v>345</v>
      </c>
      <c r="F129" s="815" t="s">
        <v>346</v>
      </c>
      <c r="G129" s="813"/>
      <c r="H129" s="813"/>
      <c r="I129" s="813"/>
      <c r="J129" s="816">
        <f>BK129</f>
        <v>0</v>
      </c>
      <c r="L129" s="390"/>
      <c r="M129" s="395"/>
      <c r="P129" s="396">
        <f>P130+P134+P137+P156+P162+P171+P180</f>
        <v>1334.1812600000001</v>
      </c>
      <c r="R129" s="396">
        <f>R130+R134+R137+R156+R162+R171+R180</f>
        <v>358.54765189599993</v>
      </c>
      <c r="T129" s="397">
        <f>T130+T134+T137+T156+T162+T171+T180</f>
        <v>203.9135</v>
      </c>
      <c r="AR129" s="392" t="s">
        <v>320</v>
      </c>
      <c r="AT129" s="398" t="s">
        <v>267</v>
      </c>
      <c r="AU129" s="398" t="s">
        <v>319</v>
      </c>
      <c r="AY129" s="392" t="s">
        <v>347</v>
      </c>
      <c r="BK129" s="399">
        <f>BK130+BK134+BK137+BK156+BK162+BK171+BK180</f>
        <v>0</v>
      </c>
    </row>
    <row r="130" spans="2:65" s="391" customFormat="1" ht="23.25" customHeight="1">
      <c r="B130" s="390"/>
      <c r="C130" s="813"/>
      <c r="D130" s="814" t="s">
        <v>267</v>
      </c>
      <c r="E130" s="817" t="s">
        <v>320</v>
      </c>
      <c r="F130" s="817" t="s">
        <v>348</v>
      </c>
      <c r="G130" s="813"/>
      <c r="H130" s="813"/>
      <c r="I130" s="813"/>
      <c r="J130" s="818">
        <f>BK130</f>
        <v>0</v>
      </c>
      <c r="L130" s="390"/>
      <c r="M130" s="395"/>
      <c r="P130" s="396">
        <f>SUM(P131:P133)</f>
        <v>30.293999999999997</v>
      </c>
      <c r="R130" s="396">
        <f>SUM(R131:R133)</f>
        <v>83.231999999999999</v>
      </c>
      <c r="T130" s="397">
        <f>SUM(T131:T133)</f>
        <v>202.232</v>
      </c>
      <c r="AR130" s="392" t="s">
        <v>320</v>
      </c>
      <c r="AT130" s="398" t="s">
        <v>267</v>
      </c>
      <c r="AU130" s="398" t="s">
        <v>320</v>
      </c>
      <c r="AY130" s="392" t="s">
        <v>347</v>
      </c>
      <c r="BK130" s="399">
        <f>SUM(BK131:BK133)</f>
        <v>0</v>
      </c>
    </row>
    <row r="131" spans="2:65" s="194" customFormat="1" ht="49.5" customHeight="1">
      <c r="B131" s="76"/>
      <c r="C131" s="819" t="s">
        <v>320</v>
      </c>
      <c r="D131" s="819" t="s">
        <v>262</v>
      </c>
      <c r="E131" s="820" t="s">
        <v>1487</v>
      </c>
      <c r="F131" s="821" t="s">
        <v>1488</v>
      </c>
      <c r="G131" s="822" t="s">
        <v>290</v>
      </c>
      <c r="H131" s="823">
        <v>0</v>
      </c>
      <c r="I131" s="824">
        <v>0</v>
      </c>
      <c r="J131" s="824">
        <f>ROUND(I131*H131,2)</f>
        <v>0</v>
      </c>
      <c r="K131" s="80"/>
      <c r="L131" s="76"/>
      <c r="M131" s="402" t="s">
        <v>290</v>
      </c>
      <c r="N131" s="403" t="s">
        <v>306</v>
      </c>
      <c r="O131" s="404">
        <v>0.01</v>
      </c>
      <c r="P131" s="404">
        <f>O131*H131</f>
        <v>0</v>
      </c>
      <c r="Q131" s="404">
        <v>0</v>
      </c>
      <c r="R131" s="404">
        <f>Q131*H131</f>
        <v>0</v>
      </c>
      <c r="S131" s="404">
        <v>0</v>
      </c>
      <c r="T131" s="405">
        <f>S131*H131</f>
        <v>0</v>
      </c>
      <c r="AR131" s="406" t="s">
        <v>351</v>
      </c>
      <c r="AT131" s="406" t="s">
        <v>262</v>
      </c>
      <c r="AU131" s="406" t="s">
        <v>352</v>
      </c>
      <c r="AY131" s="337" t="s">
        <v>347</v>
      </c>
      <c r="BE131" s="407">
        <f>IF(N131="základná",J131,0)</f>
        <v>0</v>
      </c>
      <c r="BF131" s="407">
        <f>IF(N131="znížená",J131,0)</f>
        <v>0</v>
      </c>
      <c r="BG131" s="407">
        <f>IF(N131="zákl. prenesená",J131,0)</f>
        <v>0</v>
      </c>
      <c r="BH131" s="407">
        <f>IF(N131="zníž. prenesená",J131,0)</f>
        <v>0</v>
      </c>
      <c r="BI131" s="407">
        <f>IF(N131="nulová",J131,0)</f>
        <v>0</v>
      </c>
      <c r="BJ131" s="337" t="s">
        <v>352</v>
      </c>
      <c r="BK131" s="407">
        <f>ROUND(I131*H131,2)</f>
        <v>0</v>
      </c>
      <c r="BL131" s="337" t="s">
        <v>351</v>
      </c>
      <c r="BM131" s="406" t="s">
        <v>4766</v>
      </c>
    </row>
    <row r="132" spans="2:65" s="194" customFormat="1" ht="21.75" customHeight="1">
      <c r="B132" s="76"/>
      <c r="C132" s="819" t="s">
        <v>352</v>
      </c>
      <c r="D132" s="819" t="s">
        <v>262</v>
      </c>
      <c r="E132" s="820" t="s">
        <v>4767</v>
      </c>
      <c r="F132" s="821" t="s">
        <v>4768</v>
      </c>
      <c r="G132" s="822" t="s">
        <v>95</v>
      </c>
      <c r="H132" s="823">
        <v>204</v>
      </c>
      <c r="I132" s="842"/>
      <c r="J132" s="824">
        <f>ROUND(I132*H132,2)</f>
        <v>0</v>
      </c>
      <c r="K132" s="80"/>
      <c r="L132" s="76"/>
      <c r="M132" s="402" t="s">
        <v>290</v>
      </c>
      <c r="N132" s="403" t="s">
        <v>306</v>
      </c>
      <c r="O132" s="404">
        <v>6.0999999999999999E-2</v>
      </c>
      <c r="P132" s="404">
        <f>O132*H132</f>
        <v>12.443999999999999</v>
      </c>
      <c r="Q132" s="404">
        <v>0.40799999999999997</v>
      </c>
      <c r="R132" s="404">
        <f>Q132*H132</f>
        <v>83.231999999999999</v>
      </c>
      <c r="S132" s="404">
        <v>0.40799999999999997</v>
      </c>
      <c r="T132" s="405">
        <f>S132*H132</f>
        <v>83.231999999999999</v>
      </c>
      <c r="AR132" s="406" t="s">
        <v>351</v>
      </c>
      <c r="AT132" s="406" t="s">
        <v>262</v>
      </c>
      <c r="AU132" s="406" t="s">
        <v>352</v>
      </c>
      <c r="AY132" s="337" t="s">
        <v>347</v>
      </c>
      <c r="BE132" s="407">
        <f>IF(N132="základná",J132,0)</f>
        <v>0</v>
      </c>
      <c r="BF132" s="407">
        <f>IF(N132="znížená",J132,0)</f>
        <v>0</v>
      </c>
      <c r="BG132" s="407">
        <f>IF(N132="zákl. prenesená",J132,0)</f>
        <v>0</v>
      </c>
      <c r="BH132" s="407">
        <f>IF(N132="zníž. prenesená",J132,0)</f>
        <v>0</v>
      </c>
      <c r="BI132" s="407">
        <f>IF(N132="nulová",J132,0)</f>
        <v>0</v>
      </c>
      <c r="BJ132" s="337" t="s">
        <v>352</v>
      </c>
      <c r="BK132" s="407">
        <f>ROUND(I132*H132,2)</f>
        <v>0</v>
      </c>
      <c r="BL132" s="337" t="s">
        <v>351</v>
      </c>
      <c r="BM132" s="406" t="s">
        <v>4769</v>
      </c>
    </row>
    <row r="133" spans="2:65" s="194" customFormat="1" ht="33" customHeight="1">
      <c r="B133" s="76"/>
      <c r="C133" s="819" t="s">
        <v>372</v>
      </c>
      <c r="D133" s="819" t="s">
        <v>262</v>
      </c>
      <c r="E133" s="820" t="s">
        <v>4770</v>
      </c>
      <c r="F133" s="821" t="s">
        <v>4771</v>
      </c>
      <c r="G133" s="822" t="s">
        <v>95</v>
      </c>
      <c r="H133" s="823">
        <v>238</v>
      </c>
      <c r="I133" s="842"/>
      <c r="J133" s="824">
        <f>ROUND(I133*H133,2)</f>
        <v>0</v>
      </c>
      <c r="K133" s="80"/>
      <c r="L133" s="76"/>
      <c r="M133" s="402" t="s">
        <v>290</v>
      </c>
      <c r="N133" s="403" t="s">
        <v>306</v>
      </c>
      <c r="O133" s="404">
        <v>7.4999999999999997E-2</v>
      </c>
      <c r="P133" s="404">
        <f>O133*H133</f>
        <v>17.849999999999998</v>
      </c>
      <c r="Q133" s="404">
        <v>0</v>
      </c>
      <c r="R133" s="404">
        <f>Q133*H133</f>
        <v>0</v>
      </c>
      <c r="S133" s="404">
        <v>0.5</v>
      </c>
      <c r="T133" s="405">
        <f>S133*H133</f>
        <v>119</v>
      </c>
      <c r="AR133" s="406" t="s">
        <v>351</v>
      </c>
      <c r="AT133" s="406" t="s">
        <v>262</v>
      </c>
      <c r="AU133" s="406" t="s">
        <v>352</v>
      </c>
      <c r="AY133" s="337" t="s">
        <v>347</v>
      </c>
      <c r="BE133" s="407">
        <f>IF(N133="základná",J133,0)</f>
        <v>0</v>
      </c>
      <c r="BF133" s="407">
        <f>IF(N133="znížená",J133,0)</f>
        <v>0</v>
      </c>
      <c r="BG133" s="407">
        <f>IF(N133="zákl. prenesená",J133,0)</f>
        <v>0</v>
      </c>
      <c r="BH133" s="407">
        <f>IF(N133="zníž. prenesená",J133,0)</f>
        <v>0</v>
      </c>
      <c r="BI133" s="407">
        <f>IF(N133="nulová",J133,0)</f>
        <v>0</v>
      </c>
      <c r="BJ133" s="337" t="s">
        <v>352</v>
      </c>
      <c r="BK133" s="407">
        <f>ROUND(I133*H133,2)</f>
        <v>0</v>
      </c>
      <c r="BL133" s="337" t="s">
        <v>351</v>
      </c>
      <c r="BM133" s="406" t="s">
        <v>4772</v>
      </c>
    </row>
    <row r="134" spans="2:65" s="391" customFormat="1" ht="23.25" customHeight="1">
      <c r="B134" s="390"/>
      <c r="C134" s="813"/>
      <c r="D134" s="814" t="s">
        <v>267</v>
      </c>
      <c r="E134" s="817" t="s">
        <v>352</v>
      </c>
      <c r="F134" s="817" t="s">
        <v>358</v>
      </c>
      <c r="G134" s="813"/>
      <c r="H134" s="813"/>
      <c r="I134" s="813"/>
      <c r="J134" s="818">
        <f>BK134</f>
        <v>0</v>
      </c>
      <c r="L134" s="390"/>
      <c r="M134" s="395"/>
      <c r="P134" s="396">
        <f>SUM(P135:P136)</f>
        <v>9.7580000000000009</v>
      </c>
      <c r="R134" s="396">
        <f>SUM(R135:R136)</f>
        <v>0.11186000000000001</v>
      </c>
      <c r="T134" s="397">
        <f>SUM(T135:T136)</f>
        <v>0</v>
      </c>
      <c r="AR134" s="392" t="s">
        <v>320</v>
      </c>
      <c r="AT134" s="398" t="s">
        <v>267</v>
      </c>
      <c r="AU134" s="398" t="s">
        <v>320</v>
      </c>
      <c r="AY134" s="392" t="s">
        <v>347</v>
      </c>
      <c r="BK134" s="399">
        <f>SUM(BK135:BK136)</f>
        <v>0</v>
      </c>
    </row>
    <row r="135" spans="2:65" s="194" customFormat="1" ht="24.45" customHeight="1">
      <c r="B135" s="76"/>
      <c r="C135" s="819" t="s">
        <v>351</v>
      </c>
      <c r="D135" s="819" t="s">
        <v>262</v>
      </c>
      <c r="E135" s="820" t="s">
        <v>4773</v>
      </c>
      <c r="F135" s="821" t="s">
        <v>3667</v>
      </c>
      <c r="G135" s="822" t="s">
        <v>95</v>
      </c>
      <c r="H135" s="823">
        <v>238</v>
      </c>
      <c r="I135" s="842"/>
      <c r="J135" s="824">
        <f>ROUND(I135*H135,2)</f>
        <v>0</v>
      </c>
      <c r="K135" s="80"/>
      <c r="L135" s="76"/>
      <c r="M135" s="402" t="s">
        <v>290</v>
      </c>
      <c r="N135" s="403" t="s">
        <v>306</v>
      </c>
      <c r="O135" s="404">
        <v>4.1000000000000002E-2</v>
      </c>
      <c r="P135" s="404">
        <f>O135*H135</f>
        <v>9.7580000000000009</v>
      </c>
      <c r="Q135" s="404">
        <v>3.0000000000000001E-5</v>
      </c>
      <c r="R135" s="404">
        <f>Q135*H135</f>
        <v>7.1400000000000005E-3</v>
      </c>
      <c r="S135" s="404">
        <v>0</v>
      </c>
      <c r="T135" s="405">
        <f>S135*H135</f>
        <v>0</v>
      </c>
      <c r="AR135" s="406" t="s">
        <v>351</v>
      </c>
      <c r="AT135" s="406" t="s">
        <v>262</v>
      </c>
      <c r="AU135" s="406" t="s">
        <v>352</v>
      </c>
      <c r="AY135" s="337" t="s">
        <v>347</v>
      </c>
      <c r="BE135" s="407">
        <f>IF(N135="základná",J135,0)</f>
        <v>0</v>
      </c>
      <c r="BF135" s="407">
        <f>IF(N135="znížená",J135,0)</f>
        <v>0</v>
      </c>
      <c r="BG135" s="407">
        <f>IF(N135="zákl. prenesená",J135,0)</f>
        <v>0</v>
      </c>
      <c r="BH135" s="407">
        <f>IF(N135="zníž. prenesená",J135,0)</f>
        <v>0</v>
      </c>
      <c r="BI135" s="407">
        <f>IF(N135="nulová",J135,0)</f>
        <v>0</v>
      </c>
      <c r="BJ135" s="337" t="s">
        <v>352</v>
      </c>
      <c r="BK135" s="407">
        <f>ROUND(I135*H135,2)</f>
        <v>0</v>
      </c>
      <c r="BL135" s="337" t="s">
        <v>351</v>
      </c>
      <c r="BM135" s="406" t="s">
        <v>4774</v>
      </c>
    </row>
    <row r="136" spans="2:65" s="194" customFormat="1" ht="38.25" customHeight="1">
      <c r="B136" s="76"/>
      <c r="C136" s="825" t="s">
        <v>382</v>
      </c>
      <c r="D136" s="825" t="s">
        <v>59</v>
      </c>
      <c r="E136" s="826" t="s">
        <v>4775</v>
      </c>
      <c r="F136" s="827" t="s">
        <v>4776</v>
      </c>
      <c r="G136" s="828" t="s">
        <v>95</v>
      </c>
      <c r="H136" s="829">
        <v>261.8</v>
      </c>
      <c r="I136" s="843"/>
      <c r="J136" s="830">
        <f>ROUND(I136*H136,2)</f>
        <v>0</v>
      </c>
      <c r="K136" s="94"/>
      <c r="L136" s="408"/>
      <c r="M136" s="409" t="s">
        <v>290</v>
      </c>
      <c r="N136" s="410" t="s">
        <v>306</v>
      </c>
      <c r="O136" s="404">
        <v>0</v>
      </c>
      <c r="P136" s="404">
        <f>O136*H136</f>
        <v>0</v>
      </c>
      <c r="Q136" s="404">
        <v>4.0000000000000002E-4</v>
      </c>
      <c r="R136" s="404">
        <f>Q136*H136</f>
        <v>0.10472000000000001</v>
      </c>
      <c r="S136" s="404">
        <v>0</v>
      </c>
      <c r="T136" s="405">
        <f>S136*H136</f>
        <v>0</v>
      </c>
      <c r="AR136" s="406" t="s">
        <v>361</v>
      </c>
      <c r="AT136" s="406" t="s">
        <v>59</v>
      </c>
      <c r="AU136" s="406" t="s">
        <v>352</v>
      </c>
      <c r="AY136" s="337" t="s">
        <v>347</v>
      </c>
      <c r="BE136" s="407">
        <f>IF(N136="základná",J136,0)</f>
        <v>0</v>
      </c>
      <c r="BF136" s="407">
        <f>IF(N136="znížená",J136,0)</f>
        <v>0</v>
      </c>
      <c r="BG136" s="407">
        <f>IF(N136="zákl. prenesená",J136,0)</f>
        <v>0</v>
      </c>
      <c r="BH136" s="407">
        <f>IF(N136="zníž. prenesená",J136,0)</f>
        <v>0</v>
      </c>
      <c r="BI136" s="407">
        <f>IF(N136="nulová",J136,0)</f>
        <v>0</v>
      </c>
      <c r="BJ136" s="337" t="s">
        <v>352</v>
      </c>
      <c r="BK136" s="407">
        <f>ROUND(I136*H136,2)</f>
        <v>0</v>
      </c>
      <c r="BL136" s="337" t="s">
        <v>351</v>
      </c>
      <c r="BM136" s="406" t="s">
        <v>4777</v>
      </c>
    </row>
    <row r="137" spans="2:65" s="391" customFormat="1" ht="23.25" customHeight="1">
      <c r="B137" s="390"/>
      <c r="C137" s="813"/>
      <c r="D137" s="814" t="s">
        <v>267</v>
      </c>
      <c r="E137" s="817" t="s">
        <v>372</v>
      </c>
      <c r="F137" s="817" t="s">
        <v>1522</v>
      </c>
      <c r="G137" s="813"/>
      <c r="H137" s="813"/>
      <c r="I137" s="813"/>
      <c r="J137" s="818">
        <f>BK137</f>
        <v>0</v>
      </c>
      <c r="L137" s="390"/>
      <c r="M137" s="395"/>
      <c r="P137" s="396">
        <f>SUM(P138:P155)</f>
        <v>594.25853400000005</v>
      </c>
      <c r="R137" s="396">
        <f>SUM(R138:R155)</f>
        <v>1.4924442959999999</v>
      </c>
      <c r="T137" s="397">
        <f>SUM(T138:T155)</f>
        <v>0</v>
      </c>
      <c r="AR137" s="392" t="s">
        <v>320</v>
      </c>
      <c r="AT137" s="398" t="s">
        <v>267</v>
      </c>
      <c r="AU137" s="398" t="s">
        <v>320</v>
      </c>
      <c r="AY137" s="392" t="s">
        <v>347</v>
      </c>
      <c r="BK137" s="399">
        <f>SUM(BK138:BK155)</f>
        <v>0</v>
      </c>
    </row>
    <row r="138" spans="2:65" s="194" customFormat="1" ht="33" customHeight="1">
      <c r="B138" s="76"/>
      <c r="C138" s="819" t="s">
        <v>388</v>
      </c>
      <c r="D138" s="819" t="s">
        <v>262</v>
      </c>
      <c r="E138" s="820" t="s">
        <v>4778</v>
      </c>
      <c r="F138" s="821" t="s">
        <v>4779</v>
      </c>
      <c r="G138" s="822" t="s">
        <v>63</v>
      </c>
      <c r="H138" s="823">
        <v>80.2</v>
      </c>
      <c r="I138" s="842"/>
      <c r="J138" s="824">
        <f t="shared" ref="J138:J155" si="0">ROUND(I138*H138,2)</f>
        <v>0</v>
      </c>
      <c r="K138" s="80"/>
      <c r="L138" s="76"/>
      <c r="M138" s="402" t="s">
        <v>290</v>
      </c>
      <c r="N138" s="403" t="s">
        <v>306</v>
      </c>
      <c r="O138" s="404">
        <v>0.10967</v>
      </c>
      <c r="P138" s="404">
        <f t="shared" ref="P138:P155" si="1">O138*H138</f>
        <v>8.795534</v>
      </c>
      <c r="Q138" s="404">
        <v>1.9294799999999999E-3</v>
      </c>
      <c r="R138" s="404">
        <f t="shared" ref="R138:R155" si="2">Q138*H138</f>
        <v>0.154744296</v>
      </c>
      <c r="S138" s="404">
        <v>0</v>
      </c>
      <c r="T138" s="405">
        <f t="shared" ref="T138:T155" si="3">S138*H138</f>
        <v>0</v>
      </c>
      <c r="AR138" s="406" t="s">
        <v>351</v>
      </c>
      <c r="AT138" s="406" t="s">
        <v>262</v>
      </c>
      <c r="AU138" s="406" t="s">
        <v>352</v>
      </c>
      <c r="AY138" s="337" t="s">
        <v>347</v>
      </c>
      <c r="BE138" s="407">
        <f t="shared" ref="BE138:BE155" si="4">IF(N138="základná",J138,0)</f>
        <v>0</v>
      </c>
      <c r="BF138" s="407">
        <f t="shared" ref="BF138:BF155" si="5">IF(N138="znížená",J138,0)</f>
        <v>0</v>
      </c>
      <c r="BG138" s="407">
        <f t="shared" ref="BG138:BG155" si="6">IF(N138="zákl. prenesená",J138,0)</f>
        <v>0</v>
      </c>
      <c r="BH138" s="407">
        <f t="shared" ref="BH138:BH155" si="7">IF(N138="zníž. prenesená",J138,0)</f>
        <v>0</v>
      </c>
      <c r="BI138" s="407">
        <f t="shared" ref="BI138:BI155" si="8">IF(N138="nulová",J138,0)</f>
        <v>0</v>
      </c>
      <c r="BJ138" s="337" t="s">
        <v>352</v>
      </c>
      <c r="BK138" s="407">
        <f t="shared" ref="BK138:BK155" si="9">ROUND(I138*H138,2)</f>
        <v>0</v>
      </c>
      <c r="BL138" s="337" t="s">
        <v>351</v>
      </c>
      <c r="BM138" s="406" t="s">
        <v>4780</v>
      </c>
    </row>
    <row r="139" spans="2:65" s="194" customFormat="1" ht="33" customHeight="1">
      <c r="B139" s="76"/>
      <c r="C139" s="819" t="s">
        <v>390</v>
      </c>
      <c r="D139" s="819" t="s">
        <v>262</v>
      </c>
      <c r="E139" s="820" t="s">
        <v>4781</v>
      </c>
      <c r="F139" s="821" t="s">
        <v>4782</v>
      </c>
      <c r="G139" s="822" t="s">
        <v>63</v>
      </c>
      <c r="H139" s="823">
        <v>80.2</v>
      </c>
      <c r="I139" s="842"/>
      <c r="J139" s="824">
        <f t="shared" si="0"/>
        <v>0</v>
      </c>
      <c r="K139" s="80"/>
      <c r="L139" s="76"/>
      <c r="M139" s="402" t="s">
        <v>290</v>
      </c>
      <c r="N139" s="403" t="s">
        <v>306</v>
      </c>
      <c r="O139" s="404">
        <v>6.5000000000000002E-2</v>
      </c>
      <c r="P139" s="404">
        <f t="shared" si="1"/>
        <v>5.2130000000000001</v>
      </c>
      <c r="Q139" s="404">
        <v>0</v>
      </c>
      <c r="R139" s="404">
        <f t="shared" si="2"/>
        <v>0</v>
      </c>
      <c r="S139" s="404">
        <v>0</v>
      </c>
      <c r="T139" s="405">
        <f t="shared" si="3"/>
        <v>0</v>
      </c>
      <c r="AR139" s="406" t="s">
        <v>351</v>
      </c>
      <c r="AT139" s="406" t="s">
        <v>262</v>
      </c>
      <c r="AU139" s="406" t="s">
        <v>352</v>
      </c>
      <c r="AY139" s="337" t="s">
        <v>347</v>
      </c>
      <c r="BE139" s="407">
        <f t="shared" si="4"/>
        <v>0</v>
      </c>
      <c r="BF139" s="407">
        <f t="shared" si="5"/>
        <v>0</v>
      </c>
      <c r="BG139" s="407">
        <f t="shared" si="6"/>
        <v>0</v>
      </c>
      <c r="BH139" s="407">
        <f t="shared" si="7"/>
        <v>0</v>
      </c>
      <c r="BI139" s="407">
        <f t="shared" si="8"/>
        <v>0</v>
      </c>
      <c r="BJ139" s="337" t="s">
        <v>352</v>
      </c>
      <c r="BK139" s="407">
        <f t="shared" si="9"/>
        <v>0</v>
      </c>
      <c r="BL139" s="337" t="s">
        <v>351</v>
      </c>
      <c r="BM139" s="406" t="s">
        <v>4783</v>
      </c>
    </row>
    <row r="140" spans="2:65" s="194" customFormat="1" ht="24.45" customHeight="1">
      <c r="B140" s="76"/>
      <c r="C140" s="819" t="s">
        <v>361</v>
      </c>
      <c r="D140" s="819" t="s">
        <v>262</v>
      </c>
      <c r="E140" s="820" t="s">
        <v>4784</v>
      </c>
      <c r="F140" s="821" t="s">
        <v>4785</v>
      </c>
      <c r="G140" s="822" t="s">
        <v>62</v>
      </c>
      <c r="H140" s="823">
        <v>2</v>
      </c>
      <c r="I140" s="842"/>
      <c r="J140" s="824">
        <f t="shared" si="0"/>
        <v>0</v>
      </c>
      <c r="K140" s="80"/>
      <c r="L140" s="76"/>
      <c r="M140" s="402" t="s">
        <v>290</v>
      </c>
      <c r="N140" s="403" t="s">
        <v>306</v>
      </c>
      <c r="O140" s="404">
        <v>6.5000000000000002E-2</v>
      </c>
      <c r="P140" s="404">
        <f t="shared" si="1"/>
        <v>0.13</v>
      </c>
      <c r="Q140" s="404">
        <v>0</v>
      </c>
      <c r="R140" s="404">
        <f t="shared" si="2"/>
        <v>0</v>
      </c>
      <c r="S140" s="404">
        <v>0</v>
      </c>
      <c r="T140" s="405">
        <f t="shared" si="3"/>
        <v>0</v>
      </c>
      <c r="AR140" s="406" t="s">
        <v>351</v>
      </c>
      <c r="AT140" s="406" t="s">
        <v>262</v>
      </c>
      <c r="AU140" s="406" t="s">
        <v>352</v>
      </c>
      <c r="AY140" s="337" t="s">
        <v>347</v>
      </c>
      <c r="BE140" s="407">
        <f t="shared" si="4"/>
        <v>0</v>
      </c>
      <c r="BF140" s="407">
        <f t="shared" si="5"/>
        <v>0</v>
      </c>
      <c r="BG140" s="407">
        <f t="shared" si="6"/>
        <v>0</v>
      </c>
      <c r="BH140" s="407">
        <f t="shared" si="7"/>
        <v>0</v>
      </c>
      <c r="BI140" s="407">
        <f t="shared" si="8"/>
        <v>0</v>
      </c>
      <c r="BJ140" s="337" t="s">
        <v>352</v>
      </c>
      <c r="BK140" s="407">
        <f t="shared" si="9"/>
        <v>0</v>
      </c>
      <c r="BL140" s="337" t="s">
        <v>351</v>
      </c>
      <c r="BM140" s="406" t="s">
        <v>4786</v>
      </c>
    </row>
    <row r="141" spans="2:65" s="194" customFormat="1" ht="44.25" customHeight="1">
      <c r="B141" s="76"/>
      <c r="C141" s="819" t="s">
        <v>365</v>
      </c>
      <c r="D141" s="819" t="s">
        <v>262</v>
      </c>
      <c r="E141" s="820" t="s">
        <v>4787</v>
      </c>
      <c r="F141" s="821" t="s">
        <v>4788</v>
      </c>
      <c r="G141" s="822" t="s">
        <v>63</v>
      </c>
      <c r="H141" s="823">
        <v>1260</v>
      </c>
      <c r="I141" s="842"/>
      <c r="J141" s="824">
        <f t="shared" si="0"/>
        <v>0</v>
      </c>
      <c r="K141" s="80"/>
      <c r="L141" s="76"/>
      <c r="M141" s="402" t="s">
        <v>290</v>
      </c>
      <c r="N141" s="403" t="s">
        <v>306</v>
      </c>
      <c r="O141" s="404">
        <v>2E-3</v>
      </c>
      <c r="P141" s="404">
        <f t="shared" si="1"/>
        <v>2.52</v>
      </c>
      <c r="Q141" s="404">
        <v>0</v>
      </c>
      <c r="R141" s="404">
        <f t="shared" si="2"/>
        <v>0</v>
      </c>
      <c r="S141" s="404">
        <v>0</v>
      </c>
      <c r="T141" s="405">
        <f t="shared" si="3"/>
        <v>0</v>
      </c>
      <c r="AR141" s="406" t="s">
        <v>351</v>
      </c>
      <c r="AT141" s="406" t="s">
        <v>262</v>
      </c>
      <c r="AU141" s="406" t="s">
        <v>352</v>
      </c>
      <c r="AY141" s="337" t="s">
        <v>347</v>
      </c>
      <c r="BE141" s="407">
        <f t="shared" si="4"/>
        <v>0</v>
      </c>
      <c r="BF141" s="407">
        <f t="shared" si="5"/>
        <v>0</v>
      </c>
      <c r="BG141" s="407">
        <f t="shared" si="6"/>
        <v>0</v>
      </c>
      <c r="BH141" s="407">
        <f t="shared" si="7"/>
        <v>0</v>
      </c>
      <c r="BI141" s="407">
        <f t="shared" si="8"/>
        <v>0</v>
      </c>
      <c r="BJ141" s="337" t="s">
        <v>352</v>
      </c>
      <c r="BK141" s="407">
        <f t="shared" si="9"/>
        <v>0</v>
      </c>
      <c r="BL141" s="337" t="s">
        <v>351</v>
      </c>
      <c r="BM141" s="406" t="s">
        <v>4789</v>
      </c>
    </row>
    <row r="142" spans="2:65" s="194" customFormat="1" ht="16.5" customHeight="1">
      <c r="B142" s="76"/>
      <c r="C142" s="825" t="s">
        <v>394</v>
      </c>
      <c r="D142" s="825" t="s">
        <v>59</v>
      </c>
      <c r="E142" s="826" t="s">
        <v>4790</v>
      </c>
      <c r="F142" s="827" t="s">
        <v>4791</v>
      </c>
      <c r="G142" s="828" t="s">
        <v>62</v>
      </c>
      <c r="H142" s="829">
        <v>4</v>
      </c>
      <c r="I142" s="843"/>
      <c r="J142" s="830">
        <f t="shared" si="0"/>
        <v>0</v>
      </c>
      <c r="K142" s="94"/>
      <c r="L142" s="408"/>
      <c r="M142" s="409" t="s">
        <v>290</v>
      </c>
      <c r="N142" s="410" t="s">
        <v>306</v>
      </c>
      <c r="O142" s="404">
        <v>0</v>
      </c>
      <c r="P142" s="404">
        <f t="shared" si="1"/>
        <v>0</v>
      </c>
      <c r="Q142" s="404">
        <v>1.0000000000000001E-5</v>
      </c>
      <c r="R142" s="404">
        <f t="shared" si="2"/>
        <v>4.0000000000000003E-5</v>
      </c>
      <c r="S142" s="404">
        <v>0</v>
      </c>
      <c r="T142" s="405">
        <f t="shared" si="3"/>
        <v>0</v>
      </c>
      <c r="AR142" s="406" t="s">
        <v>386</v>
      </c>
      <c r="AT142" s="406" t="s">
        <v>59</v>
      </c>
      <c r="AU142" s="406" t="s">
        <v>352</v>
      </c>
      <c r="AY142" s="337" t="s">
        <v>347</v>
      </c>
      <c r="BE142" s="407">
        <f t="shared" si="4"/>
        <v>0</v>
      </c>
      <c r="BF142" s="407">
        <f t="shared" si="5"/>
        <v>0</v>
      </c>
      <c r="BG142" s="407">
        <f t="shared" si="6"/>
        <v>0</v>
      </c>
      <c r="BH142" s="407">
        <f t="shared" si="7"/>
        <v>0</v>
      </c>
      <c r="BI142" s="407">
        <f t="shared" si="8"/>
        <v>0</v>
      </c>
      <c r="BJ142" s="337" t="s">
        <v>352</v>
      </c>
      <c r="BK142" s="407">
        <f t="shared" si="9"/>
        <v>0</v>
      </c>
      <c r="BL142" s="337" t="s">
        <v>386</v>
      </c>
      <c r="BM142" s="406" t="s">
        <v>4792</v>
      </c>
    </row>
    <row r="143" spans="2:65" s="194" customFormat="1" ht="16.5" customHeight="1">
      <c r="B143" s="76"/>
      <c r="C143" s="825" t="s">
        <v>396</v>
      </c>
      <c r="D143" s="825" t="s">
        <v>59</v>
      </c>
      <c r="E143" s="826" t="s">
        <v>4793</v>
      </c>
      <c r="F143" s="827" t="s">
        <v>4794</v>
      </c>
      <c r="G143" s="828" t="s">
        <v>62</v>
      </c>
      <c r="H143" s="829">
        <v>4</v>
      </c>
      <c r="I143" s="843"/>
      <c r="J143" s="830">
        <f t="shared" si="0"/>
        <v>0</v>
      </c>
      <c r="K143" s="94"/>
      <c r="L143" s="408"/>
      <c r="M143" s="409" t="s">
        <v>290</v>
      </c>
      <c r="N143" s="410" t="s">
        <v>306</v>
      </c>
      <c r="O143" s="404">
        <v>0</v>
      </c>
      <c r="P143" s="404">
        <f t="shared" si="1"/>
        <v>0</v>
      </c>
      <c r="Q143" s="404">
        <v>2.9E-4</v>
      </c>
      <c r="R143" s="404">
        <f t="shared" si="2"/>
        <v>1.16E-3</v>
      </c>
      <c r="S143" s="404">
        <v>0</v>
      </c>
      <c r="T143" s="405">
        <f t="shared" si="3"/>
        <v>0</v>
      </c>
      <c r="AR143" s="406" t="s">
        <v>386</v>
      </c>
      <c r="AT143" s="406" t="s">
        <v>59</v>
      </c>
      <c r="AU143" s="406" t="s">
        <v>352</v>
      </c>
      <c r="AY143" s="337" t="s">
        <v>347</v>
      </c>
      <c r="BE143" s="407">
        <f t="shared" si="4"/>
        <v>0</v>
      </c>
      <c r="BF143" s="407">
        <f t="shared" si="5"/>
        <v>0</v>
      </c>
      <c r="BG143" s="407">
        <f t="shared" si="6"/>
        <v>0</v>
      </c>
      <c r="BH143" s="407">
        <f t="shared" si="7"/>
        <v>0</v>
      </c>
      <c r="BI143" s="407">
        <f t="shared" si="8"/>
        <v>0</v>
      </c>
      <c r="BJ143" s="337" t="s">
        <v>352</v>
      </c>
      <c r="BK143" s="407">
        <f t="shared" si="9"/>
        <v>0</v>
      </c>
      <c r="BL143" s="337" t="s">
        <v>386</v>
      </c>
      <c r="BM143" s="406" t="s">
        <v>4795</v>
      </c>
    </row>
    <row r="144" spans="2:65" s="194" customFormat="1" ht="24.45" customHeight="1">
      <c r="B144" s="76"/>
      <c r="C144" s="819" t="s">
        <v>398</v>
      </c>
      <c r="D144" s="819" t="s">
        <v>262</v>
      </c>
      <c r="E144" s="820" t="s">
        <v>4796</v>
      </c>
      <c r="F144" s="821" t="s">
        <v>4797</v>
      </c>
      <c r="G144" s="822" t="s">
        <v>62</v>
      </c>
      <c r="H144" s="823">
        <v>9</v>
      </c>
      <c r="I144" s="842"/>
      <c r="J144" s="824">
        <f t="shared" si="0"/>
        <v>0</v>
      </c>
      <c r="K144" s="80"/>
      <c r="L144" s="76"/>
      <c r="M144" s="402" t="s">
        <v>290</v>
      </c>
      <c r="N144" s="403" t="s">
        <v>306</v>
      </c>
      <c r="O144" s="404">
        <v>3.8</v>
      </c>
      <c r="P144" s="404">
        <f t="shared" si="1"/>
        <v>34.199999999999996</v>
      </c>
      <c r="Q144" s="404">
        <v>0</v>
      </c>
      <c r="R144" s="404">
        <f t="shared" si="2"/>
        <v>0</v>
      </c>
      <c r="S144" s="404">
        <v>0</v>
      </c>
      <c r="T144" s="405">
        <f t="shared" si="3"/>
        <v>0</v>
      </c>
      <c r="AR144" s="406" t="s">
        <v>351</v>
      </c>
      <c r="AT144" s="406" t="s">
        <v>262</v>
      </c>
      <c r="AU144" s="406" t="s">
        <v>352</v>
      </c>
      <c r="AY144" s="337" t="s">
        <v>347</v>
      </c>
      <c r="BE144" s="407">
        <f t="shared" si="4"/>
        <v>0</v>
      </c>
      <c r="BF144" s="407">
        <f t="shared" si="5"/>
        <v>0</v>
      </c>
      <c r="BG144" s="407">
        <f t="shared" si="6"/>
        <v>0</v>
      </c>
      <c r="BH144" s="407">
        <f t="shared" si="7"/>
        <v>0</v>
      </c>
      <c r="BI144" s="407">
        <f t="shared" si="8"/>
        <v>0</v>
      </c>
      <c r="BJ144" s="337" t="s">
        <v>352</v>
      </c>
      <c r="BK144" s="407">
        <f t="shared" si="9"/>
        <v>0</v>
      </c>
      <c r="BL144" s="337" t="s">
        <v>351</v>
      </c>
      <c r="BM144" s="406" t="s">
        <v>4798</v>
      </c>
    </row>
    <row r="145" spans="2:65" s="194" customFormat="1" ht="24.45" customHeight="1">
      <c r="B145" s="76"/>
      <c r="C145" s="819" t="s">
        <v>604</v>
      </c>
      <c r="D145" s="819" t="s">
        <v>262</v>
      </c>
      <c r="E145" s="820" t="s">
        <v>4799</v>
      </c>
      <c r="F145" s="821" t="s">
        <v>4800</v>
      </c>
      <c r="G145" s="822" t="s">
        <v>4801</v>
      </c>
      <c r="H145" s="823">
        <v>30</v>
      </c>
      <c r="I145" s="842"/>
      <c r="J145" s="824">
        <f t="shared" si="0"/>
        <v>0</v>
      </c>
      <c r="K145" s="80"/>
      <c r="L145" s="76"/>
      <c r="M145" s="402" t="s">
        <v>290</v>
      </c>
      <c r="N145" s="403" t="s">
        <v>306</v>
      </c>
      <c r="O145" s="404">
        <v>3.8</v>
      </c>
      <c r="P145" s="404">
        <f t="shared" si="1"/>
        <v>114</v>
      </c>
      <c r="Q145" s="404">
        <v>0</v>
      </c>
      <c r="R145" s="404">
        <f t="shared" si="2"/>
        <v>0</v>
      </c>
      <c r="S145" s="404">
        <v>0</v>
      </c>
      <c r="T145" s="405">
        <f t="shared" si="3"/>
        <v>0</v>
      </c>
      <c r="AR145" s="406" t="s">
        <v>351</v>
      </c>
      <c r="AT145" s="406" t="s">
        <v>262</v>
      </c>
      <c r="AU145" s="406" t="s">
        <v>352</v>
      </c>
      <c r="AY145" s="337" t="s">
        <v>347</v>
      </c>
      <c r="BE145" s="407">
        <f t="shared" si="4"/>
        <v>0</v>
      </c>
      <c r="BF145" s="407">
        <f t="shared" si="5"/>
        <v>0</v>
      </c>
      <c r="BG145" s="407">
        <f t="shared" si="6"/>
        <v>0</v>
      </c>
      <c r="BH145" s="407">
        <f t="shared" si="7"/>
        <v>0</v>
      </c>
      <c r="BI145" s="407">
        <f t="shared" si="8"/>
        <v>0</v>
      </c>
      <c r="BJ145" s="337" t="s">
        <v>352</v>
      </c>
      <c r="BK145" s="407">
        <f t="shared" si="9"/>
        <v>0</v>
      </c>
      <c r="BL145" s="337" t="s">
        <v>351</v>
      </c>
      <c r="BM145" s="406" t="s">
        <v>4802</v>
      </c>
    </row>
    <row r="146" spans="2:65" s="194" customFormat="1" ht="16.5" customHeight="1">
      <c r="B146" s="76"/>
      <c r="C146" s="825" t="s">
        <v>605</v>
      </c>
      <c r="D146" s="825" t="s">
        <v>59</v>
      </c>
      <c r="E146" s="826" t="s">
        <v>4803</v>
      </c>
      <c r="F146" s="827" t="s">
        <v>4804</v>
      </c>
      <c r="G146" s="828" t="s">
        <v>216</v>
      </c>
      <c r="H146" s="829">
        <v>343.125</v>
      </c>
      <c r="I146" s="843"/>
      <c r="J146" s="830">
        <f t="shared" si="0"/>
        <v>0</v>
      </c>
      <c r="K146" s="94"/>
      <c r="L146" s="408"/>
      <c r="M146" s="409" t="s">
        <v>290</v>
      </c>
      <c r="N146" s="410" t="s">
        <v>306</v>
      </c>
      <c r="O146" s="404">
        <v>0</v>
      </c>
      <c r="P146" s="404">
        <f t="shared" si="1"/>
        <v>0</v>
      </c>
      <c r="Q146" s="404">
        <v>0</v>
      </c>
      <c r="R146" s="404">
        <f t="shared" si="2"/>
        <v>0</v>
      </c>
      <c r="S146" s="404">
        <v>0</v>
      </c>
      <c r="T146" s="405">
        <f t="shared" si="3"/>
        <v>0</v>
      </c>
      <c r="AR146" s="406" t="s">
        <v>361</v>
      </c>
      <c r="AT146" s="406" t="s">
        <v>59</v>
      </c>
      <c r="AU146" s="406" t="s">
        <v>352</v>
      </c>
      <c r="AY146" s="337" t="s">
        <v>347</v>
      </c>
      <c r="BE146" s="407">
        <f t="shared" si="4"/>
        <v>0</v>
      </c>
      <c r="BF146" s="407">
        <f t="shared" si="5"/>
        <v>0</v>
      </c>
      <c r="BG146" s="407">
        <f t="shared" si="6"/>
        <v>0</v>
      </c>
      <c r="BH146" s="407">
        <f t="shared" si="7"/>
        <v>0</v>
      </c>
      <c r="BI146" s="407">
        <f t="shared" si="8"/>
        <v>0</v>
      </c>
      <c r="BJ146" s="337" t="s">
        <v>352</v>
      </c>
      <c r="BK146" s="407">
        <f t="shared" si="9"/>
        <v>0</v>
      </c>
      <c r="BL146" s="337" t="s">
        <v>351</v>
      </c>
      <c r="BM146" s="406" t="s">
        <v>4805</v>
      </c>
    </row>
    <row r="147" spans="2:65" s="194" customFormat="1" ht="24.45" customHeight="1">
      <c r="B147" s="76"/>
      <c r="C147" s="819" t="s">
        <v>606</v>
      </c>
      <c r="D147" s="819" t="s">
        <v>262</v>
      </c>
      <c r="E147" s="820" t="s">
        <v>4806</v>
      </c>
      <c r="F147" s="821" t="s">
        <v>4807</v>
      </c>
      <c r="G147" s="822" t="s">
        <v>4801</v>
      </c>
      <c r="H147" s="823">
        <v>15</v>
      </c>
      <c r="I147" s="842"/>
      <c r="J147" s="824">
        <f t="shared" si="0"/>
        <v>0</v>
      </c>
      <c r="K147" s="80"/>
      <c r="L147" s="76"/>
      <c r="M147" s="402" t="s">
        <v>290</v>
      </c>
      <c r="N147" s="403" t="s">
        <v>306</v>
      </c>
      <c r="O147" s="404">
        <v>3.8</v>
      </c>
      <c r="P147" s="404">
        <f t="shared" si="1"/>
        <v>57</v>
      </c>
      <c r="Q147" s="404">
        <v>0</v>
      </c>
      <c r="R147" s="404">
        <f t="shared" si="2"/>
        <v>0</v>
      </c>
      <c r="S147" s="404">
        <v>0</v>
      </c>
      <c r="T147" s="405">
        <f t="shared" si="3"/>
        <v>0</v>
      </c>
      <c r="AR147" s="406" t="s">
        <v>351</v>
      </c>
      <c r="AT147" s="406" t="s">
        <v>262</v>
      </c>
      <c r="AU147" s="406" t="s">
        <v>352</v>
      </c>
      <c r="AY147" s="337" t="s">
        <v>347</v>
      </c>
      <c r="BE147" s="407">
        <f t="shared" si="4"/>
        <v>0</v>
      </c>
      <c r="BF147" s="407">
        <f t="shared" si="5"/>
        <v>0</v>
      </c>
      <c r="BG147" s="407">
        <f t="shared" si="6"/>
        <v>0</v>
      </c>
      <c r="BH147" s="407">
        <f t="shared" si="7"/>
        <v>0</v>
      </c>
      <c r="BI147" s="407">
        <f t="shared" si="8"/>
        <v>0</v>
      </c>
      <c r="BJ147" s="337" t="s">
        <v>352</v>
      </c>
      <c r="BK147" s="407">
        <f t="shared" si="9"/>
        <v>0</v>
      </c>
      <c r="BL147" s="337" t="s">
        <v>351</v>
      </c>
      <c r="BM147" s="406" t="s">
        <v>4808</v>
      </c>
    </row>
    <row r="148" spans="2:65" s="194" customFormat="1" ht="24.45" customHeight="1">
      <c r="B148" s="76"/>
      <c r="C148" s="819" t="s">
        <v>607</v>
      </c>
      <c r="D148" s="819" t="s">
        <v>262</v>
      </c>
      <c r="E148" s="820" t="s">
        <v>4809</v>
      </c>
      <c r="F148" s="821" t="s">
        <v>4810</v>
      </c>
      <c r="G148" s="822" t="s">
        <v>4801</v>
      </c>
      <c r="H148" s="823">
        <v>8</v>
      </c>
      <c r="I148" s="842"/>
      <c r="J148" s="824">
        <f t="shared" si="0"/>
        <v>0</v>
      </c>
      <c r="K148" s="80"/>
      <c r="L148" s="76"/>
      <c r="M148" s="402" t="s">
        <v>290</v>
      </c>
      <c r="N148" s="403" t="s">
        <v>306</v>
      </c>
      <c r="O148" s="404">
        <v>3.8</v>
      </c>
      <c r="P148" s="404">
        <f t="shared" si="1"/>
        <v>30.4</v>
      </c>
      <c r="Q148" s="404">
        <v>0</v>
      </c>
      <c r="R148" s="404">
        <f t="shared" si="2"/>
        <v>0</v>
      </c>
      <c r="S148" s="404">
        <v>0</v>
      </c>
      <c r="T148" s="405">
        <f t="shared" si="3"/>
        <v>0</v>
      </c>
      <c r="AR148" s="406" t="s">
        <v>351</v>
      </c>
      <c r="AT148" s="406" t="s">
        <v>262</v>
      </c>
      <c r="AU148" s="406" t="s">
        <v>352</v>
      </c>
      <c r="AY148" s="337" t="s">
        <v>347</v>
      </c>
      <c r="BE148" s="407">
        <f t="shared" si="4"/>
        <v>0</v>
      </c>
      <c r="BF148" s="407">
        <f t="shared" si="5"/>
        <v>0</v>
      </c>
      <c r="BG148" s="407">
        <f t="shared" si="6"/>
        <v>0</v>
      </c>
      <c r="BH148" s="407">
        <f t="shared" si="7"/>
        <v>0</v>
      </c>
      <c r="BI148" s="407">
        <f t="shared" si="8"/>
        <v>0</v>
      </c>
      <c r="BJ148" s="337" t="s">
        <v>352</v>
      </c>
      <c r="BK148" s="407">
        <f t="shared" si="9"/>
        <v>0</v>
      </c>
      <c r="BL148" s="337" t="s">
        <v>351</v>
      </c>
      <c r="BM148" s="406" t="s">
        <v>4811</v>
      </c>
    </row>
    <row r="149" spans="2:65" s="194" customFormat="1" ht="24.45" customHeight="1">
      <c r="B149" s="76"/>
      <c r="C149" s="819" t="s">
        <v>608</v>
      </c>
      <c r="D149" s="819" t="s">
        <v>262</v>
      </c>
      <c r="E149" s="820" t="s">
        <v>4812</v>
      </c>
      <c r="F149" s="821" t="s">
        <v>4813</v>
      </c>
      <c r="G149" s="822" t="s">
        <v>4801</v>
      </c>
      <c r="H149" s="823">
        <v>15</v>
      </c>
      <c r="I149" s="842"/>
      <c r="J149" s="824">
        <f t="shared" si="0"/>
        <v>0</v>
      </c>
      <c r="K149" s="80"/>
      <c r="L149" s="76"/>
      <c r="M149" s="402" t="s">
        <v>290</v>
      </c>
      <c r="N149" s="403" t="s">
        <v>306</v>
      </c>
      <c r="O149" s="404">
        <v>3.8</v>
      </c>
      <c r="P149" s="404">
        <f t="shared" si="1"/>
        <v>57</v>
      </c>
      <c r="Q149" s="404">
        <v>0</v>
      </c>
      <c r="R149" s="404">
        <f t="shared" si="2"/>
        <v>0</v>
      </c>
      <c r="S149" s="404">
        <v>0</v>
      </c>
      <c r="T149" s="405">
        <f t="shared" si="3"/>
        <v>0</v>
      </c>
      <c r="AR149" s="406" t="s">
        <v>351</v>
      </c>
      <c r="AT149" s="406" t="s">
        <v>262</v>
      </c>
      <c r="AU149" s="406" t="s">
        <v>352</v>
      </c>
      <c r="AY149" s="337" t="s">
        <v>347</v>
      </c>
      <c r="BE149" s="407">
        <f t="shared" si="4"/>
        <v>0</v>
      </c>
      <c r="BF149" s="407">
        <f t="shared" si="5"/>
        <v>0</v>
      </c>
      <c r="BG149" s="407">
        <f t="shared" si="6"/>
        <v>0</v>
      </c>
      <c r="BH149" s="407">
        <f t="shared" si="7"/>
        <v>0</v>
      </c>
      <c r="BI149" s="407">
        <f t="shared" si="8"/>
        <v>0</v>
      </c>
      <c r="BJ149" s="337" t="s">
        <v>352</v>
      </c>
      <c r="BK149" s="407">
        <f t="shared" si="9"/>
        <v>0</v>
      </c>
      <c r="BL149" s="337" t="s">
        <v>351</v>
      </c>
      <c r="BM149" s="406" t="s">
        <v>4814</v>
      </c>
    </row>
    <row r="150" spans="2:65" s="194" customFormat="1" ht="24.45" customHeight="1">
      <c r="B150" s="76"/>
      <c r="C150" s="819" t="s">
        <v>609</v>
      </c>
      <c r="D150" s="819" t="s">
        <v>262</v>
      </c>
      <c r="E150" s="820" t="s">
        <v>4815</v>
      </c>
      <c r="F150" s="821" t="s">
        <v>4816</v>
      </c>
      <c r="G150" s="822" t="s">
        <v>4801</v>
      </c>
      <c r="H150" s="823">
        <v>15</v>
      </c>
      <c r="I150" s="842"/>
      <c r="J150" s="824">
        <f t="shared" si="0"/>
        <v>0</v>
      </c>
      <c r="K150" s="80"/>
      <c r="L150" s="76"/>
      <c r="M150" s="402" t="s">
        <v>290</v>
      </c>
      <c r="N150" s="403" t="s">
        <v>306</v>
      </c>
      <c r="O150" s="404">
        <v>3.8</v>
      </c>
      <c r="P150" s="404">
        <f t="shared" si="1"/>
        <v>57</v>
      </c>
      <c r="Q150" s="404">
        <v>0</v>
      </c>
      <c r="R150" s="404">
        <f t="shared" si="2"/>
        <v>0</v>
      </c>
      <c r="S150" s="404">
        <v>0</v>
      </c>
      <c r="T150" s="405">
        <f t="shared" si="3"/>
        <v>0</v>
      </c>
      <c r="AR150" s="406" t="s">
        <v>351</v>
      </c>
      <c r="AT150" s="406" t="s">
        <v>262</v>
      </c>
      <c r="AU150" s="406" t="s">
        <v>352</v>
      </c>
      <c r="AY150" s="337" t="s">
        <v>347</v>
      </c>
      <c r="BE150" s="407">
        <f t="shared" si="4"/>
        <v>0</v>
      </c>
      <c r="BF150" s="407">
        <f t="shared" si="5"/>
        <v>0</v>
      </c>
      <c r="BG150" s="407">
        <f t="shared" si="6"/>
        <v>0</v>
      </c>
      <c r="BH150" s="407">
        <f t="shared" si="7"/>
        <v>0</v>
      </c>
      <c r="BI150" s="407">
        <f t="shared" si="8"/>
        <v>0</v>
      </c>
      <c r="BJ150" s="337" t="s">
        <v>352</v>
      </c>
      <c r="BK150" s="407">
        <f t="shared" si="9"/>
        <v>0</v>
      </c>
      <c r="BL150" s="337" t="s">
        <v>351</v>
      </c>
      <c r="BM150" s="406" t="s">
        <v>4817</v>
      </c>
    </row>
    <row r="151" spans="2:65" s="194" customFormat="1" ht="24.45" customHeight="1">
      <c r="B151" s="76"/>
      <c r="C151" s="819" t="s">
        <v>610</v>
      </c>
      <c r="D151" s="819" t="s">
        <v>262</v>
      </c>
      <c r="E151" s="820" t="s">
        <v>4818</v>
      </c>
      <c r="F151" s="821" t="s">
        <v>4819</v>
      </c>
      <c r="G151" s="822" t="s">
        <v>4801</v>
      </c>
      <c r="H151" s="823">
        <v>15</v>
      </c>
      <c r="I151" s="842"/>
      <c r="J151" s="824">
        <f t="shared" si="0"/>
        <v>0</v>
      </c>
      <c r="K151" s="80"/>
      <c r="L151" s="76"/>
      <c r="M151" s="402" t="s">
        <v>290</v>
      </c>
      <c r="N151" s="403" t="s">
        <v>306</v>
      </c>
      <c r="O151" s="404">
        <v>3.8</v>
      </c>
      <c r="P151" s="404">
        <f t="shared" si="1"/>
        <v>57</v>
      </c>
      <c r="Q151" s="404">
        <v>0</v>
      </c>
      <c r="R151" s="404">
        <f t="shared" si="2"/>
        <v>0</v>
      </c>
      <c r="S151" s="404">
        <v>0</v>
      </c>
      <c r="T151" s="405">
        <f t="shared" si="3"/>
        <v>0</v>
      </c>
      <c r="AR151" s="406" t="s">
        <v>351</v>
      </c>
      <c r="AT151" s="406" t="s">
        <v>262</v>
      </c>
      <c r="AU151" s="406" t="s">
        <v>352</v>
      </c>
      <c r="AY151" s="337" t="s">
        <v>347</v>
      </c>
      <c r="BE151" s="407">
        <f t="shared" si="4"/>
        <v>0</v>
      </c>
      <c r="BF151" s="407">
        <f t="shared" si="5"/>
        <v>0</v>
      </c>
      <c r="BG151" s="407">
        <f t="shared" si="6"/>
        <v>0</v>
      </c>
      <c r="BH151" s="407">
        <f t="shared" si="7"/>
        <v>0</v>
      </c>
      <c r="BI151" s="407">
        <f t="shared" si="8"/>
        <v>0</v>
      </c>
      <c r="BJ151" s="337" t="s">
        <v>352</v>
      </c>
      <c r="BK151" s="407">
        <f t="shared" si="9"/>
        <v>0</v>
      </c>
      <c r="BL151" s="337" t="s">
        <v>351</v>
      </c>
      <c r="BM151" s="406" t="s">
        <v>4820</v>
      </c>
    </row>
    <row r="152" spans="2:65" s="194" customFormat="1" ht="24.45" customHeight="1">
      <c r="B152" s="76"/>
      <c r="C152" s="819" t="s">
        <v>293</v>
      </c>
      <c r="D152" s="819" t="s">
        <v>262</v>
      </c>
      <c r="E152" s="820" t="s">
        <v>4821</v>
      </c>
      <c r="F152" s="821" t="s">
        <v>4822</v>
      </c>
      <c r="G152" s="822" t="s">
        <v>4801</v>
      </c>
      <c r="H152" s="823">
        <v>15</v>
      </c>
      <c r="I152" s="842"/>
      <c r="J152" s="824">
        <f t="shared" si="0"/>
        <v>0</v>
      </c>
      <c r="K152" s="80"/>
      <c r="L152" s="76"/>
      <c r="M152" s="402" t="s">
        <v>290</v>
      </c>
      <c r="N152" s="403" t="s">
        <v>306</v>
      </c>
      <c r="O152" s="404">
        <v>3.8</v>
      </c>
      <c r="P152" s="404">
        <f t="shared" si="1"/>
        <v>57</v>
      </c>
      <c r="Q152" s="404">
        <v>0</v>
      </c>
      <c r="R152" s="404">
        <f t="shared" si="2"/>
        <v>0</v>
      </c>
      <c r="S152" s="404">
        <v>0</v>
      </c>
      <c r="T152" s="405">
        <f t="shared" si="3"/>
        <v>0</v>
      </c>
      <c r="AR152" s="406" t="s">
        <v>351</v>
      </c>
      <c r="AT152" s="406" t="s">
        <v>262</v>
      </c>
      <c r="AU152" s="406" t="s">
        <v>352</v>
      </c>
      <c r="AY152" s="337" t="s">
        <v>347</v>
      </c>
      <c r="BE152" s="407">
        <f t="shared" si="4"/>
        <v>0</v>
      </c>
      <c r="BF152" s="407">
        <f t="shared" si="5"/>
        <v>0</v>
      </c>
      <c r="BG152" s="407">
        <f t="shared" si="6"/>
        <v>0</v>
      </c>
      <c r="BH152" s="407">
        <f t="shared" si="7"/>
        <v>0</v>
      </c>
      <c r="BI152" s="407">
        <f t="shared" si="8"/>
        <v>0</v>
      </c>
      <c r="BJ152" s="337" t="s">
        <v>352</v>
      </c>
      <c r="BK152" s="407">
        <f t="shared" si="9"/>
        <v>0</v>
      </c>
      <c r="BL152" s="337" t="s">
        <v>351</v>
      </c>
      <c r="BM152" s="406" t="s">
        <v>4823</v>
      </c>
    </row>
    <row r="153" spans="2:65" s="194" customFormat="1" ht="24.45" customHeight="1">
      <c r="B153" s="76"/>
      <c r="C153" s="819" t="s">
        <v>611</v>
      </c>
      <c r="D153" s="819" t="s">
        <v>262</v>
      </c>
      <c r="E153" s="820" t="s">
        <v>4824</v>
      </c>
      <c r="F153" s="821" t="s">
        <v>4825</v>
      </c>
      <c r="G153" s="822" t="s">
        <v>4801</v>
      </c>
      <c r="H153" s="823">
        <v>15</v>
      </c>
      <c r="I153" s="842"/>
      <c r="J153" s="824">
        <f t="shared" si="0"/>
        <v>0</v>
      </c>
      <c r="K153" s="80"/>
      <c r="L153" s="76"/>
      <c r="M153" s="402" t="s">
        <v>290</v>
      </c>
      <c r="N153" s="403" t="s">
        <v>306</v>
      </c>
      <c r="O153" s="404">
        <v>3.8</v>
      </c>
      <c r="P153" s="404">
        <f t="shared" si="1"/>
        <v>57</v>
      </c>
      <c r="Q153" s="404">
        <v>0</v>
      </c>
      <c r="R153" s="404">
        <f t="shared" si="2"/>
        <v>0</v>
      </c>
      <c r="S153" s="404">
        <v>0</v>
      </c>
      <c r="T153" s="405">
        <f t="shared" si="3"/>
        <v>0</v>
      </c>
      <c r="AR153" s="406" t="s">
        <v>351</v>
      </c>
      <c r="AT153" s="406" t="s">
        <v>262</v>
      </c>
      <c r="AU153" s="406" t="s">
        <v>352</v>
      </c>
      <c r="AY153" s="337" t="s">
        <v>347</v>
      </c>
      <c r="BE153" s="407">
        <f t="shared" si="4"/>
        <v>0</v>
      </c>
      <c r="BF153" s="407">
        <f t="shared" si="5"/>
        <v>0</v>
      </c>
      <c r="BG153" s="407">
        <f t="shared" si="6"/>
        <v>0</v>
      </c>
      <c r="BH153" s="407">
        <f t="shared" si="7"/>
        <v>0</v>
      </c>
      <c r="BI153" s="407">
        <f t="shared" si="8"/>
        <v>0</v>
      </c>
      <c r="BJ153" s="337" t="s">
        <v>352</v>
      </c>
      <c r="BK153" s="407">
        <f t="shared" si="9"/>
        <v>0</v>
      </c>
      <c r="BL153" s="337" t="s">
        <v>351</v>
      </c>
      <c r="BM153" s="406" t="s">
        <v>4826</v>
      </c>
    </row>
    <row r="154" spans="2:65" s="194" customFormat="1" ht="24.45" customHeight="1">
      <c r="B154" s="76"/>
      <c r="C154" s="819" t="s">
        <v>612</v>
      </c>
      <c r="D154" s="819" t="s">
        <v>262</v>
      </c>
      <c r="E154" s="820" t="s">
        <v>4827</v>
      </c>
      <c r="F154" s="821" t="s">
        <v>4828</v>
      </c>
      <c r="G154" s="822" t="s">
        <v>4801</v>
      </c>
      <c r="H154" s="823">
        <v>15</v>
      </c>
      <c r="I154" s="842"/>
      <c r="J154" s="824">
        <f t="shared" si="0"/>
        <v>0</v>
      </c>
      <c r="K154" s="80"/>
      <c r="L154" s="76"/>
      <c r="M154" s="402" t="s">
        <v>290</v>
      </c>
      <c r="N154" s="403" t="s">
        <v>306</v>
      </c>
      <c r="O154" s="404">
        <v>3.8</v>
      </c>
      <c r="P154" s="404">
        <f t="shared" si="1"/>
        <v>57</v>
      </c>
      <c r="Q154" s="404">
        <v>0</v>
      </c>
      <c r="R154" s="404">
        <f t="shared" si="2"/>
        <v>0</v>
      </c>
      <c r="S154" s="404">
        <v>0</v>
      </c>
      <c r="T154" s="405">
        <f t="shared" si="3"/>
        <v>0</v>
      </c>
      <c r="AR154" s="406" t="s">
        <v>351</v>
      </c>
      <c r="AT154" s="406" t="s">
        <v>262</v>
      </c>
      <c r="AU154" s="406" t="s">
        <v>352</v>
      </c>
      <c r="AY154" s="337" t="s">
        <v>347</v>
      </c>
      <c r="BE154" s="407">
        <f t="shared" si="4"/>
        <v>0</v>
      </c>
      <c r="BF154" s="407">
        <f t="shared" si="5"/>
        <v>0</v>
      </c>
      <c r="BG154" s="407">
        <f t="shared" si="6"/>
        <v>0</v>
      </c>
      <c r="BH154" s="407">
        <f t="shared" si="7"/>
        <v>0</v>
      </c>
      <c r="BI154" s="407">
        <f t="shared" si="8"/>
        <v>0</v>
      </c>
      <c r="BJ154" s="337" t="s">
        <v>352</v>
      </c>
      <c r="BK154" s="407">
        <f t="shared" si="9"/>
        <v>0</v>
      </c>
      <c r="BL154" s="337" t="s">
        <v>351</v>
      </c>
      <c r="BM154" s="406" t="s">
        <v>4829</v>
      </c>
    </row>
    <row r="155" spans="2:65" s="194" customFormat="1" ht="33" customHeight="1">
      <c r="B155" s="76"/>
      <c r="C155" s="825" t="s">
        <v>613</v>
      </c>
      <c r="D155" s="825" t="s">
        <v>59</v>
      </c>
      <c r="E155" s="826" t="s">
        <v>4830</v>
      </c>
      <c r="F155" s="827" t="s">
        <v>4831</v>
      </c>
      <c r="G155" s="828" t="s">
        <v>216</v>
      </c>
      <c r="H155" s="829">
        <v>2.673</v>
      </c>
      <c r="I155" s="843"/>
      <c r="J155" s="830">
        <f t="shared" si="0"/>
        <v>0</v>
      </c>
      <c r="K155" s="94"/>
      <c r="L155" s="408"/>
      <c r="M155" s="409" t="s">
        <v>290</v>
      </c>
      <c r="N155" s="410" t="s">
        <v>306</v>
      </c>
      <c r="O155" s="404">
        <v>0</v>
      </c>
      <c r="P155" s="404">
        <f t="shared" si="1"/>
        <v>0</v>
      </c>
      <c r="Q155" s="404">
        <v>0.5</v>
      </c>
      <c r="R155" s="404">
        <f t="shared" si="2"/>
        <v>1.3365</v>
      </c>
      <c r="S155" s="404">
        <v>0</v>
      </c>
      <c r="T155" s="405">
        <f t="shared" si="3"/>
        <v>0</v>
      </c>
      <c r="AR155" s="406" t="s">
        <v>361</v>
      </c>
      <c r="AT155" s="406" t="s">
        <v>59</v>
      </c>
      <c r="AU155" s="406" t="s">
        <v>352</v>
      </c>
      <c r="AY155" s="337" t="s">
        <v>347</v>
      </c>
      <c r="BE155" s="407">
        <f t="shared" si="4"/>
        <v>0</v>
      </c>
      <c r="BF155" s="407">
        <f t="shared" si="5"/>
        <v>0</v>
      </c>
      <c r="BG155" s="407">
        <f t="shared" si="6"/>
        <v>0</v>
      </c>
      <c r="BH155" s="407">
        <f t="shared" si="7"/>
        <v>0</v>
      </c>
      <c r="BI155" s="407">
        <f t="shared" si="8"/>
        <v>0</v>
      </c>
      <c r="BJ155" s="337" t="s">
        <v>352</v>
      </c>
      <c r="BK155" s="407">
        <f t="shared" si="9"/>
        <v>0</v>
      </c>
      <c r="BL155" s="337" t="s">
        <v>351</v>
      </c>
      <c r="BM155" s="406" t="s">
        <v>4832</v>
      </c>
    </row>
    <row r="156" spans="2:65" s="391" customFormat="1" ht="23.25" customHeight="1">
      <c r="B156" s="390"/>
      <c r="C156" s="813"/>
      <c r="D156" s="814" t="s">
        <v>267</v>
      </c>
      <c r="E156" s="817" t="s">
        <v>382</v>
      </c>
      <c r="F156" s="817" t="s">
        <v>3672</v>
      </c>
      <c r="G156" s="813"/>
      <c r="H156" s="813"/>
      <c r="I156" s="813"/>
      <c r="J156" s="818">
        <f>BK156</f>
        <v>0</v>
      </c>
      <c r="L156" s="390"/>
      <c r="M156" s="395"/>
      <c r="P156" s="396">
        <f>SUM(P157:P161)</f>
        <v>37.841999999999999</v>
      </c>
      <c r="R156" s="396">
        <f>SUM(R157:R161)</f>
        <v>272.84659999999997</v>
      </c>
      <c r="T156" s="397">
        <f>SUM(T157:T161)</f>
        <v>0</v>
      </c>
      <c r="AR156" s="392" t="s">
        <v>320</v>
      </c>
      <c r="AT156" s="398" t="s">
        <v>267</v>
      </c>
      <c r="AU156" s="398" t="s">
        <v>320</v>
      </c>
      <c r="AY156" s="392" t="s">
        <v>347</v>
      </c>
      <c r="BK156" s="399">
        <f>SUM(BK157:BK161)</f>
        <v>0</v>
      </c>
    </row>
    <row r="157" spans="2:65" s="194" customFormat="1" ht="33" customHeight="1">
      <c r="B157" s="76"/>
      <c r="C157" s="819" t="s">
        <v>614</v>
      </c>
      <c r="D157" s="819" t="s">
        <v>262</v>
      </c>
      <c r="E157" s="820" t="s">
        <v>4833</v>
      </c>
      <c r="F157" s="821" t="s">
        <v>4834</v>
      </c>
      <c r="G157" s="822" t="s">
        <v>95</v>
      </c>
      <c r="H157" s="823">
        <v>204</v>
      </c>
      <c r="I157" s="842"/>
      <c r="J157" s="824">
        <f>ROUND(I157*H157,2)</f>
        <v>0</v>
      </c>
      <c r="K157" s="80"/>
      <c r="L157" s="76"/>
      <c r="M157" s="402" t="s">
        <v>290</v>
      </c>
      <c r="N157" s="403" t="s">
        <v>306</v>
      </c>
      <c r="O157" s="404">
        <v>5.8999999999999997E-2</v>
      </c>
      <c r="P157" s="404">
        <f>O157*H157</f>
        <v>12.036</v>
      </c>
      <c r="Q157" s="404">
        <v>0.60104000000000002</v>
      </c>
      <c r="R157" s="404">
        <f>Q157*H157</f>
        <v>122.61216</v>
      </c>
      <c r="S157" s="404">
        <v>0</v>
      </c>
      <c r="T157" s="405">
        <f>S157*H157</f>
        <v>0</v>
      </c>
      <c r="AR157" s="406" t="s">
        <v>351</v>
      </c>
      <c r="AT157" s="406" t="s">
        <v>262</v>
      </c>
      <c r="AU157" s="406" t="s">
        <v>352</v>
      </c>
      <c r="AY157" s="337" t="s">
        <v>347</v>
      </c>
      <c r="BE157" s="407">
        <f>IF(N157="základná",J157,0)</f>
        <v>0</v>
      </c>
      <c r="BF157" s="407">
        <f>IF(N157="znížená",J157,0)</f>
        <v>0</v>
      </c>
      <c r="BG157" s="407">
        <f>IF(N157="zákl. prenesená",J157,0)</f>
        <v>0</v>
      </c>
      <c r="BH157" s="407">
        <f>IF(N157="zníž. prenesená",J157,0)</f>
        <v>0</v>
      </c>
      <c r="BI157" s="407">
        <f>IF(N157="nulová",J157,0)</f>
        <v>0</v>
      </c>
      <c r="BJ157" s="337" t="s">
        <v>352</v>
      </c>
      <c r="BK157" s="407">
        <f>ROUND(I157*H157,2)</f>
        <v>0</v>
      </c>
      <c r="BL157" s="337" t="s">
        <v>351</v>
      </c>
      <c r="BM157" s="406" t="s">
        <v>4835</v>
      </c>
    </row>
    <row r="158" spans="2:65" s="194" customFormat="1" ht="33" customHeight="1">
      <c r="B158" s="76"/>
      <c r="C158" s="819" t="s">
        <v>615</v>
      </c>
      <c r="D158" s="819" t="s">
        <v>262</v>
      </c>
      <c r="E158" s="820" t="s">
        <v>4836</v>
      </c>
      <c r="F158" s="821" t="s">
        <v>4837</v>
      </c>
      <c r="G158" s="822" t="s">
        <v>95</v>
      </c>
      <c r="H158" s="823">
        <v>34</v>
      </c>
      <c r="I158" s="842"/>
      <c r="J158" s="824">
        <f>ROUND(I158*H158,2)</f>
        <v>0</v>
      </c>
      <c r="K158" s="80"/>
      <c r="L158" s="76"/>
      <c r="M158" s="402" t="s">
        <v>290</v>
      </c>
      <c r="N158" s="403" t="s">
        <v>306</v>
      </c>
      <c r="O158" s="404">
        <v>3.3000000000000002E-2</v>
      </c>
      <c r="P158" s="404">
        <f>O158*H158</f>
        <v>1.1220000000000001</v>
      </c>
      <c r="Q158" s="404">
        <v>0.23</v>
      </c>
      <c r="R158" s="404">
        <f>Q158*H158</f>
        <v>7.82</v>
      </c>
      <c r="S158" s="404">
        <v>0</v>
      </c>
      <c r="T158" s="405">
        <f>S158*H158</f>
        <v>0</v>
      </c>
      <c r="AR158" s="406" t="s">
        <v>351</v>
      </c>
      <c r="AT158" s="406" t="s">
        <v>262</v>
      </c>
      <c r="AU158" s="406" t="s">
        <v>352</v>
      </c>
      <c r="AY158" s="337" t="s">
        <v>347</v>
      </c>
      <c r="BE158" s="407">
        <f>IF(N158="základná",J158,0)</f>
        <v>0</v>
      </c>
      <c r="BF158" s="407">
        <f>IF(N158="znížená",J158,0)</f>
        <v>0</v>
      </c>
      <c r="BG158" s="407">
        <f>IF(N158="zákl. prenesená",J158,0)</f>
        <v>0</v>
      </c>
      <c r="BH158" s="407">
        <f>IF(N158="zníž. prenesená",J158,0)</f>
        <v>0</v>
      </c>
      <c r="BI158" s="407">
        <f>IF(N158="nulová",J158,0)</f>
        <v>0</v>
      </c>
      <c r="BJ158" s="337" t="s">
        <v>352</v>
      </c>
      <c r="BK158" s="407">
        <f>ROUND(I158*H158,2)</f>
        <v>0</v>
      </c>
      <c r="BL158" s="337" t="s">
        <v>351</v>
      </c>
      <c r="BM158" s="406" t="s">
        <v>4838</v>
      </c>
    </row>
    <row r="159" spans="2:65" s="194" customFormat="1" ht="24.45" customHeight="1">
      <c r="B159" s="76"/>
      <c r="C159" s="819" t="s">
        <v>616</v>
      </c>
      <c r="D159" s="819" t="s">
        <v>262</v>
      </c>
      <c r="E159" s="820" t="s">
        <v>4839</v>
      </c>
      <c r="F159" s="821" t="s">
        <v>4840</v>
      </c>
      <c r="G159" s="822" t="s">
        <v>95</v>
      </c>
      <c r="H159" s="823">
        <v>34</v>
      </c>
      <c r="I159" s="842"/>
      <c r="J159" s="824">
        <f>ROUND(I159*H159,2)</f>
        <v>0</v>
      </c>
      <c r="K159" s="80"/>
      <c r="L159" s="76"/>
      <c r="M159" s="402" t="s">
        <v>290</v>
      </c>
      <c r="N159" s="403" t="s">
        <v>306</v>
      </c>
      <c r="O159" s="404">
        <v>0.03</v>
      </c>
      <c r="P159" s="404">
        <f>O159*H159</f>
        <v>1.02</v>
      </c>
      <c r="Q159" s="404">
        <v>0.46166000000000001</v>
      </c>
      <c r="R159" s="404">
        <f>Q159*H159</f>
        <v>15.696440000000001</v>
      </c>
      <c r="S159" s="404">
        <v>0</v>
      </c>
      <c r="T159" s="405">
        <f>S159*H159</f>
        <v>0</v>
      </c>
      <c r="AR159" s="406" t="s">
        <v>351</v>
      </c>
      <c r="AT159" s="406" t="s">
        <v>262</v>
      </c>
      <c r="AU159" s="406" t="s">
        <v>352</v>
      </c>
      <c r="AY159" s="337" t="s">
        <v>347</v>
      </c>
      <c r="BE159" s="407">
        <f>IF(N159="základná",J159,0)</f>
        <v>0</v>
      </c>
      <c r="BF159" s="407">
        <f>IF(N159="znížená",J159,0)</f>
        <v>0</v>
      </c>
      <c r="BG159" s="407">
        <f>IF(N159="zákl. prenesená",J159,0)</f>
        <v>0</v>
      </c>
      <c r="BH159" s="407">
        <f>IF(N159="zníž. prenesená",J159,0)</f>
        <v>0</v>
      </c>
      <c r="BI159" s="407">
        <f>IF(N159="nulová",J159,0)</f>
        <v>0</v>
      </c>
      <c r="BJ159" s="337" t="s">
        <v>352</v>
      </c>
      <c r="BK159" s="407">
        <f>ROUND(I159*H159,2)</f>
        <v>0</v>
      </c>
      <c r="BL159" s="337" t="s">
        <v>351</v>
      </c>
      <c r="BM159" s="406" t="s">
        <v>4841</v>
      </c>
    </row>
    <row r="160" spans="2:65" s="194" customFormat="1" ht="24.45" customHeight="1">
      <c r="B160" s="76"/>
      <c r="C160" s="819" t="s">
        <v>617</v>
      </c>
      <c r="D160" s="819" t="s">
        <v>262</v>
      </c>
      <c r="E160" s="820" t="s">
        <v>4842</v>
      </c>
      <c r="F160" s="821" t="s">
        <v>4843</v>
      </c>
      <c r="G160" s="822" t="s">
        <v>95</v>
      </c>
      <c r="H160" s="823">
        <v>204</v>
      </c>
      <c r="I160" s="842"/>
      <c r="J160" s="824">
        <f>ROUND(I160*H160,2)</f>
        <v>0</v>
      </c>
      <c r="K160" s="80"/>
      <c r="L160" s="76"/>
      <c r="M160" s="402" t="s">
        <v>290</v>
      </c>
      <c r="N160" s="403" t="s">
        <v>306</v>
      </c>
      <c r="O160" s="404">
        <v>0.11600000000000001</v>
      </c>
      <c r="P160" s="404">
        <f>O160*H160</f>
        <v>23.664000000000001</v>
      </c>
      <c r="Q160" s="404">
        <v>8.3500000000000005E-2</v>
      </c>
      <c r="R160" s="404">
        <f>Q160*H160</f>
        <v>17.034000000000002</v>
      </c>
      <c r="S160" s="404">
        <v>0</v>
      </c>
      <c r="T160" s="405">
        <f>S160*H160</f>
        <v>0</v>
      </c>
      <c r="AR160" s="406" t="s">
        <v>351</v>
      </c>
      <c r="AT160" s="406" t="s">
        <v>262</v>
      </c>
      <c r="AU160" s="406" t="s">
        <v>352</v>
      </c>
      <c r="AY160" s="337" t="s">
        <v>347</v>
      </c>
      <c r="BE160" s="407">
        <f>IF(N160="základná",J160,0)</f>
        <v>0</v>
      </c>
      <c r="BF160" s="407">
        <f>IF(N160="znížená",J160,0)</f>
        <v>0</v>
      </c>
      <c r="BG160" s="407">
        <f>IF(N160="zákl. prenesená",J160,0)</f>
        <v>0</v>
      </c>
      <c r="BH160" s="407">
        <f>IF(N160="zníž. prenesená",J160,0)</f>
        <v>0</v>
      </c>
      <c r="BI160" s="407">
        <f>IF(N160="nulová",J160,0)</f>
        <v>0</v>
      </c>
      <c r="BJ160" s="337" t="s">
        <v>352</v>
      </c>
      <c r="BK160" s="407">
        <f>ROUND(I160*H160,2)</f>
        <v>0</v>
      </c>
      <c r="BL160" s="337" t="s">
        <v>351</v>
      </c>
      <c r="BM160" s="406" t="s">
        <v>4844</v>
      </c>
    </row>
    <row r="161" spans="2:65" s="194" customFormat="1" ht="24.45" customHeight="1">
      <c r="B161" s="76"/>
      <c r="C161" s="825" t="s">
        <v>618</v>
      </c>
      <c r="D161" s="825" t="s">
        <v>59</v>
      </c>
      <c r="E161" s="826" t="s">
        <v>4845</v>
      </c>
      <c r="F161" s="827" t="s">
        <v>4846</v>
      </c>
      <c r="G161" s="828" t="s">
        <v>62</v>
      </c>
      <c r="H161" s="829">
        <v>34</v>
      </c>
      <c r="I161" s="843"/>
      <c r="J161" s="830">
        <f>ROUND(I161*H161,2)</f>
        <v>0</v>
      </c>
      <c r="K161" s="94"/>
      <c r="L161" s="408"/>
      <c r="M161" s="409" t="s">
        <v>290</v>
      </c>
      <c r="N161" s="410" t="s">
        <v>306</v>
      </c>
      <c r="O161" s="404">
        <v>0</v>
      </c>
      <c r="P161" s="404">
        <f>O161*H161</f>
        <v>0</v>
      </c>
      <c r="Q161" s="404">
        <v>3.226</v>
      </c>
      <c r="R161" s="404">
        <f>Q161*H161</f>
        <v>109.684</v>
      </c>
      <c r="S161" s="404">
        <v>0</v>
      </c>
      <c r="T161" s="405">
        <f>S161*H161</f>
        <v>0</v>
      </c>
      <c r="AR161" s="406" t="s">
        <v>361</v>
      </c>
      <c r="AT161" s="406" t="s">
        <v>59</v>
      </c>
      <c r="AU161" s="406" t="s">
        <v>352</v>
      </c>
      <c r="AY161" s="337" t="s">
        <v>347</v>
      </c>
      <c r="BE161" s="407">
        <f>IF(N161="základná",J161,0)</f>
        <v>0</v>
      </c>
      <c r="BF161" s="407">
        <f>IF(N161="znížená",J161,0)</f>
        <v>0</v>
      </c>
      <c r="BG161" s="407">
        <f>IF(N161="zákl. prenesená",J161,0)</f>
        <v>0</v>
      </c>
      <c r="BH161" s="407">
        <f>IF(N161="zníž. prenesená",J161,0)</f>
        <v>0</v>
      </c>
      <c r="BI161" s="407">
        <f>IF(N161="nulová",J161,0)</f>
        <v>0</v>
      </c>
      <c r="BJ161" s="337" t="s">
        <v>352</v>
      </c>
      <c r="BK161" s="407">
        <f>ROUND(I161*H161,2)</f>
        <v>0</v>
      </c>
      <c r="BL161" s="337" t="s">
        <v>351</v>
      </c>
      <c r="BM161" s="406" t="s">
        <v>4847</v>
      </c>
    </row>
    <row r="162" spans="2:65" s="391" customFormat="1" ht="23.25" customHeight="1">
      <c r="B162" s="390"/>
      <c r="C162" s="813"/>
      <c r="D162" s="814" t="s">
        <v>267</v>
      </c>
      <c r="E162" s="817" t="s">
        <v>361</v>
      </c>
      <c r="F162" s="817" t="s">
        <v>362</v>
      </c>
      <c r="G162" s="813"/>
      <c r="H162" s="813"/>
      <c r="I162" s="813"/>
      <c r="J162" s="818">
        <f>BK162</f>
        <v>0</v>
      </c>
      <c r="L162" s="390"/>
      <c r="M162" s="395"/>
      <c r="P162" s="396">
        <f>SUM(P163:P170)</f>
        <v>51.229400000000005</v>
      </c>
      <c r="R162" s="396">
        <f>SUM(R163:R170)</f>
        <v>0.6727476</v>
      </c>
      <c r="T162" s="397">
        <f>SUM(T163:T170)</f>
        <v>1.6815</v>
      </c>
      <c r="AR162" s="392" t="s">
        <v>320</v>
      </c>
      <c r="AT162" s="398" t="s">
        <v>267</v>
      </c>
      <c r="AU162" s="398" t="s">
        <v>320</v>
      </c>
      <c r="AY162" s="392" t="s">
        <v>347</v>
      </c>
      <c r="BK162" s="399">
        <f>SUM(BK163:BK170)</f>
        <v>0</v>
      </c>
    </row>
    <row r="163" spans="2:65" s="194" customFormat="1" ht="24.45" customHeight="1">
      <c r="B163" s="76"/>
      <c r="C163" s="819" t="s">
        <v>1685</v>
      </c>
      <c r="D163" s="819" t="s">
        <v>262</v>
      </c>
      <c r="E163" s="820" t="s">
        <v>4848</v>
      </c>
      <c r="F163" s="821" t="s">
        <v>4849</v>
      </c>
      <c r="G163" s="822" t="s">
        <v>63</v>
      </c>
      <c r="H163" s="823">
        <v>95</v>
      </c>
      <c r="I163" s="842"/>
      <c r="J163" s="824">
        <f t="shared" ref="J163:J170" si="10">ROUND(I163*H163,2)</f>
        <v>0</v>
      </c>
      <c r="K163" s="80"/>
      <c r="L163" s="76"/>
      <c r="M163" s="402" t="s">
        <v>290</v>
      </c>
      <c r="N163" s="403" t="s">
        <v>306</v>
      </c>
      <c r="O163" s="404">
        <v>3.3000000000000002E-2</v>
      </c>
      <c r="P163" s="404">
        <f t="shared" ref="P163:P170" si="11">O163*H163</f>
        <v>3.1350000000000002</v>
      </c>
      <c r="Q163" s="404">
        <v>6.8265000000000003E-4</v>
      </c>
      <c r="R163" s="404">
        <f t="shared" ref="R163:R170" si="12">Q163*H163</f>
        <v>6.485175E-2</v>
      </c>
      <c r="S163" s="404">
        <v>0</v>
      </c>
      <c r="T163" s="405">
        <f t="shared" ref="T163:T170" si="13">S163*H163</f>
        <v>0</v>
      </c>
      <c r="AR163" s="406" t="s">
        <v>351</v>
      </c>
      <c r="AT163" s="406" t="s">
        <v>262</v>
      </c>
      <c r="AU163" s="406" t="s">
        <v>352</v>
      </c>
      <c r="AY163" s="337" t="s">
        <v>347</v>
      </c>
      <c r="BE163" s="407">
        <f t="shared" ref="BE163:BE170" si="14">IF(N163="základná",J163,0)</f>
        <v>0</v>
      </c>
      <c r="BF163" s="407">
        <f t="shared" ref="BF163:BF170" si="15">IF(N163="znížená",J163,0)</f>
        <v>0</v>
      </c>
      <c r="BG163" s="407">
        <f t="shared" ref="BG163:BG170" si="16">IF(N163="zákl. prenesená",J163,0)</f>
        <v>0</v>
      </c>
      <c r="BH163" s="407">
        <f t="shared" ref="BH163:BH170" si="17">IF(N163="zníž. prenesená",J163,0)</f>
        <v>0</v>
      </c>
      <c r="BI163" s="407">
        <f t="shared" ref="BI163:BI170" si="18">IF(N163="nulová",J163,0)</f>
        <v>0</v>
      </c>
      <c r="BJ163" s="337" t="s">
        <v>352</v>
      </c>
      <c r="BK163" s="407">
        <f t="shared" ref="BK163:BK170" si="19">ROUND(I163*H163,2)</f>
        <v>0</v>
      </c>
      <c r="BL163" s="337" t="s">
        <v>351</v>
      </c>
      <c r="BM163" s="406" t="s">
        <v>4850</v>
      </c>
    </row>
    <row r="164" spans="2:65" s="194" customFormat="1" ht="24.45" customHeight="1">
      <c r="B164" s="76"/>
      <c r="C164" s="819" t="s">
        <v>3721</v>
      </c>
      <c r="D164" s="819" t="s">
        <v>262</v>
      </c>
      <c r="E164" s="820" t="s">
        <v>4851</v>
      </c>
      <c r="F164" s="821" t="s">
        <v>4852</v>
      </c>
      <c r="G164" s="822" t="s">
        <v>63</v>
      </c>
      <c r="H164" s="823">
        <v>95</v>
      </c>
      <c r="I164" s="842"/>
      <c r="J164" s="824">
        <f t="shared" si="10"/>
        <v>0</v>
      </c>
      <c r="K164" s="80"/>
      <c r="L164" s="76"/>
      <c r="M164" s="402" t="s">
        <v>290</v>
      </c>
      <c r="N164" s="403" t="s">
        <v>306</v>
      </c>
      <c r="O164" s="404">
        <v>0.29571999999999998</v>
      </c>
      <c r="P164" s="404">
        <f t="shared" si="11"/>
        <v>28.093399999999999</v>
      </c>
      <c r="Q164" s="404">
        <v>0</v>
      </c>
      <c r="R164" s="404">
        <f t="shared" si="12"/>
        <v>0</v>
      </c>
      <c r="S164" s="404">
        <v>1.77E-2</v>
      </c>
      <c r="T164" s="405">
        <f t="shared" si="13"/>
        <v>1.6815</v>
      </c>
      <c r="AR164" s="406" t="s">
        <v>351</v>
      </c>
      <c r="AT164" s="406" t="s">
        <v>262</v>
      </c>
      <c r="AU164" s="406" t="s">
        <v>352</v>
      </c>
      <c r="AY164" s="337" t="s">
        <v>347</v>
      </c>
      <c r="BE164" s="407">
        <f t="shared" si="14"/>
        <v>0</v>
      </c>
      <c r="BF164" s="407">
        <f t="shared" si="15"/>
        <v>0</v>
      </c>
      <c r="BG164" s="407">
        <f t="shared" si="16"/>
        <v>0</v>
      </c>
      <c r="BH164" s="407">
        <f t="shared" si="17"/>
        <v>0</v>
      </c>
      <c r="BI164" s="407">
        <f t="shared" si="18"/>
        <v>0</v>
      </c>
      <c r="BJ164" s="337" t="s">
        <v>352</v>
      </c>
      <c r="BK164" s="407">
        <f t="shared" si="19"/>
        <v>0</v>
      </c>
      <c r="BL164" s="337" t="s">
        <v>351</v>
      </c>
      <c r="BM164" s="406" t="s">
        <v>4853</v>
      </c>
    </row>
    <row r="165" spans="2:65" s="194" customFormat="1" ht="24.45" customHeight="1">
      <c r="B165" s="76"/>
      <c r="C165" s="819" t="s">
        <v>3725</v>
      </c>
      <c r="D165" s="819" t="s">
        <v>262</v>
      </c>
      <c r="E165" s="820" t="s">
        <v>4854</v>
      </c>
      <c r="F165" s="821" t="s">
        <v>4855</v>
      </c>
      <c r="G165" s="822" t="s">
        <v>63</v>
      </c>
      <c r="H165" s="823">
        <v>24</v>
      </c>
      <c r="I165" s="842"/>
      <c r="J165" s="824">
        <f t="shared" si="10"/>
        <v>0</v>
      </c>
      <c r="K165" s="80"/>
      <c r="L165" s="76"/>
      <c r="M165" s="402" t="s">
        <v>290</v>
      </c>
      <c r="N165" s="403" t="s">
        <v>306</v>
      </c>
      <c r="O165" s="404">
        <v>6.5000000000000002E-2</v>
      </c>
      <c r="P165" s="404">
        <f t="shared" si="11"/>
        <v>1.56</v>
      </c>
      <c r="Q165" s="404">
        <v>1.1335100000000001E-2</v>
      </c>
      <c r="R165" s="404">
        <f t="shared" si="12"/>
        <v>0.27204240000000002</v>
      </c>
      <c r="S165" s="404">
        <v>0</v>
      </c>
      <c r="T165" s="405">
        <f t="shared" si="13"/>
        <v>0</v>
      </c>
      <c r="AR165" s="406" t="s">
        <v>351</v>
      </c>
      <c r="AT165" s="406" t="s">
        <v>262</v>
      </c>
      <c r="AU165" s="406" t="s">
        <v>352</v>
      </c>
      <c r="AY165" s="337" t="s">
        <v>347</v>
      </c>
      <c r="BE165" s="407">
        <f t="shared" si="14"/>
        <v>0</v>
      </c>
      <c r="BF165" s="407">
        <f t="shared" si="15"/>
        <v>0</v>
      </c>
      <c r="BG165" s="407">
        <f t="shared" si="16"/>
        <v>0</v>
      </c>
      <c r="BH165" s="407">
        <f t="shared" si="17"/>
        <v>0</v>
      </c>
      <c r="BI165" s="407">
        <f t="shared" si="18"/>
        <v>0</v>
      </c>
      <c r="BJ165" s="337" t="s">
        <v>352</v>
      </c>
      <c r="BK165" s="407">
        <f t="shared" si="19"/>
        <v>0</v>
      </c>
      <c r="BL165" s="337" t="s">
        <v>351</v>
      </c>
      <c r="BM165" s="406" t="s">
        <v>4856</v>
      </c>
    </row>
    <row r="166" spans="2:65" s="194" customFormat="1" ht="24.45" customHeight="1">
      <c r="B166" s="76"/>
      <c r="C166" s="819" t="s">
        <v>1185</v>
      </c>
      <c r="D166" s="819" t="s">
        <v>262</v>
      </c>
      <c r="E166" s="820" t="s">
        <v>4857</v>
      </c>
      <c r="F166" s="821" t="s">
        <v>4858</v>
      </c>
      <c r="G166" s="822" t="s">
        <v>62</v>
      </c>
      <c r="H166" s="823">
        <v>10</v>
      </c>
      <c r="I166" s="842"/>
      <c r="J166" s="824">
        <f t="shared" si="10"/>
        <v>0</v>
      </c>
      <c r="K166" s="80"/>
      <c r="L166" s="76"/>
      <c r="M166" s="402" t="s">
        <v>290</v>
      </c>
      <c r="N166" s="403" t="s">
        <v>306</v>
      </c>
      <c r="O166" s="404">
        <v>0.495</v>
      </c>
      <c r="P166" s="404">
        <f t="shared" si="11"/>
        <v>4.95</v>
      </c>
      <c r="Q166" s="404">
        <v>0</v>
      </c>
      <c r="R166" s="404">
        <f t="shared" si="12"/>
        <v>0</v>
      </c>
      <c r="S166" s="404">
        <v>0</v>
      </c>
      <c r="T166" s="405">
        <f t="shared" si="13"/>
        <v>0</v>
      </c>
      <c r="AR166" s="406" t="s">
        <v>351</v>
      </c>
      <c r="AT166" s="406" t="s">
        <v>262</v>
      </c>
      <c r="AU166" s="406" t="s">
        <v>352</v>
      </c>
      <c r="AY166" s="337" t="s">
        <v>347</v>
      </c>
      <c r="BE166" s="407">
        <f t="shared" si="14"/>
        <v>0</v>
      </c>
      <c r="BF166" s="407">
        <f t="shared" si="15"/>
        <v>0</v>
      </c>
      <c r="BG166" s="407">
        <f t="shared" si="16"/>
        <v>0</v>
      </c>
      <c r="BH166" s="407">
        <f t="shared" si="17"/>
        <v>0</v>
      </c>
      <c r="BI166" s="407">
        <f t="shared" si="18"/>
        <v>0</v>
      </c>
      <c r="BJ166" s="337" t="s">
        <v>352</v>
      </c>
      <c r="BK166" s="407">
        <f t="shared" si="19"/>
        <v>0</v>
      </c>
      <c r="BL166" s="337" t="s">
        <v>351</v>
      </c>
      <c r="BM166" s="406" t="s">
        <v>4859</v>
      </c>
    </row>
    <row r="167" spans="2:65" s="194" customFormat="1" ht="24.45" customHeight="1">
      <c r="B167" s="76"/>
      <c r="C167" s="825" t="s">
        <v>1692</v>
      </c>
      <c r="D167" s="825" t="s">
        <v>59</v>
      </c>
      <c r="E167" s="826" t="s">
        <v>4860</v>
      </c>
      <c r="F167" s="827" t="s">
        <v>4861</v>
      </c>
      <c r="G167" s="828" t="s">
        <v>62</v>
      </c>
      <c r="H167" s="829">
        <v>4</v>
      </c>
      <c r="I167" s="843"/>
      <c r="J167" s="830">
        <f t="shared" si="10"/>
        <v>0</v>
      </c>
      <c r="K167" s="94"/>
      <c r="L167" s="408"/>
      <c r="M167" s="409" t="s">
        <v>290</v>
      </c>
      <c r="N167" s="410" t="s">
        <v>306</v>
      </c>
      <c r="O167" s="404">
        <v>0</v>
      </c>
      <c r="P167" s="404">
        <f t="shared" si="11"/>
        <v>0</v>
      </c>
      <c r="Q167" s="404">
        <v>1.6000000000000001E-4</v>
      </c>
      <c r="R167" s="404">
        <f t="shared" si="12"/>
        <v>6.4000000000000005E-4</v>
      </c>
      <c r="S167" s="404">
        <v>0</v>
      </c>
      <c r="T167" s="405">
        <f t="shared" si="13"/>
        <v>0</v>
      </c>
      <c r="AR167" s="406" t="s">
        <v>361</v>
      </c>
      <c r="AT167" s="406" t="s">
        <v>59</v>
      </c>
      <c r="AU167" s="406" t="s">
        <v>352</v>
      </c>
      <c r="AY167" s="337" t="s">
        <v>347</v>
      </c>
      <c r="BE167" s="407">
        <f t="shared" si="14"/>
        <v>0</v>
      </c>
      <c r="BF167" s="407">
        <f t="shared" si="15"/>
        <v>0</v>
      </c>
      <c r="BG167" s="407">
        <f t="shared" si="16"/>
        <v>0</v>
      </c>
      <c r="BH167" s="407">
        <f t="shared" si="17"/>
        <v>0</v>
      </c>
      <c r="BI167" s="407">
        <f t="shared" si="18"/>
        <v>0</v>
      </c>
      <c r="BJ167" s="337" t="s">
        <v>352</v>
      </c>
      <c r="BK167" s="407">
        <f t="shared" si="19"/>
        <v>0</v>
      </c>
      <c r="BL167" s="337" t="s">
        <v>351</v>
      </c>
      <c r="BM167" s="406" t="s">
        <v>4862</v>
      </c>
    </row>
    <row r="168" spans="2:65" s="194" customFormat="1" ht="24.45" customHeight="1">
      <c r="B168" s="76"/>
      <c r="C168" s="825" t="s">
        <v>1696</v>
      </c>
      <c r="D168" s="825" t="s">
        <v>59</v>
      </c>
      <c r="E168" s="826" t="s">
        <v>4863</v>
      </c>
      <c r="F168" s="827" t="s">
        <v>4864</v>
      </c>
      <c r="G168" s="828" t="s">
        <v>62</v>
      </c>
      <c r="H168" s="829">
        <v>2</v>
      </c>
      <c r="I168" s="843"/>
      <c r="J168" s="830">
        <f t="shared" si="10"/>
        <v>0</v>
      </c>
      <c r="K168" s="94"/>
      <c r="L168" s="408"/>
      <c r="M168" s="409" t="s">
        <v>290</v>
      </c>
      <c r="N168" s="410" t="s">
        <v>306</v>
      </c>
      <c r="O168" s="404">
        <v>0</v>
      </c>
      <c r="P168" s="404">
        <f t="shared" si="11"/>
        <v>0</v>
      </c>
      <c r="Q168" s="404">
        <v>7.6000000000000004E-4</v>
      </c>
      <c r="R168" s="404">
        <f t="shared" si="12"/>
        <v>1.5200000000000001E-3</v>
      </c>
      <c r="S168" s="404">
        <v>0</v>
      </c>
      <c r="T168" s="405">
        <f t="shared" si="13"/>
        <v>0</v>
      </c>
      <c r="AR168" s="406" t="s">
        <v>361</v>
      </c>
      <c r="AT168" s="406" t="s">
        <v>59</v>
      </c>
      <c r="AU168" s="406" t="s">
        <v>352</v>
      </c>
      <c r="AY168" s="337" t="s">
        <v>347</v>
      </c>
      <c r="BE168" s="407">
        <f t="shared" si="14"/>
        <v>0</v>
      </c>
      <c r="BF168" s="407">
        <f t="shared" si="15"/>
        <v>0</v>
      </c>
      <c r="BG168" s="407">
        <f t="shared" si="16"/>
        <v>0</v>
      </c>
      <c r="BH168" s="407">
        <f t="shared" si="17"/>
        <v>0</v>
      </c>
      <c r="BI168" s="407">
        <f t="shared" si="18"/>
        <v>0</v>
      </c>
      <c r="BJ168" s="337" t="s">
        <v>352</v>
      </c>
      <c r="BK168" s="407">
        <f t="shared" si="19"/>
        <v>0</v>
      </c>
      <c r="BL168" s="337" t="s">
        <v>351</v>
      </c>
      <c r="BM168" s="406" t="s">
        <v>4865</v>
      </c>
    </row>
    <row r="169" spans="2:65" s="194" customFormat="1" ht="16.5" customHeight="1">
      <c r="B169" s="76"/>
      <c r="C169" s="819" t="s">
        <v>1700</v>
      </c>
      <c r="D169" s="819" t="s">
        <v>262</v>
      </c>
      <c r="E169" s="820" t="s">
        <v>4866</v>
      </c>
      <c r="F169" s="821" t="s">
        <v>4867</v>
      </c>
      <c r="G169" s="822" t="s">
        <v>63</v>
      </c>
      <c r="H169" s="823">
        <v>9</v>
      </c>
      <c r="I169" s="842"/>
      <c r="J169" s="824">
        <f t="shared" si="10"/>
        <v>0</v>
      </c>
      <c r="K169" s="80"/>
      <c r="L169" s="76"/>
      <c r="M169" s="402" t="s">
        <v>290</v>
      </c>
      <c r="N169" s="403" t="s">
        <v>306</v>
      </c>
      <c r="O169" s="404">
        <v>1.4990000000000001</v>
      </c>
      <c r="P169" s="404">
        <f t="shared" si="11"/>
        <v>13.491000000000001</v>
      </c>
      <c r="Q169" s="404">
        <v>3.2705000000000001E-4</v>
      </c>
      <c r="R169" s="404">
        <f t="shared" si="12"/>
        <v>2.9434500000000002E-3</v>
      </c>
      <c r="S169" s="404">
        <v>0</v>
      </c>
      <c r="T169" s="405">
        <f t="shared" si="13"/>
        <v>0</v>
      </c>
      <c r="AR169" s="406" t="s">
        <v>351</v>
      </c>
      <c r="AT169" s="406" t="s">
        <v>262</v>
      </c>
      <c r="AU169" s="406" t="s">
        <v>352</v>
      </c>
      <c r="AY169" s="337" t="s">
        <v>347</v>
      </c>
      <c r="BE169" s="407">
        <f t="shared" si="14"/>
        <v>0</v>
      </c>
      <c r="BF169" s="407">
        <f t="shared" si="15"/>
        <v>0</v>
      </c>
      <c r="BG169" s="407">
        <f t="shared" si="16"/>
        <v>0</v>
      </c>
      <c r="BH169" s="407">
        <f t="shared" si="17"/>
        <v>0</v>
      </c>
      <c r="BI169" s="407">
        <f t="shared" si="18"/>
        <v>0</v>
      </c>
      <c r="BJ169" s="337" t="s">
        <v>352</v>
      </c>
      <c r="BK169" s="407">
        <f t="shared" si="19"/>
        <v>0</v>
      </c>
      <c r="BL169" s="337" t="s">
        <v>351</v>
      </c>
      <c r="BM169" s="406" t="s">
        <v>4868</v>
      </c>
    </row>
    <row r="170" spans="2:65" s="194" customFormat="1" ht="24.45" customHeight="1">
      <c r="B170" s="76"/>
      <c r="C170" s="825" t="s">
        <v>1704</v>
      </c>
      <c r="D170" s="825" t="s">
        <v>59</v>
      </c>
      <c r="E170" s="826" t="s">
        <v>4869</v>
      </c>
      <c r="F170" s="827" t="s">
        <v>4870</v>
      </c>
      <c r="G170" s="828" t="s">
        <v>63</v>
      </c>
      <c r="H170" s="829">
        <v>9</v>
      </c>
      <c r="I170" s="843"/>
      <c r="J170" s="830">
        <f t="shared" si="10"/>
        <v>0</v>
      </c>
      <c r="K170" s="94"/>
      <c r="L170" s="408"/>
      <c r="M170" s="409" t="s">
        <v>290</v>
      </c>
      <c r="N170" s="410" t="s">
        <v>306</v>
      </c>
      <c r="O170" s="404">
        <v>0</v>
      </c>
      <c r="P170" s="404">
        <f t="shared" si="11"/>
        <v>0</v>
      </c>
      <c r="Q170" s="404">
        <v>3.6749999999999998E-2</v>
      </c>
      <c r="R170" s="404">
        <f t="shared" si="12"/>
        <v>0.33074999999999999</v>
      </c>
      <c r="S170" s="404">
        <v>0</v>
      </c>
      <c r="T170" s="405">
        <f t="shared" si="13"/>
        <v>0</v>
      </c>
      <c r="AR170" s="406" t="s">
        <v>361</v>
      </c>
      <c r="AT170" s="406" t="s">
        <v>59</v>
      </c>
      <c r="AU170" s="406" t="s">
        <v>352</v>
      </c>
      <c r="AY170" s="337" t="s">
        <v>347</v>
      </c>
      <c r="BE170" s="407">
        <f t="shared" si="14"/>
        <v>0</v>
      </c>
      <c r="BF170" s="407">
        <f t="shared" si="15"/>
        <v>0</v>
      </c>
      <c r="BG170" s="407">
        <f t="shared" si="16"/>
        <v>0</v>
      </c>
      <c r="BH170" s="407">
        <f t="shared" si="17"/>
        <v>0</v>
      </c>
      <c r="BI170" s="407">
        <f t="shared" si="18"/>
        <v>0</v>
      </c>
      <c r="BJ170" s="337" t="s">
        <v>352</v>
      </c>
      <c r="BK170" s="407">
        <f t="shared" si="19"/>
        <v>0</v>
      </c>
      <c r="BL170" s="337" t="s">
        <v>351</v>
      </c>
      <c r="BM170" s="406" t="s">
        <v>4871</v>
      </c>
    </row>
    <row r="171" spans="2:65" s="391" customFormat="1" ht="23.25" customHeight="1">
      <c r="B171" s="390"/>
      <c r="C171" s="813"/>
      <c r="D171" s="814" t="s">
        <v>267</v>
      </c>
      <c r="E171" s="817" t="s">
        <v>365</v>
      </c>
      <c r="F171" s="817" t="s">
        <v>366</v>
      </c>
      <c r="G171" s="813"/>
      <c r="H171" s="813"/>
      <c r="I171" s="813"/>
      <c r="J171" s="818">
        <f>BK171</f>
        <v>0</v>
      </c>
      <c r="L171" s="390"/>
      <c r="M171" s="395"/>
      <c r="P171" s="396">
        <f>SUM(P172:P179)</f>
        <v>267.31225799999993</v>
      </c>
      <c r="R171" s="396">
        <f>SUM(R172:R179)</f>
        <v>0.192</v>
      </c>
      <c r="T171" s="397">
        <f>SUM(T172:T179)</f>
        <v>0</v>
      </c>
      <c r="AR171" s="392" t="s">
        <v>320</v>
      </c>
      <c r="AT171" s="398" t="s">
        <v>267</v>
      </c>
      <c r="AU171" s="398" t="s">
        <v>320</v>
      </c>
      <c r="AY171" s="392" t="s">
        <v>347</v>
      </c>
      <c r="BK171" s="399">
        <f>SUM(BK172:BK179)</f>
        <v>0</v>
      </c>
    </row>
    <row r="172" spans="2:65" s="194" customFormat="1" ht="24.45" customHeight="1">
      <c r="B172" s="76"/>
      <c r="C172" s="819" t="s">
        <v>1708</v>
      </c>
      <c r="D172" s="819" t="s">
        <v>262</v>
      </c>
      <c r="E172" s="820" t="s">
        <v>4872</v>
      </c>
      <c r="F172" s="821" t="s">
        <v>4873</v>
      </c>
      <c r="G172" s="822" t="s">
        <v>62</v>
      </c>
      <c r="H172" s="823">
        <v>8</v>
      </c>
      <c r="I172" s="842"/>
      <c r="J172" s="824">
        <f t="shared" ref="J172:J179" si="20">ROUND(I172*H172,2)</f>
        <v>0</v>
      </c>
      <c r="K172" s="80"/>
      <c r="L172" s="76"/>
      <c r="M172" s="402" t="s">
        <v>290</v>
      </c>
      <c r="N172" s="403" t="s">
        <v>306</v>
      </c>
      <c r="O172" s="404">
        <v>7.7499999999999999E-2</v>
      </c>
      <c r="P172" s="404">
        <f t="shared" ref="P172:P179" si="21">O172*H172</f>
        <v>0.62</v>
      </c>
      <c r="Q172" s="404">
        <v>0</v>
      </c>
      <c r="R172" s="404">
        <f t="shared" ref="R172:R179" si="22">Q172*H172</f>
        <v>0</v>
      </c>
      <c r="S172" s="404">
        <v>0</v>
      </c>
      <c r="T172" s="405">
        <f t="shared" ref="T172:T179" si="23">S172*H172</f>
        <v>0</v>
      </c>
      <c r="AR172" s="406" t="s">
        <v>351</v>
      </c>
      <c r="AT172" s="406" t="s">
        <v>262</v>
      </c>
      <c r="AU172" s="406" t="s">
        <v>352</v>
      </c>
      <c r="AY172" s="337" t="s">
        <v>347</v>
      </c>
      <c r="BE172" s="407">
        <f t="shared" ref="BE172:BE179" si="24">IF(N172="základná",J172,0)</f>
        <v>0</v>
      </c>
      <c r="BF172" s="407">
        <f t="shared" ref="BF172:BF179" si="25">IF(N172="znížená",J172,0)</f>
        <v>0</v>
      </c>
      <c r="BG172" s="407">
        <f t="shared" ref="BG172:BG179" si="26">IF(N172="zákl. prenesená",J172,0)</f>
        <v>0</v>
      </c>
      <c r="BH172" s="407">
        <f t="shared" ref="BH172:BH179" si="27">IF(N172="zníž. prenesená",J172,0)</f>
        <v>0</v>
      </c>
      <c r="BI172" s="407">
        <f t="shared" ref="BI172:BI179" si="28">IF(N172="nulová",J172,0)</f>
        <v>0</v>
      </c>
      <c r="BJ172" s="337" t="s">
        <v>352</v>
      </c>
      <c r="BK172" s="407">
        <f t="shared" ref="BK172:BK179" si="29">ROUND(I172*H172,2)</f>
        <v>0</v>
      </c>
      <c r="BL172" s="337" t="s">
        <v>351</v>
      </c>
      <c r="BM172" s="406" t="s">
        <v>4874</v>
      </c>
    </row>
    <row r="173" spans="2:65" s="194" customFormat="1" ht="24.45" customHeight="1">
      <c r="B173" s="76"/>
      <c r="C173" s="825" t="s">
        <v>1712</v>
      </c>
      <c r="D173" s="825" t="s">
        <v>59</v>
      </c>
      <c r="E173" s="826" t="s">
        <v>4875</v>
      </c>
      <c r="F173" s="827" t="s">
        <v>4876</v>
      </c>
      <c r="G173" s="828" t="s">
        <v>62</v>
      </c>
      <c r="H173" s="829">
        <v>8</v>
      </c>
      <c r="I173" s="843"/>
      <c r="J173" s="830">
        <f t="shared" si="20"/>
        <v>0</v>
      </c>
      <c r="K173" s="94"/>
      <c r="L173" s="408"/>
      <c r="M173" s="409" t="s">
        <v>290</v>
      </c>
      <c r="N173" s="410" t="s">
        <v>306</v>
      </c>
      <c r="O173" s="404">
        <v>0</v>
      </c>
      <c r="P173" s="404">
        <f t="shared" si="21"/>
        <v>0</v>
      </c>
      <c r="Q173" s="404">
        <v>2.4E-2</v>
      </c>
      <c r="R173" s="404">
        <f t="shared" si="22"/>
        <v>0.192</v>
      </c>
      <c r="S173" s="404">
        <v>0</v>
      </c>
      <c r="T173" s="405">
        <f t="shared" si="23"/>
        <v>0</v>
      </c>
      <c r="AR173" s="406" t="s">
        <v>361</v>
      </c>
      <c r="AT173" s="406" t="s">
        <v>59</v>
      </c>
      <c r="AU173" s="406" t="s">
        <v>352</v>
      </c>
      <c r="AY173" s="337" t="s">
        <v>347</v>
      </c>
      <c r="BE173" s="407">
        <f t="shared" si="24"/>
        <v>0</v>
      </c>
      <c r="BF173" s="407">
        <f t="shared" si="25"/>
        <v>0</v>
      </c>
      <c r="BG173" s="407">
        <f t="shared" si="26"/>
        <v>0</v>
      </c>
      <c r="BH173" s="407">
        <f t="shared" si="27"/>
        <v>0</v>
      </c>
      <c r="BI173" s="407">
        <f t="shared" si="28"/>
        <v>0</v>
      </c>
      <c r="BJ173" s="337" t="s">
        <v>352</v>
      </c>
      <c r="BK173" s="407">
        <f t="shared" si="29"/>
        <v>0</v>
      </c>
      <c r="BL173" s="337" t="s">
        <v>351</v>
      </c>
      <c r="BM173" s="406" t="s">
        <v>4877</v>
      </c>
    </row>
    <row r="174" spans="2:65" s="194" customFormat="1" ht="33" customHeight="1">
      <c r="B174" s="76"/>
      <c r="C174" s="819" t="s">
        <v>1716</v>
      </c>
      <c r="D174" s="819" t="s">
        <v>262</v>
      </c>
      <c r="E174" s="820" t="s">
        <v>3771</v>
      </c>
      <c r="F174" s="821" t="s">
        <v>3772</v>
      </c>
      <c r="G174" s="822" t="s">
        <v>95</v>
      </c>
      <c r="H174" s="823">
        <v>5280</v>
      </c>
      <c r="I174" s="842"/>
      <c r="J174" s="824">
        <f t="shared" si="20"/>
        <v>0</v>
      </c>
      <c r="K174" s="80"/>
      <c r="L174" s="76"/>
      <c r="M174" s="402" t="s">
        <v>290</v>
      </c>
      <c r="N174" s="403" t="s">
        <v>306</v>
      </c>
      <c r="O174" s="404">
        <v>1.2E-2</v>
      </c>
      <c r="P174" s="404">
        <f t="shared" si="21"/>
        <v>63.36</v>
      </c>
      <c r="Q174" s="404">
        <v>0</v>
      </c>
      <c r="R174" s="404">
        <f t="shared" si="22"/>
        <v>0</v>
      </c>
      <c r="S174" s="404">
        <v>0</v>
      </c>
      <c r="T174" s="405">
        <f t="shared" si="23"/>
        <v>0</v>
      </c>
      <c r="AR174" s="406" t="s">
        <v>351</v>
      </c>
      <c r="AT174" s="406" t="s">
        <v>262</v>
      </c>
      <c r="AU174" s="406" t="s">
        <v>352</v>
      </c>
      <c r="AY174" s="337" t="s">
        <v>347</v>
      </c>
      <c r="BE174" s="407">
        <f t="shared" si="24"/>
        <v>0</v>
      </c>
      <c r="BF174" s="407">
        <f t="shared" si="25"/>
        <v>0</v>
      </c>
      <c r="BG174" s="407">
        <f t="shared" si="26"/>
        <v>0</v>
      </c>
      <c r="BH174" s="407">
        <f t="shared" si="27"/>
        <v>0</v>
      </c>
      <c r="BI174" s="407">
        <f t="shared" si="28"/>
        <v>0</v>
      </c>
      <c r="BJ174" s="337" t="s">
        <v>352</v>
      </c>
      <c r="BK174" s="407">
        <f t="shared" si="29"/>
        <v>0</v>
      </c>
      <c r="BL174" s="337" t="s">
        <v>351</v>
      </c>
      <c r="BM174" s="406" t="s">
        <v>4878</v>
      </c>
    </row>
    <row r="175" spans="2:65" s="194" customFormat="1" ht="44.25" customHeight="1">
      <c r="B175" s="76"/>
      <c r="C175" s="819" t="s">
        <v>1720</v>
      </c>
      <c r="D175" s="819" t="s">
        <v>262</v>
      </c>
      <c r="E175" s="820" t="s">
        <v>4879</v>
      </c>
      <c r="F175" s="821" t="s">
        <v>4880</v>
      </c>
      <c r="G175" s="822" t="s">
        <v>4801</v>
      </c>
      <c r="H175" s="823">
        <v>15</v>
      </c>
      <c r="I175" s="842"/>
      <c r="J175" s="824">
        <f t="shared" si="20"/>
        <v>0</v>
      </c>
      <c r="K175" s="80"/>
      <c r="L175" s="76"/>
      <c r="M175" s="402" t="s">
        <v>290</v>
      </c>
      <c r="N175" s="403" t="s">
        <v>306</v>
      </c>
      <c r="O175" s="404">
        <v>2E-3</v>
      </c>
      <c r="P175" s="404">
        <f t="shared" si="21"/>
        <v>0.03</v>
      </c>
      <c r="Q175" s="404">
        <v>0</v>
      </c>
      <c r="R175" s="404">
        <f t="shared" si="22"/>
        <v>0</v>
      </c>
      <c r="S175" s="404">
        <v>0</v>
      </c>
      <c r="T175" s="405">
        <f t="shared" si="23"/>
        <v>0</v>
      </c>
      <c r="AR175" s="406" t="s">
        <v>351</v>
      </c>
      <c r="AT175" s="406" t="s">
        <v>262</v>
      </c>
      <c r="AU175" s="406" t="s">
        <v>352</v>
      </c>
      <c r="AY175" s="337" t="s">
        <v>347</v>
      </c>
      <c r="BE175" s="407">
        <f t="shared" si="24"/>
        <v>0</v>
      </c>
      <c r="BF175" s="407">
        <f t="shared" si="25"/>
        <v>0</v>
      </c>
      <c r="BG175" s="407">
        <f t="shared" si="26"/>
        <v>0</v>
      </c>
      <c r="BH175" s="407">
        <f t="shared" si="27"/>
        <v>0</v>
      </c>
      <c r="BI175" s="407">
        <f t="shared" si="28"/>
        <v>0</v>
      </c>
      <c r="BJ175" s="337" t="s">
        <v>352</v>
      </c>
      <c r="BK175" s="407">
        <f t="shared" si="29"/>
        <v>0</v>
      </c>
      <c r="BL175" s="337" t="s">
        <v>351</v>
      </c>
      <c r="BM175" s="406" t="s">
        <v>4881</v>
      </c>
    </row>
    <row r="176" spans="2:65" s="194" customFormat="1" ht="21.75" customHeight="1">
      <c r="B176" s="76"/>
      <c r="C176" s="819" t="s">
        <v>1724</v>
      </c>
      <c r="D176" s="819" t="s">
        <v>262</v>
      </c>
      <c r="E176" s="820" t="s">
        <v>2214</v>
      </c>
      <c r="F176" s="821" t="s">
        <v>2215</v>
      </c>
      <c r="G176" s="822" t="s">
        <v>271</v>
      </c>
      <c r="H176" s="823">
        <v>203.91399999999999</v>
      </c>
      <c r="I176" s="842"/>
      <c r="J176" s="824">
        <f t="shared" si="20"/>
        <v>0</v>
      </c>
      <c r="K176" s="80"/>
      <c r="L176" s="76"/>
      <c r="M176" s="402" t="s">
        <v>290</v>
      </c>
      <c r="N176" s="403" t="s">
        <v>306</v>
      </c>
      <c r="O176" s="404">
        <v>7.0000000000000001E-3</v>
      </c>
      <c r="P176" s="404">
        <f t="shared" si="21"/>
        <v>1.4273979999999999</v>
      </c>
      <c r="Q176" s="404">
        <v>0</v>
      </c>
      <c r="R176" s="404">
        <f t="shared" si="22"/>
        <v>0</v>
      </c>
      <c r="S176" s="404">
        <v>0</v>
      </c>
      <c r="T176" s="405">
        <f t="shared" si="23"/>
        <v>0</v>
      </c>
      <c r="AR176" s="406" t="s">
        <v>351</v>
      </c>
      <c r="AT176" s="406" t="s">
        <v>262</v>
      </c>
      <c r="AU176" s="406" t="s">
        <v>352</v>
      </c>
      <c r="AY176" s="337" t="s">
        <v>347</v>
      </c>
      <c r="BE176" s="407">
        <f t="shared" si="24"/>
        <v>0</v>
      </c>
      <c r="BF176" s="407">
        <f t="shared" si="25"/>
        <v>0</v>
      </c>
      <c r="BG176" s="407">
        <f t="shared" si="26"/>
        <v>0</v>
      </c>
      <c r="BH176" s="407">
        <f t="shared" si="27"/>
        <v>0</v>
      </c>
      <c r="BI176" s="407">
        <f t="shared" si="28"/>
        <v>0</v>
      </c>
      <c r="BJ176" s="337" t="s">
        <v>352</v>
      </c>
      <c r="BK176" s="407">
        <f t="shared" si="29"/>
        <v>0</v>
      </c>
      <c r="BL176" s="337" t="s">
        <v>351</v>
      </c>
      <c r="BM176" s="406" t="s">
        <v>4882</v>
      </c>
    </row>
    <row r="177" spans="2:65" s="194" customFormat="1" ht="24.45" customHeight="1">
      <c r="B177" s="76"/>
      <c r="C177" s="819" t="s">
        <v>1728</v>
      </c>
      <c r="D177" s="819" t="s">
        <v>262</v>
      </c>
      <c r="E177" s="820" t="s">
        <v>2218</v>
      </c>
      <c r="F177" s="821" t="s">
        <v>2219</v>
      </c>
      <c r="G177" s="822" t="s">
        <v>271</v>
      </c>
      <c r="H177" s="823">
        <v>203.91399999999999</v>
      </c>
      <c r="I177" s="842"/>
      <c r="J177" s="824">
        <f t="shared" si="20"/>
        <v>0</v>
      </c>
      <c r="K177" s="80"/>
      <c r="L177" s="76"/>
      <c r="M177" s="402" t="s">
        <v>290</v>
      </c>
      <c r="N177" s="403" t="s">
        <v>306</v>
      </c>
      <c r="O177" s="404">
        <v>0.89</v>
      </c>
      <c r="P177" s="404">
        <f t="shared" si="21"/>
        <v>181.48345999999998</v>
      </c>
      <c r="Q177" s="404">
        <v>0</v>
      </c>
      <c r="R177" s="404">
        <f t="shared" si="22"/>
        <v>0</v>
      </c>
      <c r="S177" s="404">
        <v>0</v>
      </c>
      <c r="T177" s="405">
        <f t="shared" si="23"/>
        <v>0</v>
      </c>
      <c r="AR177" s="406" t="s">
        <v>351</v>
      </c>
      <c r="AT177" s="406" t="s">
        <v>262</v>
      </c>
      <c r="AU177" s="406" t="s">
        <v>352</v>
      </c>
      <c r="AY177" s="337" t="s">
        <v>347</v>
      </c>
      <c r="BE177" s="407">
        <f t="shared" si="24"/>
        <v>0</v>
      </c>
      <c r="BF177" s="407">
        <f t="shared" si="25"/>
        <v>0</v>
      </c>
      <c r="BG177" s="407">
        <f t="shared" si="26"/>
        <v>0</v>
      </c>
      <c r="BH177" s="407">
        <f t="shared" si="27"/>
        <v>0</v>
      </c>
      <c r="BI177" s="407">
        <f t="shared" si="28"/>
        <v>0</v>
      </c>
      <c r="BJ177" s="337" t="s">
        <v>352</v>
      </c>
      <c r="BK177" s="407">
        <f t="shared" si="29"/>
        <v>0</v>
      </c>
      <c r="BL177" s="337" t="s">
        <v>351</v>
      </c>
      <c r="BM177" s="406" t="s">
        <v>4883</v>
      </c>
    </row>
    <row r="178" spans="2:65" s="194" customFormat="1" ht="24.45" customHeight="1">
      <c r="B178" s="76"/>
      <c r="C178" s="819" t="s">
        <v>1732</v>
      </c>
      <c r="D178" s="819" t="s">
        <v>262</v>
      </c>
      <c r="E178" s="820" t="s">
        <v>2222</v>
      </c>
      <c r="F178" s="821" t="s">
        <v>2223</v>
      </c>
      <c r="G178" s="822" t="s">
        <v>271</v>
      </c>
      <c r="H178" s="823">
        <v>203.91399999999999</v>
      </c>
      <c r="I178" s="842"/>
      <c r="J178" s="824">
        <f t="shared" si="20"/>
        <v>0</v>
      </c>
      <c r="K178" s="80"/>
      <c r="L178" s="76"/>
      <c r="M178" s="402" t="s">
        <v>290</v>
      </c>
      <c r="N178" s="403" t="s">
        <v>306</v>
      </c>
      <c r="O178" s="404">
        <v>0.1</v>
      </c>
      <c r="P178" s="404">
        <f t="shared" si="21"/>
        <v>20.391400000000001</v>
      </c>
      <c r="Q178" s="404">
        <v>0</v>
      </c>
      <c r="R178" s="404">
        <f t="shared" si="22"/>
        <v>0</v>
      </c>
      <c r="S178" s="404">
        <v>0</v>
      </c>
      <c r="T178" s="405">
        <f t="shared" si="23"/>
        <v>0</v>
      </c>
      <c r="AR178" s="406" t="s">
        <v>351</v>
      </c>
      <c r="AT178" s="406" t="s">
        <v>262</v>
      </c>
      <c r="AU178" s="406" t="s">
        <v>352</v>
      </c>
      <c r="AY178" s="337" t="s">
        <v>347</v>
      </c>
      <c r="BE178" s="407">
        <f t="shared" si="24"/>
        <v>0</v>
      </c>
      <c r="BF178" s="407">
        <f t="shared" si="25"/>
        <v>0</v>
      </c>
      <c r="BG178" s="407">
        <f t="shared" si="26"/>
        <v>0</v>
      </c>
      <c r="BH178" s="407">
        <f t="shared" si="27"/>
        <v>0</v>
      </c>
      <c r="BI178" s="407">
        <f t="shared" si="28"/>
        <v>0</v>
      </c>
      <c r="BJ178" s="337" t="s">
        <v>352</v>
      </c>
      <c r="BK178" s="407">
        <f t="shared" si="29"/>
        <v>0</v>
      </c>
      <c r="BL178" s="337" t="s">
        <v>351</v>
      </c>
      <c r="BM178" s="406" t="s">
        <v>4884</v>
      </c>
    </row>
    <row r="179" spans="2:65" s="194" customFormat="1" ht="24.45" customHeight="1">
      <c r="B179" s="76"/>
      <c r="C179" s="819" t="s">
        <v>1736</v>
      </c>
      <c r="D179" s="819" t="s">
        <v>262</v>
      </c>
      <c r="E179" s="820" t="s">
        <v>2233</v>
      </c>
      <c r="F179" s="821" t="s">
        <v>2234</v>
      </c>
      <c r="G179" s="822" t="s">
        <v>271</v>
      </c>
      <c r="H179" s="823">
        <v>203.91399999999999</v>
      </c>
      <c r="I179" s="842"/>
      <c r="J179" s="824">
        <f t="shared" si="20"/>
        <v>0</v>
      </c>
      <c r="K179" s="80"/>
      <c r="L179" s="76"/>
      <c r="M179" s="402" t="s">
        <v>290</v>
      </c>
      <c r="N179" s="403" t="s">
        <v>306</v>
      </c>
      <c r="O179" s="404">
        <v>0</v>
      </c>
      <c r="P179" s="404">
        <f t="shared" si="21"/>
        <v>0</v>
      </c>
      <c r="Q179" s="404">
        <v>0</v>
      </c>
      <c r="R179" s="404">
        <f t="shared" si="22"/>
        <v>0</v>
      </c>
      <c r="S179" s="404">
        <v>0</v>
      </c>
      <c r="T179" s="405">
        <f t="shared" si="23"/>
        <v>0</v>
      </c>
      <c r="AR179" s="406" t="s">
        <v>351</v>
      </c>
      <c r="AT179" s="406" t="s">
        <v>262</v>
      </c>
      <c r="AU179" s="406" t="s">
        <v>352</v>
      </c>
      <c r="AY179" s="337" t="s">
        <v>347</v>
      </c>
      <c r="BE179" s="407">
        <f t="shared" si="24"/>
        <v>0</v>
      </c>
      <c r="BF179" s="407">
        <f t="shared" si="25"/>
        <v>0</v>
      </c>
      <c r="BG179" s="407">
        <f t="shared" si="26"/>
        <v>0</v>
      </c>
      <c r="BH179" s="407">
        <f t="shared" si="27"/>
        <v>0</v>
      </c>
      <c r="BI179" s="407">
        <f t="shared" si="28"/>
        <v>0</v>
      </c>
      <c r="BJ179" s="337" t="s">
        <v>352</v>
      </c>
      <c r="BK179" s="407">
        <f t="shared" si="29"/>
        <v>0</v>
      </c>
      <c r="BL179" s="337" t="s">
        <v>351</v>
      </c>
      <c r="BM179" s="406" t="s">
        <v>4885</v>
      </c>
    </row>
    <row r="180" spans="2:65" s="391" customFormat="1" ht="23.25" customHeight="1">
      <c r="B180" s="390"/>
      <c r="C180" s="813"/>
      <c r="D180" s="814" t="s">
        <v>267</v>
      </c>
      <c r="E180" s="817" t="s">
        <v>367</v>
      </c>
      <c r="F180" s="817" t="s">
        <v>368</v>
      </c>
      <c r="G180" s="813"/>
      <c r="H180" s="813"/>
      <c r="I180" s="1192"/>
      <c r="J180" s="818">
        <f>BK180</f>
        <v>0</v>
      </c>
      <c r="L180" s="390"/>
      <c r="M180" s="395"/>
      <c r="P180" s="396">
        <f>P181</f>
        <v>343.48706799999997</v>
      </c>
      <c r="R180" s="396">
        <f>R181</f>
        <v>0</v>
      </c>
      <c r="T180" s="397">
        <f>T181</f>
        <v>0</v>
      </c>
      <c r="AR180" s="392" t="s">
        <v>320</v>
      </c>
      <c r="AT180" s="398" t="s">
        <v>267</v>
      </c>
      <c r="AU180" s="398" t="s">
        <v>320</v>
      </c>
      <c r="AY180" s="392" t="s">
        <v>347</v>
      </c>
      <c r="BK180" s="399">
        <f>BK181</f>
        <v>0</v>
      </c>
    </row>
    <row r="181" spans="2:65" s="194" customFormat="1" ht="24.45" customHeight="1">
      <c r="B181" s="76"/>
      <c r="C181" s="819" t="s">
        <v>1740</v>
      </c>
      <c r="D181" s="819" t="s">
        <v>262</v>
      </c>
      <c r="E181" s="820" t="s">
        <v>369</v>
      </c>
      <c r="F181" s="821" t="s">
        <v>370</v>
      </c>
      <c r="G181" s="822" t="s">
        <v>271</v>
      </c>
      <c r="H181" s="823">
        <v>358.54599999999999</v>
      </c>
      <c r="I181" s="842"/>
      <c r="J181" s="824">
        <f>ROUND(I181*H181,2)</f>
        <v>0</v>
      </c>
      <c r="K181" s="80"/>
      <c r="L181" s="76"/>
      <c r="M181" s="402" t="s">
        <v>290</v>
      </c>
      <c r="N181" s="403" t="s">
        <v>306</v>
      </c>
      <c r="O181" s="404">
        <v>0.95799999999999996</v>
      </c>
      <c r="P181" s="404">
        <f>O181*H181</f>
        <v>343.48706799999997</v>
      </c>
      <c r="Q181" s="404">
        <v>0</v>
      </c>
      <c r="R181" s="404">
        <f>Q181*H181</f>
        <v>0</v>
      </c>
      <c r="S181" s="404">
        <v>0</v>
      </c>
      <c r="T181" s="405">
        <f>S181*H181</f>
        <v>0</v>
      </c>
      <c r="AR181" s="406" t="s">
        <v>351</v>
      </c>
      <c r="AT181" s="406" t="s">
        <v>262</v>
      </c>
      <c r="AU181" s="406" t="s">
        <v>352</v>
      </c>
      <c r="AY181" s="337" t="s">
        <v>347</v>
      </c>
      <c r="BE181" s="407">
        <f>IF(N181="základná",J181,0)</f>
        <v>0</v>
      </c>
      <c r="BF181" s="407">
        <f>IF(N181="znížená",J181,0)</f>
        <v>0</v>
      </c>
      <c r="BG181" s="407">
        <f>IF(N181="zákl. prenesená",J181,0)</f>
        <v>0</v>
      </c>
      <c r="BH181" s="407">
        <f>IF(N181="zníž. prenesená",J181,0)</f>
        <v>0</v>
      </c>
      <c r="BI181" s="407">
        <f>IF(N181="nulová",J181,0)</f>
        <v>0</v>
      </c>
      <c r="BJ181" s="337" t="s">
        <v>352</v>
      </c>
      <c r="BK181" s="407">
        <f>ROUND(I181*H181,2)</f>
        <v>0</v>
      </c>
      <c r="BL181" s="337" t="s">
        <v>351</v>
      </c>
      <c r="BM181" s="406" t="s">
        <v>4886</v>
      </c>
    </row>
    <row r="182" spans="2:65" s="391" customFormat="1" ht="26.25" customHeight="1">
      <c r="B182" s="390"/>
      <c r="C182" s="813"/>
      <c r="D182" s="814" t="s">
        <v>267</v>
      </c>
      <c r="E182" s="815" t="s">
        <v>59</v>
      </c>
      <c r="F182" s="815" t="s">
        <v>371</v>
      </c>
      <c r="G182" s="813"/>
      <c r="H182" s="813"/>
      <c r="I182" s="813"/>
      <c r="J182" s="816">
        <f>BK182</f>
        <v>0</v>
      </c>
      <c r="L182" s="390"/>
      <c r="M182" s="395"/>
      <c r="P182" s="396">
        <f>P183</f>
        <v>59.047500000000007</v>
      </c>
      <c r="R182" s="396">
        <f>R183</f>
        <v>0.53400999999999998</v>
      </c>
      <c r="T182" s="397">
        <f>T183</f>
        <v>0.25751999999999997</v>
      </c>
      <c r="AR182" s="392" t="s">
        <v>372</v>
      </c>
      <c r="AT182" s="398" t="s">
        <v>267</v>
      </c>
      <c r="AU182" s="398" t="s">
        <v>319</v>
      </c>
      <c r="AY182" s="392" t="s">
        <v>347</v>
      </c>
      <c r="BK182" s="399">
        <f>BK183</f>
        <v>0</v>
      </c>
    </row>
    <row r="183" spans="2:65" s="391" customFormat="1" ht="23.25" customHeight="1">
      <c r="B183" s="390"/>
      <c r="C183" s="813"/>
      <c r="D183" s="814" t="s">
        <v>267</v>
      </c>
      <c r="E183" s="817" t="s">
        <v>136</v>
      </c>
      <c r="F183" s="817" t="s">
        <v>375</v>
      </c>
      <c r="G183" s="813"/>
      <c r="H183" s="813"/>
      <c r="I183" s="813"/>
      <c r="J183" s="818">
        <f>BK183</f>
        <v>0</v>
      </c>
      <c r="L183" s="390"/>
      <c r="M183" s="395"/>
      <c r="P183" s="396">
        <f>SUM(P184:P212)</f>
        <v>59.047500000000007</v>
      </c>
      <c r="R183" s="396">
        <f>SUM(R184:R212)</f>
        <v>0.53400999999999998</v>
      </c>
      <c r="T183" s="397">
        <f>SUM(T184:T212)</f>
        <v>0.25751999999999997</v>
      </c>
      <c r="AR183" s="392" t="s">
        <v>372</v>
      </c>
      <c r="AT183" s="398" t="s">
        <v>267</v>
      </c>
      <c r="AU183" s="398" t="s">
        <v>320</v>
      </c>
      <c r="AY183" s="392" t="s">
        <v>347</v>
      </c>
      <c r="BK183" s="399">
        <f>SUM(BK184:BK212)</f>
        <v>0</v>
      </c>
    </row>
    <row r="184" spans="2:65" s="194" customFormat="1" ht="24.45" customHeight="1">
      <c r="B184" s="76"/>
      <c r="C184" s="819" t="s">
        <v>1744</v>
      </c>
      <c r="D184" s="819" t="s">
        <v>262</v>
      </c>
      <c r="E184" s="820" t="s">
        <v>4887</v>
      </c>
      <c r="F184" s="821" t="s">
        <v>4888</v>
      </c>
      <c r="G184" s="822" t="s">
        <v>62</v>
      </c>
      <c r="H184" s="823">
        <v>46</v>
      </c>
      <c r="I184" s="842"/>
      <c r="J184" s="824">
        <f t="shared" ref="J184:J212" si="30">ROUND(I184*H184,2)</f>
        <v>0</v>
      </c>
      <c r="K184" s="80"/>
      <c r="L184" s="76"/>
      <c r="M184" s="402" t="s">
        <v>290</v>
      </c>
      <c r="N184" s="403" t="s">
        <v>306</v>
      </c>
      <c r="O184" s="404">
        <v>0.17100000000000001</v>
      </c>
      <c r="P184" s="404">
        <f t="shared" ref="P184:P212" si="31">O184*H184</f>
        <v>7.8660000000000005</v>
      </c>
      <c r="Q184" s="404">
        <v>0</v>
      </c>
      <c r="R184" s="404">
        <f t="shared" ref="R184:R212" si="32">Q184*H184</f>
        <v>0</v>
      </c>
      <c r="S184" s="404">
        <v>0</v>
      </c>
      <c r="T184" s="405">
        <f t="shared" ref="T184:T212" si="33">S184*H184</f>
        <v>0</v>
      </c>
      <c r="AR184" s="406" t="s">
        <v>373</v>
      </c>
      <c r="AT184" s="406" t="s">
        <v>262</v>
      </c>
      <c r="AU184" s="406" t="s">
        <v>352</v>
      </c>
      <c r="AY184" s="337" t="s">
        <v>347</v>
      </c>
      <c r="BE184" s="407">
        <f t="shared" ref="BE184:BE212" si="34">IF(N184="základná",J184,0)</f>
        <v>0</v>
      </c>
      <c r="BF184" s="407">
        <f t="shared" ref="BF184:BF212" si="35">IF(N184="znížená",J184,0)</f>
        <v>0</v>
      </c>
      <c r="BG184" s="407">
        <f t="shared" ref="BG184:BG212" si="36">IF(N184="zákl. prenesená",J184,0)</f>
        <v>0</v>
      </c>
      <c r="BH184" s="407">
        <f t="shared" ref="BH184:BH212" si="37">IF(N184="zníž. prenesená",J184,0)</f>
        <v>0</v>
      </c>
      <c r="BI184" s="407">
        <f t="shared" ref="BI184:BI212" si="38">IF(N184="nulová",J184,0)</f>
        <v>0</v>
      </c>
      <c r="BJ184" s="337" t="s">
        <v>352</v>
      </c>
      <c r="BK184" s="407">
        <f t="shared" ref="BK184:BK212" si="39">ROUND(I184*H184,2)</f>
        <v>0</v>
      </c>
      <c r="BL184" s="337" t="s">
        <v>373</v>
      </c>
      <c r="BM184" s="406" t="s">
        <v>4889</v>
      </c>
    </row>
    <row r="185" spans="2:65" s="194" customFormat="1" ht="33" customHeight="1">
      <c r="B185" s="76"/>
      <c r="C185" s="825" t="s">
        <v>1748</v>
      </c>
      <c r="D185" s="825" t="s">
        <v>59</v>
      </c>
      <c r="E185" s="826" t="s">
        <v>4890</v>
      </c>
      <c r="F185" s="827" t="s">
        <v>4891</v>
      </c>
      <c r="G185" s="828" t="s">
        <v>62</v>
      </c>
      <c r="H185" s="829">
        <v>2</v>
      </c>
      <c r="I185" s="843"/>
      <c r="J185" s="830">
        <f t="shared" si="30"/>
        <v>0</v>
      </c>
      <c r="K185" s="94"/>
      <c r="L185" s="408"/>
      <c r="M185" s="409" t="s">
        <v>290</v>
      </c>
      <c r="N185" s="410" t="s">
        <v>306</v>
      </c>
      <c r="O185" s="404">
        <v>0</v>
      </c>
      <c r="P185" s="404">
        <f t="shared" si="31"/>
        <v>0</v>
      </c>
      <c r="Q185" s="404">
        <v>4.0000000000000002E-4</v>
      </c>
      <c r="R185" s="404">
        <f t="shared" si="32"/>
        <v>8.0000000000000004E-4</v>
      </c>
      <c r="S185" s="404">
        <v>0</v>
      </c>
      <c r="T185" s="405">
        <f t="shared" si="33"/>
        <v>0</v>
      </c>
      <c r="AR185" s="406" t="s">
        <v>386</v>
      </c>
      <c r="AT185" s="406" t="s">
        <v>59</v>
      </c>
      <c r="AU185" s="406" t="s">
        <v>352</v>
      </c>
      <c r="AY185" s="337" t="s">
        <v>347</v>
      </c>
      <c r="BE185" s="407">
        <f t="shared" si="34"/>
        <v>0</v>
      </c>
      <c r="BF185" s="407">
        <f t="shared" si="35"/>
        <v>0</v>
      </c>
      <c r="BG185" s="407">
        <f t="shared" si="36"/>
        <v>0</v>
      </c>
      <c r="BH185" s="407">
        <f t="shared" si="37"/>
        <v>0</v>
      </c>
      <c r="BI185" s="407">
        <f t="shared" si="38"/>
        <v>0</v>
      </c>
      <c r="BJ185" s="337" t="s">
        <v>352</v>
      </c>
      <c r="BK185" s="407">
        <f t="shared" si="39"/>
        <v>0</v>
      </c>
      <c r="BL185" s="337" t="s">
        <v>386</v>
      </c>
      <c r="BM185" s="406" t="s">
        <v>4892</v>
      </c>
    </row>
    <row r="186" spans="2:65" s="194" customFormat="1" ht="38.25" customHeight="1">
      <c r="B186" s="76"/>
      <c r="C186" s="825" t="s">
        <v>1752</v>
      </c>
      <c r="D186" s="825" t="s">
        <v>59</v>
      </c>
      <c r="E186" s="826" t="s">
        <v>4893</v>
      </c>
      <c r="F186" s="827" t="s">
        <v>4894</v>
      </c>
      <c r="G186" s="828" t="s">
        <v>62</v>
      </c>
      <c r="H186" s="829">
        <v>2</v>
      </c>
      <c r="I186" s="843"/>
      <c r="J186" s="830">
        <f t="shared" si="30"/>
        <v>0</v>
      </c>
      <c r="K186" s="94"/>
      <c r="L186" s="408"/>
      <c r="M186" s="409" t="s">
        <v>290</v>
      </c>
      <c r="N186" s="410" t="s">
        <v>306</v>
      </c>
      <c r="O186" s="404">
        <v>0</v>
      </c>
      <c r="P186" s="404">
        <f t="shared" si="31"/>
        <v>0</v>
      </c>
      <c r="Q186" s="404">
        <v>4.0000000000000002E-4</v>
      </c>
      <c r="R186" s="404">
        <f t="shared" si="32"/>
        <v>8.0000000000000004E-4</v>
      </c>
      <c r="S186" s="404">
        <v>0</v>
      </c>
      <c r="T186" s="405">
        <f t="shared" si="33"/>
        <v>0</v>
      </c>
      <c r="AR186" s="406" t="s">
        <v>386</v>
      </c>
      <c r="AT186" s="406" t="s">
        <v>59</v>
      </c>
      <c r="AU186" s="406" t="s">
        <v>352</v>
      </c>
      <c r="AY186" s="337" t="s">
        <v>347</v>
      </c>
      <c r="BE186" s="407">
        <f t="shared" si="34"/>
        <v>0</v>
      </c>
      <c r="BF186" s="407">
        <f t="shared" si="35"/>
        <v>0</v>
      </c>
      <c r="BG186" s="407">
        <f t="shared" si="36"/>
        <v>0</v>
      </c>
      <c r="BH186" s="407">
        <f t="shared" si="37"/>
        <v>0</v>
      </c>
      <c r="BI186" s="407">
        <f t="shared" si="38"/>
        <v>0</v>
      </c>
      <c r="BJ186" s="337" t="s">
        <v>352</v>
      </c>
      <c r="BK186" s="407">
        <f t="shared" si="39"/>
        <v>0</v>
      </c>
      <c r="BL186" s="337" t="s">
        <v>386</v>
      </c>
      <c r="BM186" s="406" t="s">
        <v>4895</v>
      </c>
    </row>
    <row r="187" spans="2:65" s="194" customFormat="1" ht="24.45" customHeight="1">
      <c r="B187" s="76"/>
      <c r="C187" s="825" t="s">
        <v>1760</v>
      </c>
      <c r="D187" s="825" t="s">
        <v>59</v>
      </c>
      <c r="E187" s="826" t="s">
        <v>4896</v>
      </c>
      <c r="F187" s="827" t="s">
        <v>4897</v>
      </c>
      <c r="G187" s="828" t="s">
        <v>62</v>
      </c>
      <c r="H187" s="829">
        <v>2</v>
      </c>
      <c r="I187" s="843"/>
      <c r="J187" s="830">
        <f t="shared" si="30"/>
        <v>0</v>
      </c>
      <c r="K187" s="94"/>
      <c r="L187" s="408"/>
      <c r="M187" s="409" t="s">
        <v>290</v>
      </c>
      <c r="N187" s="410" t="s">
        <v>306</v>
      </c>
      <c r="O187" s="404">
        <v>0</v>
      </c>
      <c r="P187" s="404">
        <f t="shared" si="31"/>
        <v>0</v>
      </c>
      <c r="Q187" s="404">
        <v>4.0000000000000002E-4</v>
      </c>
      <c r="R187" s="404">
        <f t="shared" si="32"/>
        <v>8.0000000000000004E-4</v>
      </c>
      <c r="S187" s="404">
        <v>0</v>
      </c>
      <c r="T187" s="405">
        <f t="shared" si="33"/>
        <v>0</v>
      </c>
      <c r="AR187" s="406" t="s">
        <v>386</v>
      </c>
      <c r="AT187" s="406" t="s">
        <v>59</v>
      </c>
      <c r="AU187" s="406" t="s">
        <v>352</v>
      </c>
      <c r="AY187" s="337" t="s">
        <v>347</v>
      </c>
      <c r="BE187" s="407">
        <f t="shared" si="34"/>
        <v>0</v>
      </c>
      <c r="BF187" s="407">
        <f t="shared" si="35"/>
        <v>0</v>
      </c>
      <c r="BG187" s="407">
        <f t="shared" si="36"/>
        <v>0</v>
      </c>
      <c r="BH187" s="407">
        <f t="shared" si="37"/>
        <v>0</v>
      </c>
      <c r="BI187" s="407">
        <f t="shared" si="38"/>
        <v>0</v>
      </c>
      <c r="BJ187" s="337" t="s">
        <v>352</v>
      </c>
      <c r="BK187" s="407">
        <f t="shared" si="39"/>
        <v>0</v>
      </c>
      <c r="BL187" s="337" t="s">
        <v>386</v>
      </c>
      <c r="BM187" s="406" t="s">
        <v>4898</v>
      </c>
    </row>
    <row r="188" spans="2:65" s="194" customFormat="1" ht="33" customHeight="1">
      <c r="B188" s="76"/>
      <c r="C188" s="825" t="s">
        <v>1765</v>
      </c>
      <c r="D188" s="825" t="s">
        <v>59</v>
      </c>
      <c r="E188" s="826" t="s">
        <v>4899</v>
      </c>
      <c r="F188" s="827" t="s">
        <v>4900</v>
      </c>
      <c r="G188" s="828" t="s">
        <v>62</v>
      </c>
      <c r="H188" s="829">
        <v>2</v>
      </c>
      <c r="I188" s="843"/>
      <c r="J188" s="830">
        <f t="shared" si="30"/>
        <v>0</v>
      </c>
      <c r="K188" s="94"/>
      <c r="L188" s="408"/>
      <c r="M188" s="409" t="s">
        <v>290</v>
      </c>
      <c r="N188" s="410" t="s">
        <v>306</v>
      </c>
      <c r="O188" s="404">
        <v>0</v>
      </c>
      <c r="P188" s="404">
        <f t="shared" si="31"/>
        <v>0</v>
      </c>
      <c r="Q188" s="404">
        <v>4.0000000000000002E-4</v>
      </c>
      <c r="R188" s="404">
        <f t="shared" si="32"/>
        <v>8.0000000000000004E-4</v>
      </c>
      <c r="S188" s="404">
        <v>0</v>
      </c>
      <c r="T188" s="405">
        <f t="shared" si="33"/>
        <v>0</v>
      </c>
      <c r="AR188" s="406" t="s">
        <v>386</v>
      </c>
      <c r="AT188" s="406" t="s">
        <v>59</v>
      </c>
      <c r="AU188" s="406" t="s">
        <v>352</v>
      </c>
      <c r="AY188" s="337" t="s">
        <v>347</v>
      </c>
      <c r="BE188" s="407">
        <f t="shared" si="34"/>
        <v>0</v>
      </c>
      <c r="BF188" s="407">
        <f t="shared" si="35"/>
        <v>0</v>
      </c>
      <c r="BG188" s="407">
        <f t="shared" si="36"/>
        <v>0</v>
      </c>
      <c r="BH188" s="407">
        <f t="shared" si="37"/>
        <v>0</v>
      </c>
      <c r="BI188" s="407">
        <f t="shared" si="38"/>
        <v>0</v>
      </c>
      <c r="BJ188" s="337" t="s">
        <v>352</v>
      </c>
      <c r="BK188" s="407">
        <f t="shared" si="39"/>
        <v>0</v>
      </c>
      <c r="BL188" s="337" t="s">
        <v>386</v>
      </c>
      <c r="BM188" s="406" t="s">
        <v>4901</v>
      </c>
    </row>
    <row r="189" spans="2:65" s="194" customFormat="1" ht="33" customHeight="1">
      <c r="B189" s="76"/>
      <c r="C189" s="825" t="s">
        <v>1769</v>
      </c>
      <c r="D189" s="825" t="s">
        <v>59</v>
      </c>
      <c r="E189" s="826" t="s">
        <v>4902</v>
      </c>
      <c r="F189" s="827" t="s">
        <v>4903</v>
      </c>
      <c r="G189" s="828" t="s">
        <v>62</v>
      </c>
      <c r="H189" s="829">
        <v>2</v>
      </c>
      <c r="I189" s="843"/>
      <c r="J189" s="830">
        <f t="shared" si="30"/>
        <v>0</v>
      </c>
      <c r="K189" s="94"/>
      <c r="L189" s="408"/>
      <c r="M189" s="409" t="s">
        <v>290</v>
      </c>
      <c r="N189" s="410" t="s">
        <v>306</v>
      </c>
      <c r="O189" s="404">
        <v>0</v>
      </c>
      <c r="P189" s="404">
        <f t="shared" si="31"/>
        <v>0</v>
      </c>
      <c r="Q189" s="404">
        <v>4.0000000000000002E-4</v>
      </c>
      <c r="R189" s="404">
        <f t="shared" si="32"/>
        <v>8.0000000000000004E-4</v>
      </c>
      <c r="S189" s="404">
        <v>0</v>
      </c>
      <c r="T189" s="405">
        <f t="shared" si="33"/>
        <v>0</v>
      </c>
      <c r="AR189" s="406" t="s">
        <v>386</v>
      </c>
      <c r="AT189" s="406" t="s">
        <v>59</v>
      </c>
      <c r="AU189" s="406" t="s">
        <v>352</v>
      </c>
      <c r="AY189" s="337" t="s">
        <v>347</v>
      </c>
      <c r="BE189" s="407">
        <f t="shared" si="34"/>
        <v>0</v>
      </c>
      <c r="BF189" s="407">
        <f t="shared" si="35"/>
        <v>0</v>
      </c>
      <c r="BG189" s="407">
        <f t="shared" si="36"/>
        <v>0</v>
      </c>
      <c r="BH189" s="407">
        <f t="shared" si="37"/>
        <v>0</v>
      </c>
      <c r="BI189" s="407">
        <f t="shared" si="38"/>
        <v>0</v>
      </c>
      <c r="BJ189" s="337" t="s">
        <v>352</v>
      </c>
      <c r="BK189" s="407">
        <f t="shared" si="39"/>
        <v>0</v>
      </c>
      <c r="BL189" s="337" t="s">
        <v>386</v>
      </c>
      <c r="BM189" s="406" t="s">
        <v>4904</v>
      </c>
    </row>
    <row r="190" spans="2:65" s="194" customFormat="1" ht="24.45" customHeight="1">
      <c r="B190" s="76"/>
      <c r="C190" s="825" t="s">
        <v>1773</v>
      </c>
      <c r="D190" s="825" t="s">
        <v>59</v>
      </c>
      <c r="E190" s="826" t="s">
        <v>4905</v>
      </c>
      <c r="F190" s="827" t="s">
        <v>4906</v>
      </c>
      <c r="G190" s="828" t="s">
        <v>62</v>
      </c>
      <c r="H190" s="829">
        <v>2</v>
      </c>
      <c r="I190" s="843"/>
      <c r="J190" s="830">
        <f t="shared" si="30"/>
        <v>0</v>
      </c>
      <c r="K190" s="94"/>
      <c r="L190" s="408"/>
      <c r="M190" s="409" t="s">
        <v>290</v>
      </c>
      <c r="N190" s="410" t="s">
        <v>306</v>
      </c>
      <c r="O190" s="404">
        <v>0</v>
      </c>
      <c r="P190" s="404">
        <f t="shared" si="31"/>
        <v>0</v>
      </c>
      <c r="Q190" s="404">
        <v>4.0000000000000002E-4</v>
      </c>
      <c r="R190" s="404">
        <f t="shared" si="32"/>
        <v>8.0000000000000004E-4</v>
      </c>
      <c r="S190" s="404">
        <v>0</v>
      </c>
      <c r="T190" s="405">
        <f t="shared" si="33"/>
        <v>0</v>
      </c>
      <c r="AR190" s="406" t="s">
        <v>386</v>
      </c>
      <c r="AT190" s="406" t="s">
        <v>59</v>
      </c>
      <c r="AU190" s="406" t="s">
        <v>352</v>
      </c>
      <c r="AY190" s="337" t="s">
        <v>347</v>
      </c>
      <c r="BE190" s="407">
        <f t="shared" si="34"/>
        <v>0</v>
      </c>
      <c r="BF190" s="407">
        <f t="shared" si="35"/>
        <v>0</v>
      </c>
      <c r="BG190" s="407">
        <f t="shared" si="36"/>
        <v>0</v>
      </c>
      <c r="BH190" s="407">
        <f t="shared" si="37"/>
        <v>0</v>
      </c>
      <c r="BI190" s="407">
        <f t="shared" si="38"/>
        <v>0</v>
      </c>
      <c r="BJ190" s="337" t="s">
        <v>352</v>
      </c>
      <c r="BK190" s="407">
        <f t="shared" si="39"/>
        <v>0</v>
      </c>
      <c r="BL190" s="337" t="s">
        <v>386</v>
      </c>
      <c r="BM190" s="406" t="s">
        <v>4907</v>
      </c>
    </row>
    <row r="191" spans="2:65" s="194" customFormat="1" ht="24.45" customHeight="1">
      <c r="B191" s="76"/>
      <c r="C191" s="825" t="s">
        <v>1777</v>
      </c>
      <c r="D191" s="825" t="s">
        <v>59</v>
      </c>
      <c r="E191" s="826" t="s">
        <v>4908</v>
      </c>
      <c r="F191" s="827" t="s">
        <v>4909</v>
      </c>
      <c r="G191" s="828" t="s">
        <v>62</v>
      </c>
      <c r="H191" s="829">
        <v>32</v>
      </c>
      <c r="I191" s="843"/>
      <c r="J191" s="830">
        <f t="shared" si="30"/>
        <v>0</v>
      </c>
      <c r="K191" s="94"/>
      <c r="L191" s="408"/>
      <c r="M191" s="409" t="s">
        <v>290</v>
      </c>
      <c r="N191" s="410" t="s">
        <v>306</v>
      </c>
      <c r="O191" s="404">
        <v>0</v>
      </c>
      <c r="P191" s="404">
        <f t="shared" si="31"/>
        <v>0</v>
      </c>
      <c r="Q191" s="404">
        <v>4.0000000000000002E-4</v>
      </c>
      <c r="R191" s="404">
        <f t="shared" si="32"/>
        <v>1.2800000000000001E-2</v>
      </c>
      <c r="S191" s="404">
        <v>0</v>
      </c>
      <c r="T191" s="405">
        <f t="shared" si="33"/>
        <v>0</v>
      </c>
      <c r="AR191" s="406" t="s">
        <v>386</v>
      </c>
      <c r="AT191" s="406" t="s">
        <v>59</v>
      </c>
      <c r="AU191" s="406" t="s">
        <v>352</v>
      </c>
      <c r="AY191" s="337" t="s">
        <v>347</v>
      </c>
      <c r="BE191" s="407">
        <f t="shared" si="34"/>
        <v>0</v>
      </c>
      <c r="BF191" s="407">
        <f t="shared" si="35"/>
        <v>0</v>
      </c>
      <c r="BG191" s="407">
        <f t="shared" si="36"/>
        <v>0</v>
      </c>
      <c r="BH191" s="407">
        <f t="shared" si="37"/>
        <v>0</v>
      </c>
      <c r="BI191" s="407">
        <f t="shared" si="38"/>
        <v>0</v>
      </c>
      <c r="BJ191" s="337" t="s">
        <v>352</v>
      </c>
      <c r="BK191" s="407">
        <f t="shared" si="39"/>
        <v>0</v>
      </c>
      <c r="BL191" s="337" t="s">
        <v>386</v>
      </c>
      <c r="BM191" s="406" t="s">
        <v>4910</v>
      </c>
    </row>
    <row r="192" spans="2:65" s="194" customFormat="1" ht="16.5" customHeight="1">
      <c r="B192" s="76"/>
      <c r="C192" s="825" t="s">
        <v>1781</v>
      </c>
      <c r="D192" s="825" t="s">
        <v>59</v>
      </c>
      <c r="E192" s="826" t="s">
        <v>4911</v>
      </c>
      <c r="F192" s="827" t="s">
        <v>4912</v>
      </c>
      <c r="G192" s="828" t="s">
        <v>62</v>
      </c>
      <c r="H192" s="829">
        <v>2</v>
      </c>
      <c r="I192" s="843"/>
      <c r="J192" s="830">
        <f t="shared" si="30"/>
        <v>0</v>
      </c>
      <c r="K192" s="94"/>
      <c r="L192" s="408"/>
      <c r="M192" s="409" t="s">
        <v>290</v>
      </c>
      <c r="N192" s="410" t="s">
        <v>306</v>
      </c>
      <c r="O192" s="404">
        <v>0</v>
      </c>
      <c r="P192" s="404">
        <f t="shared" si="31"/>
        <v>0</v>
      </c>
      <c r="Q192" s="404">
        <v>4.0000000000000002E-4</v>
      </c>
      <c r="R192" s="404">
        <f t="shared" si="32"/>
        <v>8.0000000000000004E-4</v>
      </c>
      <c r="S192" s="404">
        <v>0</v>
      </c>
      <c r="T192" s="405">
        <f t="shared" si="33"/>
        <v>0</v>
      </c>
      <c r="AR192" s="406" t="s">
        <v>386</v>
      </c>
      <c r="AT192" s="406" t="s">
        <v>59</v>
      </c>
      <c r="AU192" s="406" t="s">
        <v>352</v>
      </c>
      <c r="AY192" s="337" t="s">
        <v>347</v>
      </c>
      <c r="BE192" s="407">
        <f t="shared" si="34"/>
        <v>0</v>
      </c>
      <c r="BF192" s="407">
        <f t="shared" si="35"/>
        <v>0</v>
      </c>
      <c r="BG192" s="407">
        <f t="shared" si="36"/>
        <v>0</v>
      </c>
      <c r="BH192" s="407">
        <f t="shared" si="37"/>
        <v>0</v>
      </c>
      <c r="BI192" s="407">
        <f t="shared" si="38"/>
        <v>0</v>
      </c>
      <c r="BJ192" s="337" t="s">
        <v>352</v>
      </c>
      <c r="BK192" s="407">
        <f t="shared" si="39"/>
        <v>0</v>
      </c>
      <c r="BL192" s="337" t="s">
        <v>386</v>
      </c>
      <c r="BM192" s="406" t="s">
        <v>4913</v>
      </c>
    </row>
    <row r="193" spans="2:65" s="194" customFormat="1" ht="24.45" customHeight="1">
      <c r="B193" s="76"/>
      <c r="C193" s="819" t="s">
        <v>1785</v>
      </c>
      <c r="D193" s="819" t="s">
        <v>262</v>
      </c>
      <c r="E193" s="820" t="s">
        <v>4914</v>
      </c>
      <c r="F193" s="821" t="s">
        <v>4915</v>
      </c>
      <c r="G193" s="822" t="s">
        <v>62</v>
      </c>
      <c r="H193" s="823">
        <v>8</v>
      </c>
      <c r="I193" s="842"/>
      <c r="J193" s="824">
        <f t="shared" si="30"/>
        <v>0</v>
      </c>
      <c r="K193" s="80"/>
      <c r="L193" s="76"/>
      <c r="M193" s="402" t="s">
        <v>290</v>
      </c>
      <c r="N193" s="403" t="s">
        <v>306</v>
      </c>
      <c r="O193" s="404">
        <v>1.26</v>
      </c>
      <c r="P193" s="404">
        <f t="shared" si="31"/>
        <v>10.08</v>
      </c>
      <c r="Q193" s="404">
        <v>0</v>
      </c>
      <c r="R193" s="404">
        <f t="shared" si="32"/>
        <v>0</v>
      </c>
      <c r="S193" s="404">
        <v>0</v>
      </c>
      <c r="T193" s="405">
        <f t="shared" si="33"/>
        <v>0</v>
      </c>
      <c r="AR193" s="406" t="s">
        <v>373</v>
      </c>
      <c r="AT193" s="406" t="s">
        <v>262</v>
      </c>
      <c r="AU193" s="406" t="s">
        <v>352</v>
      </c>
      <c r="AY193" s="337" t="s">
        <v>347</v>
      </c>
      <c r="BE193" s="407">
        <f t="shared" si="34"/>
        <v>0</v>
      </c>
      <c r="BF193" s="407">
        <f t="shared" si="35"/>
        <v>0</v>
      </c>
      <c r="BG193" s="407">
        <f t="shared" si="36"/>
        <v>0</v>
      </c>
      <c r="BH193" s="407">
        <f t="shared" si="37"/>
        <v>0</v>
      </c>
      <c r="BI193" s="407">
        <f t="shared" si="38"/>
        <v>0</v>
      </c>
      <c r="BJ193" s="337" t="s">
        <v>352</v>
      </c>
      <c r="BK193" s="407">
        <f t="shared" si="39"/>
        <v>0</v>
      </c>
      <c r="BL193" s="337" t="s">
        <v>373</v>
      </c>
      <c r="BM193" s="406" t="s">
        <v>4916</v>
      </c>
    </row>
    <row r="194" spans="2:65" s="194" customFormat="1" ht="24.45" customHeight="1">
      <c r="B194" s="76"/>
      <c r="C194" s="825" t="s">
        <v>1789</v>
      </c>
      <c r="D194" s="825" t="s">
        <v>59</v>
      </c>
      <c r="E194" s="826" t="s">
        <v>4917</v>
      </c>
      <c r="F194" s="827" t="s">
        <v>4918</v>
      </c>
      <c r="G194" s="828" t="s">
        <v>62</v>
      </c>
      <c r="H194" s="829">
        <v>8</v>
      </c>
      <c r="I194" s="843"/>
      <c r="J194" s="830">
        <f t="shared" si="30"/>
        <v>0</v>
      </c>
      <c r="K194" s="94"/>
      <c r="L194" s="408"/>
      <c r="M194" s="409" t="s">
        <v>290</v>
      </c>
      <c r="N194" s="410" t="s">
        <v>306</v>
      </c>
      <c r="O194" s="404">
        <v>0</v>
      </c>
      <c r="P194" s="404">
        <f t="shared" si="31"/>
        <v>0</v>
      </c>
      <c r="Q194" s="404">
        <v>0</v>
      </c>
      <c r="R194" s="404">
        <f t="shared" si="32"/>
        <v>0</v>
      </c>
      <c r="S194" s="404">
        <v>0</v>
      </c>
      <c r="T194" s="405">
        <f t="shared" si="33"/>
        <v>0</v>
      </c>
      <c r="AR194" s="406" t="s">
        <v>386</v>
      </c>
      <c r="AT194" s="406" t="s">
        <v>59</v>
      </c>
      <c r="AU194" s="406" t="s">
        <v>352</v>
      </c>
      <c r="AY194" s="337" t="s">
        <v>347</v>
      </c>
      <c r="BE194" s="407">
        <f t="shared" si="34"/>
        <v>0</v>
      </c>
      <c r="BF194" s="407">
        <f t="shared" si="35"/>
        <v>0</v>
      </c>
      <c r="BG194" s="407">
        <f t="shared" si="36"/>
        <v>0</v>
      </c>
      <c r="BH194" s="407">
        <f t="shared" si="37"/>
        <v>0</v>
      </c>
      <c r="BI194" s="407">
        <f t="shared" si="38"/>
        <v>0</v>
      </c>
      <c r="BJ194" s="337" t="s">
        <v>352</v>
      </c>
      <c r="BK194" s="407">
        <f t="shared" si="39"/>
        <v>0</v>
      </c>
      <c r="BL194" s="337" t="s">
        <v>386</v>
      </c>
      <c r="BM194" s="406" t="s">
        <v>4919</v>
      </c>
    </row>
    <row r="195" spans="2:65" s="194" customFormat="1" ht="16.5" customHeight="1">
      <c r="B195" s="76"/>
      <c r="C195" s="819" t="s">
        <v>1793</v>
      </c>
      <c r="D195" s="819" t="s">
        <v>262</v>
      </c>
      <c r="E195" s="820" t="s">
        <v>4920</v>
      </c>
      <c r="F195" s="821" t="s">
        <v>4921</v>
      </c>
      <c r="G195" s="822" t="s">
        <v>62</v>
      </c>
      <c r="H195" s="823">
        <v>1</v>
      </c>
      <c r="I195" s="842"/>
      <c r="J195" s="824">
        <f t="shared" si="30"/>
        <v>0</v>
      </c>
      <c r="K195" s="80"/>
      <c r="L195" s="76"/>
      <c r="M195" s="402" t="s">
        <v>290</v>
      </c>
      <c r="N195" s="403" t="s">
        <v>306</v>
      </c>
      <c r="O195" s="404">
        <v>3.2160000000000002</v>
      </c>
      <c r="P195" s="404">
        <f t="shared" si="31"/>
        <v>3.2160000000000002</v>
      </c>
      <c r="Q195" s="404">
        <v>0</v>
      </c>
      <c r="R195" s="404">
        <f t="shared" si="32"/>
        <v>0</v>
      </c>
      <c r="S195" s="404">
        <v>0</v>
      </c>
      <c r="T195" s="405">
        <f t="shared" si="33"/>
        <v>0</v>
      </c>
      <c r="AR195" s="406" t="s">
        <v>373</v>
      </c>
      <c r="AT195" s="406" t="s">
        <v>262</v>
      </c>
      <c r="AU195" s="406" t="s">
        <v>352</v>
      </c>
      <c r="AY195" s="337" t="s">
        <v>347</v>
      </c>
      <c r="BE195" s="407">
        <f t="shared" si="34"/>
        <v>0</v>
      </c>
      <c r="BF195" s="407">
        <f t="shared" si="35"/>
        <v>0</v>
      </c>
      <c r="BG195" s="407">
        <f t="shared" si="36"/>
        <v>0</v>
      </c>
      <c r="BH195" s="407">
        <f t="shared" si="37"/>
        <v>0</v>
      </c>
      <c r="BI195" s="407">
        <f t="shared" si="38"/>
        <v>0</v>
      </c>
      <c r="BJ195" s="337" t="s">
        <v>352</v>
      </c>
      <c r="BK195" s="407">
        <f t="shared" si="39"/>
        <v>0</v>
      </c>
      <c r="BL195" s="337" t="s">
        <v>373</v>
      </c>
      <c r="BM195" s="406" t="s">
        <v>4922</v>
      </c>
    </row>
    <row r="196" spans="2:65" s="194" customFormat="1" ht="16.5" customHeight="1">
      <c r="B196" s="76"/>
      <c r="C196" s="825" t="s">
        <v>1797</v>
      </c>
      <c r="D196" s="825" t="s">
        <v>59</v>
      </c>
      <c r="E196" s="826" t="s">
        <v>4923</v>
      </c>
      <c r="F196" s="827" t="s">
        <v>4924</v>
      </c>
      <c r="G196" s="828" t="s">
        <v>62</v>
      </c>
      <c r="H196" s="829">
        <v>1</v>
      </c>
      <c r="I196" s="843"/>
      <c r="J196" s="830">
        <f t="shared" si="30"/>
        <v>0</v>
      </c>
      <c r="K196" s="94"/>
      <c r="L196" s="408"/>
      <c r="M196" s="409" t="s">
        <v>290</v>
      </c>
      <c r="N196" s="410" t="s">
        <v>306</v>
      </c>
      <c r="O196" s="404">
        <v>0</v>
      </c>
      <c r="P196" s="404">
        <f t="shared" si="31"/>
        <v>0</v>
      </c>
      <c r="Q196" s="404">
        <v>0.15159</v>
      </c>
      <c r="R196" s="404">
        <f t="shared" si="32"/>
        <v>0.15159</v>
      </c>
      <c r="S196" s="404">
        <v>0</v>
      </c>
      <c r="T196" s="405">
        <f t="shared" si="33"/>
        <v>0</v>
      </c>
      <c r="AR196" s="406" t="s">
        <v>386</v>
      </c>
      <c r="AT196" s="406" t="s">
        <v>59</v>
      </c>
      <c r="AU196" s="406" t="s">
        <v>352</v>
      </c>
      <c r="AY196" s="337" t="s">
        <v>347</v>
      </c>
      <c r="BE196" s="407">
        <f t="shared" si="34"/>
        <v>0</v>
      </c>
      <c r="BF196" s="407">
        <f t="shared" si="35"/>
        <v>0</v>
      </c>
      <c r="BG196" s="407">
        <f t="shared" si="36"/>
        <v>0</v>
      </c>
      <c r="BH196" s="407">
        <f t="shared" si="37"/>
        <v>0</v>
      </c>
      <c r="BI196" s="407">
        <f t="shared" si="38"/>
        <v>0</v>
      </c>
      <c r="BJ196" s="337" t="s">
        <v>352</v>
      </c>
      <c r="BK196" s="407">
        <f t="shared" si="39"/>
        <v>0</v>
      </c>
      <c r="BL196" s="337" t="s">
        <v>386</v>
      </c>
      <c r="BM196" s="406" t="s">
        <v>4925</v>
      </c>
    </row>
    <row r="197" spans="2:65" s="194" customFormat="1" ht="21.75" customHeight="1">
      <c r="B197" s="76"/>
      <c r="C197" s="819" t="s">
        <v>1801</v>
      </c>
      <c r="D197" s="819" t="s">
        <v>262</v>
      </c>
      <c r="E197" s="820" t="s">
        <v>4926</v>
      </c>
      <c r="F197" s="821" t="s">
        <v>4927</v>
      </c>
      <c r="G197" s="822" t="s">
        <v>62</v>
      </c>
      <c r="H197" s="823">
        <v>1</v>
      </c>
      <c r="I197" s="842"/>
      <c r="J197" s="824">
        <f t="shared" si="30"/>
        <v>0</v>
      </c>
      <c r="K197" s="80"/>
      <c r="L197" s="76"/>
      <c r="M197" s="402" t="s">
        <v>290</v>
      </c>
      <c r="N197" s="403" t="s">
        <v>306</v>
      </c>
      <c r="O197" s="404">
        <v>1.6080000000000001</v>
      </c>
      <c r="P197" s="404">
        <f t="shared" si="31"/>
        <v>1.6080000000000001</v>
      </c>
      <c r="Q197" s="404">
        <v>0</v>
      </c>
      <c r="R197" s="404">
        <f t="shared" si="32"/>
        <v>0</v>
      </c>
      <c r="S197" s="404">
        <v>0</v>
      </c>
      <c r="T197" s="405">
        <f t="shared" si="33"/>
        <v>0</v>
      </c>
      <c r="AR197" s="406" t="s">
        <v>373</v>
      </c>
      <c r="AT197" s="406" t="s">
        <v>262</v>
      </c>
      <c r="AU197" s="406" t="s">
        <v>352</v>
      </c>
      <c r="AY197" s="337" t="s">
        <v>347</v>
      </c>
      <c r="BE197" s="407">
        <f t="shared" si="34"/>
        <v>0</v>
      </c>
      <c r="BF197" s="407">
        <f t="shared" si="35"/>
        <v>0</v>
      </c>
      <c r="BG197" s="407">
        <f t="shared" si="36"/>
        <v>0</v>
      </c>
      <c r="BH197" s="407">
        <f t="shared" si="37"/>
        <v>0</v>
      </c>
      <c r="BI197" s="407">
        <f t="shared" si="38"/>
        <v>0</v>
      </c>
      <c r="BJ197" s="337" t="s">
        <v>352</v>
      </c>
      <c r="BK197" s="407">
        <f t="shared" si="39"/>
        <v>0</v>
      </c>
      <c r="BL197" s="337" t="s">
        <v>373</v>
      </c>
      <c r="BM197" s="406" t="s">
        <v>4928</v>
      </c>
    </row>
    <row r="198" spans="2:65" s="194" customFormat="1" ht="16.5" customHeight="1">
      <c r="B198" s="76"/>
      <c r="C198" s="819" t="s">
        <v>1805</v>
      </c>
      <c r="D198" s="819" t="s">
        <v>262</v>
      </c>
      <c r="E198" s="820" t="s">
        <v>4929</v>
      </c>
      <c r="F198" s="821" t="s">
        <v>4930</v>
      </c>
      <c r="G198" s="822" t="s">
        <v>62</v>
      </c>
      <c r="H198" s="823">
        <v>4</v>
      </c>
      <c r="I198" s="842"/>
      <c r="J198" s="824">
        <f t="shared" si="30"/>
        <v>0</v>
      </c>
      <c r="K198" s="80"/>
      <c r="L198" s="76"/>
      <c r="M198" s="402" t="s">
        <v>290</v>
      </c>
      <c r="N198" s="403" t="s">
        <v>306</v>
      </c>
      <c r="O198" s="404">
        <v>2.008</v>
      </c>
      <c r="P198" s="404">
        <f t="shared" si="31"/>
        <v>8.032</v>
      </c>
      <c r="Q198" s="404">
        <v>0</v>
      </c>
      <c r="R198" s="404">
        <f t="shared" si="32"/>
        <v>0</v>
      </c>
      <c r="S198" s="404">
        <v>0</v>
      </c>
      <c r="T198" s="405">
        <f t="shared" si="33"/>
        <v>0</v>
      </c>
      <c r="AR198" s="406" t="s">
        <v>373</v>
      </c>
      <c r="AT198" s="406" t="s">
        <v>262</v>
      </c>
      <c r="AU198" s="406" t="s">
        <v>352</v>
      </c>
      <c r="AY198" s="337" t="s">
        <v>347</v>
      </c>
      <c r="BE198" s="407">
        <f t="shared" si="34"/>
        <v>0</v>
      </c>
      <c r="BF198" s="407">
        <f t="shared" si="35"/>
        <v>0</v>
      </c>
      <c r="BG198" s="407">
        <f t="shared" si="36"/>
        <v>0</v>
      </c>
      <c r="BH198" s="407">
        <f t="shared" si="37"/>
        <v>0</v>
      </c>
      <c r="BI198" s="407">
        <f t="shared" si="38"/>
        <v>0</v>
      </c>
      <c r="BJ198" s="337" t="s">
        <v>352</v>
      </c>
      <c r="BK198" s="407">
        <f t="shared" si="39"/>
        <v>0</v>
      </c>
      <c r="BL198" s="337" t="s">
        <v>373</v>
      </c>
      <c r="BM198" s="406" t="s">
        <v>4931</v>
      </c>
    </row>
    <row r="199" spans="2:65" s="194" customFormat="1" ht="16.5" customHeight="1">
      <c r="B199" s="76"/>
      <c r="C199" s="825" t="s">
        <v>1809</v>
      </c>
      <c r="D199" s="825" t="s">
        <v>59</v>
      </c>
      <c r="E199" s="826" t="s">
        <v>4932</v>
      </c>
      <c r="F199" s="827" t="s">
        <v>4933</v>
      </c>
      <c r="G199" s="828" t="s">
        <v>62</v>
      </c>
      <c r="H199" s="829">
        <v>4</v>
      </c>
      <c r="I199" s="843"/>
      <c r="J199" s="830">
        <f t="shared" si="30"/>
        <v>0</v>
      </c>
      <c r="K199" s="94"/>
      <c r="L199" s="408"/>
      <c r="M199" s="409" t="s">
        <v>290</v>
      </c>
      <c r="N199" s="410" t="s">
        <v>306</v>
      </c>
      <c r="O199" s="404">
        <v>0</v>
      </c>
      <c r="P199" s="404">
        <f t="shared" si="31"/>
        <v>0</v>
      </c>
      <c r="Q199" s="404">
        <v>1.7999999999999999E-2</v>
      </c>
      <c r="R199" s="404">
        <f t="shared" si="32"/>
        <v>7.1999999999999995E-2</v>
      </c>
      <c r="S199" s="404">
        <v>0</v>
      </c>
      <c r="T199" s="405">
        <f t="shared" si="33"/>
        <v>0</v>
      </c>
      <c r="AR199" s="406" t="s">
        <v>386</v>
      </c>
      <c r="AT199" s="406" t="s">
        <v>59</v>
      </c>
      <c r="AU199" s="406" t="s">
        <v>352</v>
      </c>
      <c r="AY199" s="337" t="s">
        <v>347</v>
      </c>
      <c r="BE199" s="407">
        <f t="shared" si="34"/>
        <v>0</v>
      </c>
      <c r="BF199" s="407">
        <f t="shared" si="35"/>
        <v>0</v>
      </c>
      <c r="BG199" s="407">
        <f t="shared" si="36"/>
        <v>0</v>
      </c>
      <c r="BH199" s="407">
        <f t="shared" si="37"/>
        <v>0</v>
      </c>
      <c r="BI199" s="407">
        <f t="shared" si="38"/>
        <v>0</v>
      </c>
      <c r="BJ199" s="337" t="s">
        <v>352</v>
      </c>
      <c r="BK199" s="407">
        <f t="shared" si="39"/>
        <v>0</v>
      </c>
      <c r="BL199" s="337" t="s">
        <v>386</v>
      </c>
      <c r="BM199" s="406" t="s">
        <v>4934</v>
      </c>
    </row>
    <row r="200" spans="2:65" s="194" customFormat="1" ht="24.45" customHeight="1">
      <c r="B200" s="76"/>
      <c r="C200" s="819" t="s">
        <v>1813</v>
      </c>
      <c r="D200" s="819" t="s">
        <v>262</v>
      </c>
      <c r="E200" s="820" t="s">
        <v>4935</v>
      </c>
      <c r="F200" s="821" t="s">
        <v>4936</v>
      </c>
      <c r="G200" s="822" t="s">
        <v>62</v>
      </c>
      <c r="H200" s="823">
        <v>4</v>
      </c>
      <c r="I200" s="842"/>
      <c r="J200" s="824">
        <f t="shared" si="30"/>
        <v>0</v>
      </c>
      <c r="K200" s="80"/>
      <c r="L200" s="76"/>
      <c r="M200" s="402" t="s">
        <v>290</v>
      </c>
      <c r="N200" s="403" t="s">
        <v>306</v>
      </c>
      <c r="O200" s="404">
        <v>1.004</v>
      </c>
      <c r="P200" s="404">
        <f t="shared" si="31"/>
        <v>4.016</v>
      </c>
      <c r="Q200" s="404">
        <v>0</v>
      </c>
      <c r="R200" s="404">
        <f t="shared" si="32"/>
        <v>0</v>
      </c>
      <c r="S200" s="404">
        <v>0</v>
      </c>
      <c r="T200" s="405">
        <f t="shared" si="33"/>
        <v>0</v>
      </c>
      <c r="AR200" s="406" t="s">
        <v>373</v>
      </c>
      <c r="AT200" s="406" t="s">
        <v>262</v>
      </c>
      <c r="AU200" s="406" t="s">
        <v>352</v>
      </c>
      <c r="AY200" s="337" t="s">
        <v>347</v>
      </c>
      <c r="BE200" s="407">
        <f t="shared" si="34"/>
        <v>0</v>
      </c>
      <c r="BF200" s="407">
        <f t="shared" si="35"/>
        <v>0</v>
      </c>
      <c r="BG200" s="407">
        <f t="shared" si="36"/>
        <v>0</v>
      </c>
      <c r="BH200" s="407">
        <f t="shared" si="37"/>
        <v>0</v>
      </c>
      <c r="BI200" s="407">
        <f t="shared" si="38"/>
        <v>0</v>
      </c>
      <c r="BJ200" s="337" t="s">
        <v>352</v>
      </c>
      <c r="BK200" s="407">
        <f t="shared" si="39"/>
        <v>0</v>
      </c>
      <c r="BL200" s="337" t="s">
        <v>373</v>
      </c>
      <c r="BM200" s="406" t="s">
        <v>4937</v>
      </c>
    </row>
    <row r="201" spans="2:65" s="194" customFormat="1" ht="24.45" customHeight="1">
      <c r="B201" s="76"/>
      <c r="C201" s="819" t="s">
        <v>1817</v>
      </c>
      <c r="D201" s="819" t="s">
        <v>262</v>
      </c>
      <c r="E201" s="820" t="s">
        <v>4938</v>
      </c>
      <c r="F201" s="821" t="s">
        <v>4939</v>
      </c>
      <c r="G201" s="822" t="s">
        <v>3576</v>
      </c>
      <c r="H201" s="823">
        <v>1</v>
      </c>
      <c r="I201" s="842"/>
      <c r="J201" s="824">
        <f t="shared" si="30"/>
        <v>0</v>
      </c>
      <c r="K201" s="80"/>
      <c r="L201" s="76"/>
      <c r="M201" s="402" t="s">
        <v>290</v>
      </c>
      <c r="N201" s="403" t="s">
        <v>306</v>
      </c>
      <c r="O201" s="404">
        <v>0.15</v>
      </c>
      <c r="P201" s="404">
        <f t="shared" si="31"/>
        <v>0.15</v>
      </c>
      <c r="Q201" s="404">
        <v>0</v>
      </c>
      <c r="R201" s="404">
        <f t="shared" si="32"/>
        <v>0</v>
      </c>
      <c r="S201" s="404">
        <v>0</v>
      </c>
      <c r="T201" s="405">
        <f t="shared" si="33"/>
        <v>0</v>
      </c>
      <c r="AR201" s="406" t="s">
        <v>373</v>
      </c>
      <c r="AT201" s="406" t="s">
        <v>262</v>
      </c>
      <c r="AU201" s="406" t="s">
        <v>352</v>
      </c>
      <c r="AY201" s="337" t="s">
        <v>347</v>
      </c>
      <c r="BE201" s="407">
        <f t="shared" si="34"/>
        <v>0</v>
      </c>
      <c r="BF201" s="407">
        <f t="shared" si="35"/>
        <v>0</v>
      </c>
      <c r="BG201" s="407">
        <f t="shared" si="36"/>
        <v>0</v>
      </c>
      <c r="BH201" s="407">
        <f t="shared" si="37"/>
        <v>0</v>
      </c>
      <c r="BI201" s="407">
        <f t="shared" si="38"/>
        <v>0</v>
      </c>
      <c r="BJ201" s="337" t="s">
        <v>352</v>
      </c>
      <c r="BK201" s="407">
        <f t="shared" si="39"/>
        <v>0</v>
      </c>
      <c r="BL201" s="337" t="s">
        <v>373</v>
      </c>
      <c r="BM201" s="406" t="s">
        <v>4940</v>
      </c>
    </row>
    <row r="202" spans="2:65" s="194" customFormat="1" ht="24.45" customHeight="1">
      <c r="B202" s="76"/>
      <c r="C202" s="819" t="s">
        <v>373</v>
      </c>
      <c r="D202" s="819" t="s">
        <v>262</v>
      </c>
      <c r="E202" s="820" t="s">
        <v>4941</v>
      </c>
      <c r="F202" s="821" t="s">
        <v>4942</v>
      </c>
      <c r="G202" s="822" t="s">
        <v>3576</v>
      </c>
      <c r="H202" s="823">
        <v>1</v>
      </c>
      <c r="I202" s="842"/>
      <c r="J202" s="824">
        <f t="shared" si="30"/>
        <v>0</v>
      </c>
      <c r="K202" s="80"/>
      <c r="L202" s="76"/>
      <c r="M202" s="402" t="s">
        <v>290</v>
      </c>
      <c r="N202" s="403" t="s">
        <v>306</v>
      </c>
      <c r="O202" s="404">
        <v>0.15</v>
      </c>
      <c r="P202" s="404">
        <f t="shared" si="31"/>
        <v>0.15</v>
      </c>
      <c r="Q202" s="404">
        <v>0</v>
      </c>
      <c r="R202" s="404">
        <f t="shared" si="32"/>
        <v>0</v>
      </c>
      <c r="S202" s="404">
        <v>0</v>
      </c>
      <c r="T202" s="405">
        <f t="shared" si="33"/>
        <v>0</v>
      </c>
      <c r="AR202" s="406" t="s">
        <v>373</v>
      </c>
      <c r="AT202" s="406" t="s">
        <v>262</v>
      </c>
      <c r="AU202" s="406" t="s">
        <v>352</v>
      </c>
      <c r="AY202" s="337" t="s">
        <v>347</v>
      </c>
      <c r="BE202" s="407">
        <f t="shared" si="34"/>
        <v>0</v>
      </c>
      <c r="BF202" s="407">
        <f t="shared" si="35"/>
        <v>0</v>
      </c>
      <c r="BG202" s="407">
        <f t="shared" si="36"/>
        <v>0</v>
      </c>
      <c r="BH202" s="407">
        <f t="shared" si="37"/>
        <v>0</v>
      </c>
      <c r="BI202" s="407">
        <f t="shared" si="38"/>
        <v>0</v>
      </c>
      <c r="BJ202" s="337" t="s">
        <v>352</v>
      </c>
      <c r="BK202" s="407">
        <f t="shared" si="39"/>
        <v>0</v>
      </c>
      <c r="BL202" s="337" t="s">
        <v>373</v>
      </c>
      <c r="BM202" s="406" t="s">
        <v>4943</v>
      </c>
    </row>
    <row r="203" spans="2:65" s="194" customFormat="1" ht="24.45" customHeight="1">
      <c r="B203" s="76"/>
      <c r="C203" s="819" t="s">
        <v>374</v>
      </c>
      <c r="D203" s="819" t="s">
        <v>262</v>
      </c>
      <c r="E203" s="820" t="s">
        <v>4944</v>
      </c>
      <c r="F203" s="821" t="s">
        <v>4945</v>
      </c>
      <c r="G203" s="822" t="s">
        <v>62</v>
      </c>
      <c r="H203" s="823">
        <v>2</v>
      </c>
      <c r="I203" s="842"/>
      <c r="J203" s="824">
        <f t="shared" si="30"/>
        <v>0</v>
      </c>
      <c r="K203" s="80"/>
      <c r="L203" s="76"/>
      <c r="M203" s="402" t="s">
        <v>290</v>
      </c>
      <c r="N203" s="403" t="s">
        <v>306</v>
      </c>
      <c r="O203" s="404">
        <v>9.9000000000000005E-2</v>
      </c>
      <c r="P203" s="404">
        <f t="shared" si="31"/>
        <v>0.19800000000000001</v>
      </c>
      <c r="Q203" s="404">
        <v>0</v>
      </c>
      <c r="R203" s="404">
        <f t="shared" si="32"/>
        <v>0</v>
      </c>
      <c r="S203" s="404">
        <v>0</v>
      </c>
      <c r="T203" s="405">
        <f t="shared" si="33"/>
        <v>0</v>
      </c>
      <c r="AR203" s="406" t="s">
        <v>373</v>
      </c>
      <c r="AT203" s="406" t="s">
        <v>262</v>
      </c>
      <c r="AU203" s="406" t="s">
        <v>352</v>
      </c>
      <c r="AY203" s="337" t="s">
        <v>347</v>
      </c>
      <c r="BE203" s="407">
        <f t="shared" si="34"/>
        <v>0</v>
      </c>
      <c r="BF203" s="407">
        <f t="shared" si="35"/>
        <v>0</v>
      </c>
      <c r="BG203" s="407">
        <f t="shared" si="36"/>
        <v>0</v>
      </c>
      <c r="BH203" s="407">
        <f t="shared" si="37"/>
        <v>0</v>
      </c>
      <c r="BI203" s="407">
        <f t="shared" si="38"/>
        <v>0</v>
      </c>
      <c r="BJ203" s="337" t="s">
        <v>352</v>
      </c>
      <c r="BK203" s="407">
        <f t="shared" si="39"/>
        <v>0</v>
      </c>
      <c r="BL203" s="337" t="s">
        <v>373</v>
      </c>
      <c r="BM203" s="406" t="s">
        <v>4946</v>
      </c>
    </row>
    <row r="204" spans="2:65" s="194" customFormat="1" ht="33" customHeight="1">
      <c r="B204" s="76"/>
      <c r="C204" s="825" t="s">
        <v>380</v>
      </c>
      <c r="D204" s="825" t="s">
        <v>59</v>
      </c>
      <c r="E204" s="826" t="s">
        <v>4947</v>
      </c>
      <c r="F204" s="827" t="s">
        <v>4948</v>
      </c>
      <c r="G204" s="828" t="s">
        <v>4801</v>
      </c>
      <c r="H204" s="829">
        <v>15</v>
      </c>
      <c r="I204" s="843"/>
      <c r="J204" s="830">
        <f t="shared" si="30"/>
        <v>0</v>
      </c>
      <c r="K204" s="94"/>
      <c r="L204" s="408"/>
      <c r="M204" s="409" t="s">
        <v>290</v>
      </c>
      <c r="N204" s="410" t="s">
        <v>306</v>
      </c>
      <c r="O204" s="404">
        <v>0</v>
      </c>
      <c r="P204" s="404">
        <f t="shared" si="31"/>
        <v>0</v>
      </c>
      <c r="Q204" s="404">
        <v>1.15E-3</v>
      </c>
      <c r="R204" s="404">
        <f t="shared" si="32"/>
        <v>1.7250000000000001E-2</v>
      </c>
      <c r="S204" s="404">
        <v>0</v>
      </c>
      <c r="T204" s="405">
        <f t="shared" si="33"/>
        <v>0</v>
      </c>
      <c r="AR204" s="406" t="s">
        <v>384</v>
      </c>
      <c r="AT204" s="406" t="s">
        <v>59</v>
      </c>
      <c r="AU204" s="406" t="s">
        <v>352</v>
      </c>
      <c r="AY204" s="337" t="s">
        <v>347</v>
      </c>
      <c r="BE204" s="407">
        <f t="shared" si="34"/>
        <v>0</v>
      </c>
      <c r="BF204" s="407">
        <f t="shared" si="35"/>
        <v>0</v>
      </c>
      <c r="BG204" s="407">
        <f t="shared" si="36"/>
        <v>0</v>
      </c>
      <c r="BH204" s="407">
        <f t="shared" si="37"/>
        <v>0</v>
      </c>
      <c r="BI204" s="407">
        <f t="shared" si="38"/>
        <v>0</v>
      </c>
      <c r="BJ204" s="337" t="s">
        <v>352</v>
      </c>
      <c r="BK204" s="407">
        <f t="shared" si="39"/>
        <v>0</v>
      </c>
      <c r="BL204" s="337" t="s">
        <v>373</v>
      </c>
      <c r="BM204" s="406" t="s">
        <v>4949</v>
      </c>
    </row>
    <row r="205" spans="2:65" s="194" customFormat="1" ht="24.45" customHeight="1">
      <c r="B205" s="76"/>
      <c r="C205" s="825" t="s">
        <v>381</v>
      </c>
      <c r="D205" s="825" t="s">
        <v>59</v>
      </c>
      <c r="E205" s="826" t="s">
        <v>4950</v>
      </c>
      <c r="F205" s="827" t="s">
        <v>4951</v>
      </c>
      <c r="G205" s="828" t="s">
        <v>4801</v>
      </c>
      <c r="H205" s="829">
        <v>15</v>
      </c>
      <c r="I205" s="843"/>
      <c r="J205" s="830">
        <f t="shared" si="30"/>
        <v>0</v>
      </c>
      <c r="K205" s="94"/>
      <c r="L205" s="408"/>
      <c r="M205" s="409" t="s">
        <v>290</v>
      </c>
      <c r="N205" s="410" t="s">
        <v>306</v>
      </c>
      <c r="O205" s="404">
        <v>0</v>
      </c>
      <c r="P205" s="404">
        <f t="shared" si="31"/>
        <v>0</v>
      </c>
      <c r="Q205" s="404">
        <v>1.15E-3</v>
      </c>
      <c r="R205" s="404">
        <f t="shared" si="32"/>
        <v>1.7250000000000001E-2</v>
      </c>
      <c r="S205" s="404">
        <v>0</v>
      </c>
      <c r="T205" s="405">
        <f t="shared" si="33"/>
        <v>0</v>
      </c>
      <c r="AR205" s="406" t="s">
        <v>384</v>
      </c>
      <c r="AT205" s="406" t="s">
        <v>59</v>
      </c>
      <c r="AU205" s="406" t="s">
        <v>352</v>
      </c>
      <c r="AY205" s="337" t="s">
        <v>347</v>
      </c>
      <c r="BE205" s="407">
        <f t="shared" si="34"/>
        <v>0</v>
      </c>
      <c r="BF205" s="407">
        <f t="shared" si="35"/>
        <v>0</v>
      </c>
      <c r="BG205" s="407">
        <f t="shared" si="36"/>
        <v>0</v>
      </c>
      <c r="BH205" s="407">
        <f t="shared" si="37"/>
        <v>0</v>
      </c>
      <c r="BI205" s="407">
        <f t="shared" si="38"/>
        <v>0</v>
      </c>
      <c r="BJ205" s="337" t="s">
        <v>352</v>
      </c>
      <c r="BK205" s="407">
        <f t="shared" si="39"/>
        <v>0</v>
      </c>
      <c r="BL205" s="337" t="s">
        <v>373</v>
      </c>
      <c r="BM205" s="406" t="s">
        <v>4952</v>
      </c>
    </row>
    <row r="206" spans="2:65" s="194" customFormat="1" ht="24.45" customHeight="1">
      <c r="B206" s="76"/>
      <c r="C206" s="819" t="s">
        <v>387</v>
      </c>
      <c r="D206" s="819" t="s">
        <v>262</v>
      </c>
      <c r="E206" s="820" t="s">
        <v>4953</v>
      </c>
      <c r="F206" s="821" t="s">
        <v>4954</v>
      </c>
      <c r="G206" s="822" t="s">
        <v>62</v>
      </c>
      <c r="H206" s="823">
        <v>2</v>
      </c>
      <c r="I206" s="842"/>
      <c r="J206" s="824">
        <f t="shared" si="30"/>
        <v>0</v>
      </c>
      <c r="K206" s="80"/>
      <c r="L206" s="76"/>
      <c r="M206" s="402" t="s">
        <v>290</v>
      </c>
      <c r="N206" s="403" t="s">
        <v>306</v>
      </c>
      <c r="O206" s="404">
        <v>9.9000000000000005E-2</v>
      </c>
      <c r="P206" s="404">
        <f t="shared" si="31"/>
        <v>0.19800000000000001</v>
      </c>
      <c r="Q206" s="404">
        <v>0</v>
      </c>
      <c r="R206" s="404">
        <f t="shared" si="32"/>
        <v>0</v>
      </c>
      <c r="S206" s="404">
        <v>0</v>
      </c>
      <c r="T206" s="405">
        <f t="shared" si="33"/>
        <v>0</v>
      </c>
      <c r="AR206" s="406" t="s">
        <v>373</v>
      </c>
      <c r="AT206" s="406" t="s">
        <v>262</v>
      </c>
      <c r="AU206" s="406" t="s">
        <v>352</v>
      </c>
      <c r="AY206" s="337" t="s">
        <v>347</v>
      </c>
      <c r="BE206" s="407">
        <f t="shared" si="34"/>
        <v>0</v>
      </c>
      <c r="BF206" s="407">
        <f t="shared" si="35"/>
        <v>0</v>
      </c>
      <c r="BG206" s="407">
        <f t="shared" si="36"/>
        <v>0</v>
      </c>
      <c r="BH206" s="407">
        <f t="shared" si="37"/>
        <v>0</v>
      </c>
      <c r="BI206" s="407">
        <f t="shared" si="38"/>
        <v>0</v>
      </c>
      <c r="BJ206" s="337" t="s">
        <v>352</v>
      </c>
      <c r="BK206" s="407">
        <f t="shared" si="39"/>
        <v>0</v>
      </c>
      <c r="BL206" s="337" t="s">
        <v>373</v>
      </c>
      <c r="BM206" s="406" t="s">
        <v>4955</v>
      </c>
    </row>
    <row r="207" spans="2:65" s="194" customFormat="1" ht="21.75" customHeight="1">
      <c r="B207" s="76"/>
      <c r="C207" s="819" t="s">
        <v>389</v>
      </c>
      <c r="D207" s="819" t="s">
        <v>262</v>
      </c>
      <c r="E207" s="820" t="s">
        <v>4956</v>
      </c>
      <c r="F207" s="821" t="s">
        <v>4957</v>
      </c>
      <c r="G207" s="822" t="s">
        <v>63</v>
      </c>
      <c r="H207" s="823">
        <v>141</v>
      </c>
      <c r="I207" s="842"/>
      <c r="J207" s="824">
        <f t="shared" si="30"/>
        <v>0</v>
      </c>
      <c r="K207" s="80"/>
      <c r="L207" s="76"/>
      <c r="M207" s="402" t="s">
        <v>290</v>
      </c>
      <c r="N207" s="403" t="s">
        <v>306</v>
      </c>
      <c r="O207" s="404">
        <v>6.6000000000000003E-2</v>
      </c>
      <c r="P207" s="404">
        <f t="shared" si="31"/>
        <v>9.3060000000000009</v>
      </c>
      <c r="Q207" s="404">
        <v>0</v>
      </c>
      <c r="R207" s="404">
        <f t="shared" si="32"/>
        <v>0</v>
      </c>
      <c r="S207" s="404">
        <v>0</v>
      </c>
      <c r="T207" s="405">
        <f t="shared" si="33"/>
        <v>0</v>
      </c>
      <c r="AR207" s="406" t="s">
        <v>373</v>
      </c>
      <c r="AT207" s="406" t="s">
        <v>262</v>
      </c>
      <c r="AU207" s="406" t="s">
        <v>352</v>
      </c>
      <c r="AY207" s="337" t="s">
        <v>347</v>
      </c>
      <c r="BE207" s="407">
        <f t="shared" si="34"/>
        <v>0</v>
      </c>
      <c r="BF207" s="407">
        <f t="shared" si="35"/>
        <v>0</v>
      </c>
      <c r="BG207" s="407">
        <f t="shared" si="36"/>
        <v>0</v>
      </c>
      <c r="BH207" s="407">
        <f t="shared" si="37"/>
        <v>0</v>
      </c>
      <c r="BI207" s="407">
        <f t="shared" si="38"/>
        <v>0</v>
      </c>
      <c r="BJ207" s="337" t="s">
        <v>352</v>
      </c>
      <c r="BK207" s="407">
        <f t="shared" si="39"/>
        <v>0</v>
      </c>
      <c r="BL207" s="337" t="s">
        <v>373</v>
      </c>
      <c r="BM207" s="406" t="s">
        <v>4958</v>
      </c>
    </row>
    <row r="208" spans="2:65" s="194" customFormat="1" ht="16.5" customHeight="1">
      <c r="B208" s="76"/>
      <c r="C208" s="825" t="s">
        <v>391</v>
      </c>
      <c r="D208" s="825" t="s">
        <v>59</v>
      </c>
      <c r="E208" s="826" t="s">
        <v>4959</v>
      </c>
      <c r="F208" s="827" t="s">
        <v>4960</v>
      </c>
      <c r="G208" s="828" t="s">
        <v>63</v>
      </c>
      <c r="H208" s="829">
        <v>141</v>
      </c>
      <c r="I208" s="843"/>
      <c r="J208" s="830">
        <f t="shared" si="30"/>
        <v>0</v>
      </c>
      <c r="K208" s="94"/>
      <c r="L208" s="408"/>
      <c r="M208" s="409" t="s">
        <v>290</v>
      </c>
      <c r="N208" s="410" t="s">
        <v>306</v>
      </c>
      <c r="O208" s="404">
        <v>0</v>
      </c>
      <c r="P208" s="404">
        <f t="shared" si="31"/>
        <v>0</v>
      </c>
      <c r="Q208" s="404">
        <v>1.0399999999999999E-3</v>
      </c>
      <c r="R208" s="404">
        <f t="shared" si="32"/>
        <v>0.14663999999999999</v>
      </c>
      <c r="S208" s="404">
        <v>0</v>
      </c>
      <c r="T208" s="405">
        <f t="shared" si="33"/>
        <v>0</v>
      </c>
      <c r="AR208" s="406" t="s">
        <v>386</v>
      </c>
      <c r="AT208" s="406" t="s">
        <v>59</v>
      </c>
      <c r="AU208" s="406" t="s">
        <v>352</v>
      </c>
      <c r="AY208" s="337" t="s">
        <v>347</v>
      </c>
      <c r="BE208" s="407">
        <f t="shared" si="34"/>
        <v>0</v>
      </c>
      <c r="BF208" s="407">
        <f t="shared" si="35"/>
        <v>0</v>
      </c>
      <c r="BG208" s="407">
        <f t="shared" si="36"/>
        <v>0</v>
      </c>
      <c r="BH208" s="407">
        <f t="shared" si="37"/>
        <v>0</v>
      </c>
      <c r="BI208" s="407">
        <f t="shared" si="38"/>
        <v>0</v>
      </c>
      <c r="BJ208" s="337" t="s">
        <v>352</v>
      </c>
      <c r="BK208" s="407">
        <f t="shared" si="39"/>
        <v>0</v>
      </c>
      <c r="BL208" s="337" t="s">
        <v>386</v>
      </c>
      <c r="BM208" s="406" t="s">
        <v>4961</v>
      </c>
    </row>
    <row r="209" spans="2:65" s="194" customFormat="1" ht="21.75" customHeight="1">
      <c r="B209" s="76"/>
      <c r="C209" s="819" t="s">
        <v>392</v>
      </c>
      <c r="D209" s="819" t="s">
        <v>262</v>
      </c>
      <c r="E209" s="820" t="s">
        <v>4962</v>
      </c>
      <c r="F209" s="821" t="s">
        <v>4963</v>
      </c>
      <c r="G209" s="822" t="s">
        <v>63</v>
      </c>
      <c r="H209" s="823">
        <v>88</v>
      </c>
      <c r="I209" s="842"/>
      <c r="J209" s="824">
        <f t="shared" si="30"/>
        <v>0</v>
      </c>
      <c r="K209" s="80"/>
      <c r="L209" s="76"/>
      <c r="M209" s="402" t="s">
        <v>290</v>
      </c>
      <c r="N209" s="403" t="s">
        <v>306</v>
      </c>
      <c r="O209" s="404">
        <v>7.1999999999999995E-2</v>
      </c>
      <c r="P209" s="404">
        <f t="shared" si="31"/>
        <v>6.3359999999999994</v>
      </c>
      <c r="Q209" s="404">
        <v>0</v>
      </c>
      <c r="R209" s="404">
        <f t="shared" si="32"/>
        <v>0</v>
      </c>
      <c r="S209" s="404">
        <v>0</v>
      </c>
      <c r="T209" s="405">
        <f t="shared" si="33"/>
        <v>0</v>
      </c>
      <c r="AR209" s="406" t="s">
        <v>373</v>
      </c>
      <c r="AT209" s="406" t="s">
        <v>262</v>
      </c>
      <c r="AU209" s="406" t="s">
        <v>352</v>
      </c>
      <c r="AY209" s="337" t="s">
        <v>347</v>
      </c>
      <c r="BE209" s="407">
        <f t="shared" si="34"/>
        <v>0</v>
      </c>
      <c r="BF209" s="407">
        <f t="shared" si="35"/>
        <v>0</v>
      </c>
      <c r="BG209" s="407">
        <f t="shared" si="36"/>
        <v>0</v>
      </c>
      <c r="BH209" s="407">
        <f t="shared" si="37"/>
        <v>0</v>
      </c>
      <c r="BI209" s="407">
        <f t="shared" si="38"/>
        <v>0</v>
      </c>
      <c r="BJ209" s="337" t="s">
        <v>352</v>
      </c>
      <c r="BK209" s="407">
        <f t="shared" si="39"/>
        <v>0</v>
      </c>
      <c r="BL209" s="337" t="s">
        <v>373</v>
      </c>
      <c r="BM209" s="406" t="s">
        <v>4964</v>
      </c>
    </row>
    <row r="210" spans="2:65" s="194" customFormat="1" ht="16.5" customHeight="1">
      <c r="B210" s="76"/>
      <c r="C210" s="825" t="s">
        <v>393</v>
      </c>
      <c r="D210" s="825" t="s">
        <v>59</v>
      </c>
      <c r="E210" s="826" t="s">
        <v>4965</v>
      </c>
      <c r="F210" s="827" t="s">
        <v>4966</v>
      </c>
      <c r="G210" s="828" t="s">
        <v>63</v>
      </c>
      <c r="H210" s="829">
        <v>88</v>
      </c>
      <c r="I210" s="843"/>
      <c r="J210" s="830">
        <f t="shared" si="30"/>
        <v>0</v>
      </c>
      <c r="K210" s="94"/>
      <c r="L210" s="408"/>
      <c r="M210" s="409" t="s">
        <v>290</v>
      </c>
      <c r="N210" s="410" t="s">
        <v>306</v>
      </c>
      <c r="O210" s="404">
        <v>0</v>
      </c>
      <c r="P210" s="404">
        <f t="shared" si="31"/>
        <v>0</v>
      </c>
      <c r="Q210" s="404">
        <v>1.2600000000000001E-3</v>
      </c>
      <c r="R210" s="404">
        <f t="shared" si="32"/>
        <v>0.11088000000000001</v>
      </c>
      <c r="S210" s="404">
        <v>0</v>
      </c>
      <c r="T210" s="405">
        <f t="shared" si="33"/>
        <v>0</v>
      </c>
      <c r="AR210" s="406" t="s">
        <v>386</v>
      </c>
      <c r="AT210" s="406" t="s">
        <v>59</v>
      </c>
      <c r="AU210" s="406" t="s">
        <v>352</v>
      </c>
      <c r="AY210" s="337" t="s">
        <v>347</v>
      </c>
      <c r="BE210" s="407">
        <f t="shared" si="34"/>
        <v>0</v>
      </c>
      <c r="BF210" s="407">
        <f t="shared" si="35"/>
        <v>0</v>
      </c>
      <c r="BG210" s="407">
        <f t="shared" si="36"/>
        <v>0</v>
      </c>
      <c r="BH210" s="407">
        <f t="shared" si="37"/>
        <v>0</v>
      </c>
      <c r="BI210" s="407">
        <f t="shared" si="38"/>
        <v>0</v>
      </c>
      <c r="BJ210" s="337" t="s">
        <v>352</v>
      </c>
      <c r="BK210" s="407">
        <f t="shared" si="39"/>
        <v>0</v>
      </c>
      <c r="BL210" s="337" t="s">
        <v>386</v>
      </c>
      <c r="BM210" s="406" t="s">
        <v>4967</v>
      </c>
    </row>
    <row r="211" spans="2:65" s="194" customFormat="1" ht="33" customHeight="1">
      <c r="B211" s="76"/>
      <c r="C211" s="819" t="s">
        <v>395</v>
      </c>
      <c r="D211" s="819" t="s">
        <v>262</v>
      </c>
      <c r="E211" s="820" t="s">
        <v>4968</v>
      </c>
      <c r="F211" s="821" t="s">
        <v>4969</v>
      </c>
      <c r="G211" s="822" t="s">
        <v>63</v>
      </c>
      <c r="H211" s="823">
        <v>141</v>
      </c>
      <c r="I211" s="842"/>
      <c r="J211" s="824">
        <f t="shared" si="30"/>
        <v>0</v>
      </c>
      <c r="K211" s="80"/>
      <c r="L211" s="76"/>
      <c r="M211" s="402" t="s">
        <v>290</v>
      </c>
      <c r="N211" s="403" t="s">
        <v>306</v>
      </c>
      <c r="O211" s="404">
        <v>3.3500000000000002E-2</v>
      </c>
      <c r="P211" s="404">
        <f t="shared" si="31"/>
        <v>4.7235000000000005</v>
      </c>
      <c r="Q211" s="404">
        <v>0</v>
      </c>
      <c r="R211" s="404">
        <f t="shared" si="32"/>
        <v>0</v>
      </c>
      <c r="S211" s="404">
        <v>1.0399999999999999E-3</v>
      </c>
      <c r="T211" s="405">
        <f t="shared" si="33"/>
        <v>0.14663999999999999</v>
      </c>
      <c r="AR211" s="406" t="s">
        <v>373</v>
      </c>
      <c r="AT211" s="406" t="s">
        <v>262</v>
      </c>
      <c r="AU211" s="406" t="s">
        <v>352</v>
      </c>
      <c r="AY211" s="337" t="s">
        <v>347</v>
      </c>
      <c r="BE211" s="407">
        <f t="shared" si="34"/>
        <v>0</v>
      </c>
      <c r="BF211" s="407">
        <f t="shared" si="35"/>
        <v>0</v>
      </c>
      <c r="BG211" s="407">
        <f t="shared" si="36"/>
        <v>0</v>
      </c>
      <c r="BH211" s="407">
        <f t="shared" si="37"/>
        <v>0</v>
      </c>
      <c r="BI211" s="407">
        <f t="shared" si="38"/>
        <v>0</v>
      </c>
      <c r="BJ211" s="337" t="s">
        <v>352</v>
      </c>
      <c r="BK211" s="407">
        <f t="shared" si="39"/>
        <v>0</v>
      </c>
      <c r="BL211" s="337" t="s">
        <v>373</v>
      </c>
      <c r="BM211" s="406" t="s">
        <v>4970</v>
      </c>
    </row>
    <row r="212" spans="2:65" s="194" customFormat="1" ht="33" customHeight="1">
      <c r="B212" s="76"/>
      <c r="C212" s="819" t="s">
        <v>397</v>
      </c>
      <c r="D212" s="819" t="s">
        <v>262</v>
      </c>
      <c r="E212" s="820" t="s">
        <v>4971</v>
      </c>
      <c r="F212" s="821" t="s">
        <v>4972</v>
      </c>
      <c r="G212" s="822" t="s">
        <v>63</v>
      </c>
      <c r="H212" s="823">
        <v>88</v>
      </c>
      <c r="I212" s="842"/>
      <c r="J212" s="824">
        <f t="shared" si="30"/>
        <v>0</v>
      </c>
      <c r="K212" s="80"/>
      <c r="L212" s="76"/>
      <c r="M212" s="402" t="s">
        <v>290</v>
      </c>
      <c r="N212" s="403" t="s">
        <v>306</v>
      </c>
      <c r="O212" s="404">
        <v>3.5999999999999997E-2</v>
      </c>
      <c r="P212" s="404">
        <f t="shared" si="31"/>
        <v>3.1679999999999997</v>
      </c>
      <c r="Q212" s="404">
        <v>0</v>
      </c>
      <c r="R212" s="404">
        <f t="shared" si="32"/>
        <v>0</v>
      </c>
      <c r="S212" s="404">
        <v>1.2600000000000001E-3</v>
      </c>
      <c r="T212" s="405">
        <f t="shared" si="33"/>
        <v>0.11088000000000001</v>
      </c>
      <c r="AR212" s="406" t="s">
        <v>373</v>
      </c>
      <c r="AT212" s="406" t="s">
        <v>262</v>
      </c>
      <c r="AU212" s="406" t="s">
        <v>352</v>
      </c>
      <c r="AY212" s="337" t="s">
        <v>347</v>
      </c>
      <c r="BE212" s="407">
        <f t="shared" si="34"/>
        <v>0</v>
      </c>
      <c r="BF212" s="407">
        <f t="shared" si="35"/>
        <v>0</v>
      </c>
      <c r="BG212" s="407">
        <f t="shared" si="36"/>
        <v>0</v>
      </c>
      <c r="BH212" s="407">
        <f t="shared" si="37"/>
        <v>0</v>
      </c>
      <c r="BI212" s="407">
        <f t="shared" si="38"/>
        <v>0</v>
      </c>
      <c r="BJ212" s="337" t="s">
        <v>352</v>
      </c>
      <c r="BK212" s="407">
        <f t="shared" si="39"/>
        <v>0</v>
      </c>
      <c r="BL212" s="337" t="s">
        <v>373</v>
      </c>
      <c r="BM212" s="406" t="s">
        <v>4973</v>
      </c>
    </row>
    <row r="213" spans="2:65" s="391" customFormat="1" ht="26.25" customHeight="1">
      <c r="B213" s="390"/>
      <c r="C213" s="813"/>
      <c r="D213" s="814" t="s">
        <v>267</v>
      </c>
      <c r="E213" s="815" t="s">
        <v>26</v>
      </c>
      <c r="F213" s="815" t="s">
        <v>4974</v>
      </c>
      <c r="G213" s="813"/>
      <c r="H213" s="813"/>
      <c r="I213" s="813"/>
      <c r="J213" s="816">
        <f>BK213</f>
        <v>0</v>
      </c>
      <c r="L213" s="390"/>
      <c r="M213" s="395"/>
      <c r="P213" s="396">
        <f>P214</f>
        <v>1.06</v>
      </c>
      <c r="R213" s="396">
        <f>R214</f>
        <v>0</v>
      </c>
      <c r="T213" s="397">
        <f>T214</f>
        <v>0</v>
      </c>
      <c r="AR213" s="392" t="s">
        <v>351</v>
      </c>
      <c r="AT213" s="398" t="s">
        <v>267</v>
      </c>
      <c r="AU213" s="398" t="s">
        <v>319</v>
      </c>
      <c r="AY213" s="392" t="s">
        <v>347</v>
      </c>
      <c r="BK213" s="399">
        <f>BK214</f>
        <v>0</v>
      </c>
    </row>
    <row r="214" spans="2:65" s="194" customFormat="1" ht="24.45" customHeight="1">
      <c r="B214" s="76"/>
      <c r="C214" s="819" t="s">
        <v>399</v>
      </c>
      <c r="D214" s="819" t="s">
        <v>262</v>
      </c>
      <c r="E214" s="820" t="s">
        <v>4975</v>
      </c>
      <c r="F214" s="821" t="s">
        <v>4976</v>
      </c>
      <c r="G214" s="822" t="s">
        <v>62</v>
      </c>
      <c r="H214" s="823">
        <v>1</v>
      </c>
      <c r="I214" s="842"/>
      <c r="J214" s="824">
        <f>ROUND(I214*H214,2)</f>
        <v>0</v>
      </c>
      <c r="K214" s="80"/>
      <c r="L214" s="76"/>
      <c r="M214" s="402" t="s">
        <v>290</v>
      </c>
      <c r="N214" s="403" t="s">
        <v>306</v>
      </c>
      <c r="O214" s="404">
        <v>1.06</v>
      </c>
      <c r="P214" s="404">
        <f>O214*H214</f>
        <v>1.06</v>
      </c>
      <c r="Q214" s="404">
        <v>0</v>
      </c>
      <c r="R214" s="404">
        <f>Q214*H214</f>
        <v>0</v>
      </c>
      <c r="S214" s="404">
        <v>0</v>
      </c>
      <c r="T214" s="405">
        <f>S214*H214</f>
        <v>0</v>
      </c>
      <c r="AR214" s="406" t="s">
        <v>3539</v>
      </c>
      <c r="AT214" s="406" t="s">
        <v>262</v>
      </c>
      <c r="AU214" s="406" t="s">
        <v>320</v>
      </c>
      <c r="AY214" s="337" t="s">
        <v>347</v>
      </c>
      <c r="BE214" s="407">
        <f>IF(N214="základná",J214,0)</f>
        <v>0</v>
      </c>
      <c r="BF214" s="407">
        <f>IF(N214="znížená",J214,0)</f>
        <v>0</v>
      </c>
      <c r="BG214" s="407">
        <f>IF(N214="zákl. prenesená",J214,0)</f>
        <v>0</v>
      </c>
      <c r="BH214" s="407">
        <f>IF(N214="zníž. prenesená",J214,0)</f>
        <v>0</v>
      </c>
      <c r="BI214" s="407">
        <f>IF(N214="nulová",J214,0)</f>
        <v>0</v>
      </c>
      <c r="BJ214" s="337" t="s">
        <v>352</v>
      </c>
      <c r="BK214" s="407">
        <f>ROUND(I214*H214,2)</f>
        <v>0</v>
      </c>
      <c r="BL214" s="337" t="s">
        <v>3539</v>
      </c>
      <c r="BM214" s="406" t="s">
        <v>4977</v>
      </c>
    </row>
    <row r="215" spans="2:65" s="391" customFormat="1" ht="26.25" customHeight="1">
      <c r="B215" s="390"/>
      <c r="C215" s="813"/>
      <c r="D215" s="814" t="s">
        <v>267</v>
      </c>
      <c r="E215" s="815" t="s">
        <v>27</v>
      </c>
      <c r="F215" s="815" t="s">
        <v>1179</v>
      </c>
      <c r="G215" s="813"/>
      <c r="H215" s="813"/>
      <c r="I215" s="813"/>
      <c r="J215" s="816">
        <f>J216</f>
        <v>0</v>
      </c>
      <c r="L215" s="390"/>
      <c r="M215" s="395"/>
      <c r="P215" s="396">
        <f>SUM(P216:P216)</f>
        <v>0</v>
      </c>
      <c r="R215" s="396">
        <f>SUM(R216:R216)</f>
        <v>0</v>
      </c>
      <c r="T215" s="397">
        <f>SUM(T216:T216)</f>
        <v>0</v>
      </c>
      <c r="AR215" s="392" t="s">
        <v>382</v>
      </c>
      <c r="AT215" s="398" t="s">
        <v>267</v>
      </c>
      <c r="AU215" s="398" t="s">
        <v>319</v>
      </c>
      <c r="AY215" s="392" t="s">
        <v>347</v>
      </c>
      <c r="BK215" s="399">
        <f>SUM(BK216:BK216)</f>
        <v>0</v>
      </c>
    </row>
    <row r="216" spans="2:65" s="194" customFormat="1" ht="24.45" customHeight="1">
      <c r="B216" s="76"/>
      <c r="C216" s="819" t="s">
        <v>1857</v>
      </c>
      <c r="D216" s="819" t="s">
        <v>262</v>
      </c>
      <c r="E216" s="820" t="s">
        <v>255</v>
      </c>
      <c r="F216" s="821" t="s">
        <v>401</v>
      </c>
      <c r="G216" s="822" t="s">
        <v>79</v>
      </c>
      <c r="H216" s="1160"/>
      <c r="I216" s="824">
        <f>J129+J182</f>
        <v>0</v>
      </c>
      <c r="J216" s="824">
        <f>ROUND(I216*H216/100,2)</f>
        <v>0</v>
      </c>
      <c r="K216" s="80"/>
      <c r="L216" s="76"/>
      <c r="M216" s="402" t="s">
        <v>290</v>
      </c>
      <c r="N216" s="403" t="s">
        <v>306</v>
      </c>
      <c r="O216" s="404">
        <v>0</v>
      </c>
      <c r="P216" s="404">
        <f>O216*H216</f>
        <v>0</v>
      </c>
      <c r="Q216" s="404">
        <v>0</v>
      </c>
      <c r="R216" s="404">
        <f>Q216*H216</f>
        <v>0</v>
      </c>
      <c r="S216" s="404">
        <v>0</v>
      </c>
      <c r="T216" s="405">
        <f>S216*H216</f>
        <v>0</v>
      </c>
      <c r="AR216" s="406" t="s">
        <v>1193</v>
      </c>
      <c r="AT216" s="406" t="s">
        <v>262</v>
      </c>
      <c r="AU216" s="406" t="s">
        <v>320</v>
      </c>
      <c r="AY216" s="337" t="s">
        <v>347</v>
      </c>
      <c r="BE216" s="407">
        <f>IF(N216="základná",J216,0)</f>
        <v>0</v>
      </c>
      <c r="BF216" s="407">
        <f>IF(N216="znížená",J216,0)</f>
        <v>0</v>
      </c>
      <c r="BG216" s="407">
        <f>IF(N216="zákl. prenesená",J216,0)</f>
        <v>0</v>
      </c>
      <c r="BH216" s="407">
        <f>IF(N216="zníž. prenesená",J216,0)</f>
        <v>0</v>
      </c>
      <c r="BI216" s="407">
        <f>IF(N216="nulová",J216,0)</f>
        <v>0</v>
      </c>
      <c r="BJ216" s="337" t="s">
        <v>352</v>
      </c>
      <c r="BK216" s="407">
        <f>ROUND(I216*H216,2)</f>
        <v>0</v>
      </c>
      <c r="BL216" s="337" t="s">
        <v>1193</v>
      </c>
      <c r="BM216" s="406" t="s">
        <v>4978</v>
      </c>
    </row>
    <row r="217" spans="2:65" s="194" customFormat="1" ht="7.2" customHeight="1">
      <c r="B217" s="200"/>
      <c r="C217" s="1191"/>
      <c r="D217" s="1191"/>
      <c r="E217" s="1191"/>
      <c r="F217" s="1191"/>
      <c r="G217" s="1191"/>
      <c r="H217" s="1191"/>
      <c r="I217" s="1191"/>
      <c r="J217" s="1191"/>
      <c r="K217" s="206"/>
      <c r="L217" s="76"/>
    </row>
  </sheetData>
  <autoFilter ref="C127:K216"/>
  <mergeCells count="8">
    <mergeCell ref="E118:H118"/>
    <mergeCell ref="E120:H120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scale="90" fitToHeight="100" orientation="portrait" blackAndWhite="1" r:id="rId1"/>
  <headerFooter>
    <oddFooter>&amp;CStrana &amp;P z &amp;N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54"/>
  <dimension ref="A1:AN71"/>
  <sheetViews>
    <sheetView view="pageBreakPreview" topLeftCell="A43" zoomScale="115" zoomScaleNormal="100" zoomScaleSheetLayoutView="115" workbookViewId="0">
      <pane xSplit="2" topLeftCell="C1" activePane="topRight" state="frozen"/>
      <selection activeCell="F19" sqref="F19"/>
      <selection pane="topRight" activeCell="F19" sqref="F19"/>
    </sheetView>
  </sheetViews>
  <sheetFormatPr defaultColWidth="6" defaultRowHeight="12.6"/>
  <cols>
    <col min="1" max="1" width="3.7265625" style="174" customWidth="1"/>
    <col min="2" max="2" width="6" style="174" customWidth="1"/>
    <col min="3" max="3" width="2.453125" style="174" customWidth="1"/>
    <col min="4" max="4" width="54.7265625" style="174" customWidth="1"/>
    <col min="5" max="5" width="4.7265625" style="174" customWidth="1"/>
    <col min="6" max="6" width="6.54296875" style="174" customWidth="1"/>
    <col min="7" max="7" width="9" style="174" customWidth="1"/>
    <col min="8" max="8" width="11" style="174" customWidth="1"/>
    <col min="9" max="9" width="11" style="187" customWidth="1"/>
    <col min="10" max="11" width="4" style="188" bestFit="1" customWidth="1"/>
    <col min="12" max="12" width="4.453125" style="188" bestFit="1" customWidth="1"/>
    <col min="13" max="20" width="4" style="174" bestFit="1" customWidth="1"/>
    <col min="21" max="21" width="8.7265625" style="174" bestFit="1" customWidth="1"/>
    <col min="22" max="23" width="4" style="174" bestFit="1" customWidth="1"/>
    <col min="24" max="16384" width="6" style="174"/>
  </cols>
  <sheetData>
    <row r="1" spans="1:28" s="162" customFormat="1" ht="35.25" customHeight="1">
      <c r="A1" s="651" t="str">
        <f>TL!A13</f>
        <v>VÝKAZ VÝMER</v>
      </c>
      <c r="B1" s="651"/>
      <c r="C1" s="651"/>
      <c r="D1" s="651"/>
      <c r="E1" s="651"/>
      <c r="F1" s="651"/>
      <c r="G1" s="651"/>
      <c r="H1" s="651"/>
      <c r="I1" s="161"/>
      <c r="J1" s="161"/>
      <c r="N1" s="163"/>
    </row>
    <row r="2" spans="1:28" s="165" customFormat="1" ht="13.2">
      <c r="A2" s="1193" t="s">
        <v>5</v>
      </c>
      <c r="B2" s="1194"/>
      <c r="C2" s="1195"/>
      <c r="D2" s="653" t="str">
        <f>Obsah!N1</f>
        <v>15709 - Nižná / Tr 110/22kV</v>
      </c>
      <c r="E2" s="1196"/>
      <c r="F2" s="1196"/>
      <c r="G2" s="1196"/>
      <c r="H2" s="1197"/>
    </row>
    <row r="3" spans="1:28" s="165" customFormat="1" ht="13.2">
      <c r="A3" s="1198"/>
      <c r="B3" s="1199"/>
      <c r="C3" s="1200"/>
      <c r="D3" s="1201" t="str">
        <f>Obsah!N2</f>
        <v>- komplexná rekonštrukcia</v>
      </c>
      <c r="E3" s="1202"/>
      <c r="F3" s="1202"/>
      <c r="G3" s="1202"/>
      <c r="H3" s="1197"/>
    </row>
    <row r="4" spans="1:28" s="166" customFormat="1" ht="13.2">
      <c r="A4" s="1203"/>
      <c r="B4" s="1204"/>
      <c r="C4" s="1203"/>
      <c r="D4" s="1201" t="str">
        <f>Obsah!N3</f>
        <v xml:space="preserve"> </v>
      </c>
      <c r="E4" s="1205"/>
      <c r="F4" s="1205"/>
      <c r="G4" s="1205"/>
      <c r="H4" s="1206"/>
    </row>
    <row r="5" spans="1:28" s="166" customFormat="1" ht="13.2">
      <c r="A5" s="1207" t="s">
        <v>2</v>
      </c>
      <c r="B5" s="1208"/>
      <c r="C5" s="1194"/>
      <c r="D5" s="658" t="str">
        <f>Obsah!Z1</f>
        <v>Stredoslovenská distribučná, a. s., Pri Rajčianke 2927/8, 010 47 Žilina</v>
      </c>
      <c r="E5" s="1207"/>
      <c r="F5" s="1207"/>
      <c r="G5" s="1209"/>
      <c r="H5" s="1209"/>
    </row>
    <row r="6" spans="1:28" s="169" customFormat="1" ht="13.5" customHeight="1">
      <c r="A6" s="658" t="s">
        <v>12</v>
      </c>
      <c r="B6" s="658"/>
      <c r="C6" s="658"/>
      <c r="D6" s="658" t="str">
        <f>Obsah!Z1</f>
        <v>Stredoslovenská distribučná, a. s., Pri Rajčianke 2927/8, 010 47 Žilina</v>
      </c>
      <c r="E6" s="1194"/>
      <c r="F6" s="658"/>
      <c r="G6" s="665"/>
      <c r="H6" s="665"/>
      <c r="I6" s="168"/>
      <c r="J6" s="168"/>
      <c r="N6" s="168"/>
    </row>
    <row r="7" spans="1:28" s="170" customFormat="1" ht="13.2">
      <c r="A7" s="1194" t="s">
        <v>15</v>
      </c>
      <c r="B7" s="1194"/>
      <c r="C7" s="1194"/>
      <c r="D7" s="1194" t="s">
        <v>16</v>
      </c>
      <c r="E7" s="1194" t="s">
        <v>17</v>
      </c>
      <c r="F7" s="1194"/>
      <c r="G7" s="1194" t="s">
        <v>5435</v>
      </c>
      <c r="H7" s="1210"/>
    </row>
    <row r="8" spans="1:28" s="170" customFormat="1" ht="13.2">
      <c r="A8" s="1194" t="s">
        <v>19</v>
      </c>
      <c r="B8" s="1194"/>
      <c r="C8" s="1194"/>
      <c r="D8" s="1194" t="str">
        <f>Obsah!Z2</f>
        <v>Tr 110/22 kV Nižná</v>
      </c>
      <c r="E8" s="1211" t="s">
        <v>20</v>
      </c>
      <c r="F8" s="1211"/>
      <c r="G8" s="1212">
        <f>Obsah!Z3</f>
        <v>46174</v>
      </c>
      <c r="H8" s="1210"/>
    </row>
    <row r="9" spans="1:28" s="162" customFormat="1" ht="6.75" customHeight="1">
      <c r="A9" s="1213"/>
      <c r="B9" s="1213"/>
      <c r="C9" s="1213"/>
      <c r="D9" s="1214"/>
      <c r="E9" s="1213"/>
      <c r="F9" s="1213"/>
      <c r="G9" s="1213"/>
      <c r="H9" s="1206"/>
    </row>
    <row r="10" spans="1:28" ht="30" customHeight="1">
      <c r="A10" s="1384" t="s">
        <v>5417</v>
      </c>
      <c r="B10" s="1385"/>
      <c r="C10" s="1385"/>
      <c r="D10" s="1385"/>
      <c r="E10" s="1385"/>
      <c r="F10" s="1385"/>
      <c r="G10" s="1385"/>
      <c r="H10" s="1215">
        <f>SUM(H14:H28)</f>
        <v>0</v>
      </c>
      <c r="I10" s="171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  <c r="X10" s="172"/>
      <c r="Y10" s="172"/>
      <c r="Z10" s="172"/>
      <c r="AA10" s="173"/>
      <c r="AB10" s="173"/>
    </row>
    <row r="11" spans="1:28" ht="21">
      <c r="A11" s="685">
        <v>1</v>
      </c>
      <c r="B11" s="1216" t="s">
        <v>5418</v>
      </c>
      <c r="C11" s="1216" t="s">
        <v>276</v>
      </c>
      <c r="D11" s="1217" t="s">
        <v>5436</v>
      </c>
      <c r="E11" s="709" t="s">
        <v>5437</v>
      </c>
      <c r="F11" s="1218">
        <v>25</v>
      </c>
      <c r="G11" s="1230"/>
      <c r="H11" s="77">
        <f>F11*G11</f>
        <v>0</v>
      </c>
      <c r="I11" s="171"/>
      <c r="J11" s="177"/>
      <c r="K11" s="177"/>
      <c r="L11" s="177"/>
      <c r="M11" s="177"/>
      <c r="N11" s="177"/>
      <c r="O11" s="177"/>
      <c r="P11" s="177"/>
      <c r="Q11" s="177"/>
      <c r="R11" s="177"/>
      <c r="S11" s="177"/>
      <c r="T11" s="177"/>
      <c r="U11" s="177"/>
      <c r="V11" s="177"/>
      <c r="W11" s="177"/>
      <c r="X11" s="177"/>
      <c r="Y11" s="177"/>
      <c r="Z11" s="177"/>
      <c r="AA11" s="177"/>
      <c r="AB11" s="177"/>
    </row>
    <row r="12" spans="1:28" ht="21">
      <c r="A12" s="685">
        <f>A11+1</f>
        <v>2</v>
      </c>
      <c r="B12" s="1216" t="s">
        <v>5419</v>
      </c>
      <c r="C12" s="1216" t="s">
        <v>276</v>
      </c>
      <c r="D12" s="1217" t="s">
        <v>5438</v>
      </c>
      <c r="E12" s="709" t="s">
        <v>5437</v>
      </c>
      <c r="F12" s="1218">
        <v>25</v>
      </c>
      <c r="G12" s="1230"/>
      <c r="H12" s="77">
        <f>F12*G12</f>
        <v>0</v>
      </c>
      <c r="I12" s="171"/>
      <c r="J12" s="177"/>
      <c r="K12" s="177"/>
      <c r="L12" s="177"/>
      <c r="M12" s="177"/>
      <c r="N12" s="177"/>
      <c r="O12" s="177"/>
      <c r="P12" s="177"/>
      <c r="Q12" s="177"/>
      <c r="R12" s="177"/>
      <c r="S12" s="177"/>
      <c r="T12" s="177"/>
      <c r="U12" s="177"/>
      <c r="V12" s="177"/>
      <c r="W12" s="177"/>
      <c r="X12" s="177"/>
      <c r="Y12" s="177"/>
      <c r="Z12" s="177"/>
      <c r="AA12" s="177"/>
      <c r="AB12" s="177"/>
    </row>
    <row r="13" spans="1:28" ht="21">
      <c r="A13" s="685">
        <f t="shared" ref="A13:A29" si="0">A12+1</f>
        <v>3</v>
      </c>
      <c r="B13" s="1216" t="s">
        <v>1131</v>
      </c>
      <c r="C13" s="1216" t="s">
        <v>276</v>
      </c>
      <c r="D13" s="1217" t="s">
        <v>5439</v>
      </c>
      <c r="E13" s="709" t="s">
        <v>271</v>
      </c>
      <c r="F13" s="1218">
        <v>16</v>
      </c>
      <c r="G13" s="1230"/>
      <c r="H13" s="77">
        <f>F13*G13</f>
        <v>0</v>
      </c>
      <c r="I13" s="171"/>
      <c r="J13" s="177"/>
      <c r="K13" s="177"/>
      <c r="L13" s="177"/>
      <c r="M13" s="177"/>
      <c r="N13" s="177"/>
      <c r="O13" s="177"/>
      <c r="P13" s="177"/>
      <c r="Q13" s="177"/>
      <c r="R13" s="177"/>
      <c r="S13" s="177"/>
      <c r="T13" s="177"/>
      <c r="U13" s="177"/>
      <c r="V13" s="177"/>
      <c r="W13" s="177"/>
      <c r="X13" s="177"/>
      <c r="Y13" s="177"/>
      <c r="Z13" s="177"/>
      <c r="AA13" s="177"/>
      <c r="AB13" s="177"/>
    </row>
    <row r="14" spans="1:28" ht="13.5" customHeight="1">
      <c r="A14" s="685">
        <f t="shared" si="0"/>
        <v>4</v>
      </c>
      <c r="B14" s="1216" t="s">
        <v>274</v>
      </c>
      <c r="C14" s="1216" t="s">
        <v>270</v>
      </c>
      <c r="D14" s="1220" t="s">
        <v>625</v>
      </c>
      <c r="E14" s="1221" t="s">
        <v>271</v>
      </c>
      <c r="F14" s="1218">
        <v>1</v>
      </c>
      <c r="G14" s="1230"/>
      <c r="H14" s="77">
        <f t="shared" ref="H14:H28" si="1">F14*G14</f>
        <v>0</v>
      </c>
      <c r="I14" s="171"/>
      <c r="J14" s="177"/>
      <c r="K14" s="177"/>
      <c r="L14" s="177"/>
      <c r="M14" s="177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77"/>
      <c r="AA14" s="177"/>
      <c r="AB14" s="177"/>
    </row>
    <row r="15" spans="1:28" ht="27" customHeight="1">
      <c r="A15" s="685">
        <f t="shared" si="0"/>
        <v>5</v>
      </c>
      <c r="B15" s="1216" t="s">
        <v>275</v>
      </c>
      <c r="C15" s="1216" t="s">
        <v>276</v>
      </c>
      <c r="D15" s="1217" t="s">
        <v>1461</v>
      </c>
      <c r="E15" s="1221" t="s">
        <v>271</v>
      </c>
      <c r="F15" s="1218">
        <v>0.03</v>
      </c>
      <c r="G15" s="1230"/>
      <c r="H15" s="77">
        <f t="shared" si="1"/>
        <v>0</v>
      </c>
      <c r="I15" s="171"/>
      <c r="J15" s="177"/>
      <c r="K15" s="177"/>
      <c r="L15" s="177"/>
      <c r="M15" s="177"/>
      <c r="N15" s="177"/>
      <c r="O15" s="177"/>
      <c r="P15" s="177"/>
      <c r="Q15" s="177"/>
      <c r="R15" s="177"/>
      <c r="S15" s="177"/>
      <c r="T15" s="177"/>
      <c r="U15" s="177"/>
      <c r="V15" s="177"/>
      <c r="W15" s="177"/>
      <c r="X15" s="177"/>
      <c r="Y15" s="177"/>
      <c r="Z15" s="177"/>
      <c r="AA15" s="177"/>
      <c r="AB15" s="177"/>
    </row>
    <row r="16" spans="1:28" ht="35.25" customHeight="1">
      <c r="A16" s="685">
        <f t="shared" si="0"/>
        <v>6</v>
      </c>
      <c r="B16" s="1216" t="s">
        <v>277</v>
      </c>
      <c r="C16" s="1216" t="s">
        <v>276</v>
      </c>
      <c r="D16" s="1217" t="s">
        <v>1462</v>
      </c>
      <c r="E16" s="1221" t="s">
        <v>271</v>
      </c>
      <c r="F16" s="1218">
        <v>0.05</v>
      </c>
      <c r="G16" s="1230"/>
      <c r="H16" s="77">
        <f t="shared" si="1"/>
        <v>0</v>
      </c>
      <c r="I16" s="171"/>
      <c r="J16" s="177"/>
      <c r="K16" s="177"/>
      <c r="L16" s="177"/>
      <c r="M16" s="177"/>
      <c r="N16" s="177"/>
      <c r="O16" s="177"/>
      <c r="P16" s="177"/>
      <c r="Q16" s="177"/>
      <c r="R16" s="177"/>
      <c r="S16" s="177"/>
      <c r="T16" s="177"/>
      <c r="U16" s="177"/>
      <c r="V16" s="177"/>
      <c r="W16" s="177"/>
      <c r="X16" s="177"/>
      <c r="Y16" s="177"/>
      <c r="Z16" s="177"/>
      <c r="AA16" s="177"/>
      <c r="AB16" s="177"/>
    </row>
    <row r="17" spans="1:28" ht="21">
      <c r="A17" s="685">
        <f t="shared" si="0"/>
        <v>7</v>
      </c>
      <c r="B17" s="1216" t="s">
        <v>1132</v>
      </c>
      <c r="C17" s="1216" t="s">
        <v>276</v>
      </c>
      <c r="D17" s="1217" t="s">
        <v>5440</v>
      </c>
      <c r="E17" s="709" t="s">
        <v>271</v>
      </c>
      <c r="F17" s="1218">
        <v>82.8</v>
      </c>
      <c r="G17" s="1230"/>
      <c r="H17" s="77">
        <f t="shared" si="1"/>
        <v>0</v>
      </c>
      <c r="I17" s="171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7"/>
      <c r="V17" s="177"/>
      <c r="W17" s="177"/>
      <c r="X17" s="177"/>
      <c r="Y17" s="177"/>
      <c r="Z17" s="177"/>
      <c r="AA17" s="177"/>
      <c r="AB17" s="177"/>
    </row>
    <row r="18" spans="1:28" ht="21">
      <c r="A18" s="685">
        <f t="shared" si="0"/>
        <v>8</v>
      </c>
      <c r="B18" s="1222" t="s">
        <v>1143</v>
      </c>
      <c r="C18" s="1216" t="s">
        <v>276</v>
      </c>
      <c r="D18" s="1217" t="s">
        <v>5441</v>
      </c>
      <c r="E18" s="1221" t="s">
        <v>271</v>
      </c>
      <c r="F18" s="1218">
        <v>4</v>
      </c>
      <c r="G18" s="1230"/>
      <c r="H18" s="77">
        <f t="shared" si="1"/>
        <v>0</v>
      </c>
      <c r="I18" s="171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7"/>
      <c r="V18" s="177"/>
      <c r="W18" s="177"/>
      <c r="X18" s="177"/>
      <c r="Y18" s="177"/>
      <c r="Z18" s="177"/>
      <c r="AA18" s="177"/>
      <c r="AB18" s="177"/>
    </row>
    <row r="19" spans="1:28" ht="13.5" customHeight="1">
      <c r="A19" s="685">
        <f t="shared" si="0"/>
        <v>9</v>
      </c>
      <c r="B19" s="1216" t="s">
        <v>626</v>
      </c>
      <c r="C19" s="1216" t="s">
        <v>270</v>
      </c>
      <c r="D19" s="1220" t="s">
        <v>627</v>
      </c>
      <c r="E19" s="1221" t="s">
        <v>271</v>
      </c>
      <c r="F19" s="1218">
        <v>1.2</v>
      </c>
      <c r="G19" s="1230"/>
      <c r="H19" s="77">
        <f t="shared" si="1"/>
        <v>0</v>
      </c>
      <c r="I19" s="171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7"/>
      <c r="V19" s="177"/>
      <c r="W19" s="177"/>
      <c r="X19" s="177"/>
      <c r="Y19" s="177"/>
      <c r="Z19" s="177"/>
      <c r="AA19" s="177"/>
      <c r="AB19" s="178"/>
    </row>
    <row r="20" spans="1:28" ht="13.5" customHeight="1">
      <c r="A20" s="685">
        <f t="shared" si="0"/>
        <v>10</v>
      </c>
      <c r="B20" s="1216" t="s">
        <v>5420</v>
      </c>
      <c r="C20" s="1216" t="s">
        <v>270</v>
      </c>
      <c r="D20" s="1220" t="s">
        <v>5421</v>
      </c>
      <c r="E20" s="1221" t="s">
        <v>271</v>
      </c>
      <c r="F20" s="1218">
        <v>0.15</v>
      </c>
      <c r="G20" s="1230"/>
      <c r="H20" s="77">
        <f t="shared" si="1"/>
        <v>0</v>
      </c>
      <c r="I20" s="171"/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7"/>
      <c r="U20" s="177"/>
      <c r="V20" s="177"/>
      <c r="W20" s="177"/>
      <c r="X20" s="177"/>
      <c r="Y20" s="177"/>
      <c r="Z20" s="177"/>
      <c r="AA20" s="177"/>
      <c r="AB20" s="177"/>
    </row>
    <row r="21" spans="1:28" ht="13.5" customHeight="1">
      <c r="A21" s="685">
        <f t="shared" si="0"/>
        <v>11</v>
      </c>
      <c r="B21" s="1216" t="s">
        <v>5422</v>
      </c>
      <c r="C21" s="1216" t="s">
        <v>270</v>
      </c>
      <c r="D21" s="1217" t="s">
        <v>5423</v>
      </c>
      <c r="E21" s="1221" t="s">
        <v>271</v>
      </c>
      <c r="F21" s="1218">
        <v>0.05</v>
      </c>
      <c r="G21" s="1230"/>
      <c r="H21" s="77">
        <f t="shared" si="1"/>
        <v>0</v>
      </c>
      <c r="I21" s="171"/>
      <c r="J21" s="177"/>
      <c r="K21" s="177"/>
      <c r="L21" s="177"/>
      <c r="M21" s="177"/>
      <c r="N21" s="177"/>
      <c r="O21" s="177"/>
      <c r="P21" s="177"/>
      <c r="Q21" s="177"/>
      <c r="R21" s="177"/>
      <c r="S21" s="177"/>
      <c r="T21" s="177"/>
      <c r="U21" s="177"/>
      <c r="V21" s="177"/>
      <c r="W21" s="177"/>
      <c r="X21" s="177"/>
      <c r="Y21" s="177"/>
      <c r="Z21" s="177"/>
      <c r="AA21" s="177"/>
      <c r="AB21" s="177"/>
    </row>
    <row r="22" spans="1:28" ht="13.5" customHeight="1">
      <c r="A22" s="685">
        <f t="shared" si="0"/>
        <v>12</v>
      </c>
      <c r="B22" s="1216" t="s">
        <v>1141</v>
      </c>
      <c r="C22" s="1216" t="s">
        <v>270</v>
      </c>
      <c r="D22" s="1217" t="s">
        <v>1142</v>
      </c>
      <c r="E22" s="1221" t="s">
        <v>271</v>
      </c>
      <c r="F22" s="1218">
        <v>0.1</v>
      </c>
      <c r="G22" s="1230"/>
      <c r="H22" s="77">
        <f t="shared" si="1"/>
        <v>0</v>
      </c>
      <c r="I22" s="171"/>
      <c r="J22" s="177"/>
      <c r="K22" s="177"/>
      <c r="L22" s="177"/>
      <c r="M22" s="177"/>
      <c r="N22" s="177"/>
      <c r="O22" s="177"/>
      <c r="P22" s="177"/>
      <c r="Q22" s="177"/>
      <c r="R22" s="177"/>
      <c r="S22" s="177"/>
      <c r="T22" s="177"/>
      <c r="U22" s="177"/>
      <c r="V22" s="177"/>
      <c r="W22" s="177"/>
      <c r="X22" s="177"/>
      <c r="Y22" s="177"/>
      <c r="Z22" s="177"/>
      <c r="AA22" s="177"/>
      <c r="AB22" s="177"/>
    </row>
    <row r="23" spans="1:28" ht="13.5" customHeight="1">
      <c r="A23" s="685">
        <f t="shared" si="0"/>
        <v>13</v>
      </c>
      <c r="B23" s="1216" t="s">
        <v>5424</v>
      </c>
      <c r="C23" s="1216" t="s">
        <v>270</v>
      </c>
      <c r="D23" s="1217" t="s">
        <v>5425</v>
      </c>
      <c r="E23" s="1221" t="s">
        <v>271</v>
      </c>
      <c r="F23" s="1218">
        <v>0.15</v>
      </c>
      <c r="G23" s="1230"/>
      <c r="H23" s="77">
        <f t="shared" si="1"/>
        <v>0</v>
      </c>
      <c r="I23" s="171"/>
      <c r="J23" s="177"/>
      <c r="K23" s="177"/>
      <c r="L23" s="177"/>
      <c r="M23" s="177"/>
      <c r="N23" s="177"/>
      <c r="O23" s="177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7"/>
    </row>
    <row r="24" spans="1:28" ht="21">
      <c r="A24" s="685">
        <f t="shared" si="0"/>
        <v>14</v>
      </c>
      <c r="B24" s="1216" t="s">
        <v>5426</v>
      </c>
      <c r="C24" s="1216" t="s">
        <v>276</v>
      </c>
      <c r="D24" s="1217" t="s">
        <v>5442</v>
      </c>
      <c r="E24" s="1221" t="s">
        <v>271</v>
      </c>
      <c r="F24" s="1218">
        <v>0.2</v>
      </c>
      <c r="G24" s="1230"/>
      <c r="H24" s="77">
        <f t="shared" si="1"/>
        <v>0</v>
      </c>
      <c r="I24" s="171"/>
      <c r="J24" s="177"/>
      <c r="K24" s="177"/>
      <c r="L24" s="177"/>
      <c r="M24" s="177"/>
      <c r="N24" s="177"/>
      <c r="O24" s="177"/>
      <c r="P24" s="177"/>
      <c r="Q24" s="177"/>
      <c r="R24" s="177"/>
      <c r="S24" s="177"/>
      <c r="T24" s="177"/>
      <c r="U24" s="177"/>
      <c r="V24" s="177"/>
      <c r="W24" s="177"/>
      <c r="X24" s="177"/>
      <c r="Y24" s="177"/>
      <c r="Z24" s="177"/>
      <c r="AA24" s="177"/>
      <c r="AB24" s="177"/>
    </row>
    <row r="25" spans="1:28" ht="21">
      <c r="A25" s="685">
        <f t="shared" si="0"/>
        <v>15</v>
      </c>
      <c r="B25" s="1223" t="s">
        <v>628</v>
      </c>
      <c r="C25" s="1216" t="s">
        <v>276</v>
      </c>
      <c r="D25" s="1217" t="s">
        <v>5443</v>
      </c>
      <c r="E25" s="1221" t="s">
        <v>271</v>
      </c>
      <c r="F25" s="1218">
        <v>0.23</v>
      </c>
      <c r="G25" s="1230"/>
      <c r="H25" s="77">
        <f t="shared" si="1"/>
        <v>0</v>
      </c>
      <c r="I25" s="171"/>
      <c r="J25" s="177"/>
      <c r="K25" s="177"/>
      <c r="L25" s="177"/>
      <c r="M25" s="177"/>
      <c r="N25" s="177"/>
      <c r="O25" s="177"/>
      <c r="P25" s="177"/>
      <c r="Q25" s="177"/>
      <c r="R25" s="177"/>
      <c r="S25" s="177"/>
      <c r="T25" s="177"/>
      <c r="U25" s="177"/>
      <c r="V25" s="177"/>
      <c r="W25" s="177"/>
      <c r="X25" s="177"/>
      <c r="Y25" s="177"/>
      <c r="Z25" s="177"/>
      <c r="AA25" s="177"/>
      <c r="AB25" s="177"/>
    </row>
    <row r="26" spans="1:28" ht="21">
      <c r="A26" s="685">
        <f t="shared" si="0"/>
        <v>16</v>
      </c>
      <c r="B26" s="1223" t="s">
        <v>5427</v>
      </c>
      <c r="C26" s="1216" t="s">
        <v>276</v>
      </c>
      <c r="D26" s="1217" t="s">
        <v>5444</v>
      </c>
      <c r="E26" s="1221" t="s">
        <v>271</v>
      </c>
      <c r="F26" s="1218">
        <v>16.649999999999999</v>
      </c>
      <c r="G26" s="1230"/>
      <c r="H26" s="77">
        <f t="shared" si="1"/>
        <v>0</v>
      </c>
      <c r="I26" s="171"/>
      <c r="J26" s="177"/>
      <c r="K26" s="177"/>
      <c r="L26" s="177"/>
      <c r="M26" s="177"/>
      <c r="N26" s="177"/>
      <c r="O26" s="177"/>
      <c r="P26" s="177"/>
      <c r="Q26" s="177"/>
      <c r="R26" s="177"/>
      <c r="S26" s="177"/>
      <c r="T26" s="177"/>
      <c r="U26" s="177"/>
      <c r="V26" s="177"/>
      <c r="W26" s="177"/>
      <c r="X26" s="177"/>
      <c r="Y26" s="177"/>
      <c r="Z26" s="177"/>
      <c r="AA26" s="177"/>
      <c r="AB26" s="177"/>
    </row>
    <row r="27" spans="1:28" ht="13.5" customHeight="1">
      <c r="A27" s="685">
        <f t="shared" si="0"/>
        <v>17</v>
      </c>
      <c r="B27" s="1216" t="s">
        <v>5428</v>
      </c>
      <c r="C27" s="1216" t="s">
        <v>270</v>
      </c>
      <c r="D27" s="1220" t="s">
        <v>5429</v>
      </c>
      <c r="E27" s="1221" t="s">
        <v>271</v>
      </c>
      <c r="F27" s="1218">
        <v>1</v>
      </c>
      <c r="G27" s="1230"/>
      <c r="H27" s="77">
        <f t="shared" si="1"/>
        <v>0</v>
      </c>
      <c r="I27" s="171"/>
      <c r="J27" s="177"/>
      <c r="K27" s="177"/>
      <c r="L27" s="177"/>
      <c r="M27" s="177"/>
      <c r="N27" s="177"/>
      <c r="O27" s="177"/>
      <c r="P27" s="177"/>
      <c r="Q27" s="177"/>
      <c r="R27" s="177"/>
      <c r="S27" s="177"/>
      <c r="T27" s="177"/>
      <c r="U27" s="177"/>
      <c r="V27" s="177"/>
      <c r="W27" s="177"/>
      <c r="X27" s="177"/>
      <c r="Y27" s="177"/>
      <c r="Z27" s="177"/>
      <c r="AA27" s="177"/>
      <c r="AB27" s="177"/>
    </row>
    <row r="28" spans="1:28" ht="21">
      <c r="A28" s="685">
        <f t="shared" si="0"/>
        <v>18</v>
      </c>
      <c r="B28" s="1216" t="s">
        <v>1144</v>
      </c>
      <c r="C28" s="1216" t="s">
        <v>276</v>
      </c>
      <c r="D28" s="1217" t="s">
        <v>5445</v>
      </c>
      <c r="E28" s="1221" t="s">
        <v>271</v>
      </c>
      <c r="F28" s="1218">
        <v>1.2E-2</v>
      </c>
      <c r="G28" s="1230"/>
      <c r="H28" s="77">
        <f t="shared" si="1"/>
        <v>0</v>
      </c>
      <c r="I28" s="171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  <c r="Y28" s="177"/>
      <c r="Z28" s="177"/>
      <c r="AA28" s="177"/>
      <c r="AB28" s="177"/>
    </row>
    <row r="29" spans="1:28" ht="13.2">
      <c r="A29" s="1224">
        <f t="shared" si="0"/>
        <v>19</v>
      </c>
      <c r="B29" s="1216" t="s">
        <v>5446</v>
      </c>
      <c r="C29" s="1216" t="s">
        <v>270</v>
      </c>
      <c r="D29" s="1217" t="s">
        <v>5447</v>
      </c>
      <c r="E29" s="1221" t="s">
        <v>271</v>
      </c>
      <c r="F29" s="1218">
        <v>0.4</v>
      </c>
      <c r="G29" s="1230"/>
      <c r="H29" s="1219">
        <f>G29*F29</f>
        <v>0</v>
      </c>
      <c r="I29" s="171"/>
      <c r="J29" s="177"/>
      <c r="K29" s="177"/>
      <c r="L29" s="177"/>
      <c r="M29" s="177"/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</row>
    <row r="30" spans="1:28" ht="30" customHeight="1">
      <c r="A30" s="1384" t="s">
        <v>5430</v>
      </c>
      <c r="B30" s="1385"/>
      <c r="C30" s="1385"/>
      <c r="D30" s="1385"/>
      <c r="E30" s="1385"/>
      <c r="F30" s="1385"/>
      <c r="G30" s="1385"/>
      <c r="H30" s="1215">
        <f>SUM(H34:H48)</f>
        <v>0</v>
      </c>
      <c r="I30" s="171"/>
      <c r="J30" s="177"/>
      <c r="K30" s="177"/>
      <c r="L30" s="177"/>
      <c r="M30" s="177"/>
      <c r="N30" s="177"/>
      <c r="O30" s="177"/>
      <c r="P30" s="177"/>
      <c r="Q30" s="177"/>
      <c r="R30" s="177"/>
      <c r="S30" s="177"/>
      <c r="T30" s="177"/>
      <c r="U30" s="177"/>
      <c r="V30" s="177"/>
      <c r="W30" s="177"/>
      <c r="X30" s="177"/>
      <c r="Y30" s="177"/>
      <c r="Z30" s="177"/>
      <c r="AA30" s="177"/>
      <c r="AB30" s="177"/>
    </row>
    <row r="31" spans="1:28" ht="21">
      <c r="A31" s="685">
        <f>A29+1</f>
        <v>20</v>
      </c>
      <c r="B31" s="1216" t="s">
        <v>5418</v>
      </c>
      <c r="C31" s="1216" t="s">
        <v>276</v>
      </c>
      <c r="D31" s="1217" t="s">
        <v>5436</v>
      </c>
      <c r="E31" s="709" t="s">
        <v>5437</v>
      </c>
      <c r="F31" s="1218">
        <v>25</v>
      </c>
      <c r="G31" s="1230"/>
      <c r="H31" s="77">
        <f>F31*G31</f>
        <v>0</v>
      </c>
      <c r="I31" s="171"/>
      <c r="J31" s="177"/>
      <c r="K31" s="177"/>
      <c r="L31" s="177"/>
      <c r="M31" s="177"/>
      <c r="N31" s="177"/>
      <c r="O31" s="177"/>
      <c r="P31" s="177"/>
      <c r="Q31" s="177"/>
      <c r="R31" s="177"/>
      <c r="S31" s="177"/>
      <c r="T31" s="177"/>
      <c r="U31" s="177"/>
      <c r="V31" s="177"/>
      <c r="W31" s="177"/>
      <c r="X31" s="177"/>
      <c r="Y31" s="177"/>
      <c r="Z31" s="177"/>
      <c r="AA31" s="177"/>
      <c r="AB31" s="177"/>
    </row>
    <row r="32" spans="1:28" ht="21">
      <c r="A32" s="685">
        <f>A31+1</f>
        <v>21</v>
      </c>
      <c r="B32" s="1216" t="s">
        <v>5419</v>
      </c>
      <c r="C32" s="1216" t="s">
        <v>276</v>
      </c>
      <c r="D32" s="1217" t="s">
        <v>5438</v>
      </c>
      <c r="E32" s="709" t="s">
        <v>5437</v>
      </c>
      <c r="F32" s="1218">
        <v>25</v>
      </c>
      <c r="G32" s="1230"/>
      <c r="H32" s="77">
        <f>F32*G32</f>
        <v>0</v>
      </c>
      <c r="I32" s="171"/>
      <c r="J32" s="177"/>
      <c r="K32" s="177"/>
      <c r="L32" s="177"/>
      <c r="M32" s="177"/>
      <c r="N32" s="177"/>
      <c r="O32" s="177"/>
      <c r="P32" s="177"/>
      <c r="Q32" s="177"/>
      <c r="R32" s="177"/>
      <c r="S32" s="177"/>
      <c r="T32" s="177"/>
      <c r="U32" s="177"/>
      <c r="V32" s="177"/>
      <c r="W32" s="177"/>
      <c r="X32" s="177"/>
      <c r="Y32" s="177"/>
      <c r="Z32" s="177"/>
      <c r="AA32" s="177"/>
      <c r="AB32" s="177"/>
    </row>
    <row r="33" spans="1:28" ht="21">
      <c r="A33" s="685">
        <f t="shared" ref="A33:A34" si="2">A32+1</f>
        <v>22</v>
      </c>
      <c r="B33" s="1216" t="s">
        <v>1131</v>
      </c>
      <c r="C33" s="1216" t="s">
        <v>276</v>
      </c>
      <c r="D33" s="1217" t="s">
        <v>5439</v>
      </c>
      <c r="E33" s="709" t="s">
        <v>271</v>
      </c>
      <c r="F33" s="1218">
        <v>34</v>
      </c>
      <c r="G33" s="1230"/>
      <c r="H33" s="77">
        <f>F33*G33</f>
        <v>0</v>
      </c>
      <c r="I33" s="171"/>
      <c r="J33" s="177"/>
      <c r="K33" s="177"/>
      <c r="L33" s="177"/>
      <c r="M33" s="177"/>
      <c r="N33" s="177"/>
      <c r="O33" s="177"/>
      <c r="P33" s="177"/>
      <c r="Q33" s="177"/>
      <c r="R33" s="177"/>
      <c r="S33" s="177"/>
      <c r="T33" s="177"/>
      <c r="U33" s="177"/>
      <c r="V33" s="177"/>
      <c r="W33" s="177"/>
      <c r="X33" s="177"/>
      <c r="Y33" s="177"/>
      <c r="Z33" s="177"/>
      <c r="AA33" s="177"/>
      <c r="AB33" s="177"/>
    </row>
    <row r="34" spans="1:28" ht="13.5" customHeight="1">
      <c r="A34" s="685">
        <f t="shared" si="2"/>
        <v>23</v>
      </c>
      <c r="B34" s="1216" t="s">
        <v>274</v>
      </c>
      <c r="C34" s="1216" t="s">
        <v>270</v>
      </c>
      <c r="D34" s="1220" t="s">
        <v>625</v>
      </c>
      <c r="E34" s="1221" t="s">
        <v>271</v>
      </c>
      <c r="F34" s="1218">
        <v>1</v>
      </c>
      <c r="G34" s="1230"/>
      <c r="H34" s="77">
        <f t="shared" ref="H34:H48" si="3">F34*G34</f>
        <v>0</v>
      </c>
      <c r="I34" s="171"/>
      <c r="J34" s="177"/>
      <c r="K34" s="177"/>
      <c r="L34" s="177"/>
      <c r="M34" s="177"/>
      <c r="N34" s="177"/>
      <c r="O34" s="177"/>
      <c r="P34" s="177"/>
      <c r="Q34" s="177"/>
      <c r="R34" s="177"/>
      <c r="S34" s="177"/>
      <c r="T34" s="177"/>
      <c r="U34" s="177"/>
      <c r="V34" s="177"/>
      <c r="W34" s="177"/>
      <c r="X34" s="177"/>
      <c r="Y34" s="177"/>
      <c r="Z34" s="177"/>
      <c r="AA34" s="177"/>
      <c r="AB34" s="177"/>
    </row>
    <row r="35" spans="1:28" ht="21">
      <c r="A35" s="1225">
        <f>A34+1</f>
        <v>24</v>
      </c>
      <c r="B35" s="1216" t="s">
        <v>275</v>
      </c>
      <c r="C35" s="1216" t="s">
        <v>276</v>
      </c>
      <c r="D35" s="1217" t="s">
        <v>1461</v>
      </c>
      <c r="E35" s="1221" t="s">
        <v>271</v>
      </c>
      <c r="F35" s="1218">
        <v>0.03</v>
      </c>
      <c r="G35" s="1230"/>
      <c r="H35" s="77">
        <f t="shared" si="3"/>
        <v>0</v>
      </c>
      <c r="I35" s="171"/>
      <c r="J35" s="177"/>
      <c r="K35" s="177"/>
      <c r="L35" s="177"/>
      <c r="M35" s="177"/>
      <c r="N35" s="177"/>
      <c r="O35" s="177"/>
      <c r="P35" s="177"/>
      <c r="Q35" s="177"/>
      <c r="R35" s="177"/>
      <c r="S35" s="177"/>
      <c r="T35" s="177"/>
      <c r="U35" s="177"/>
      <c r="V35" s="177"/>
      <c r="W35" s="177"/>
      <c r="X35" s="177"/>
      <c r="Y35" s="177"/>
      <c r="Z35" s="177"/>
      <c r="AA35" s="177"/>
      <c r="AB35" s="177"/>
    </row>
    <row r="36" spans="1:28" ht="31.2">
      <c r="A36" s="1225">
        <f t="shared" ref="A36:A49" si="4">A35+1</f>
        <v>25</v>
      </c>
      <c r="B36" s="1216" t="s">
        <v>277</v>
      </c>
      <c r="C36" s="1216" t="s">
        <v>276</v>
      </c>
      <c r="D36" s="1217" t="s">
        <v>1462</v>
      </c>
      <c r="E36" s="1221" t="s">
        <v>271</v>
      </c>
      <c r="F36" s="1218">
        <v>0.05</v>
      </c>
      <c r="G36" s="1230"/>
      <c r="H36" s="77">
        <f t="shared" si="3"/>
        <v>0</v>
      </c>
      <c r="I36" s="171"/>
      <c r="J36" s="177"/>
      <c r="K36" s="177"/>
      <c r="L36" s="177"/>
      <c r="M36" s="177"/>
      <c r="N36" s="177"/>
      <c r="O36" s="177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  <c r="AB36" s="177"/>
    </row>
    <row r="37" spans="1:28" ht="21">
      <c r="A37" s="1225">
        <f t="shared" si="4"/>
        <v>26</v>
      </c>
      <c r="B37" s="1216" t="s">
        <v>1132</v>
      </c>
      <c r="C37" s="1216" t="s">
        <v>276</v>
      </c>
      <c r="D37" s="1217" t="s">
        <v>5440</v>
      </c>
      <c r="E37" s="709" t="s">
        <v>271</v>
      </c>
      <c r="F37" s="1218">
        <v>82.8</v>
      </c>
      <c r="G37" s="1230"/>
      <c r="H37" s="77">
        <f t="shared" si="3"/>
        <v>0</v>
      </c>
      <c r="I37" s="171"/>
      <c r="J37" s="177"/>
      <c r="K37" s="177"/>
      <c r="L37" s="177"/>
      <c r="M37" s="177"/>
      <c r="N37" s="177"/>
      <c r="O37" s="177"/>
      <c r="P37" s="177"/>
      <c r="Q37" s="177"/>
      <c r="R37" s="177"/>
      <c r="S37" s="177"/>
      <c r="T37" s="177"/>
      <c r="U37" s="177"/>
      <c r="V37" s="177"/>
      <c r="W37" s="177"/>
      <c r="X37" s="177"/>
      <c r="Y37" s="177"/>
      <c r="Z37" s="177"/>
      <c r="AA37" s="177"/>
      <c r="AB37" s="177"/>
    </row>
    <row r="38" spans="1:28" ht="21">
      <c r="A38" s="1225">
        <f t="shared" si="4"/>
        <v>27</v>
      </c>
      <c r="B38" s="1222" t="s">
        <v>1143</v>
      </c>
      <c r="C38" s="1216" t="s">
        <v>276</v>
      </c>
      <c r="D38" s="1217" t="s">
        <v>5441</v>
      </c>
      <c r="E38" s="1221" t="s">
        <v>271</v>
      </c>
      <c r="F38" s="1218">
        <v>4</v>
      </c>
      <c r="G38" s="1230"/>
      <c r="H38" s="77">
        <f t="shared" si="3"/>
        <v>0</v>
      </c>
      <c r="I38" s="171"/>
      <c r="J38" s="177"/>
      <c r="K38" s="177"/>
      <c r="L38" s="177"/>
      <c r="M38" s="177"/>
      <c r="N38" s="177"/>
      <c r="O38" s="177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  <c r="AB38" s="177"/>
    </row>
    <row r="39" spans="1:28" ht="13.5" customHeight="1">
      <c r="A39" s="1225">
        <f t="shared" si="4"/>
        <v>28</v>
      </c>
      <c r="B39" s="1216" t="s">
        <v>626</v>
      </c>
      <c r="C39" s="1216" t="s">
        <v>270</v>
      </c>
      <c r="D39" s="1220" t="s">
        <v>627</v>
      </c>
      <c r="E39" s="1221" t="s">
        <v>271</v>
      </c>
      <c r="F39" s="1218">
        <v>1.2</v>
      </c>
      <c r="G39" s="1230"/>
      <c r="H39" s="77">
        <f t="shared" si="3"/>
        <v>0</v>
      </c>
      <c r="I39" s="171"/>
      <c r="J39" s="177"/>
      <c r="K39" s="177"/>
      <c r="L39" s="177"/>
      <c r="M39" s="177"/>
      <c r="N39" s="177"/>
      <c r="O39" s="177"/>
      <c r="P39" s="177"/>
      <c r="Q39" s="177"/>
      <c r="R39" s="177"/>
      <c r="S39" s="177"/>
      <c r="T39" s="177"/>
      <c r="U39" s="177"/>
      <c r="V39" s="177"/>
      <c r="W39" s="177"/>
      <c r="X39" s="177"/>
      <c r="Y39" s="177"/>
      <c r="Z39" s="177"/>
      <c r="AA39" s="177"/>
      <c r="AB39" s="177"/>
    </row>
    <row r="40" spans="1:28" ht="13.5" customHeight="1">
      <c r="A40" s="1225">
        <f t="shared" si="4"/>
        <v>29</v>
      </c>
      <c r="B40" s="1216" t="s">
        <v>5420</v>
      </c>
      <c r="C40" s="1216" t="s">
        <v>270</v>
      </c>
      <c r="D40" s="1220" t="s">
        <v>5421</v>
      </c>
      <c r="E40" s="1221" t="s">
        <v>271</v>
      </c>
      <c r="F40" s="1218">
        <v>0.15</v>
      </c>
      <c r="G40" s="1230"/>
      <c r="H40" s="77">
        <f t="shared" si="3"/>
        <v>0</v>
      </c>
      <c r="I40" s="171"/>
      <c r="J40" s="177"/>
      <c r="K40" s="177"/>
      <c r="L40" s="177"/>
      <c r="M40" s="177"/>
      <c r="N40" s="177"/>
      <c r="O40" s="177"/>
      <c r="P40" s="177"/>
      <c r="Q40" s="177"/>
      <c r="R40" s="177"/>
      <c r="S40" s="177"/>
      <c r="T40" s="177"/>
      <c r="U40" s="177"/>
      <c r="V40" s="177"/>
      <c r="W40" s="177"/>
      <c r="X40" s="177"/>
      <c r="Y40" s="177"/>
      <c r="Z40" s="177"/>
      <c r="AA40" s="177"/>
      <c r="AB40" s="177"/>
    </row>
    <row r="41" spans="1:28" ht="13.5" customHeight="1">
      <c r="A41" s="1225">
        <f t="shared" si="4"/>
        <v>30</v>
      </c>
      <c r="B41" s="1216" t="s">
        <v>5422</v>
      </c>
      <c r="C41" s="1216" t="s">
        <v>270</v>
      </c>
      <c r="D41" s="1217" t="s">
        <v>5423</v>
      </c>
      <c r="E41" s="1221" t="s">
        <v>271</v>
      </c>
      <c r="F41" s="1218">
        <v>0.05</v>
      </c>
      <c r="G41" s="1230"/>
      <c r="H41" s="77">
        <f t="shared" si="3"/>
        <v>0</v>
      </c>
      <c r="I41" s="171"/>
      <c r="J41" s="177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</row>
    <row r="42" spans="1:28" ht="13.5" customHeight="1">
      <c r="A42" s="1225">
        <f t="shared" si="4"/>
        <v>31</v>
      </c>
      <c r="B42" s="1216" t="s">
        <v>1141</v>
      </c>
      <c r="C42" s="1216" t="s">
        <v>270</v>
      </c>
      <c r="D42" s="1217" t="s">
        <v>1142</v>
      </c>
      <c r="E42" s="1221" t="s">
        <v>271</v>
      </c>
      <c r="F42" s="1218">
        <v>0.1</v>
      </c>
      <c r="G42" s="1230"/>
      <c r="H42" s="77">
        <f t="shared" si="3"/>
        <v>0</v>
      </c>
      <c r="I42" s="171"/>
      <c r="J42" s="177"/>
      <c r="K42" s="177"/>
      <c r="L42" s="177"/>
      <c r="M42" s="177"/>
      <c r="N42" s="177"/>
      <c r="O42" s="177"/>
      <c r="P42" s="177"/>
      <c r="Q42" s="177"/>
      <c r="R42" s="177"/>
      <c r="S42" s="177"/>
      <c r="T42" s="177"/>
      <c r="U42" s="177"/>
      <c r="V42" s="177"/>
      <c r="W42" s="177"/>
      <c r="X42" s="177"/>
      <c r="Y42" s="177"/>
      <c r="Z42" s="177"/>
      <c r="AA42" s="177"/>
      <c r="AB42" s="177"/>
    </row>
    <row r="43" spans="1:28" ht="13.5" customHeight="1">
      <c r="A43" s="1225">
        <f t="shared" si="4"/>
        <v>32</v>
      </c>
      <c r="B43" s="1216" t="s">
        <v>5424</v>
      </c>
      <c r="C43" s="1216" t="s">
        <v>270</v>
      </c>
      <c r="D43" s="1217" t="s">
        <v>5425</v>
      </c>
      <c r="E43" s="1221" t="s">
        <v>271</v>
      </c>
      <c r="F43" s="1218">
        <v>0.15</v>
      </c>
      <c r="G43" s="1230"/>
      <c r="H43" s="77">
        <f t="shared" si="3"/>
        <v>0</v>
      </c>
      <c r="I43" s="171"/>
      <c r="J43" s="177"/>
      <c r="K43" s="177"/>
      <c r="L43" s="177"/>
      <c r="M43" s="177"/>
      <c r="N43" s="177"/>
      <c r="O43" s="177"/>
      <c r="P43" s="177"/>
      <c r="Q43" s="177"/>
      <c r="R43" s="177"/>
      <c r="S43" s="177"/>
      <c r="T43" s="177"/>
      <c r="U43" s="177"/>
      <c r="V43" s="177"/>
      <c r="W43" s="177"/>
      <c r="X43" s="177"/>
      <c r="Y43" s="177"/>
      <c r="Z43" s="177"/>
      <c r="AA43" s="177"/>
      <c r="AB43" s="177"/>
    </row>
    <row r="44" spans="1:28" ht="21">
      <c r="A44" s="1225">
        <f t="shared" si="4"/>
        <v>33</v>
      </c>
      <c r="B44" s="1216" t="s">
        <v>5426</v>
      </c>
      <c r="C44" s="1216" t="s">
        <v>276</v>
      </c>
      <c r="D44" s="1217" t="s">
        <v>5442</v>
      </c>
      <c r="E44" s="1221" t="s">
        <v>271</v>
      </c>
      <c r="F44" s="1218">
        <v>0.2</v>
      </c>
      <c r="G44" s="1230"/>
      <c r="H44" s="77">
        <f t="shared" si="3"/>
        <v>0</v>
      </c>
      <c r="I44" s="171"/>
      <c r="J44" s="177"/>
      <c r="K44" s="177"/>
      <c r="L44" s="177"/>
      <c r="M44" s="177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</row>
    <row r="45" spans="1:28" ht="21">
      <c r="A45" s="1225">
        <f t="shared" si="4"/>
        <v>34</v>
      </c>
      <c r="B45" s="1223" t="s">
        <v>628</v>
      </c>
      <c r="C45" s="1216" t="s">
        <v>276</v>
      </c>
      <c r="D45" s="1217" t="s">
        <v>5443</v>
      </c>
      <c r="E45" s="1221" t="s">
        <v>271</v>
      </c>
      <c r="F45" s="1218">
        <v>0.23</v>
      </c>
      <c r="G45" s="1230"/>
      <c r="H45" s="77">
        <f t="shared" si="3"/>
        <v>0</v>
      </c>
      <c r="I45" s="171"/>
      <c r="J45" s="177"/>
      <c r="K45" s="177"/>
      <c r="L45" s="177"/>
      <c r="M45" s="177"/>
      <c r="N45" s="177"/>
      <c r="O45" s="177"/>
      <c r="P45" s="177"/>
      <c r="Q45" s="177"/>
      <c r="R45" s="177"/>
      <c r="S45" s="177"/>
      <c r="T45" s="177"/>
      <c r="U45" s="177"/>
      <c r="V45" s="177"/>
      <c r="W45" s="177"/>
      <c r="X45" s="177"/>
      <c r="Y45" s="177"/>
      <c r="Z45" s="177"/>
      <c r="AA45" s="177"/>
      <c r="AB45" s="177"/>
    </row>
    <row r="46" spans="1:28" ht="21">
      <c r="A46" s="1225">
        <f t="shared" si="4"/>
        <v>35</v>
      </c>
      <c r="B46" s="1223" t="s">
        <v>5427</v>
      </c>
      <c r="C46" s="1216" t="s">
        <v>276</v>
      </c>
      <c r="D46" s="1217" t="s">
        <v>5444</v>
      </c>
      <c r="E46" s="1221" t="s">
        <v>271</v>
      </c>
      <c r="F46" s="1218">
        <v>16.649999999999999</v>
      </c>
      <c r="G46" s="1230"/>
      <c r="H46" s="77">
        <f t="shared" si="3"/>
        <v>0</v>
      </c>
      <c r="I46" s="171"/>
      <c r="J46" s="177"/>
      <c r="K46" s="177"/>
      <c r="L46" s="177"/>
      <c r="M46" s="177"/>
      <c r="N46" s="177"/>
      <c r="O46" s="177"/>
      <c r="P46" s="177"/>
      <c r="Q46" s="177"/>
      <c r="R46" s="177"/>
      <c r="S46" s="177"/>
      <c r="T46" s="177"/>
      <c r="U46" s="177"/>
      <c r="V46" s="177"/>
      <c r="W46" s="177"/>
      <c r="X46" s="177"/>
      <c r="Y46" s="177"/>
      <c r="Z46" s="177"/>
      <c r="AA46" s="177"/>
      <c r="AB46" s="177"/>
    </row>
    <row r="47" spans="1:28" ht="13.2">
      <c r="A47" s="1225">
        <f t="shared" si="4"/>
        <v>36</v>
      </c>
      <c r="B47" s="1216" t="s">
        <v>5428</v>
      </c>
      <c r="C47" s="1216" t="s">
        <v>270</v>
      </c>
      <c r="D47" s="1220" t="s">
        <v>5429</v>
      </c>
      <c r="E47" s="1221" t="s">
        <v>271</v>
      </c>
      <c r="F47" s="1218">
        <v>1</v>
      </c>
      <c r="G47" s="1230"/>
      <c r="H47" s="77">
        <f t="shared" si="3"/>
        <v>0</v>
      </c>
      <c r="I47" s="171"/>
      <c r="J47" s="177"/>
      <c r="K47" s="177"/>
      <c r="L47" s="177"/>
      <c r="M47" s="177"/>
      <c r="N47" s="177"/>
      <c r="O47" s="177"/>
      <c r="P47" s="177"/>
      <c r="Q47" s="177"/>
      <c r="R47" s="177"/>
      <c r="S47" s="177"/>
      <c r="T47" s="177"/>
      <c r="U47" s="177"/>
      <c r="V47" s="177"/>
      <c r="W47" s="177"/>
      <c r="X47" s="177"/>
      <c r="Y47" s="177"/>
      <c r="Z47" s="177"/>
      <c r="AA47" s="177"/>
      <c r="AB47" s="177"/>
    </row>
    <row r="48" spans="1:28" ht="21">
      <c r="A48" s="1225">
        <f t="shared" si="4"/>
        <v>37</v>
      </c>
      <c r="B48" s="1216" t="s">
        <v>1144</v>
      </c>
      <c r="C48" s="1216" t="s">
        <v>276</v>
      </c>
      <c r="D48" s="1217" t="s">
        <v>5445</v>
      </c>
      <c r="E48" s="1221" t="s">
        <v>271</v>
      </c>
      <c r="F48" s="1218">
        <v>1.2E-2</v>
      </c>
      <c r="G48" s="1230"/>
      <c r="H48" s="77">
        <f t="shared" si="3"/>
        <v>0</v>
      </c>
      <c r="I48" s="171"/>
      <c r="J48" s="177"/>
      <c r="K48" s="177"/>
      <c r="L48" s="177"/>
      <c r="M48" s="177"/>
      <c r="N48" s="177"/>
      <c r="O48" s="177"/>
      <c r="P48" s="177"/>
      <c r="Q48" s="177"/>
      <c r="R48" s="177"/>
      <c r="S48" s="177"/>
      <c r="T48" s="177"/>
      <c r="U48" s="177"/>
      <c r="V48" s="177"/>
      <c r="W48" s="177"/>
      <c r="X48" s="177"/>
      <c r="Y48" s="177"/>
      <c r="Z48" s="177"/>
      <c r="AA48" s="177"/>
      <c r="AB48" s="177"/>
    </row>
    <row r="49" spans="1:28" ht="13.2">
      <c r="A49" s="1224">
        <f t="shared" si="4"/>
        <v>38</v>
      </c>
      <c r="B49" s="1216" t="s">
        <v>5446</v>
      </c>
      <c r="C49" s="1216" t="s">
        <v>270</v>
      </c>
      <c r="D49" s="1217" t="s">
        <v>5447</v>
      </c>
      <c r="E49" s="1221" t="s">
        <v>271</v>
      </c>
      <c r="F49" s="1218">
        <v>0.4</v>
      </c>
      <c r="G49" s="1230"/>
      <c r="H49" s="1219">
        <f>G49*F49</f>
        <v>0</v>
      </c>
      <c r="I49" s="171"/>
      <c r="J49" s="177"/>
      <c r="K49" s="177"/>
      <c r="L49" s="177"/>
      <c r="M49" s="177"/>
      <c r="N49" s="177"/>
      <c r="O49" s="177"/>
      <c r="P49" s="177"/>
      <c r="Q49" s="177"/>
      <c r="R49" s="177"/>
      <c r="S49" s="177"/>
      <c r="T49" s="177"/>
      <c r="U49" s="177"/>
      <c r="V49" s="177"/>
      <c r="W49" s="177"/>
      <c r="X49" s="177"/>
      <c r="Y49" s="177"/>
      <c r="Z49" s="177"/>
      <c r="AA49" s="177"/>
      <c r="AB49" s="177"/>
    </row>
    <row r="50" spans="1:28" ht="30" customHeight="1">
      <c r="A50" s="1384" t="s">
        <v>5431</v>
      </c>
      <c r="B50" s="1385"/>
      <c r="C50" s="1385"/>
      <c r="D50" s="1385"/>
      <c r="E50" s="1385"/>
      <c r="F50" s="1385"/>
      <c r="G50" s="1385"/>
      <c r="H50" s="1215">
        <f>SUM(H51:H53)</f>
        <v>0</v>
      </c>
      <c r="I50" s="171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  <c r="W50" s="177"/>
      <c r="X50" s="177"/>
      <c r="Y50" s="177"/>
      <c r="Z50" s="177"/>
      <c r="AA50" s="177"/>
      <c r="AB50" s="177"/>
    </row>
    <row r="51" spans="1:28" ht="13.5" customHeight="1">
      <c r="A51" s="1225">
        <f>A49+1</f>
        <v>39</v>
      </c>
      <c r="B51" s="1222" t="s">
        <v>269</v>
      </c>
      <c r="C51" s="1216" t="s">
        <v>270</v>
      </c>
      <c r="D51" s="1220" t="s">
        <v>1133</v>
      </c>
      <c r="E51" s="1221" t="s">
        <v>271</v>
      </c>
      <c r="F51" s="1218">
        <v>0.5</v>
      </c>
      <c r="G51" s="1230"/>
      <c r="H51" s="1219">
        <f>G51*F51</f>
        <v>0</v>
      </c>
      <c r="I51" s="171"/>
      <c r="J51" s="177"/>
      <c r="K51" s="177"/>
      <c r="L51" s="177"/>
      <c r="M51" s="177"/>
      <c r="N51" s="177"/>
      <c r="O51" s="177"/>
      <c r="P51" s="177"/>
      <c r="Q51" s="177"/>
      <c r="R51" s="177"/>
      <c r="S51" s="177"/>
      <c r="T51" s="177"/>
      <c r="U51" s="177"/>
      <c r="V51" s="177"/>
      <c r="W51" s="177"/>
      <c r="X51" s="177"/>
      <c r="Y51" s="177"/>
      <c r="Z51" s="177"/>
      <c r="AA51" s="177"/>
      <c r="AB51" s="177"/>
    </row>
    <row r="52" spans="1:28" ht="13.5" customHeight="1">
      <c r="A52" s="1225">
        <f>A51+1</f>
        <v>40</v>
      </c>
      <c r="B52" s="1222" t="s">
        <v>272</v>
      </c>
      <c r="C52" s="1216" t="s">
        <v>270</v>
      </c>
      <c r="D52" s="1220" t="s">
        <v>1134</v>
      </c>
      <c r="E52" s="1221" t="s">
        <v>271</v>
      </c>
      <c r="F52" s="1218">
        <v>0.45</v>
      </c>
      <c r="G52" s="1230"/>
      <c r="H52" s="1219">
        <f>G52*F52</f>
        <v>0</v>
      </c>
      <c r="I52" s="171"/>
      <c r="J52" s="177"/>
      <c r="K52" s="177"/>
      <c r="L52" s="177"/>
      <c r="M52" s="177"/>
      <c r="N52" s="177"/>
      <c r="O52" s="177"/>
      <c r="P52" s="177"/>
      <c r="Q52" s="177"/>
      <c r="R52" s="177"/>
      <c r="S52" s="177"/>
      <c r="T52" s="177"/>
      <c r="U52" s="177"/>
      <c r="V52" s="177"/>
      <c r="W52" s="177"/>
      <c r="X52" s="177"/>
      <c r="Y52" s="177"/>
      <c r="Z52" s="177"/>
      <c r="AA52" s="177"/>
      <c r="AB52" s="178"/>
    </row>
    <row r="53" spans="1:28" ht="13.5" customHeight="1">
      <c r="A53" s="1225">
        <f t="shared" ref="A53" si="5">A52+1</f>
        <v>41</v>
      </c>
      <c r="B53" s="1216" t="s">
        <v>273</v>
      </c>
      <c r="C53" s="1216" t="s">
        <v>270</v>
      </c>
      <c r="D53" s="1220" t="s">
        <v>1135</v>
      </c>
      <c r="E53" s="1221" t="s">
        <v>271</v>
      </c>
      <c r="F53" s="1218">
        <v>0.5</v>
      </c>
      <c r="G53" s="1230"/>
      <c r="H53" s="1219">
        <f>G53*F53</f>
        <v>0</v>
      </c>
      <c r="I53" s="171"/>
      <c r="J53" s="177"/>
      <c r="K53" s="177"/>
      <c r="L53" s="177"/>
      <c r="M53" s="177"/>
      <c r="N53" s="177"/>
      <c r="O53" s="177"/>
      <c r="P53" s="177"/>
      <c r="Q53" s="177"/>
      <c r="R53" s="177"/>
      <c r="S53" s="177"/>
      <c r="T53" s="177"/>
      <c r="U53" s="177"/>
      <c r="V53" s="177"/>
      <c r="W53" s="177"/>
      <c r="X53" s="177"/>
      <c r="Y53" s="177"/>
      <c r="Z53" s="177"/>
      <c r="AA53" s="177"/>
      <c r="AB53" s="177"/>
    </row>
    <row r="54" spans="1:28" ht="30" customHeight="1">
      <c r="A54" s="1384" t="s">
        <v>629</v>
      </c>
      <c r="B54" s="1385"/>
      <c r="C54" s="1385"/>
      <c r="D54" s="1385"/>
      <c r="E54" s="1385"/>
      <c r="F54" s="1385"/>
      <c r="G54" s="1385"/>
      <c r="H54" s="1215">
        <f>SUM(H55:H57)</f>
        <v>0</v>
      </c>
      <c r="I54" s="171"/>
      <c r="J54" s="177"/>
      <c r="K54" s="177"/>
      <c r="L54" s="177"/>
      <c r="M54" s="177"/>
      <c r="N54" s="177"/>
      <c r="O54" s="177"/>
      <c r="P54" s="177"/>
      <c r="Q54" s="177"/>
      <c r="R54" s="177"/>
      <c r="S54" s="177"/>
      <c r="T54" s="177"/>
      <c r="U54" s="177"/>
      <c r="V54" s="177"/>
      <c r="W54" s="177"/>
      <c r="X54" s="177"/>
      <c r="Y54" s="177"/>
      <c r="Z54" s="177"/>
      <c r="AA54" s="177"/>
      <c r="AB54" s="177"/>
    </row>
    <row r="55" spans="1:28" ht="13.5" customHeight="1">
      <c r="A55" s="1225">
        <f>A53+1</f>
        <v>42</v>
      </c>
      <c r="B55" s="1222" t="s">
        <v>269</v>
      </c>
      <c r="C55" s="1216" t="s">
        <v>270</v>
      </c>
      <c r="D55" s="1220" t="s">
        <v>1133</v>
      </c>
      <c r="E55" s="1221" t="s">
        <v>271</v>
      </c>
      <c r="F55" s="1218">
        <v>0.5</v>
      </c>
      <c r="G55" s="1230"/>
      <c r="H55" s="1219">
        <f>G55*F55</f>
        <v>0</v>
      </c>
      <c r="I55" s="171"/>
      <c r="J55" s="177"/>
      <c r="K55" s="177"/>
      <c r="L55" s="177"/>
      <c r="M55" s="177"/>
      <c r="N55" s="177"/>
      <c r="O55" s="177"/>
      <c r="P55" s="177"/>
      <c r="Q55" s="177"/>
      <c r="R55" s="177"/>
      <c r="S55" s="177"/>
      <c r="T55" s="177"/>
      <c r="U55" s="177"/>
      <c r="V55" s="177"/>
      <c r="W55" s="177"/>
      <c r="X55" s="177"/>
      <c r="Y55" s="177"/>
      <c r="Z55" s="177"/>
      <c r="AA55" s="177"/>
      <c r="AB55" s="177"/>
    </row>
    <row r="56" spans="1:28" ht="13.5" customHeight="1">
      <c r="A56" s="1225">
        <f>A55+1</f>
        <v>43</v>
      </c>
      <c r="B56" s="1222" t="s">
        <v>272</v>
      </c>
      <c r="C56" s="1216" t="s">
        <v>270</v>
      </c>
      <c r="D56" s="1220" t="s">
        <v>1134</v>
      </c>
      <c r="E56" s="1221" t="s">
        <v>271</v>
      </c>
      <c r="F56" s="1218">
        <v>0.45</v>
      </c>
      <c r="G56" s="1230"/>
      <c r="H56" s="1219">
        <f>G56*F56</f>
        <v>0</v>
      </c>
      <c r="I56" s="171"/>
      <c r="J56" s="177"/>
      <c r="K56" s="177"/>
      <c r="L56" s="177"/>
      <c r="M56" s="177"/>
      <c r="N56" s="177"/>
      <c r="O56" s="177"/>
      <c r="P56" s="177"/>
      <c r="Q56" s="177"/>
      <c r="R56" s="177"/>
      <c r="S56" s="177"/>
      <c r="T56" s="177"/>
      <c r="U56" s="177"/>
      <c r="V56" s="177"/>
      <c r="W56" s="177"/>
      <c r="X56" s="177"/>
      <c r="Y56" s="177"/>
      <c r="Z56" s="177"/>
      <c r="AA56" s="177"/>
      <c r="AB56" s="177"/>
    </row>
    <row r="57" spans="1:28" ht="13.5" customHeight="1">
      <c r="A57" s="1225">
        <f t="shared" ref="A57" si="6">A56+1</f>
        <v>44</v>
      </c>
      <c r="B57" s="1216" t="s">
        <v>273</v>
      </c>
      <c r="C57" s="1216" t="s">
        <v>270</v>
      </c>
      <c r="D57" s="1220" t="s">
        <v>1135</v>
      </c>
      <c r="E57" s="1221" t="s">
        <v>271</v>
      </c>
      <c r="F57" s="1218">
        <v>0.5</v>
      </c>
      <c r="G57" s="1230"/>
      <c r="H57" s="1219">
        <f>G57*F57</f>
        <v>0</v>
      </c>
      <c r="I57" s="171"/>
      <c r="J57" s="177"/>
      <c r="K57" s="177"/>
      <c r="L57" s="177"/>
      <c r="M57" s="177"/>
      <c r="N57" s="177"/>
      <c r="O57" s="177"/>
      <c r="P57" s="177"/>
      <c r="Q57" s="177"/>
      <c r="R57" s="177"/>
      <c r="S57" s="177"/>
      <c r="T57" s="177"/>
      <c r="U57" s="177"/>
      <c r="V57" s="177"/>
      <c r="W57" s="177"/>
      <c r="X57" s="177"/>
      <c r="Y57" s="177"/>
      <c r="Z57" s="177"/>
      <c r="AA57" s="177"/>
      <c r="AB57" s="177"/>
    </row>
    <row r="58" spans="1:28" ht="30" customHeight="1">
      <c r="A58" s="1384" t="s">
        <v>630</v>
      </c>
      <c r="B58" s="1385"/>
      <c r="C58" s="1385"/>
      <c r="D58" s="1385"/>
      <c r="E58" s="1385"/>
      <c r="F58" s="1385"/>
      <c r="G58" s="1385"/>
      <c r="H58" s="1215">
        <f>SUM(H59:H63)</f>
        <v>0</v>
      </c>
      <c r="I58" s="171"/>
      <c r="J58" s="177"/>
      <c r="K58" s="177"/>
      <c r="L58" s="177"/>
      <c r="M58" s="177"/>
      <c r="N58" s="177"/>
      <c r="O58" s="177"/>
      <c r="P58" s="177"/>
      <c r="Q58" s="177"/>
      <c r="R58" s="177"/>
      <c r="S58" s="177"/>
      <c r="T58" s="177"/>
      <c r="U58" s="177"/>
      <c r="V58" s="177"/>
      <c r="W58" s="177"/>
      <c r="X58" s="177"/>
      <c r="Y58" s="177"/>
      <c r="Z58" s="177"/>
      <c r="AA58" s="177"/>
      <c r="AB58" s="177"/>
    </row>
    <row r="59" spans="1:28" ht="13.5" customHeight="1">
      <c r="A59" s="1225">
        <f>A57+1</f>
        <v>45</v>
      </c>
      <c r="B59" s="1222" t="s">
        <v>287</v>
      </c>
      <c r="C59" s="1216" t="s">
        <v>270</v>
      </c>
      <c r="D59" s="1217" t="s">
        <v>1136</v>
      </c>
      <c r="E59" s="1221" t="s">
        <v>271</v>
      </c>
      <c r="F59" s="1218">
        <v>48.989999999999995</v>
      </c>
      <c r="G59" s="1230"/>
      <c r="H59" s="77">
        <f>F59*G59</f>
        <v>0</v>
      </c>
      <c r="I59" s="171"/>
      <c r="J59" s="177"/>
      <c r="K59" s="177"/>
      <c r="L59" s="177"/>
      <c r="M59" s="177"/>
      <c r="N59" s="177"/>
      <c r="O59" s="177"/>
      <c r="P59" s="177"/>
      <c r="Q59" s="177"/>
      <c r="R59" s="177"/>
      <c r="S59" s="177"/>
      <c r="T59" s="177"/>
      <c r="U59" s="177"/>
      <c r="V59" s="177"/>
      <c r="W59" s="177"/>
      <c r="X59" s="177"/>
      <c r="Y59" s="177"/>
      <c r="Z59" s="177"/>
      <c r="AA59" s="177"/>
      <c r="AB59" s="177"/>
    </row>
    <row r="60" spans="1:28" ht="13.5" customHeight="1">
      <c r="A60" s="1225">
        <f>A59+1</f>
        <v>46</v>
      </c>
      <c r="B60" s="1216" t="s">
        <v>631</v>
      </c>
      <c r="C60" s="1216" t="s">
        <v>270</v>
      </c>
      <c r="D60" s="1220" t="s">
        <v>1137</v>
      </c>
      <c r="E60" s="1221" t="s">
        <v>271</v>
      </c>
      <c r="F60" s="1218">
        <v>0.30000000000000004</v>
      </c>
      <c r="G60" s="1230"/>
      <c r="H60" s="77">
        <f>F60*G60</f>
        <v>0</v>
      </c>
      <c r="I60" s="171"/>
      <c r="J60" s="177"/>
      <c r="K60" s="177"/>
      <c r="L60" s="177"/>
      <c r="M60" s="177"/>
      <c r="N60" s="177"/>
      <c r="O60" s="177"/>
      <c r="P60" s="177"/>
      <c r="Q60" s="177"/>
      <c r="R60" s="177"/>
      <c r="S60" s="177"/>
      <c r="T60" s="177"/>
      <c r="U60" s="177"/>
      <c r="V60" s="177"/>
      <c r="W60" s="177"/>
      <c r="X60" s="177"/>
      <c r="Y60" s="177"/>
      <c r="Z60" s="177"/>
      <c r="AA60" s="177"/>
      <c r="AB60" s="178"/>
    </row>
    <row r="61" spans="1:28" ht="13.5" customHeight="1">
      <c r="A61" s="1225">
        <f t="shared" ref="A61:A63" si="7">A60+1</f>
        <v>47</v>
      </c>
      <c r="B61" s="1216" t="s">
        <v>278</v>
      </c>
      <c r="C61" s="1216" t="s">
        <v>270</v>
      </c>
      <c r="D61" s="1220" t="s">
        <v>1138</v>
      </c>
      <c r="E61" s="1221" t="s">
        <v>271</v>
      </c>
      <c r="F61" s="1218">
        <v>27.85</v>
      </c>
      <c r="G61" s="1230"/>
      <c r="H61" s="77">
        <f>F61*G61</f>
        <v>0</v>
      </c>
      <c r="I61" s="171"/>
      <c r="J61" s="177"/>
      <c r="K61" s="177"/>
      <c r="L61" s="177"/>
      <c r="M61" s="177"/>
      <c r="N61" s="177"/>
      <c r="O61" s="177"/>
      <c r="P61" s="177"/>
      <c r="Q61" s="177"/>
      <c r="R61" s="177"/>
      <c r="S61" s="177"/>
      <c r="T61" s="177"/>
      <c r="U61" s="177"/>
      <c r="V61" s="177"/>
      <c r="W61" s="177"/>
      <c r="X61" s="177"/>
      <c r="Y61" s="177"/>
      <c r="Z61" s="177"/>
      <c r="AA61" s="177"/>
      <c r="AB61" s="178"/>
    </row>
    <row r="62" spans="1:28" ht="13.5" customHeight="1">
      <c r="A62" s="1225">
        <f t="shared" si="7"/>
        <v>48</v>
      </c>
      <c r="B62" s="1216" t="s">
        <v>279</v>
      </c>
      <c r="C62" s="1216" t="s">
        <v>270</v>
      </c>
      <c r="D62" s="1220" t="s">
        <v>1139</v>
      </c>
      <c r="E62" s="1221" t="s">
        <v>271</v>
      </c>
      <c r="F62" s="1218">
        <v>1.5999999999999999</v>
      </c>
      <c r="G62" s="1230"/>
      <c r="H62" s="77">
        <f>F62*G62</f>
        <v>0</v>
      </c>
      <c r="I62" s="171"/>
      <c r="J62" s="177"/>
      <c r="K62" s="177"/>
      <c r="L62" s="177"/>
      <c r="M62" s="177"/>
      <c r="N62" s="177"/>
      <c r="O62" s="177"/>
      <c r="P62" s="177"/>
      <c r="Q62" s="177"/>
      <c r="R62" s="177"/>
      <c r="S62" s="177"/>
      <c r="T62" s="177"/>
      <c r="U62" s="177"/>
      <c r="V62" s="177"/>
      <c r="W62" s="177"/>
      <c r="X62" s="177"/>
      <c r="Y62" s="177"/>
      <c r="Z62" s="177"/>
      <c r="AA62" s="177"/>
      <c r="AB62" s="178"/>
    </row>
    <row r="63" spans="1:28" ht="13.5" customHeight="1">
      <c r="A63" s="1225">
        <f t="shared" si="7"/>
        <v>49</v>
      </c>
      <c r="B63" s="1216" t="s">
        <v>280</v>
      </c>
      <c r="C63" s="1216" t="s">
        <v>270</v>
      </c>
      <c r="D63" s="1220" t="s">
        <v>1140</v>
      </c>
      <c r="E63" s="1221" t="s">
        <v>271</v>
      </c>
      <c r="F63" s="1218">
        <v>11.725</v>
      </c>
      <c r="G63" s="1230"/>
      <c r="H63" s="77">
        <f>F63*G63</f>
        <v>0</v>
      </c>
      <c r="I63" s="171"/>
      <c r="J63" s="177"/>
      <c r="K63" s="177"/>
      <c r="L63" s="177"/>
      <c r="M63" s="177"/>
      <c r="N63" s="178"/>
      <c r="O63" s="178"/>
      <c r="P63" s="177"/>
      <c r="Q63" s="178"/>
      <c r="R63" s="178"/>
      <c r="S63" s="178"/>
      <c r="T63" s="178"/>
      <c r="U63" s="177"/>
      <c r="V63" s="177"/>
      <c r="W63" s="177"/>
      <c r="X63" s="177"/>
      <c r="Y63" s="177"/>
      <c r="Z63" s="177"/>
      <c r="AA63" s="177"/>
      <c r="AB63" s="178"/>
    </row>
    <row r="64" spans="1:28" ht="27.75" customHeight="1">
      <c r="A64" s="1226"/>
      <c r="B64" s="1226"/>
      <c r="C64" s="1226"/>
      <c r="D64" s="1009" t="s">
        <v>257</v>
      </c>
      <c r="E64" s="1226"/>
      <c r="F64" s="1226"/>
      <c r="G64" s="1227"/>
      <c r="H64" s="1228">
        <f>H58+H54+H50+H30+H10</f>
        <v>0</v>
      </c>
      <c r="I64" s="171"/>
      <c r="J64" s="172"/>
      <c r="K64" s="180"/>
      <c r="L64" s="180"/>
      <c r="V64" s="177"/>
      <c r="W64" s="177"/>
      <c r="X64" s="177"/>
      <c r="Y64" s="177"/>
      <c r="Z64" s="177"/>
      <c r="AA64" s="177"/>
      <c r="AB64" s="177"/>
    </row>
    <row r="65" spans="1:40" ht="13.5" customHeight="1">
      <c r="A65" s="1226"/>
      <c r="B65" s="1226"/>
      <c r="C65" s="1226"/>
      <c r="D65" s="1009"/>
      <c r="E65" s="1226"/>
      <c r="F65" s="1226"/>
      <c r="G65" s="1227"/>
      <c r="H65" s="1228"/>
      <c r="I65" s="171"/>
      <c r="J65" s="172"/>
      <c r="K65" s="180"/>
      <c r="L65" s="180"/>
      <c r="V65" s="177"/>
      <c r="W65" s="177"/>
      <c r="X65" s="177"/>
      <c r="Y65" s="177"/>
      <c r="Z65" s="177"/>
      <c r="AA65" s="177"/>
      <c r="AB65" s="177"/>
    </row>
    <row r="66" spans="1:40">
      <c r="A66" s="1226"/>
      <c r="B66" s="1226"/>
      <c r="C66" s="1226"/>
      <c r="D66" s="1226"/>
      <c r="E66" s="1226"/>
      <c r="F66" s="1226"/>
      <c r="G66" s="1226"/>
      <c r="H66" s="1226"/>
      <c r="M66" s="181"/>
      <c r="N66" s="182"/>
      <c r="O66" s="182"/>
      <c r="P66" s="186"/>
      <c r="Q66" s="184"/>
      <c r="R66" s="177"/>
      <c r="S66" s="185"/>
      <c r="T66" s="185"/>
      <c r="V66" s="177"/>
      <c r="W66" s="177"/>
      <c r="X66" s="177"/>
      <c r="Y66" s="177"/>
      <c r="Z66" s="177"/>
      <c r="AA66" s="177"/>
      <c r="AB66" s="177"/>
    </row>
    <row r="67" spans="1:40">
      <c r="A67" s="1229" t="s">
        <v>288</v>
      </c>
      <c r="B67" s="1226"/>
      <c r="C67" s="1226"/>
      <c r="D67" s="1226"/>
      <c r="E67" s="1226"/>
      <c r="F67" s="1226"/>
      <c r="G67" s="1226"/>
      <c r="H67" s="1226"/>
      <c r="M67" s="181"/>
      <c r="N67" s="182"/>
      <c r="O67" s="182"/>
      <c r="P67" s="183"/>
      <c r="Q67" s="184"/>
      <c r="R67" s="177"/>
      <c r="S67" s="185"/>
      <c r="T67" s="185"/>
      <c r="V67" s="177"/>
      <c r="W67" s="177"/>
      <c r="X67" s="177"/>
      <c r="Y67" s="177"/>
      <c r="Z67" s="177"/>
      <c r="AA67" s="177"/>
      <c r="AB67" s="177"/>
    </row>
    <row r="68" spans="1:40" s="187" customFormat="1" ht="16.5" customHeight="1">
      <c r="A68" s="1382" t="s">
        <v>289</v>
      </c>
      <c r="B68" s="1382"/>
      <c r="C68" s="1382"/>
      <c r="D68" s="1382"/>
      <c r="E68" s="1382"/>
      <c r="F68" s="1382"/>
      <c r="G68" s="1382"/>
      <c r="H68" s="1382"/>
      <c r="J68" s="188"/>
      <c r="K68" s="188"/>
      <c r="L68" s="188"/>
      <c r="M68" s="181"/>
      <c r="N68" s="182"/>
      <c r="O68" s="182"/>
      <c r="P68" s="183"/>
      <c r="Q68" s="184"/>
      <c r="R68" s="177"/>
      <c r="S68" s="185"/>
      <c r="T68" s="185"/>
      <c r="U68" s="174"/>
      <c r="V68" s="177"/>
      <c r="W68" s="177"/>
      <c r="X68" s="177"/>
      <c r="Y68" s="177"/>
      <c r="Z68" s="177"/>
      <c r="AA68" s="177"/>
      <c r="AB68" s="177"/>
      <c r="AC68" s="174"/>
      <c r="AD68" s="174"/>
      <c r="AE68" s="174"/>
      <c r="AF68" s="174"/>
      <c r="AG68" s="174"/>
      <c r="AH68" s="174"/>
      <c r="AI68" s="174"/>
      <c r="AJ68" s="174"/>
      <c r="AK68" s="174"/>
      <c r="AL68" s="174"/>
      <c r="AM68" s="174"/>
      <c r="AN68" s="174"/>
    </row>
    <row r="69" spans="1:40" s="187" customFormat="1" ht="32.25" customHeight="1">
      <c r="A69" s="1383" t="s">
        <v>1148</v>
      </c>
      <c r="B69" s="1383"/>
      <c r="C69" s="1383"/>
      <c r="D69" s="1383"/>
      <c r="E69" s="1383"/>
      <c r="F69" s="1383"/>
      <c r="G69" s="1383"/>
      <c r="H69" s="1383"/>
      <c r="J69" s="188"/>
      <c r="K69" s="188"/>
      <c r="L69" s="188"/>
      <c r="M69" s="181"/>
      <c r="N69" s="182"/>
      <c r="O69" s="182"/>
      <c r="P69" s="186"/>
      <c r="Q69" s="184"/>
      <c r="R69" s="177"/>
      <c r="S69" s="185"/>
      <c r="T69" s="185"/>
      <c r="U69" s="174"/>
      <c r="V69" s="177"/>
      <c r="W69" s="177"/>
      <c r="X69" s="177"/>
      <c r="Y69" s="177"/>
      <c r="Z69" s="177"/>
      <c r="AA69" s="177"/>
      <c r="AB69" s="177"/>
      <c r="AC69" s="174"/>
      <c r="AD69" s="174"/>
      <c r="AE69" s="174"/>
      <c r="AF69" s="174"/>
      <c r="AG69" s="174"/>
      <c r="AH69" s="174"/>
      <c r="AI69" s="174"/>
      <c r="AJ69" s="174"/>
      <c r="AK69" s="174"/>
      <c r="AL69" s="174"/>
      <c r="AM69" s="174"/>
      <c r="AN69" s="174"/>
    </row>
    <row r="70" spans="1:40">
      <c r="G70" s="189"/>
      <c r="V70" s="177"/>
      <c r="W70" s="177"/>
      <c r="X70" s="177"/>
      <c r="Y70" s="177"/>
      <c r="Z70" s="177"/>
      <c r="AA70" s="177"/>
      <c r="AB70" s="177"/>
    </row>
    <row r="71" spans="1:40">
      <c r="V71" s="177"/>
      <c r="W71" s="177"/>
      <c r="X71" s="177"/>
      <c r="Y71" s="177"/>
      <c r="Z71" s="177"/>
      <c r="AA71" s="177"/>
      <c r="AB71" s="177"/>
    </row>
  </sheetData>
  <mergeCells count="7">
    <mergeCell ref="A68:H68"/>
    <mergeCell ref="A69:H69"/>
    <mergeCell ref="A10:G10"/>
    <mergeCell ref="A30:G30"/>
    <mergeCell ref="A50:G50"/>
    <mergeCell ref="A54:G54"/>
    <mergeCell ref="A58:G58"/>
  </mergeCells>
  <printOptions horizontalCentered="1"/>
  <pageMargins left="0.19685039370078741" right="0.19685039370078741" top="0.39370078740157483" bottom="0.78740157480314965" header="0.39370078740157483" footer="0.19685039370078741"/>
  <pageSetup paperSize="9" scale="80" fitToHeight="0" orientation="portrait" r:id="rId1"/>
  <headerFooter>
    <oddFooter>&amp;C&amp;"Arial,Normálne"&amp;10Výmery uvedené v tabuľke majú len informatívny charakter. Dodávateľ je povinný si výmery overiť a prípadne opraviť, resp. doplniť chýbajúce položky na základe kontroly priloženej dokumentácie.
&amp;RList č.: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3994961924E244AB18F9A5848D53A5B" ma:contentTypeVersion="16" ma:contentTypeDescription="Umožňuje vytvoriť nový dokument." ma:contentTypeScope="" ma:versionID="35c1ab16e5094ad4d7f36da6a17eb2eb">
  <xsd:schema xmlns:xsd="http://www.w3.org/2001/XMLSchema" xmlns:xs="http://www.w3.org/2001/XMLSchema" xmlns:p="http://schemas.microsoft.com/office/2006/metadata/properties" xmlns:ns3="78437021-d862-4264-be59-79cadd75f1fe" xmlns:ns4="e8c02b4d-9b7e-4a9c-8f6f-b5bccf4b86f8" targetNamespace="http://schemas.microsoft.com/office/2006/metadata/properties" ma:root="true" ma:fieldsID="d269d3048120b0682d0f750937d48a46" ns3:_="" ns4:_="">
    <xsd:import namespace="78437021-d862-4264-be59-79cadd75f1fe"/>
    <xsd:import namespace="e8c02b4d-9b7e-4a9c-8f6f-b5bccf4b86f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  <xsd:element ref="ns4:MediaServiceSystemTags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437021-d862-4264-be59-79cadd75f1f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ríkaz hash indikátora zdieľ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c02b4d-9b7e-4a9c-8f6f-b5bccf4b86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8c02b4d-9b7e-4a9c-8f6f-b5bccf4b86f8" xsi:nil="true"/>
  </documentManagement>
</p:properties>
</file>

<file path=customXml/itemProps1.xml><?xml version="1.0" encoding="utf-8"?>
<ds:datastoreItem xmlns:ds="http://schemas.openxmlformats.org/officeDocument/2006/customXml" ds:itemID="{70194E6D-6E05-455B-87AE-DBA46D2B68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437021-d862-4264-be59-79cadd75f1fe"/>
    <ds:schemaRef ds:uri="e8c02b4d-9b7e-4a9c-8f6f-b5bccf4b86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82AD08-1033-4788-AF42-A93D573CC7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36B3FB-868B-4764-84B6-2B9A613A45C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8437021-d862-4264-be59-79cadd75f1fe"/>
    <ds:schemaRef ds:uri="e8c02b4d-9b7e-4a9c-8f6f-b5bccf4b86f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35</vt:i4>
      </vt:variant>
      <vt:variant>
        <vt:lpstr>Pomenované rozsahy</vt:lpstr>
      </vt:variant>
      <vt:variant>
        <vt:i4>73</vt:i4>
      </vt:variant>
    </vt:vector>
  </HeadingPairs>
  <TitlesOfParts>
    <vt:vector size="108" baseType="lpstr">
      <vt:lpstr>TL</vt:lpstr>
      <vt:lpstr>Obsah</vt:lpstr>
      <vt:lpstr>Rekapitulácia stavby</vt:lpstr>
      <vt:lpstr>SO11</vt:lpstr>
      <vt:lpstr>SO31</vt:lpstr>
      <vt:lpstr>SO32</vt:lpstr>
      <vt:lpstr>SO33</vt:lpstr>
      <vt:lpstr>SO34.01 </vt:lpstr>
      <vt:lpstr>SO34.03</vt:lpstr>
      <vt:lpstr>SO34.04</vt:lpstr>
      <vt:lpstr>SO34.05</vt:lpstr>
      <vt:lpstr>SO34_06</vt:lpstr>
      <vt:lpstr>SO34.07</vt:lpstr>
      <vt:lpstr>SO34.08</vt:lpstr>
      <vt:lpstr>SO36</vt:lpstr>
      <vt:lpstr>SO36a</vt:lpstr>
      <vt:lpstr>SO36b</vt:lpstr>
      <vt:lpstr>SO36-ELI</vt:lpstr>
      <vt:lpstr>SO37</vt:lpstr>
      <vt:lpstr>SO41</vt:lpstr>
      <vt:lpstr>SO42.01</vt:lpstr>
      <vt:lpstr>SO42.03</vt:lpstr>
      <vt:lpstr>SO42.04</vt:lpstr>
      <vt:lpstr>SO45</vt:lpstr>
      <vt:lpstr>SO46</vt:lpstr>
      <vt:lpstr>SO47</vt:lpstr>
      <vt:lpstr>SO48</vt:lpstr>
      <vt:lpstr>SO49</vt:lpstr>
      <vt:lpstr>SO50</vt:lpstr>
      <vt:lpstr>SO63</vt:lpstr>
      <vt:lpstr>SO64 </vt:lpstr>
      <vt:lpstr>SO66</vt:lpstr>
      <vt:lpstr>SO71</vt:lpstr>
      <vt:lpstr>POV_SO</vt:lpstr>
      <vt:lpstr>Likvidácia odpadov</vt:lpstr>
      <vt:lpstr>SO36b!Excel_BuiltIn_Print_Area_1</vt:lpstr>
      <vt:lpstr>Excel_BuiltIn_Print_Area_1</vt:lpstr>
      <vt:lpstr>SO36b!Excel_BuiltIn_Print_Area_1_1</vt:lpstr>
      <vt:lpstr>Excel_BuiltIn_Print_Area_1_1</vt:lpstr>
      <vt:lpstr>SO36b!Excel_BuiltIn_Print_Area_1_1_1</vt:lpstr>
      <vt:lpstr>Excel_BuiltIn_Print_Area_1_1_1</vt:lpstr>
      <vt:lpstr>SO36b!Excel_BuiltIn_Print_Area_1_1_1_1</vt:lpstr>
      <vt:lpstr>Excel_BuiltIn_Print_Area_1_1_1_1</vt:lpstr>
      <vt:lpstr>SO36b!Excel_BuiltIn_Print_Area_1_1_1_1_1</vt:lpstr>
      <vt:lpstr>Excel_BuiltIn_Print_Area_1_1_1_1_1</vt:lpstr>
      <vt:lpstr>SO36b!Excel_BuiltIn_Print_Area_1_1_1_1_1_1</vt:lpstr>
      <vt:lpstr>Excel_BuiltIn_Print_Area_1_1_1_1_1_1</vt:lpstr>
      <vt:lpstr>POV_SO!Názvy_tlače</vt:lpstr>
      <vt:lpstr>'SO11'!Názvy_tlače</vt:lpstr>
      <vt:lpstr>'SO31'!Názvy_tlače</vt:lpstr>
      <vt:lpstr>'SO32'!Názvy_tlače</vt:lpstr>
      <vt:lpstr>'SO33'!Názvy_tlače</vt:lpstr>
      <vt:lpstr>'SO34.01 '!Názvy_tlače</vt:lpstr>
      <vt:lpstr>SO34.03!Názvy_tlače</vt:lpstr>
      <vt:lpstr>SO34.05!Názvy_tlače</vt:lpstr>
      <vt:lpstr>SO34.07!Názvy_tlače</vt:lpstr>
      <vt:lpstr>SO34.08!Názvy_tlače</vt:lpstr>
      <vt:lpstr>SO34_06!Názvy_tlače</vt:lpstr>
      <vt:lpstr>'SO36'!Názvy_tlače</vt:lpstr>
      <vt:lpstr>SO36a!Názvy_tlače</vt:lpstr>
      <vt:lpstr>'SO36-ELI'!Názvy_tlače</vt:lpstr>
      <vt:lpstr>'SO37'!Názvy_tlače</vt:lpstr>
      <vt:lpstr>'SO41'!Názvy_tlače</vt:lpstr>
      <vt:lpstr>SO42.01!Názvy_tlače</vt:lpstr>
      <vt:lpstr>SO42.03!Názvy_tlače</vt:lpstr>
      <vt:lpstr>SO42.04!Názvy_tlače</vt:lpstr>
      <vt:lpstr>'SO45'!Názvy_tlače</vt:lpstr>
      <vt:lpstr>'SO46'!Názvy_tlače</vt:lpstr>
      <vt:lpstr>'SO47'!Názvy_tlače</vt:lpstr>
      <vt:lpstr>'SO48'!Názvy_tlače</vt:lpstr>
      <vt:lpstr>'SO49'!Názvy_tlače</vt:lpstr>
      <vt:lpstr>'SO50'!Názvy_tlače</vt:lpstr>
      <vt:lpstr>'SO63'!Názvy_tlače</vt:lpstr>
      <vt:lpstr>'SO64 '!Názvy_tlače</vt:lpstr>
      <vt:lpstr>'SO66'!Názvy_tlače</vt:lpstr>
      <vt:lpstr>'SO71'!Názvy_tlače</vt:lpstr>
      <vt:lpstr>'Likvidácia odpadov'!Oblasť_tlače</vt:lpstr>
      <vt:lpstr>Obsah!Oblasť_tlače</vt:lpstr>
      <vt:lpstr>POV_SO!Oblasť_tlače</vt:lpstr>
      <vt:lpstr>'Rekapitulácia stavby'!Oblasť_tlače</vt:lpstr>
      <vt:lpstr>'SO11'!Oblasť_tlače</vt:lpstr>
      <vt:lpstr>'SO31'!Oblasť_tlače</vt:lpstr>
      <vt:lpstr>'SO32'!Oblasť_tlače</vt:lpstr>
      <vt:lpstr>'SO33'!Oblasť_tlače</vt:lpstr>
      <vt:lpstr>'SO34.01 '!Oblasť_tlače</vt:lpstr>
      <vt:lpstr>SO34.03!Oblasť_tlače</vt:lpstr>
      <vt:lpstr>SO34.04!Oblasť_tlače</vt:lpstr>
      <vt:lpstr>SO34.05!Oblasť_tlače</vt:lpstr>
      <vt:lpstr>SO34.07!Oblasť_tlače</vt:lpstr>
      <vt:lpstr>SO34.08!Oblasť_tlače</vt:lpstr>
      <vt:lpstr>SO34_06!Oblasť_tlače</vt:lpstr>
      <vt:lpstr>'SO36'!Oblasť_tlače</vt:lpstr>
      <vt:lpstr>SO36a!Oblasť_tlače</vt:lpstr>
      <vt:lpstr>SO36b!Oblasť_tlače</vt:lpstr>
      <vt:lpstr>'SO36-ELI'!Oblasť_tlače</vt:lpstr>
      <vt:lpstr>'SO37'!Oblasť_tlače</vt:lpstr>
      <vt:lpstr>'SO41'!Oblasť_tlače</vt:lpstr>
      <vt:lpstr>SO42.01!Oblasť_tlače</vt:lpstr>
      <vt:lpstr>SO42.03!Oblasť_tlače</vt:lpstr>
      <vt:lpstr>SO42.04!Oblasť_tlače</vt:lpstr>
      <vt:lpstr>'SO45'!Oblasť_tlače</vt:lpstr>
      <vt:lpstr>'SO46'!Oblasť_tlače</vt:lpstr>
      <vt:lpstr>'SO47'!Oblasť_tlače</vt:lpstr>
      <vt:lpstr>'SO48'!Oblasť_tlače</vt:lpstr>
      <vt:lpstr>'SO49'!Oblasť_tlače</vt:lpstr>
      <vt:lpstr>'SO50'!Oblasť_tlače</vt:lpstr>
      <vt:lpstr>'SO64 '!Oblasť_tlače</vt:lpstr>
      <vt:lpstr>TL!Oblasť_tlače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Bálik</dc:creator>
  <cp:keywords/>
  <dc:description/>
  <cp:lastModifiedBy>Michal Kazáni</cp:lastModifiedBy>
  <cp:revision/>
  <cp:lastPrinted>2026-09-30T07:10:03Z</cp:lastPrinted>
  <dcterms:created xsi:type="dcterms:W3CDTF">2021-11-04T07:20:11Z</dcterms:created>
  <dcterms:modified xsi:type="dcterms:W3CDTF">2026-10-23T10:08:33Z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0x01010013994961924E244AB18F9A5848D53A5B</vt:lpwstr>
  </property>
</Properties>
</file>